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24226"/>
  <mc:AlternateContent xmlns:mc="http://schemas.openxmlformats.org/markup-compatibility/2006">
    <mc:Choice Requires="x15">
      <x15ac:absPath xmlns:x15ac="http://schemas.microsoft.com/office/spreadsheetml/2010/11/ac" url="/Users/lukewyman/github-classroom/bmkt699-capstone-2025spring/capstone_missoula_building_permits/03 Community Development Snapshots/data/"/>
    </mc:Choice>
  </mc:AlternateContent>
  <xr:revisionPtr revIDLastSave="0" documentId="13_ncr:1_{AF3D851E-2AA4-C84C-BA2F-7239547F57DB}" xr6:coauthVersionLast="47" xr6:coauthVersionMax="47" xr10:uidLastSave="{00000000-0000-0000-0000-000000000000}"/>
  <bookViews>
    <workbookView xWindow="5420" yWindow="22100" windowWidth="28800" windowHeight="16360" tabRatio="601" firstSheet="26" activeTab="34" xr2:uid="{00000000-000D-0000-FFFF-FFFF00000000}"/>
  </bookViews>
  <sheets>
    <sheet name="July Report" sheetId="23" r:id="rId1"/>
    <sheet name="07 Data Dump" sheetId="59" r:id="rId2"/>
    <sheet name="07 Five Reports" sheetId="60" r:id="rId3"/>
    <sheet name="Aug Report" sheetId="25" r:id="rId4"/>
    <sheet name="08 Five Reports" sheetId="62" r:id="rId5"/>
    <sheet name="08 Data Dump" sheetId="61" r:id="rId6"/>
    <sheet name="Sept Report" sheetId="28" r:id="rId7"/>
    <sheet name="09 Five Reports" sheetId="64" r:id="rId8"/>
    <sheet name="09 Data Dump" sheetId="63" r:id="rId9"/>
    <sheet name="Oct Report" sheetId="31" r:id="rId10"/>
    <sheet name="10 Data Dump" sheetId="66" r:id="rId11"/>
    <sheet name="10 5 Reports" sheetId="67" r:id="rId12"/>
    <sheet name="Nov Report" sheetId="34" r:id="rId13"/>
    <sheet name="11 Data Dump" sheetId="68" r:id="rId14"/>
    <sheet name="11 5 Reports" sheetId="69" r:id="rId15"/>
    <sheet name="Dec Report" sheetId="39" r:id="rId16"/>
    <sheet name="12 Data Dump" sheetId="70" r:id="rId17"/>
    <sheet name="12 5 Reports" sheetId="71" r:id="rId18"/>
    <sheet name="Jan Report " sheetId="42" r:id="rId19"/>
    <sheet name="01 Five Reports" sheetId="73" r:id="rId20"/>
    <sheet name="01 Data Dump" sheetId="72" r:id="rId21"/>
    <sheet name="Feb Report" sheetId="44" r:id="rId22"/>
    <sheet name="02 Data Dump" sheetId="74" r:id="rId23"/>
    <sheet name="02 Five Reports" sheetId="75" r:id="rId24"/>
    <sheet name="Mar Report" sheetId="47" r:id="rId25"/>
    <sheet name="03 Data Dump" sheetId="76" r:id="rId26"/>
    <sheet name="03 Five Reports" sheetId="78" r:id="rId27"/>
    <sheet name="Apr Report" sheetId="52" r:id="rId28"/>
    <sheet name="04 Data Dump" sheetId="77" r:id="rId29"/>
    <sheet name="04 Five Reports" sheetId="79" r:id="rId30"/>
    <sheet name="May Report" sheetId="55" r:id="rId31"/>
    <sheet name="05 Data Dump" sheetId="80" r:id="rId32"/>
    <sheet name="05 Five Reports" sheetId="81" r:id="rId33"/>
    <sheet name="June Report" sheetId="58" r:id="rId34"/>
    <sheet name="06 Data Dump" sheetId="82" r:id="rId35"/>
    <sheet name="06 Five Reports" sheetId="83" r:id="rId36"/>
    <sheet name="QTR Stats" sheetId="65"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21" i="65" l="1"/>
  <c r="AS21" i="65"/>
  <c r="AR22" i="65"/>
  <c r="AS22" i="65"/>
  <c r="AR23" i="65"/>
  <c r="AS23" i="65"/>
  <c r="AR24" i="65"/>
  <c r="AS24" i="65"/>
  <c r="AR25" i="65"/>
  <c r="AS25" i="65"/>
  <c r="AS20" i="65"/>
  <c r="AR20" i="65"/>
  <c r="AO25" i="65"/>
  <c r="AN25" i="65"/>
  <c r="AK25" i="65"/>
  <c r="AJ25" i="65"/>
  <c r="AS17" i="65" l="1"/>
  <c r="AR17" i="65"/>
  <c r="AQ17" i="65"/>
  <c r="AO17" i="65"/>
  <c r="AN17" i="65"/>
  <c r="AM17" i="65"/>
  <c r="AJ17" i="65"/>
  <c r="AK17" i="65"/>
  <c r="AI17" i="65"/>
  <c r="AS4" i="65"/>
  <c r="AS5" i="65"/>
  <c r="AS6" i="65"/>
  <c r="AS7" i="65"/>
  <c r="AS8" i="65"/>
  <c r="AS9" i="65"/>
  <c r="AS10" i="65"/>
  <c r="AS11" i="65"/>
  <c r="AS12" i="65"/>
  <c r="AS13" i="65"/>
  <c r="AS14" i="65"/>
  <c r="AS15" i="65"/>
  <c r="AS16" i="65"/>
  <c r="AS3" i="65"/>
  <c r="AQ4" i="65"/>
  <c r="AR4" i="65"/>
  <c r="AQ5" i="65"/>
  <c r="AR5" i="65"/>
  <c r="AQ6" i="65"/>
  <c r="AR6" i="65"/>
  <c r="AQ7" i="65"/>
  <c r="AR7" i="65"/>
  <c r="AQ8" i="65"/>
  <c r="AR8" i="65"/>
  <c r="AQ9" i="65"/>
  <c r="AR9" i="65"/>
  <c r="AQ10" i="65"/>
  <c r="AR10" i="65"/>
  <c r="AQ11" i="65"/>
  <c r="AR11" i="65"/>
  <c r="AQ12" i="65"/>
  <c r="AR12" i="65"/>
  <c r="AQ13" i="65"/>
  <c r="AR13" i="65"/>
  <c r="AQ14" i="65"/>
  <c r="AR14" i="65"/>
  <c r="AQ15" i="65"/>
  <c r="AR15" i="65"/>
  <c r="AQ16" i="65"/>
  <c r="AR16" i="65"/>
  <c r="AR3" i="65"/>
  <c r="AQ3" i="65"/>
  <c r="U29" i="65" l="1"/>
  <c r="AA23" i="65" l="1"/>
  <c r="S23" i="65"/>
  <c r="K23" i="65"/>
  <c r="C23" i="65"/>
  <c r="B33" i="58" l="1"/>
  <c r="D57" i="58"/>
  <c r="D56" i="58"/>
  <c r="D55" i="58"/>
  <c r="D54" i="58"/>
  <c r="D52" i="58"/>
  <c r="D51" i="58"/>
  <c r="D50" i="58"/>
  <c r="D49" i="58"/>
  <c r="D47" i="58"/>
  <c r="D46" i="58"/>
  <c r="D45" i="58"/>
  <c r="D40" i="58"/>
  <c r="D39" i="58"/>
  <c r="D38" i="58"/>
  <c r="D37" i="58"/>
  <c r="D41" i="58"/>
  <c r="C57" i="58"/>
  <c r="C56" i="58"/>
  <c r="C55" i="58"/>
  <c r="C54" i="58"/>
  <c r="C52" i="58"/>
  <c r="C51" i="58"/>
  <c r="C50" i="58"/>
  <c r="C49" i="58"/>
  <c r="C47" i="58"/>
  <c r="C46" i="58"/>
  <c r="C45" i="58"/>
  <c r="C41" i="58"/>
  <c r="C40" i="58"/>
  <c r="C39" i="58"/>
  <c r="C38" i="58"/>
  <c r="C37" i="58" l="1"/>
  <c r="D28" i="58"/>
  <c r="D24" i="58"/>
  <c r="Y14" i="82"/>
  <c r="B120" i="82"/>
  <c r="C22" i="58" s="1"/>
  <c r="B39" i="82"/>
  <c r="C23" i="58" s="1"/>
  <c r="C10" i="58"/>
  <c r="B10" i="58"/>
  <c r="C8" i="58"/>
  <c r="B8" i="58"/>
  <c r="C7" i="58"/>
  <c r="B7" i="58"/>
  <c r="C6" i="58"/>
  <c r="R121" i="82"/>
  <c r="B6" i="58" s="1"/>
  <c r="K148" i="82"/>
  <c r="J148" i="82"/>
  <c r="I148" i="82"/>
  <c r="H148" i="82"/>
  <c r="K144" i="82"/>
  <c r="J144" i="82"/>
  <c r="I144" i="82"/>
  <c r="H144" i="82"/>
  <c r="K141" i="82"/>
  <c r="J141" i="82"/>
  <c r="I141" i="82"/>
  <c r="H141" i="82"/>
  <c r="K139" i="82"/>
  <c r="J139" i="82"/>
  <c r="I139" i="82"/>
  <c r="H139" i="82"/>
  <c r="K120" i="82"/>
  <c r="J120" i="82"/>
  <c r="I120" i="82"/>
  <c r="H120" i="82"/>
  <c r="K39" i="82"/>
  <c r="K150" i="82" s="1"/>
  <c r="J39" i="82"/>
  <c r="J150" i="82" s="1"/>
  <c r="I39" i="82"/>
  <c r="I150" i="82" s="1"/>
  <c r="H39" i="82"/>
  <c r="H150" i="82" s="1"/>
  <c r="N3" i="82"/>
  <c r="O3" i="82"/>
  <c r="N4" i="82"/>
  <c r="O4" i="82"/>
  <c r="N5" i="82"/>
  <c r="O5" i="82"/>
  <c r="N6" i="82"/>
  <c r="O6" i="82"/>
  <c r="N7" i="82"/>
  <c r="O7" i="82"/>
  <c r="N8" i="82"/>
  <c r="O8" i="82"/>
  <c r="N9" i="82"/>
  <c r="O9" i="82"/>
  <c r="N10" i="82"/>
  <c r="O10" i="82"/>
  <c r="N11" i="82"/>
  <c r="O11" i="82"/>
  <c r="N12" i="82"/>
  <c r="O12" i="82"/>
  <c r="N13" i="82"/>
  <c r="O13" i="82"/>
  <c r="N14" i="82"/>
  <c r="O14" i="82"/>
  <c r="N15" i="82"/>
  <c r="O15" i="82"/>
  <c r="N16" i="82"/>
  <c r="O16" i="82"/>
  <c r="N17" i="82"/>
  <c r="O17" i="82"/>
  <c r="N18" i="82"/>
  <c r="O18" i="82"/>
  <c r="N19" i="82"/>
  <c r="O19" i="82"/>
  <c r="N20" i="82"/>
  <c r="O20" i="82"/>
  <c r="N21" i="82"/>
  <c r="O21" i="82"/>
  <c r="N22" i="82"/>
  <c r="O22" i="82"/>
  <c r="N23" i="82"/>
  <c r="O23" i="82"/>
  <c r="N24" i="82"/>
  <c r="O24" i="82"/>
  <c r="N25" i="82"/>
  <c r="O25" i="82"/>
  <c r="N26" i="82"/>
  <c r="O26" i="82"/>
  <c r="N27" i="82"/>
  <c r="O27" i="82"/>
  <c r="N28" i="82"/>
  <c r="O28" i="82"/>
  <c r="N29" i="82"/>
  <c r="O29" i="82"/>
  <c r="N30" i="82"/>
  <c r="O30" i="82"/>
  <c r="N31" i="82"/>
  <c r="O31" i="82"/>
  <c r="N32" i="82"/>
  <c r="O32" i="82"/>
  <c r="N33" i="82"/>
  <c r="O33" i="82"/>
  <c r="N34" i="82"/>
  <c r="O34" i="82"/>
  <c r="N35" i="82"/>
  <c r="O35" i="82"/>
  <c r="N36" i="82"/>
  <c r="O36" i="82"/>
  <c r="N37" i="82"/>
  <c r="O37" i="82"/>
  <c r="N38" i="82"/>
  <c r="O38" i="82"/>
  <c r="N40" i="82"/>
  <c r="O40" i="82"/>
  <c r="N41" i="82"/>
  <c r="O41" i="82"/>
  <c r="N42" i="82"/>
  <c r="O42" i="82"/>
  <c r="N43" i="82"/>
  <c r="O43" i="82"/>
  <c r="N44" i="82"/>
  <c r="O44" i="82"/>
  <c r="N45" i="82"/>
  <c r="O45" i="82"/>
  <c r="N46" i="82"/>
  <c r="O46" i="82"/>
  <c r="N47" i="82"/>
  <c r="O47" i="82"/>
  <c r="N48" i="82"/>
  <c r="O48" i="82"/>
  <c r="N49" i="82"/>
  <c r="O49" i="82"/>
  <c r="N50" i="82"/>
  <c r="O50" i="82"/>
  <c r="N51" i="82"/>
  <c r="O51" i="82"/>
  <c r="N52" i="82"/>
  <c r="O52" i="82"/>
  <c r="N53" i="82"/>
  <c r="O53" i="82"/>
  <c r="N54" i="82"/>
  <c r="O54" i="82"/>
  <c r="N55" i="82"/>
  <c r="O55" i="82"/>
  <c r="N56" i="82"/>
  <c r="O56" i="82"/>
  <c r="N57" i="82"/>
  <c r="O57" i="82"/>
  <c r="N58" i="82"/>
  <c r="O58" i="82"/>
  <c r="N59" i="82"/>
  <c r="O59" i="82"/>
  <c r="N60" i="82"/>
  <c r="O60" i="82"/>
  <c r="N61" i="82"/>
  <c r="O61" i="82"/>
  <c r="N62" i="82"/>
  <c r="O62" i="82"/>
  <c r="N63" i="82"/>
  <c r="O63" i="82"/>
  <c r="N64" i="82"/>
  <c r="O64" i="82"/>
  <c r="N65" i="82"/>
  <c r="O65" i="82"/>
  <c r="N66" i="82"/>
  <c r="O66" i="82"/>
  <c r="N67" i="82"/>
  <c r="O67" i="82"/>
  <c r="N68" i="82"/>
  <c r="O68" i="82"/>
  <c r="N69" i="82"/>
  <c r="O69" i="82"/>
  <c r="N70" i="82"/>
  <c r="O70" i="82"/>
  <c r="N71" i="82"/>
  <c r="O71" i="82"/>
  <c r="N72" i="82"/>
  <c r="O72" i="82"/>
  <c r="N73" i="82"/>
  <c r="O73" i="82"/>
  <c r="N74" i="82"/>
  <c r="O74" i="82"/>
  <c r="N75" i="82"/>
  <c r="O75" i="82"/>
  <c r="N76" i="82"/>
  <c r="O76" i="82"/>
  <c r="N77" i="82"/>
  <c r="O77" i="82"/>
  <c r="N78" i="82"/>
  <c r="O78" i="82"/>
  <c r="N79" i="82"/>
  <c r="O79" i="82"/>
  <c r="N80" i="82"/>
  <c r="O80" i="82"/>
  <c r="N81" i="82"/>
  <c r="O81" i="82"/>
  <c r="N82" i="82"/>
  <c r="O82" i="82"/>
  <c r="N83" i="82"/>
  <c r="O83" i="82"/>
  <c r="N84" i="82"/>
  <c r="O84" i="82"/>
  <c r="N85" i="82"/>
  <c r="O85" i="82"/>
  <c r="N86" i="82"/>
  <c r="O86" i="82"/>
  <c r="N87" i="82"/>
  <c r="O87" i="82"/>
  <c r="N88" i="82"/>
  <c r="O88" i="82"/>
  <c r="N89" i="82"/>
  <c r="O89" i="82"/>
  <c r="N90" i="82"/>
  <c r="O90" i="82"/>
  <c r="N91" i="82"/>
  <c r="O91" i="82"/>
  <c r="N92" i="82"/>
  <c r="O92" i="82"/>
  <c r="N93" i="82"/>
  <c r="O93" i="82"/>
  <c r="N94" i="82"/>
  <c r="O94" i="82"/>
  <c r="N95" i="82"/>
  <c r="O95" i="82"/>
  <c r="N96" i="82"/>
  <c r="O96" i="82"/>
  <c r="N97" i="82"/>
  <c r="O97" i="82"/>
  <c r="N98" i="82"/>
  <c r="O98" i="82"/>
  <c r="N99" i="82"/>
  <c r="O99" i="82"/>
  <c r="N100" i="82"/>
  <c r="O100" i="82"/>
  <c r="N101" i="82"/>
  <c r="O101" i="82"/>
  <c r="N102" i="82"/>
  <c r="O102" i="82"/>
  <c r="N103" i="82"/>
  <c r="O103" i="82"/>
  <c r="N104" i="82"/>
  <c r="O104" i="82"/>
  <c r="N105" i="82"/>
  <c r="O105" i="82"/>
  <c r="N106" i="82"/>
  <c r="O106" i="82"/>
  <c r="N107" i="82"/>
  <c r="O107" i="82"/>
  <c r="N108" i="82"/>
  <c r="O108" i="82"/>
  <c r="N109" i="82"/>
  <c r="O109" i="82"/>
  <c r="N110" i="82"/>
  <c r="O110" i="82"/>
  <c r="N111" i="82"/>
  <c r="O111" i="82"/>
  <c r="N112" i="82"/>
  <c r="O112" i="82"/>
  <c r="N113" i="82"/>
  <c r="O113" i="82"/>
  <c r="N114" i="82"/>
  <c r="O114" i="82"/>
  <c r="N115" i="82"/>
  <c r="O115" i="82"/>
  <c r="N116" i="82"/>
  <c r="O116" i="82"/>
  <c r="N117" i="82"/>
  <c r="O117" i="82"/>
  <c r="N118" i="82"/>
  <c r="O118" i="82"/>
  <c r="N119" i="82"/>
  <c r="O119" i="82"/>
  <c r="N121" i="82"/>
  <c r="O121" i="82"/>
  <c r="N122" i="82"/>
  <c r="O122" i="82"/>
  <c r="N123" i="82"/>
  <c r="O123" i="82"/>
  <c r="N124" i="82"/>
  <c r="O124" i="82"/>
  <c r="N125" i="82"/>
  <c r="O125" i="82"/>
  <c r="N126" i="82"/>
  <c r="O126" i="82"/>
  <c r="N127" i="82"/>
  <c r="O127" i="82"/>
  <c r="N128" i="82"/>
  <c r="O128" i="82"/>
  <c r="N129" i="82"/>
  <c r="O129" i="82"/>
  <c r="N130" i="82"/>
  <c r="O130" i="82"/>
  <c r="N131" i="82"/>
  <c r="O131" i="82"/>
  <c r="N132" i="82"/>
  <c r="T122" i="82" s="1"/>
  <c r="O132" i="82"/>
  <c r="N133" i="82"/>
  <c r="O133" i="82"/>
  <c r="N134" i="82"/>
  <c r="O134" i="82"/>
  <c r="N135" i="82"/>
  <c r="O135" i="82"/>
  <c r="N136" i="82"/>
  <c r="O136" i="82"/>
  <c r="N137" i="82"/>
  <c r="O137" i="82"/>
  <c r="N138" i="82"/>
  <c r="T123" i="82" s="1"/>
  <c r="D10" i="58" s="1"/>
  <c r="O138" i="82"/>
  <c r="N140" i="82"/>
  <c r="O140" i="82"/>
  <c r="O141" i="82" s="1"/>
  <c r="N142" i="82"/>
  <c r="O142" i="82"/>
  <c r="N143" i="82"/>
  <c r="O143" i="82"/>
  <c r="N145" i="82"/>
  <c r="O145" i="82"/>
  <c r="N146" i="82"/>
  <c r="O146" i="82"/>
  <c r="N147" i="82"/>
  <c r="O147" i="82"/>
  <c r="N149" i="82"/>
  <c r="O149" i="82"/>
  <c r="O2" i="82"/>
  <c r="N2" i="82"/>
  <c r="D57" i="55"/>
  <c r="D56" i="55"/>
  <c r="D55" i="55"/>
  <c r="D54" i="55"/>
  <c r="D52" i="55"/>
  <c r="D51" i="55"/>
  <c r="D50" i="55"/>
  <c r="D49" i="55"/>
  <c r="D47" i="55"/>
  <c r="D46" i="55"/>
  <c r="D45" i="55"/>
  <c r="D40" i="55"/>
  <c r="D39" i="55"/>
  <c r="D38" i="55"/>
  <c r="D37" i="55"/>
  <c r="D41" i="55"/>
  <c r="C57" i="55"/>
  <c r="C56" i="55"/>
  <c r="C55" i="55"/>
  <c r="C54" i="55"/>
  <c r="C52" i="55"/>
  <c r="C51" i="55"/>
  <c r="C50" i="55"/>
  <c r="C49" i="55"/>
  <c r="C47" i="55"/>
  <c r="C46" i="55"/>
  <c r="C45" i="55"/>
  <c r="C41" i="55"/>
  <c r="C40" i="55"/>
  <c r="C39" i="55"/>
  <c r="C38" i="55"/>
  <c r="C37" i="55"/>
  <c r="B33" i="55"/>
  <c r="C28" i="55"/>
  <c r="D23" i="55"/>
  <c r="C23" i="55"/>
  <c r="D22" i="55"/>
  <c r="C22" i="55"/>
  <c r="B104" i="80"/>
  <c r="B20" i="80"/>
  <c r="N142" i="80"/>
  <c r="K139" i="80"/>
  <c r="J139" i="80"/>
  <c r="I139" i="80"/>
  <c r="H139" i="80"/>
  <c r="K127" i="80"/>
  <c r="J127" i="80"/>
  <c r="I127" i="80"/>
  <c r="H127" i="80"/>
  <c r="K121" i="80"/>
  <c r="J121" i="80"/>
  <c r="I121" i="80"/>
  <c r="H121" i="80"/>
  <c r="K118" i="80"/>
  <c r="J118" i="80"/>
  <c r="I118" i="80"/>
  <c r="H118" i="80"/>
  <c r="K104" i="80"/>
  <c r="J104" i="80"/>
  <c r="I104" i="80"/>
  <c r="H104" i="80"/>
  <c r="K20" i="80"/>
  <c r="K140" i="80" s="1"/>
  <c r="J20" i="80"/>
  <c r="J140" i="80" s="1"/>
  <c r="I20" i="80"/>
  <c r="I140" i="80" s="1"/>
  <c r="H20" i="80"/>
  <c r="H140" i="80" s="1"/>
  <c r="C15" i="55"/>
  <c r="B15" i="55"/>
  <c r="C13" i="55"/>
  <c r="B13" i="55"/>
  <c r="C10" i="55"/>
  <c r="B10" i="55"/>
  <c r="C8" i="55"/>
  <c r="B8" i="55"/>
  <c r="C7" i="55"/>
  <c r="B7" i="55"/>
  <c r="C6" i="55"/>
  <c r="B6" i="55"/>
  <c r="C5" i="55"/>
  <c r="B5" i="55"/>
  <c r="N3" i="80"/>
  <c r="O3" i="80"/>
  <c r="N4" i="80"/>
  <c r="O4" i="80"/>
  <c r="N5" i="80"/>
  <c r="O5" i="80"/>
  <c r="N6" i="80"/>
  <c r="O6" i="80"/>
  <c r="N7" i="80"/>
  <c r="O7" i="80"/>
  <c r="N8" i="80"/>
  <c r="O8" i="80"/>
  <c r="N9" i="80"/>
  <c r="O9" i="80"/>
  <c r="N10" i="80"/>
  <c r="O10" i="80"/>
  <c r="N11" i="80"/>
  <c r="O11" i="80"/>
  <c r="N12" i="80"/>
  <c r="O12" i="80"/>
  <c r="N13" i="80"/>
  <c r="O13" i="80"/>
  <c r="N14" i="80"/>
  <c r="O14" i="80"/>
  <c r="N15" i="80"/>
  <c r="O15" i="80"/>
  <c r="N16" i="80"/>
  <c r="O16" i="80"/>
  <c r="N17" i="80"/>
  <c r="O17" i="80"/>
  <c r="N18" i="80"/>
  <c r="O18" i="80"/>
  <c r="N19" i="80"/>
  <c r="O19" i="80"/>
  <c r="N21" i="80"/>
  <c r="O21" i="80"/>
  <c r="N22" i="80"/>
  <c r="O22" i="80"/>
  <c r="N23" i="80"/>
  <c r="O23" i="80"/>
  <c r="N24" i="80"/>
  <c r="O24" i="80"/>
  <c r="N25" i="80"/>
  <c r="O25" i="80"/>
  <c r="N26" i="80"/>
  <c r="O26" i="80"/>
  <c r="N27" i="80"/>
  <c r="O27" i="80"/>
  <c r="N28" i="80"/>
  <c r="O28" i="80"/>
  <c r="N29" i="80"/>
  <c r="O29" i="80"/>
  <c r="N30" i="80"/>
  <c r="O30" i="80"/>
  <c r="N31" i="80"/>
  <c r="O31" i="80"/>
  <c r="N32" i="80"/>
  <c r="O32" i="80"/>
  <c r="N33" i="80"/>
  <c r="O33" i="80"/>
  <c r="N34" i="80"/>
  <c r="O34" i="80"/>
  <c r="N35" i="80"/>
  <c r="O35" i="80"/>
  <c r="N36" i="80"/>
  <c r="O36" i="80"/>
  <c r="N37" i="80"/>
  <c r="O37" i="80"/>
  <c r="N38" i="80"/>
  <c r="O38" i="80"/>
  <c r="N39" i="80"/>
  <c r="O39" i="80"/>
  <c r="N40" i="80"/>
  <c r="O40" i="80"/>
  <c r="N41" i="80"/>
  <c r="O41" i="80"/>
  <c r="N42" i="80"/>
  <c r="O42" i="80"/>
  <c r="N43" i="80"/>
  <c r="O43" i="80"/>
  <c r="N44" i="80"/>
  <c r="O44" i="80"/>
  <c r="N45" i="80"/>
  <c r="O45" i="80"/>
  <c r="N46" i="80"/>
  <c r="O46" i="80"/>
  <c r="N47" i="80"/>
  <c r="O47" i="80"/>
  <c r="N48" i="80"/>
  <c r="O48" i="80"/>
  <c r="N49" i="80"/>
  <c r="O49" i="80"/>
  <c r="N50" i="80"/>
  <c r="O50" i="80"/>
  <c r="N51" i="80"/>
  <c r="O51" i="80"/>
  <c r="N52" i="80"/>
  <c r="O52" i="80"/>
  <c r="N53" i="80"/>
  <c r="O53" i="80"/>
  <c r="N54" i="80"/>
  <c r="S111" i="80" s="1"/>
  <c r="D7" i="55" s="1"/>
  <c r="O54" i="80"/>
  <c r="N55" i="80"/>
  <c r="O55" i="80"/>
  <c r="N56" i="80"/>
  <c r="O56" i="80"/>
  <c r="N57" i="80"/>
  <c r="O57" i="80"/>
  <c r="N58" i="80"/>
  <c r="O58" i="80"/>
  <c r="N59" i="80"/>
  <c r="O59" i="80"/>
  <c r="N60" i="80"/>
  <c r="O60" i="80"/>
  <c r="N61" i="80"/>
  <c r="O61" i="80"/>
  <c r="N62" i="80"/>
  <c r="O62" i="80"/>
  <c r="N63" i="80"/>
  <c r="O63" i="80"/>
  <c r="N64" i="80"/>
  <c r="O64" i="80"/>
  <c r="N65" i="80"/>
  <c r="O65" i="80"/>
  <c r="N66" i="80"/>
  <c r="O66" i="80"/>
  <c r="N67" i="80"/>
  <c r="O67" i="80"/>
  <c r="N68" i="80"/>
  <c r="O68" i="80"/>
  <c r="N69" i="80"/>
  <c r="O69" i="80"/>
  <c r="N70" i="80"/>
  <c r="O70" i="80"/>
  <c r="N71" i="80"/>
  <c r="O71" i="80"/>
  <c r="N72" i="80"/>
  <c r="O72" i="80"/>
  <c r="N73" i="80"/>
  <c r="O73" i="80"/>
  <c r="N74" i="80"/>
  <c r="O74" i="80"/>
  <c r="N75" i="80"/>
  <c r="O75" i="80"/>
  <c r="N76" i="80"/>
  <c r="O76" i="80"/>
  <c r="N77" i="80"/>
  <c r="O77" i="80"/>
  <c r="N78" i="80"/>
  <c r="O78" i="80"/>
  <c r="N79" i="80"/>
  <c r="O79" i="80"/>
  <c r="N80" i="80"/>
  <c r="O80" i="80"/>
  <c r="N81" i="80"/>
  <c r="O81" i="80"/>
  <c r="N82" i="80"/>
  <c r="O82" i="80"/>
  <c r="N83" i="80"/>
  <c r="O83" i="80"/>
  <c r="N84" i="80"/>
  <c r="O84" i="80"/>
  <c r="N85" i="80"/>
  <c r="O85" i="80"/>
  <c r="N86" i="80"/>
  <c r="O86" i="80"/>
  <c r="N87" i="80"/>
  <c r="O87" i="80"/>
  <c r="N88" i="80"/>
  <c r="O88" i="80"/>
  <c r="N89" i="80"/>
  <c r="O89" i="80"/>
  <c r="N90" i="80"/>
  <c r="O90" i="80"/>
  <c r="N91" i="80"/>
  <c r="O91" i="80"/>
  <c r="N92" i="80"/>
  <c r="O92" i="80"/>
  <c r="N93" i="80"/>
  <c r="O93" i="80"/>
  <c r="N94" i="80"/>
  <c r="O94" i="80"/>
  <c r="N95" i="80"/>
  <c r="O95" i="80"/>
  <c r="N96" i="80"/>
  <c r="O96" i="80"/>
  <c r="N97" i="80"/>
  <c r="O97" i="80"/>
  <c r="N98" i="80"/>
  <c r="O98" i="80"/>
  <c r="N99" i="80"/>
  <c r="O99" i="80"/>
  <c r="N100" i="80"/>
  <c r="O100" i="80"/>
  <c r="N101" i="80"/>
  <c r="O101" i="80"/>
  <c r="N102" i="80"/>
  <c r="O102" i="80"/>
  <c r="N103" i="80"/>
  <c r="O103" i="80"/>
  <c r="N105" i="80"/>
  <c r="O105" i="80"/>
  <c r="N106" i="80"/>
  <c r="O106" i="80"/>
  <c r="N107" i="80"/>
  <c r="O107" i="80"/>
  <c r="N108" i="80"/>
  <c r="O108" i="80"/>
  <c r="N109" i="80"/>
  <c r="O109" i="80"/>
  <c r="N110" i="80"/>
  <c r="O110" i="80"/>
  <c r="N111" i="80"/>
  <c r="O111" i="80"/>
  <c r="N112" i="80"/>
  <c r="O112" i="80"/>
  <c r="N113" i="80"/>
  <c r="O113" i="80"/>
  <c r="N114" i="80"/>
  <c r="O114" i="80"/>
  <c r="N115" i="80"/>
  <c r="O115" i="80"/>
  <c r="N116" i="80"/>
  <c r="O116" i="80"/>
  <c r="N117" i="80"/>
  <c r="S109" i="80" s="1"/>
  <c r="D5" i="55" s="1"/>
  <c r="O117" i="80"/>
  <c r="N119" i="80"/>
  <c r="O119" i="80"/>
  <c r="N120" i="80"/>
  <c r="O120" i="80"/>
  <c r="N122" i="80"/>
  <c r="O122" i="80"/>
  <c r="N123" i="80"/>
  <c r="O123" i="80"/>
  <c r="N124" i="80"/>
  <c r="O124" i="80"/>
  <c r="N125" i="80"/>
  <c r="O125" i="80"/>
  <c r="N126" i="80"/>
  <c r="O126" i="80"/>
  <c r="N128" i="80"/>
  <c r="O128" i="80"/>
  <c r="N129" i="80"/>
  <c r="O129" i="80"/>
  <c r="N130" i="80"/>
  <c r="O130" i="80"/>
  <c r="N131" i="80"/>
  <c r="O131" i="80"/>
  <c r="N132" i="80"/>
  <c r="O132" i="80"/>
  <c r="N133" i="80"/>
  <c r="O133" i="80"/>
  <c r="N134" i="80"/>
  <c r="O134" i="80"/>
  <c r="N135" i="80"/>
  <c r="O135" i="80"/>
  <c r="N136" i="80"/>
  <c r="O136" i="80"/>
  <c r="N137" i="80"/>
  <c r="O137" i="80"/>
  <c r="N138" i="80"/>
  <c r="O138" i="80"/>
  <c r="O2" i="80"/>
  <c r="N2" i="80"/>
  <c r="D57" i="52"/>
  <c r="D56" i="52"/>
  <c r="D55" i="52"/>
  <c r="D54" i="52"/>
  <c r="D52" i="52"/>
  <c r="D51" i="52"/>
  <c r="D50" i="52"/>
  <c r="D49" i="52"/>
  <c r="D47" i="52"/>
  <c r="D46" i="52"/>
  <c r="D45" i="52"/>
  <c r="D40" i="52"/>
  <c r="D39" i="52"/>
  <c r="D38" i="52"/>
  <c r="D37" i="52"/>
  <c r="D41" i="52"/>
  <c r="C57" i="52"/>
  <c r="C56" i="52"/>
  <c r="C55" i="52"/>
  <c r="C54" i="52"/>
  <c r="C52" i="52"/>
  <c r="C51" i="52"/>
  <c r="C50" i="52"/>
  <c r="C49" i="52"/>
  <c r="C47" i="52"/>
  <c r="C46" i="52"/>
  <c r="C45" i="52"/>
  <c r="C41" i="52"/>
  <c r="C40" i="52"/>
  <c r="C39" i="52"/>
  <c r="C38" i="52"/>
  <c r="B70" i="77"/>
  <c r="C22" i="52" s="1"/>
  <c r="B18" i="77"/>
  <c r="C23" i="52" s="1"/>
  <c r="L93" i="77"/>
  <c r="B15" i="52" s="1"/>
  <c r="C15" i="52" s="1"/>
  <c r="L89" i="77"/>
  <c r="B13" i="52" s="1"/>
  <c r="C13" i="52" s="1"/>
  <c r="M83" i="77"/>
  <c r="B7" i="52" s="1"/>
  <c r="C7" i="52" s="1"/>
  <c r="M81" i="77"/>
  <c r="B6" i="52" s="1"/>
  <c r="C6" i="52" s="1"/>
  <c r="D28" i="52" s="1"/>
  <c r="D56" i="47"/>
  <c r="D55" i="47"/>
  <c r="D54" i="47"/>
  <c r="D52" i="47"/>
  <c r="D51" i="47"/>
  <c r="D50" i="47"/>
  <c r="D47" i="47"/>
  <c r="D49" i="47"/>
  <c r="D46" i="47"/>
  <c r="D45" i="47"/>
  <c r="D24" i="47"/>
  <c r="B82" i="76"/>
  <c r="C22" i="47" s="1"/>
  <c r="B22" i="76"/>
  <c r="C23" i="47" s="1"/>
  <c r="N89" i="76"/>
  <c r="D37" i="47" a="1"/>
  <c r="D37" i="47"/>
  <c r="D41" i="47"/>
  <c r="D40" i="47"/>
  <c r="D39" i="47"/>
  <c r="D38" i="47"/>
  <c r="Q145" i="82" l="1"/>
  <c r="D13" i="58" s="1"/>
  <c r="T125" i="82"/>
  <c r="D8" i="58" s="1"/>
  <c r="N141" i="82"/>
  <c r="T124" i="82"/>
  <c r="D7" i="58" s="1"/>
  <c r="T121" i="82"/>
  <c r="D6" i="58" s="1"/>
  <c r="N39" i="82"/>
  <c r="D23" i="58" s="1"/>
  <c r="O39" i="82"/>
  <c r="O148" i="82"/>
  <c r="N148" i="82"/>
  <c r="O144" i="82"/>
  <c r="N144" i="82"/>
  <c r="O139" i="82"/>
  <c r="N139" i="82"/>
  <c r="O120" i="82"/>
  <c r="N120" i="82"/>
  <c r="D22" i="58" s="1"/>
  <c r="N20" i="80"/>
  <c r="O20" i="80"/>
  <c r="O139" i="80"/>
  <c r="N139" i="80"/>
  <c r="R128" i="80"/>
  <c r="D15" i="55" s="1"/>
  <c r="O127" i="80"/>
  <c r="N127" i="80"/>
  <c r="R122" i="80"/>
  <c r="D13" i="55" s="1"/>
  <c r="O121" i="80"/>
  <c r="N121" i="80"/>
  <c r="S110" i="80"/>
  <c r="D8" i="55" s="1"/>
  <c r="S108" i="80"/>
  <c r="D10" i="55" s="1"/>
  <c r="O118" i="80"/>
  <c r="N118" i="80"/>
  <c r="S106" i="80"/>
  <c r="D6" i="55" s="1"/>
  <c r="O104" i="80"/>
  <c r="N104" i="80"/>
  <c r="T105" i="80"/>
  <c r="C38" i="47"/>
  <c r="C39" i="47"/>
  <c r="C40" i="47"/>
  <c r="C41" i="47"/>
  <c r="C55" i="47"/>
  <c r="C56" i="47"/>
  <c r="C54" i="47"/>
  <c r="C52" i="47"/>
  <c r="C51" i="47"/>
  <c r="C50" i="47"/>
  <c r="C49" i="47"/>
  <c r="C47" i="47"/>
  <c r="C46" i="47"/>
  <c r="C45" i="47"/>
  <c r="C58" i="47" s="1"/>
  <c r="C13" i="47"/>
  <c r="B13" i="47"/>
  <c r="C11" i="47"/>
  <c r="B11" i="47"/>
  <c r="C6" i="47"/>
  <c r="D28" i="47" s="1"/>
  <c r="B6" i="47"/>
  <c r="K107" i="76"/>
  <c r="J107" i="76"/>
  <c r="I107" i="76"/>
  <c r="H107" i="76"/>
  <c r="K103" i="76"/>
  <c r="J103" i="76"/>
  <c r="I103" i="76"/>
  <c r="H103" i="76"/>
  <c r="K98" i="76"/>
  <c r="J98" i="76"/>
  <c r="I98" i="76"/>
  <c r="H98" i="76"/>
  <c r="K82" i="76"/>
  <c r="J82" i="76"/>
  <c r="I82" i="76"/>
  <c r="H82" i="76"/>
  <c r="K22" i="76"/>
  <c r="J22" i="76"/>
  <c r="I22" i="76"/>
  <c r="I108" i="76" s="1"/>
  <c r="H22" i="76"/>
  <c r="N3" i="76"/>
  <c r="O3" i="76"/>
  <c r="N4" i="76"/>
  <c r="O4" i="76"/>
  <c r="N5" i="76"/>
  <c r="O5" i="76"/>
  <c r="N6" i="76"/>
  <c r="O6" i="76"/>
  <c r="N7" i="76"/>
  <c r="O7" i="76"/>
  <c r="N8" i="76"/>
  <c r="O8" i="76"/>
  <c r="N9" i="76"/>
  <c r="O9" i="76"/>
  <c r="N10" i="76"/>
  <c r="O10" i="76"/>
  <c r="N11" i="76"/>
  <c r="O11" i="76"/>
  <c r="N12" i="76"/>
  <c r="O12" i="76"/>
  <c r="N13" i="76"/>
  <c r="O13" i="76"/>
  <c r="N14" i="76"/>
  <c r="O14" i="76"/>
  <c r="N15" i="76"/>
  <c r="O15" i="76"/>
  <c r="N16" i="76"/>
  <c r="O16" i="76"/>
  <c r="N17" i="76"/>
  <c r="O17" i="76"/>
  <c r="N18" i="76"/>
  <c r="O18" i="76"/>
  <c r="N19" i="76"/>
  <c r="O19" i="76"/>
  <c r="N20" i="76"/>
  <c r="O20" i="76"/>
  <c r="N21" i="76"/>
  <c r="O21" i="76"/>
  <c r="N23" i="76"/>
  <c r="O23" i="76"/>
  <c r="N24" i="76"/>
  <c r="O24" i="76"/>
  <c r="N25" i="76"/>
  <c r="O25" i="76"/>
  <c r="N26" i="76"/>
  <c r="O26" i="76"/>
  <c r="N27" i="76"/>
  <c r="O27" i="76"/>
  <c r="N28" i="76"/>
  <c r="O28" i="76"/>
  <c r="N29" i="76"/>
  <c r="O29" i="76"/>
  <c r="N30" i="76"/>
  <c r="O30" i="76"/>
  <c r="N31" i="76"/>
  <c r="O31" i="76"/>
  <c r="N32" i="76"/>
  <c r="O32" i="76"/>
  <c r="N33" i="76"/>
  <c r="O33" i="76"/>
  <c r="N34" i="76"/>
  <c r="O34" i="76"/>
  <c r="N35" i="76"/>
  <c r="O35" i="76"/>
  <c r="N36" i="76"/>
  <c r="O36" i="76"/>
  <c r="N37" i="76"/>
  <c r="O37" i="76"/>
  <c r="N38" i="76"/>
  <c r="O38" i="76"/>
  <c r="N39" i="76"/>
  <c r="O39" i="76"/>
  <c r="N40" i="76"/>
  <c r="O40" i="76"/>
  <c r="N41" i="76"/>
  <c r="O41" i="76"/>
  <c r="N42" i="76"/>
  <c r="O42" i="76"/>
  <c r="N43" i="76"/>
  <c r="O43" i="76"/>
  <c r="N44" i="76"/>
  <c r="O44" i="76"/>
  <c r="N45" i="76"/>
  <c r="O45" i="76"/>
  <c r="N46" i="76"/>
  <c r="O46" i="76"/>
  <c r="N47" i="76"/>
  <c r="O47" i="76"/>
  <c r="N48" i="76"/>
  <c r="O48" i="76"/>
  <c r="N49" i="76"/>
  <c r="O49" i="76"/>
  <c r="N50" i="76"/>
  <c r="O50" i="76"/>
  <c r="N51" i="76"/>
  <c r="O51" i="76"/>
  <c r="N52" i="76"/>
  <c r="O52" i="76"/>
  <c r="N53" i="76"/>
  <c r="O53" i="76"/>
  <c r="N54" i="76"/>
  <c r="O54" i="76"/>
  <c r="N55" i="76"/>
  <c r="O55" i="76"/>
  <c r="N56" i="76"/>
  <c r="O56" i="76"/>
  <c r="N57" i="76"/>
  <c r="O57" i="76"/>
  <c r="N58" i="76"/>
  <c r="O58" i="76"/>
  <c r="N59" i="76"/>
  <c r="O59" i="76"/>
  <c r="N60" i="76"/>
  <c r="O60" i="76"/>
  <c r="N61" i="76"/>
  <c r="O61" i="76"/>
  <c r="N62" i="76"/>
  <c r="O62" i="76"/>
  <c r="N63" i="76"/>
  <c r="O63" i="76"/>
  <c r="N64" i="76"/>
  <c r="O64" i="76"/>
  <c r="N65" i="76"/>
  <c r="O65" i="76"/>
  <c r="N66" i="76"/>
  <c r="O66" i="76"/>
  <c r="N67" i="76"/>
  <c r="O67" i="76"/>
  <c r="N68" i="76"/>
  <c r="O68" i="76"/>
  <c r="N69" i="76"/>
  <c r="O69" i="76"/>
  <c r="N70" i="76"/>
  <c r="O70" i="76"/>
  <c r="N71" i="76"/>
  <c r="O71" i="76"/>
  <c r="N72" i="76"/>
  <c r="O72" i="76"/>
  <c r="N73" i="76"/>
  <c r="O73" i="76"/>
  <c r="N74" i="76"/>
  <c r="O74" i="76"/>
  <c r="N75" i="76"/>
  <c r="O75" i="76"/>
  <c r="N76" i="76"/>
  <c r="O76" i="76"/>
  <c r="N77" i="76"/>
  <c r="O77" i="76"/>
  <c r="N78" i="76"/>
  <c r="O78" i="76"/>
  <c r="N79" i="76"/>
  <c r="O79" i="76"/>
  <c r="N80" i="76"/>
  <c r="O80" i="76"/>
  <c r="N81" i="76"/>
  <c r="O81" i="76"/>
  <c r="N83" i="76"/>
  <c r="O83" i="76"/>
  <c r="N84" i="76"/>
  <c r="O84" i="76" s="1"/>
  <c r="N85" i="76"/>
  <c r="O85" i="76"/>
  <c r="N86" i="76"/>
  <c r="O86" i="76"/>
  <c r="N87" i="76"/>
  <c r="O87" i="76"/>
  <c r="N88" i="76"/>
  <c r="O88" i="76" s="1"/>
  <c r="O89" i="76"/>
  <c r="N90" i="76"/>
  <c r="O90" i="76" s="1"/>
  <c r="N91" i="76"/>
  <c r="O91" i="76"/>
  <c r="N92" i="76"/>
  <c r="O92" i="76"/>
  <c r="N93" i="76"/>
  <c r="O93" i="76" s="1"/>
  <c r="N94" i="76"/>
  <c r="O94" i="76" s="1"/>
  <c r="N95" i="76"/>
  <c r="O95" i="76"/>
  <c r="N96" i="76"/>
  <c r="O96" i="76"/>
  <c r="N97" i="76"/>
  <c r="O97" i="76"/>
  <c r="N99" i="76"/>
  <c r="O99" i="76" s="1"/>
  <c r="N100" i="76"/>
  <c r="O100" i="76"/>
  <c r="N101" i="76"/>
  <c r="O101" i="76"/>
  <c r="N102" i="76"/>
  <c r="O102" i="76"/>
  <c r="N104" i="76"/>
  <c r="O104" i="76" s="1"/>
  <c r="N105" i="76"/>
  <c r="O105" i="76"/>
  <c r="N106" i="76"/>
  <c r="O106" i="76"/>
  <c r="O2" i="76"/>
  <c r="N2" i="76"/>
  <c r="S83" i="76" l="1"/>
  <c r="D6" i="47" s="1"/>
  <c r="S84" i="76"/>
  <c r="D11" i="47" s="1"/>
  <c r="H108" i="76"/>
  <c r="J108" i="76"/>
  <c r="K108" i="76"/>
  <c r="O150" i="82"/>
  <c r="N150" i="82"/>
  <c r="N152" i="82" s="1"/>
  <c r="O140" i="80"/>
  <c r="N140" i="80"/>
  <c r="N22" i="76"/>
  <c r="D23" i="47" s="1"/>
  <c r="O22" i="76"/>
  <c r="O107" i="76"/>
  <c r="N107" i="76"/>
  <c r="D15" i="47" s="1"/>
  <c r="O103" i="76"/>
  <c r="N103" i="76"/>
  <c r="D13" i="47" s="1"/>
  <c r="O98" i="76"/>
  <c r="N98" i="76"/>
  <c r="O82" i="76"/>
  <c r="N82" i="76"/>
  <c r="D22" i="47" s="1"/>
  <c r="K93" i="77"/>
  <c r="J93" i="77"/>
  <c r="I93" i="77"/>
  <c r="H93" i="77"/>
  <c r="K89" i="77"/>
  <c r="J89" i="77"/>
  <c r="I89" i="77"/>
  <c r="H89" i="77"/>
  <c r="K83" i="77"/>
  <c r="J83" i="77"/>
  <c r="I83" i="77"/>
  <c r="H83" i="77"/>
  <c r="K81" i="77"/>
  <c r="J81" i="77"/>
  <c r="I81" i="77"/>
  <c r="H81" i="77"/>
  <c r="K70" i="77"/>
  <c r="J70" i="77"/>
  <c r="I70" i="77"/>
  <c r="H70" i="77"/>
  <c r="K18" i="77"/>
  <c r="K94" i="77" s="1"/>
  <c r="J18" i="77"/>
  <c r="J94" i="77" s="1"/>
  <c r="I18" i="77"/>
  <c r="H18" i="77"/>
  <c r="N3" i="77"/>
  <c r="O3" i="77"/>
  <c r="N4" i="77"/>
  <c r="O4" i="77"/>
  <c r="N5" i="77"/>
  <c r="O5" i="77"/>
  <c r="N6" i="77"/>
  <c r="O6" i="77"/>
  <c r="N7" i="77"/>
  <c r="O7" i="77"/>
  <c r="N8" i="77"/>
  <c r="O8" i="77"/>
  <c r="N9" i="77"/>
  <c r="O9" i="77"/>
  <c r="N10" i="77"/>
  <c r="O10" i="77"/>
  <c r="N11" i="77"/>
  <c r="O11" i="77"/>
  <c r="N12" i="77"/>
  <c r="O12" i="77"/>
  <c r="N13" i="77"/>
  <c r="O13" i="77"/>
  <c r="N14" i="77"/>
  <c r="O14" i="77"/>
  <c r="N15" i="77"/>
  <c r="O15" i="77"/>
  <c r="N16" i="77"/>
  <c r="O16" i="77"/>
  <c r="N17" i="77"/>
  <c r="O17" i="77"/>
  <c r="N19" i="77"/>
  <c r="O19" i="77"/>
  <c r="N20" i="77"/>
  <c r="O20" i="77"/>
  <c r="N21" i="77"/>
  <c r="O21" i="77"/>
  <c r="N22" i="77"/>
  <c r="O22" i="77"/>
  <c r="N23" i="77"/>
  <c r="O23" i="77"/>
  <c r="N24" i="77"/>
  <c r="O24" i="77"/>
  <c r="N25" i="77"/>
  <c r="O25" i="77"/>
  <c r="N26" i="77"/>
  <c r="O26" i="77" s="1"/>
  <c r="N27" i="77"/>
  <c r="O27" i="77"/>
  <c r="N28" i="77"/>
  <c r="O28" i="77"/>
  <c r="N29" i="77"/>
  <c r="O29" i="77"/>
  <c r="N30" i="77"/>
  <c r="O30" i="77"/>
  <c r="N31" i="77"/>
  <c r="O31" i="77"/>
  <c r="N32" i="77"/>
  <c r="O32" i="77"/>
  <c r="N33" i="77"/>
  <c r="O33" i="77"/>
  <c r="N34" i="77"/>
  <c r="O34" i="77"/>
  <c r="N35" i="77"/>
  <c r="O35" i="77"/>
  <c r="N36" i="77"/>
  <c r="O36" i="77"/>
  <c r="N37" i="77"/>
  <c r="O37" i="77"/>
  <c r="N38" i="77"/>
  <c r="O38" i="77"/>
  <c r="N39" i="77"/>
  <c r="O39" i="77"/>
  <c r="N40" i="77"/>
  <c r="O40" i="77"/>
  <c r="N41" i="77"/>
  <c r="O41" i="77"/>
  <c r="N42" i="77"/>
  <c r="O42" i="77"/>
  <c r="N43" i="77"/>
  <c r="O43" i="77"/>
  <c r="N44" i="77"/>
  <c r="O44" i="77"/>
  <c r="N45" i="77"/>
  <c r="O45" i="77"/>
  <c r="N46" i="77"/>
  <c r="O46" i="77"/>
  <c r="N47" i="77"/>
  <c r="O47" i="77"/>
  <c r="N48" i="77"/>
  <c r="O48" i="77"/>
  <c r="N49" i="77"/>
  <c r="O49" i="77"/>
  <c r="N50" i="77"/>
  <c r="O50" i="77"/>
  <c r="N51" i="77"/>
  <c r="O51" i="77"/>
  <c r="N52" i="77"/>
  <c r="O52" i="77"/>
  <c r="N53" i="77"/>
  <c r="O53" i="77"/>
  <c r="N54" i="77"/>
  <c r="O54" i="77"/>
  <c r="N55" i="77"/>
  <c r="O55" i="77"/>
  <c r="N56" i="77"/>
  <c r="O56" i="77"/>
  <c r="N57" i="77"/>
  <c r="O57" i="77"/>
  <c r="N58" i="77"/>
  <c r="O58" i="77"/>
  <c r="N59" i="77"/>
  <c r="O59" i="77"/>
  <c r="N60" i="77"/>
  <c r="O60" i="77"/>
  <c r="N61" i="77"/>
  <c r="O61" i="77"/>
  <c r="N62" i="77"/>
  <c r="O62" i="77"/>
  <c r="N63" i="77"/>
  <c r="O63" i="77"/>
  <c r="N64" i="77"/>
  <c r="O64" i="77"/>
  <c r="N65" i="77"/>
  <c r="O65" i="77"/>
  <c r="N66" i="77"/>
  <c r="O66" i="77"/>
  <c r="N67" i="77"/>
  <c r="O67" i="77"/>
  <c r="N68" i="77"/>
  <c r="O68" i="77"/>
  <c r="N69" i="77"/>
  <c r="O69" i="77"/>
  <c r="N71" i="77"/>
  <c r="O71" i="77" s="1"/>
  <c r="N72" i="77"/>
  <c r="O72" i="77"/>
  <c r="N73" i="77"/>
  <c r="O73" i="77" s="1"/>
  <c r="N74" i="77"/>
  <c r="O74" i="77"/>
  <c r="N75" i="77"/>
  <c r="O75" i="77" s="1"/>
  <c r="N76" i="77"/>
  <c r="O76" i="77"/>
  <c r="N77" i="77"/>
  <c r="O77" i="77" s="1"/>
  <c r="N78" i="77"/>
  <c r="O78" i="77"/>
  <c r="N79" i="77"/>
  <c r="O79" i="77" s="1"/>
  <c r="N80" i="77"/>
  <c r="O80" i="77"/>
  <c r="N82" i="77"/>
  <c r="N83" i="77" s="1"/>
  <c r="D7" i="52" s="1"/>
  <c r="O82" i="77"/>
  <c r="O83" i="77" s="1"/>
  <c r="N84" i="77"/>
  <c r="O84" i="77"/>
  <c r="N85" i="77"/>
  <c r="O85" i="77" s="1"/>
  <c r="N86" i="77"/>
  <c r="O86" i="77"/>
  <c r="N87" i="77"/>
  <c r="O87" i="77" s="1"/>
  <c r="N88" i="77"/>
  <c r="O88" i="77"/>
  <c r="N90" i="77"/>
  <c r="O90" i="77" s="1"/>
  <c r="N91" i="77"/>
  <c r="O91" i="77"/>
  <c r="N92" i="77"/>
  <c r="O92" i="77" s="1"/>
  <c r="O2" i="77"/>
  <c r="N2" i="77"/>
  <c r="H94" i="77" l="1"/>
  <c r="I94" i="77"/>
  <c r="O108" i="76"/>
  <c r="N108" i="76"/>
  <c r="N110" i="76" s="1"/>
  <c r="B33" i="47" s="1"/>
  <c r="N18" i="77"/>
  <c r="D23" i="52" s="1"/>
  <c r="O18" i="77"/>
  <c r="O93" i="77"/>
  <c r="N93" i="77"/>
  <c r="D15" i="52" s="1"/>
  <c r="O89" i="77"/>
  <c r="N89" i="77"/>
  <c r="D13" i="52" s="1"/>
  <c r="O81" i="77"/>
  <c r="N81" i="77"/>
  <c r="D6" i="52" s="1"/>
  <c r="O70" i="77"/>
  <c r="N70" i="77"/>
  <c r="D22" i="52" s="1"/>
  <c r="D57" i="44"/>
  <c r="D56" i="44"/>
  <c r="D55" i="44"/>
  <c r="D54" i="44"/>
  <c r="D52" i="44"/>
  <c r="D51" i="44"/>
  <c r="D50" i="44" a="1"/>
  <c r="D50" i="44"/>
  <c r="D49" i="44"/>
  <c r="D47" i="44"/>
  <c r="D46" i="44"/>
  <c r="D45" i="44"/>
  <c r="C57" i="44"/>
  <c r="C56" i="44"/>
  <c r="C55" i="44"/>
  <c r="C54" i="44"/>
  <c r="C52" i="44"/>
  <c r="C51" i="44"/>
  <c r="C50" i="44"/>
  <c r="C49" i="44"/>
  <c r="C47" i="44"/>
  <c r="C46" i="44"/>
  <c r="C45" i="44"/>
  <c r="D40" i="44" a="1"/>
  <c r="D40" i="44"/>
  <c r="D39" i="44"/>
  <c r="D38" i="44" a="1"/>
  <c r="D38" i="44"/>
  <c r="D41" i="44" a="1"/>
  <c r="D41" i="44"/>
  <c r="D37" i="44" s="1" a="1"/>
  <c r="D37" i="44" s="1"/>
  <c r="C41" i="44"/>
  <c r="C40" i="44"/>
  <c r="C39" i="44"/>
  <c r="C38" i="44"/>
  <c r="O94" i="77" l="1"/>
  <c r="N94" i="77"/>
  <c r="N96" i="77" s="1"/>
  <c r="B33" i="52" s="1"/>
  <c r="AA22" i="65" s="1" a="1"/>
  <c r="AA22" i="65" s="1"/>
  <c r="X5" i="74"/>
  <c r="D24" i="44" s="1"/>
  <c r="X4" i="74"/>
  <c r="X3" i="74"/>
  <c r="B42" i="74"/>
  <c r="C22" i="44" s="1"/>
  <c r="B22" i="74"/>
  <c r="C23" i="44" s="1"/>
  <c r="C15" i="44"/>
  <c r="C8" i="44"/>
  <c r="B8" i="44"/>
  <c r="D7" i="44"/>
  <c r="C7" i="44"/>
  <c r="B7" i="44"/>
  <c r="C6" i="44"/>
  <c r="B6" i="44"/>
  <c r="K59" i="74"/>
  <c r="J59" i="74"/>
  <c r="I59" i="74"/>
  <c r="H59" i="74"/>
  <c r="K56" i="74"/>
  <c r="J56" i="74"/>
  <c r="I56" i="74"/>
  <c r="H56" i="74"/>
  <c r="K50" i="74"/>
  <c r="J50" i="74"/>
  <c r="I50" i="74"/>
  <c r="H50" i="74"/>
  <c r="K42" i="74"/>
  <c r="J42" i="74"/>
  <c r="I42" i="74"/>
  <c r="H42" i="74"/>
  <c r="K22" i="74"/>
  <c r="J22" i="74"/>
  <c r="I22" i="74"/>
  <c r="I60" i="74" s="1"/>
  <c r="H22" i="74"/>
  <c r="H60" i="74" s="1"/>
  <c r="N3" i="74"/>
  <c r="O3" i="74"/>
  <c r="N4" i="74"/>
  <c r="O4" i="74"/>
  <c r="N5" i="74"/>
  <c r="O5" i="74"/>
  <c r="N6" i="74"/>
  <c r="O6" i="74"/>
  <c r="N7" i="74"/>
  <c r="O7" i="74"/>
  <c r="N8" i="74"/>
  <c r="O8" i="74"/>
  <c r="N9" i="74"/>
  <c r="O9" i="74"/>
  <c r="N10" i="74"/>
  <c r="O10" i="74"/>
  <c r="N11" i="74"/>
  <c r="O11" i="74"/>
  <c r="N12" i="74"/>
  <c r="O12" i="74"/>
  <c r="N13" i="74"/>
  <c r="O13" i="74"/>
  <c r="N14" i="74"/>
  <c r="O14" i="74"/>
  <c r="N15" i="74"/>
  <c r="O15" i="74"/>
  <c r="N16" i="74"/>
  <c r="O16" i="74"/>
  <c r="N17" i="74"/>
  <c r="O17" i="74"/>
  <c r="N18" i="74"/>
  <c r="O18" i="74"/>
  <c r="N19" i="74"/>
  <c r="O19" i="74"/>
  <c r="N20" i="74"/>
  <c r="O20" i="74"/>
  <c r="N21" i="74"/>
  <c r="O21" i="74"/>
  <c r="N23" i="74"/>
  <c r="O23" i="74"/>
  <c r="N24" i="74"/>
  <c r="O24" i="74"/>
  <c r="N25" i="74"/>
  <c r="O25" i="74"/>
  <c r="N26" i="74"/>
  <c r="O26" i="74"/>
  <c r="N27" i="74"/>
  <c r="O27" i="74"/>
  <c r="N28" i="74"/>
  <c r="O28" i="74"/>
  <c r="N29" i="74"/>
  <c r="O29" i="74"/>
  <c r="N30" i="74"/>
  <c r="O30" i="74"/>
  <c r="N31" i="74"/>
  <c r="O31" i="74"/>
  <c r="N32" i="74"/>
  <c r="O32" i="74" s="1"/>
  <c r="N33" i="74"/>
  <c r="O33" i="74"/>
  <c r="N34" i="74"/>
  <c r="O34" i="74"/>
  <c r="N35" i="74"/>
  <c r="O35" i="74"/>
  <c r="N36" i="74"/>
  <c r="O36" i="74"/>
  <c r="N37" i="74"/>
  <c r="O37" i="74"/>
  <c r="N38" i="74"/>
  <c r="O38" i="74"/>
  <c r="N39" i="74"/>
  <c r="O39" i="74"/>
  <c r="N40" i="74"/>
  <c r="O40" i="74"/>
  <c r="N41" i="74"/>
  <c r="O41" i="74" s="1"/>
  <c r="N43" i="74"/>
  <c r="O43" i="74"/>
  <c r="N44" i="74"/>
  <c r="O44" i="74"/>
  <c r="N45" i="74"/>
  <c r="O45" i="74"/>
  <c r="N46" i="74"/>
  <c r="O46" i="74" s="1"/>
  <c r="N47" i="74"/>
  <c r="O47" i="74"/>
  <c r="N48" i="74"/>
  <c r="O48" i="74"/>
  <c r="N49" i="74"/>
  <c r="O49" i="74"/>
  <c r="N51" i="74"/>
  <c r="O51" i="74" s="1"/>
  <c r="N52" i="74"/>
  <c r="O52" i="74"/>
  <c r="N53" i="74"/>
  <c r="O53" i="74"/>
  <c r="N54" i="74"/>
  <c r="O54" i="74"/>
  <c r="N55" i="74"/>
  <c r="O55" i="74" s="1"/>
  <c r="N57" i="74"/>
  <c r="O57" i="74"/>
  <c r="N58" i="74"/>
  <c r="O58" i="74"/>
  <c r="O2" i="74"/>
  <c r="N2" i="74"/>
  <c r="K22" i="65" a="1"/>
  <c r="K22" i="65"/>
  <c r="J60" i="74" l="1"/>
  <c r="K60" i="74"/>
  <c r="D28" i="44"/>
  <c r="S44" i="74"/>
  <c r="N22" i="74"/>
  <c r="D23" i="44" s="1"/>
  <c r="O22" i="74"/>
  <c r="O59" i="74"/>
  <c r="N59" i="74"/>
  <c r="D15" i="44" s="1"/>
  <c r="O56" i="74"/>
  <c r="N56" i="74"/>
  <c r="D8" i="44" s="1"/>
  <c r="O50" i="74"/>
  <c r="N50" i="74"/>
  <c r="D6" i="44" s="1"/>
  <c r="O42" i="74"/>
  <c r="N42" i="74"/>
  <c r="D22" i="44" s="1"/>
  <c r="D57" i="42"/>
  <c r="D56" i="42"/>
  <c r="D55" i="42"/>
  <c r="D54" i="42"/>
  <c r="D52" i="42"/>
  <c r="D51" i="42"/>
  <c r="D50" i="42"/>
  <c r="D49" i="42"/>
  <c r="D47" i="42"/>
  <c r="D46" i="42"/>
  <c r="D45" i="42"/>
  <c r="C57" i="42"/>
  <c r="C56" i="42"/>
  <c r="C55" i="42"/>
  <c r="C54" i="42"/>
  <c r="C52" i="42"/>
  <c r="C51" i="42"/>
  <c r="C50" i="42"/>
  <c r="C49" i="42"/>
  <c r="C47" i="42"/>
  <c r="C46" i="42"/>
  <c r="C45" i="42"/>
  <c r="D40" i="42"/>
  <c r="D39" i="42"/>
  <c r="D38" i="42"/>
  <c r="D37" i="42"/>
  <c r="D41" i="42"/>
  <c r="C41" i="42"/>
  <c r="C40" i="42"/>
  <c r="C39" i="42"/>
  <c r="C38" i="42"/>
  <c r="D24" i="42"/>
  <c r="B32" i="72"/>
  <c r="C22" i="42" s="1"/>
  <c r="B14" i="72"/>
  <c r="C23" i="42" s="1"/>
  <c r="C13" i="42"/>
  <c r="B13" i="42"/>
  <c r="B7" i="42"/>
  <c r="C6" i="42"/>
  <c r="D28" i="42" s="1"/>
  <c r="B6" i="42"/>
  <c r="M35" i="72"/>
  <c r="M47" i="72"/>
  <c r="J49" i="72"/>
  <c r="I49" i="72"/>
  <c r="H49" i="72"/>
  <c r="J47" i="72"/>
  <c r="I47" i="72"/>
  <c r="H47" i="72"/>
  <c r="J37" i="72"/>
  <c r="I37" i="72"/>
  <c r="H37" i="72"/>
  <c r="J35" i="72"/>
  <c r="I35" i="72"/>
  <c r="H35" i="72"/>
  <c r="J32" i="72"/>
  <c r="I32" i="72"/>
  <c r="H32" i="72"/>
  <c r="J14" i="72"/>
  <c r="J50" i="72" s="1"/>
  <c r="I14" i="72"/>
  <c r="I50" i="72" s="1"/>
  <c r="H14" i="72"/>
  <c r="R39" i="72"/>
  <c r="N3" i="72"/>
  <c r="O3" i="72"/>
  <c r="N4" i="72"/>
  <c r="O4" i="72"/>
  <c r="N5" i="72"/>
  <c r="O5" i="72"/>
  <c r="N6" i="72"/>
  <c r="O6" i="72"/>
  <c r="N7" i="72"/>
  <c r="O7" i="72"/>
  <c r="N8" i="72"/>
  <c r="O8" i="72"/>
  <c r="N9" i="72"/>
  <c r="O9" i="72"/>
  <c r="N10" i="72"/>
  <c r="O10" i="72"/>
  <c r="N11" i="72"/>
  <c r="O11" i="72"/>
  <c r="N12" i="72"/>
  <c r="O12" i="72"/>
  <c r="N13" i="72"/>
  <c r="O13" i="72"/>
  <c r="N15" i="72"/>
  <c r="O15" i="72" s="1"/>
  <c r="N16" i="72"/>
  <c r="O16" i="72"/>
  <c r="N17" i="72"/>
  <c r="O17" i="72"/>
  <c r="N18" i="72"/>
  <c r="O18" i="72"/>
  <c r="N19" i="72"/>
  <c r="O19" i="72"/>
  <c r="N20" i="72"/>
  <c r="O20" i="72" s="1"/>
  <c r="N21" i="72"/>
  <c r="O21" i="72"/>
  <c r="N22" i="72"/>
  <c r="O22" i="72"/>
  <c r="N23" i="72"/>
  <c r="O23" i="72"/>
  <c r="N24" i="72"/>
  <c r="O24" i="72"/>
  <c r="N25" i="72"/>
  <c r="O25" i="72"/>
  <c r="N26" i="72"/>
  <c r="D7" i="42" s="1"/>
  <c r="O26" i="72"/>
  <c r="N27" i="72"/>
  <c r="O27" i="72"/>
  <c r="N28" i="72"/>
  <c r="O28" i="72"/>
  <c r="N29" i="72"/>
  <c r="O29" i="72"/>
  <c r="N30" i="72"/>
  <c r="O30" i="72"/>
  <c r="N31" i="72"/>
  <c r="O31" i="72"/>
  <c r="N33" i="72"/>
  <c r="O33" i="72" s="1"/>
  <c r="N34" i="72"/>
  <c r="O34" i="72"/>
  <c r="N36" i="72"/>
  <c r="N37" i="72" s="1"/>
  <c r="O36" i="72"/>
  <c r="O37" i="72" s="1"/>
  <c r="N38" i="72"/>
  <c r="O38" i="72"/>
  <c r="N39" i="72"/>
  <c r="O39" i="72" s="1"/>
  <c r="N40" i="72"/>
  <c r="O40" i="72"/>
  <c r="N41" i="72"/>
  <c r="O41" i="72"/>
  <c r="N42" i="72"/>
  <c r="O42" i="72"/>
  <c r="N43" i="72"/>
  <c r="O43" i="72" s="1"/>
  <c r="N44" i="72"/>
  <c r="O44" i="72"/>
  <c r="N45" i="72"/>
  <c r="O45" i="72"/>
  <c r="N46" i="72"/>
  <c r="O46" i="72"/>
  <c r="N48" i="72"/>
  <c r="N49" i="72" s="1"/>
  <c r="O2" i="72"/>
  <c r="N2" i="72"/>
  <c r="D13" i="42" l="1"/>
  <c r="O48" i="72"/>
  <c r="O49" i="72" s="1"/>
  <c r="H50" i="72"/>
  <c r="O60" i="74"/>
  <c r="N60" i="74"/>
  <c r="N14" i="72"/>
  <c r="D23" i="42" s="1"/>
  <c r="O14" i="72"/>
  <c r="O47" i="72"/>
  <c r="N47" i="72"/>
  <c r="O35" i="72"/>
  <c r="N35" i="72"/>
  <c r="O32" i="72"/>
  <c r="N32" i="72"/>
  <c r="D22" i="42" s="1"/>
  <c r="D57" i="39"/>
  <c r="D56" i="39"/>
  <c r="D55" i="39"/>
  <c r="D54" i="39"/>
  <c r="D52" i="39"/>
  <c r="D51" i="39"/>
  <c r="D50" i="39"/>
  <c r="D49" i="39"/>
  <c r="D48" i="39"/>
  <c r="D47" i="39"/>
  <c r="D46" i="39"/>
  <c r="D45" i="39"/>
  <c r="C57" i="39"/>
  <c r="C56" i="39"/>
  <c r="C55" i="39"/>
  <c r="C54" i="39"/>
  <c r="C52" i="39"/>
  <c r="C51" i="39"/>
  <c r="C50" i="39"/>
  <c r="C49" i="39"/>
  <c r="C48" i="39"/>
  <c r="C47" i="39"/>
  <c r="C46" i="39"/>
  <c r="C45" i="39"/>
  <c r="D40" i="39"/>
  <c r="D39" i="39"/>
  <c r="D38" i="39"/>
  <c r="D37" i="39"/>
  <c r="C40" i="39"/>
  <c r="C39" i="39"/>
  <c r="C38" i="39"/>
  <c r="C37" i="39"/>
  <c r="B33" i="39"/>
  <c r="N53" i="70"/>
  <c r="D24" i="39"/>
  <c r="D23" i="39"/>
  <c r="C23" i="39"/>
  <c r="D22" i="39"/>
  <c r="C22" i="39"/>
  <c r="B41" i="70"/>
  <c r="B20" i="70"/>
  <c r="D13" i="39"/>
  <c r="D6" i="39"/>
  <c r="K50" i="70"/>
  <c r="J50" i="70"/>
  <c r="I50" i="70"/>
  <c r="H50" i="70"/>
  <c r="K46" i="70"/>
  <c r="J46" i="70"/>
  <c r="I46" i="70"/>
  <c r="H46" i="70"/>
  <c r="K41" i="70"/>
  <c r="J41" i="70"/>
  <c r="I41" i="70"/>
  <c r="H41" i="70"/>
  <c r="K20" i="70"/>
  <c r="K51" i="70" s="1"/>
  <c r="J20" i="70"/>
  <c r="J51" i="70" s="1"/>
  <c r="I20" i="70"/>
  <c r="I51" i="70" s="1"/>
  <c r="H20" i="70"/>
  <c r="H51" i="70" s="1"/>
  <c r="R40" i="70"/>
  <c r="S38" i="72" l="1"/>
  <c r="D6" i="42" s="1"/>
  <c r="N62" i="74"/>
  <c r="B33" i="44" s="1"/>
  <c r="O50" i="72"/>
  <c r="N50" i="72"/>
  <c r="N3" i="70"/>
  <c r="O3" i="70"/>
  <c r="N4" i="70"/>
  <c r="O4" i="70"/>
  <c r="N5" i="70"/>
  <c r="O5" i="70"/>
  <c r="N6" i="70"/>
  <c r="O6" i="70"/>
  <c r="N7" i="70"/>
  <c r="O7" i="70"/>
  <c r="N8" i="70"/>
  <c r="O8" i="70"/>
  <c r="N9" i="70"/>
  <c r="O9" i="70"/>
  <c r="N10" i="70"/>
  <c r="O10" i="70"/>
  <c r="N11" i="70"/>
  <c r="O11" i="70"/>
  <c r="N12" i="70"/>
  <c r="O12" i="70"/>
  <c r="N13" i="70"/>
  <c r="O13" i="70"/>
  <c r="N14" i="70"/>
  <c r="O14" i="70"/>
  <c r="N15" i="70"/>
  <c r="O15" i="70"/>
  <c r="N16" i="70"/>
  <c r="O16" i="70"/>
  <c r="N17" i="70"/>
  <c r="O17" i="70"/>
  <c r="N18" i="70"/>
  <c r="O18" i="70"/>
  <c r="N19" i="70"/>
  <c r="O19" i="70"/>
  <c r="N21" i="70"/>
  <c r="O21" i="70"/>
  <c r="N22" i="70"/>
  <c r="O22" i="70"/>
  <c r="N23" i="70"/>
  <c r="O23" i="70"/>
  <c r="N24" i="70"/>
  <c r="O24" i="70"/>
  <c r="N25" i="70"/>
  <c r="O25" i="70"/>
  <c r="N26" i="70"/>
  <c r="O26" i="70"/>
  <c r="N27" i="70"/>
  <c r="O27" i="70"/>
  <c r="N28" i="70"/>
  <c r="O28" i="70"/>
  <c r="N29" i="70"/>
  <c r="O29" i="70"/>
  <c r="N30" i="70"/>
  <c r="O30" i="70"/>
  <c r="N31" i="70"/>
  <c r="O31" i="70"/>
  <c r="N32" i="70"/>
  <c r="O32" i="70"/>
  <c r="N33" i="70"/>
  <c r="O33" i="70"/>
  <c r="N34" i="70"/>
  <c r="O34" i="70"/>
  <c r="N35" i="70"/>
  <c r="O35" i="70"/>
  <c r="N36" i="70"/>
  <c r="O36" i="70"/>
  <c r="N37" i="70"/>
  <c r="O37" i="70"/>
  <c r="N38" i="70"/>
  <c r="O38" i="70"/>
  <c r="N39" i="70"/>
  <c r="O39" i="70"/>
  <c r="N42" i="70"/>
  <c r="O42" i="70"/>
  <c r="N43" i="70"/>
  <c r="O43" i="70"/>
  <c r="N44" i="70"/>
  <c r="O44" i="70"/>
  <c r="N45" i="70"/>
  <c r="O45" i="70"/>
  <c r="N40" i="70"/>
  <c r="O40" i="70"/>
  <c r="N47" i="70"/>
  <c r="O47" i="70"/>
  <c r="N48" i="70"/>
  <c r="O48" i="70"/>
  <c r="N49" i="70"/>
  <c r="O49" i="70"/>
  <c r="O2" i="70"/>
  <c r="N2" i="70"/>
  <c r="D57" i="34" a="1"/>
  <c r="D57" i="34"/>
  <c r="D54" i="34"/>
  <c r="D52" i="34" a="1"/>
  <c r="D52" i="34"/>
  <c r="D50" i="34"/>
  <c r="D49" i="34" a="1"/>
  <c r="D49" i="34"/>
  <c r="D47" i="34" a="1"/>
  <c r="D47" i="34"/>
  <c r="D46" i="34" a="1"/>
  <c r="D46" i="34"/>
  <c r="D45" i="34"/>
  <c r="C57" i="34"/>
  <c r="C56" i="34"/>
  <c r="C55" i="34"/>
  <c r="C54" i="34"/>
  <c r="C52" i="34"/>
  <c r="C50" i="34"/>
  <c r="C49" i="34"/>
  <c r="C47" i="34"/>
  <c r="C46" i="34"/>
  <c r="C45" i="34"/>
  <c r="D41" i="34"/>
  <c r="D40" i="34" a="1"/>
  <c r="D40" i="34"/>
  <c r="D39" i="34" a="1"/>
  <c r="D39" i="34"/>
  <c r="D38" i="34" a="1"/>
  <c r="D38" i="34"/>
  <c r="D37" i="34" a="1"/>
  <c r="D37" i="34"/>
  <c r="C41" i="34"/>
  <c r="C40" i="34"/>
  <c r="C39" i="34"/>
  <c r="C38" i="34"/>
  <c r="C37" i="34"/>
  <c r="B33" i="34"/>
  <c r="N58" i="68"/>
  <c r="D23" i="34"/>
  <c r="D22" i="34"/>
  <c r="C23" i="34"/>
  <c r="C22" i="34"/>
  <c r="B40" i="68"/>
  <c r="B13" i="68"/>
  <c r="D13" i="34"/>
  <c r="D8" i="34"/>
  <c r="C8" i="34"/>
  <c r="B8" i="34"/>
  <c r="D7" i="34"/>
  <c r="C7" i="34"/>
  <c r="B7" i="34"/>
  <c r="D6" i="34"/>
  <c r="C6" i="34"/>
  <c r="B6" i="34"/>
  <c r="D5" i="34"/>
  <c r="C5" i="34"/>
  <c r="B5" i="34"/>
  <c r="T44" i="68"/>
  <c r="T43" i="68"/>
  <c r="T41" i="68"/>
  <c r="K55" i="68"/>
  <c r="J55" i="68"/>
  <c r="I55" i="68"/>
  <c r="H55" i="68"/>
  <c r="K53" i="68"/>
  <c r="J53" i="68"/>
  <c r="I53" i="68"/>
  <c r="H53" i="68"/>
  <c r="K51" i="68"/>
  <c r="J51" i="68"/>
  <c r="I51" i="68"/>
  <c r="H51" i="68"/>
  <c r="K49" i="68"/>
  <c r="J49" i="68"/>
  <c r="I49" i="68"/>
  <c r="H49" i="68"/>
  <c r="K40" i="68"/>
  <c r="J40" i="68"/>
  <c r="I40" i="68"/>
  <c r="H40" i="68"/>
  <c r="K13" i="68"/>
  <c r="K56" i="68" s="1"/>
  <c r="J13" i="68"/>
  <c r="J56" i="68" s="1"/>
  <c r="I13" i="68"/>
  <c r="I56" i="68" s="1"/>
  <c r="H13" i="68"/>
  <c r="H56" i="68" s="1"/>
  <c r="N3" i="68"/>
  <c r="O3" i="68"/>
  <c r="N4" i="68"/>
  <c r="O4" i="68"/>
  <c r="N5" i="68"/>
  <c r="O5" i="68"/>
  <c r="N6" i="68"/>
  <c r="O6" i="68"/>
  <c r="N7" i="68"/>
  <c r="O7" i="68"/>
  <c r="N8" i="68"/>
  <c r="O8" i="68"/>
  <c r="N9" i="68"/>
  <c r="O9" i="68"/>
  <c r="N10" i="68"/>
  <c r="O10" i="68"/>
  <c r="N11" i="68"/>
  <c r="O11" i="68"/>
  <c r="N12" i="68"/>
  <c r="O12" i="68"/>
  <c r="N14" i="68"/>
  <c r="O14" i="68"/>
  <c r="N15" i="68"/>
  <c r="O15" i="68"/>
  <c r="N16" i="68"/>
  <c r="O16" i="68"/>
  <c r="N17" i="68"/>
  <c r="O17" i="68"/>
  <c r="N18" i="68"/>
  <c r="O18" i="68"/>
  <c r="N19" i="68"/>
  <c r="O19" i="68"/>
  <c r="N20" i="68"/>
  <c r="O20" i="68"/>
  <c r="N21" i="68"/>
  <c r="O21" i="68"/>
  <c r="N22" i="68"/>
  <c r="O22" i="68"/>
  <c r="N23" i="68"/>
  <c r="O23" i="68"/>
  <c r="N24" i="68"/>
  <c r="O24" i="68"/>
  <c r="N25" i="68"/>
  <c r="O25" i="68"/>
  <c r="N26" i="68"/>
  <c r="O26" i="68"/>
  <c r="N27" i="68"/>
  <c r="O27" i="68"/>
  <c r="N28" i="68"/>
  <c r="O28" i="68"/>
  <c r="N29" i="68"/>
  <c r="O29" i="68"/>
  <c r="N30" i="68"/>
  <c r="O30" i="68"/>
  <c r="N31" i="68"/>
  <c r="O31" i="68"/>
  <c r="N32" i="68"/>
  <c r="O32" i="68"/>
  <c r="N33" i="68"/>
  <c r="O33" i="68"/>
  <c r="N34" i="68"/>
  <c r="O34" i="68"/>
  <c r="N35" i="68"/>
  <c r="O35" i="68"/>
  <c r="N36" i="68"/>
  <c r="O36" i="68"/>
  <c r="N37" i="68"/>
  <c r="O37" i="68"/>
  <c r="N38" i="68"/>
  <c r="O38" i="68"/>
  <c r="N39" i="68"/>
  <c r="O39" i="68"/>
  <c r="N41" i="68"/>
  <c r="O41" i="68"/>
  <c r="N42" i="68"/>
  <c r="O42" i="68"/>
  <c r="N43" i="68"/>
  <c r="O43" i="68"/>
  <c r="N44" i="68"/>
  <c r="O44" i="68"/>
  <c r="N45" i="68"/>
  <c r="O45" i="68"/>
  <c r="N46" i="68"/>
  <c r="O46" i="68"/>
  <c r="N47" i="68"/>
  <c r="O47" i="68"/>
  <c r="N48" i="68"/>
  <c r="O48" i="68"/>
  <c r="N50" i="68"/>
  <c r="N51" i="68" s="1"/>
  <c r="O50" i="68"/>
  <c r="O51" i="68" s="1"/>
  <c r="N52" i="68"/>
  <c r="N53" i="68" s="1"/>
  <c r="O52" i="68"/>
  <c r="O53" i="68" s="1"/>
  <c r="N54" i="68"/>
  <c r="N55" i="68" s="1"/>
  <c r="O54" i="68"/>
  <c r="O55" i="68" s="1"/>
  <c r="O2" i="68"/>
  <c r="N2" i="68"/>
  <c r="D57" i="31"/>
  <c r="D56" i="31"/>
  <c r="D55" i="31"/>
  <c r="D54" i="31" a="1"/>
  <c r="D54" i="31"/>
  <c r="D52" i="31" a="1"/>
  <c r="D52" i="31"/>
  <c r="D51" i="31"/>
  <c r="D50" i="31"/>
  <c r="D49" i="31" a="1"/>
  <c r="D49" i="31"/>
  <c r="D48" i="31"/>
  <c r="D47" i="31" a="1"/>
  <c r="D47" i="31"/>
  <c r="D46" i="31" a="1"/>
  <c r="D46" i="31"/>
  <c r="D45" i="31" a="1"/>
  <c r="D45" i="31"/>
  <c r="C57" i="31"/>
  <c r="C56" i="31"/>
  <c r="C55" i="31"/>
  <c r="C54" i="31"/>
  <c r="C52" i="31"/>
  <c r="C51" i="31"/>
  <c r="C50" i="31"/>
  <c r="C49" i="31"/>
  <c r="C48" i="31"/>
  <c r="C47" i="31"/>
  <c r="C46" i="31"/>
  <c r="C45" i="31"/>
  <c r="D40" i="31" a="1"/>
  <c r="D40" i="31"/>
  <c r="C40" i="31"/>
  <c r="D39" i="31" a="1"/>
  <c r="D39" i="31"/>
  <c r="C39" i="31"/>
  <c r="D38" i="31" a="1"/>
  <c r="D38" i="31"/>
  <c r="C38" i="31"/>
  <c r="D37" i="31" a="1"/>
  <c r="D37" i="31"/>
  <c r="C37" i="31"/>
  <c r="D41" i="31" a="1"/>
  <c r="D41" i="31"/>
  <c r="C41" i="31"/>
  <c r="B33" i="31"/>
  <c r="N136" i="66"/>
  <c r="C28" i="31"/>
  <c r="D24" i="31"/>
  <c r="C24" i="31"/>
  <c r="Y12" i="66"/>
  <c r="R12" i="66"/>
  <c r="Z4" i="66"/>
  <c r="Z5" i="66"/>
  <c r="Z6" i="66"/>
  <c r="Z7" i="66"/>
  <c r="Z8" i="66"/>
  <c r="Z9" i="66"/>
  <c r="Z10" i="66"/>
  <c r="Z11" i="66"/>
  <c r="Z3" i="66"/>
  <c r="Y4" i="66"/>
  <c r="Y5" i="66"/>
  <c r="Y6" i="66"/>
  <c r="Y7" i="66"/>
  <c r="Y8" i="66"/>
  <c r="Y9" i="66"/>
  <c r="Y10" i="66"/>
  <c r="Y11" i="66"/>
  <c r="Y3" i="66"/>
  <c r="B104" i="66"/>
  <c r="C22" i="31" s="1"/>
  <c r="B55" i="66"/>
  <c r="C23" i="31" s="1"/>
  <c r="C15" i="31"/>
  <c r="B15" i="31"/>
  <c r="C13" i="31"/>
  <c r="B13" i="31"/>
  <c r="C10" i="31"/>
  <c r="B10" i="31"/>
  <c r="B8" i="31"/>
  <c r="C7" i="31"/>
  <c r="B7" i="31"/>
  <c r="C6" i="31"/>
  <c r="B6" i="31"/>
  <c r="C5" i="31"/>
  <c r="B5" i="31"/>
  <c r="E126" i="66"/>
  <c r="T112" i="66" s="1"/>
  <c r="C8" i="31" s="1"/>
  <c r="K133" i="66"/>
  <c r="J133" i="66"/>
  <c r="I133" i="66"/>
  <c r="H133" i="66"/>
  <c r="K130" i="66"/>
  <c r="J130" i="66"/>
  <c r="I130" i="66"/>
  <c r="H130" i="66"/>
  <c r="K126" i="66"/>
  <c r="J126" i="66"/>
  <c r="I126" i="66"/>
  <c r="H126" i="66"/>
  <c r="K121" i="66"/>
  <c r="J121" i="66"/>
  <c r="I121" i="66"/>
  <c r="H121" i="66"/>
  <c r="K118" i="66"/>
  <c r="J118" i="66"/>
  <c r="I118" i="66"/>
  <c r="H118" i="66"/>
  <c r="K104" i="66"/>
  <c r="J104" i="66"/>
  <c r="I104" i="66"/>
  <c r="H104" i="66"/>
  <c r="K55" i="66"/>
  <c r="K134" i="66" s="1"/>
  <c r="J55" i="66"/>
  <c r="J134" i="66" s="1"/>
  <c r="I55" i="66"/>
  <c r="I134" i="66" s="1"/>
  <c r="H55" i="66"/>
  <c r="H134" i="66" s="1"/>
  <c r="R125" i="66"/>
  <c r="R119" i="66"/>
  <c r="R105" i="66"/>
  <c r="O3" i="66"/>
  <c r="O4" i="66"/>
  <c r="O5" i="66"/>
  <c r="O6" i="66"/>
  <c r="O7" i="66"/>
  <c r="O8" i="66"/>
  <c r="O9" i="66"/>
  <c r="O10" i="66"/>
  <c r="O11" i="66"/>
  <c r="O12" i="66"/>
  <c r="O13" i="66"/>
  <c r="O14" i="66"/>
  <c r="O15" i="66"/>
  <c r="O16" i="66"/>
  <c r="O17" i="66"/>
  <c r="O18" i="66"/>
  <c r="O19" i="66"/>
  <c r="O20" i="66"/>
  <c r="O21" i="66"/>
  <c r="O22" i="66"/>
  <c r="O23" i="66"/>
  <c r="O24" i="66"/>
  <c r="O25" i="66"/>
  <c r="O26" i="66"/>
  <c r="O27" i="66"/>
  <c r="O28" i="66"/>
  <c r="O29" i="66"/>
  <c r="O30" i="66"/>
  <c r="O31" i="66"/>
  <c r="O32" i="66"/>
  <c r="O33" i="66"/>
  <c r="O34" i="66"/>
  <c r="O35" i="66"/>
  <c r="O36" i="66"/>
  <c r="O37" i="66"/>
  <c r="O38" i="66"/>
  <c r="O39" i="66"/>
  <c r="O40" i="66"/>
  <c r="O41" i="66"/>
  <c r="O42" i="66"/>
  <c r="O43" i="66"/>
  <c r="O44" i="66"/>
  <c r="O45" i="66"/>
  <c r="O46" i="66"/>
  <c r="O47" i="66"/>
  <c r="O48" i="66"/>
  <c r="O49" i="66"/>
  <c r="O50" i="66"/>
  <c r="O51" i="66"/>
  <c r="O52" i="66"/>
  <c r="O53" i="66"/>
  <c r="O54" i="66"/>
  <c r="O56" i="66"/>
  <c r="O57" i="66"/>
  <c r="O58" i="66"/>
  <c r="O59" i="66"/>
  <c r="O60" i="66"/>
  <c r="O61" i="66"/>
  <c r="O62" i="66"/>
  <c r="O64" i="66"/>
  <c r="O65" i="66"/>
  <c r="O66" i="66"/>
  <c r="O67" i="66"/>
  <c r="O68" i="66"/>
  <c r="O70" i="66"/>
  <c r="O71" i="66"/>
  <c r="O72" i="66"/>
  <c r="O73" i="66"/>
  <c r="O74" i="66"/>
  <c r="O75" i="66"/>
  <c r="O76" i="66"/>
  <c r="O77" i="66"/>
  <c r="O78" i="66"/>
  <c r="O79" i="66"/>
  <c r="O80" i="66"/>
  <c r="O81" i="66"/>
  <c r="O82" i="66"/>
  <c r="O83" i="66"/>
  <c r="O84" i="66"/>
  <c r="O85" i="66"/>
  <c r="O86" i="66"/>
  <c r="O87" i="66"/>
  <c r="O88" i="66"/>
  <c r="O89" i="66"/>
  <c r="O90" i="66"/>
  <c r="O91" i="66"/>
  <c r="O92" i="66"/>
  <c r="O93" i="66"/>
  <c r="O94" i="66"/>
  <c r="O95" i="66"/>
  <c r="O96" i="66"/>
  <c r="O97" i="66"/>
  <c r="O98" i="66"/>
  <c r="O99" i="66"/>
  <c r="O100" i="66"/>
  <c r="O101" i="66"/>
  <c r="O102" i="66"/>
  <c r="O103" i="66"/>
  <c r="O123" i="66"/>
  <c r="O127" i="66"/>
  <c r="O2" i="66"/>
  <c r="N3" i="66"/>
  <c r="N4" i="66"/>
  <c r="N5" i="66"/>
  <c r="N6" i="66"/>
  <c r="N7" i="66"/>
  <c r="N8" i="66"/>
  <c r="N9" i="66"/>
  <c r="N10" i="66"/>
  <c r="N11" i="66"/>
  <c r="N12" i="66"/>
  <c r="N13" i="66"/>
  <c r="N14" i="66"/>
  <c r="N15" i="66"/>
  <c r="N16" i="66"/>
  <c r="N17" i="66"/>
  <c r="N18" i="66"/>
  <c r="N19" i="66"/>
  <c r="N20" i="66"/>
  <c r="N21" i="66"/>
  <c r="N22" i="66"/>
  <c r="N23" i="66"/>
  <c r="N24" i="66"/>
  <c r="N25" i="66"/>
  <c r="N26" i="66"/>
  <c r="N27" i="66"/>
  <c r="N28" i="66"/>
  <c r="N29" i="66"/>
  <c r="N30" i="66"/>
  <c r="N31" i="66"/>
  <c r="N32" i="66"/>
  <c r="N33" i="66"/>
  <c r="N34" i="66"/>
  <c r="N35" i="66"/>
  <c r="N36" i="66"/>
  <c r="N37" i="66"/>
  <c r="N38" i="66"/>
  <c r="N39" i="66"/>
  <c r="N40" i="66"/>
  <c r="N41" i="66"/>
  <c r="N42" i="66"/>
  <c r="N43" i="66"/>
  <c r="N44" i="66"/>
  <c r="N45" i="66"/>
  <c r="N46" i="66"/>
  <c r="N47" i="66"/>
  <c r="N48" i="66"/>
  <c r="N49" i="66"/>
  <c r="N50" i="66"/>
  <c r="N51" i="66"/>
  <c r="N52" i="66"/>
  <c r="N53" i="66"/>
  <c r="N54" i="66"/>
  <c r="N56" i="66"/>
  <c r="N57" i="66"/>
  <c r="N58" i="66"/>
  <c r="N59" i="66"/>
  <c r="N60" i="66"/>
  <c r="N61" i="66"/>
  <c r="N62" i="66"/>
  <c r="N63" i="66"/>
  <c r="O63" i="66" s="1"/>
  <c r="N64" i="66"/>
  <c r="N65" i="66"/>
  <c r="N66" i="66"/>
  <c r="N67" i="66"/>
  <c r="N68" i="66"/>
  <c r="N69" i="66"/>
  <c r="O69" i="66" s="1"/>
  <c r="N70" i="66"/>
  <c r="N71" i="66"/>
  <c r="N72" i="66"/>
  <c r="N73" i="66"/>
  <c r="N74" i="66"/>
  <c r="N75" i="66"/>
  <c r="N76" i="66"/>
  <c r="N77" i="66"/>
  <c r="N78" i="66"/>
  <c r="N79" i="66"/>
  <c r="N80" i="66"/>
  <c r="N81" i="66"/>
  <c r="N82" i="66"/>
  <c r="N83" i="66"/>
  <c r="N84" i="66"/>
  <c r="N85" i="66"/>
  <c r="N86" i="66"/>
  <c r="N87" i="66"/>
  <c r="N88" i="66"/>
  <c r="N89" i="66"/>
  <c r="N90" i="66"/>
  <c r="N91" i="66"/>
  <c r="N92" i="66"/>
  <c r="N93" i="66"/>
  <c r="N94" i="66"/>
  <c r="N95" i="66"/>
  <c r="N96" i="66"/>
  <c r="N97" i="66"/>
  <c r="N98" i="66"/>
  <c r="N99" i="66"/>
  <c r="N100" i="66"/>
  <c r="N101" i="66"/>
  <c r="N102" i="66"/>
  <c r="N103" i="66"/>
  <c r="N105" i="66"/>
  <c r="N106" i="66"/>
  <c r="N107" i="66"/>
  <c r="O107" i="66" s="1"/>
  <c r="N108" i="66"/>
  <c r="O108" i="66" s="1"/>
  <c r="N109" i="66"/>
  <c r="O109" i="66" s="1"/>
  <c r="N110" i="66"/>
  <c r="O110" i="66" s="1"/>
  <c r="N111" i="66"/>
  <c r="O111" i="66" s="1"/>
  <c r="N112" i="66"/>
  <c r="O112" i="66" s="1"/>
  <c r="N113" i="66"/>
  <c r="O113" i="66" s="1"/>
  <c r="N114" i="66"/>
  <c r="O114" i="66" s="1"/>
  <c r="N115" i="66"/>
  <c r="N116" i="66"/>
  <c r="O116" i="66" s="1"/>
  <c r="N117" i="66"/>
  <c r="O117" i="66" s="1"/>
  <c r="N119" i="66"/>
  <c r="N120" i="66"/>
  <c r="O120" i="66" s="1"/>
  <c r="N122" i="66"/>
  <c r="N123" i="66"/>
  <c r="N124" i="66"/>
  <c r="O124" i="66" s="1"/>
  <c r="N125" i="66"/>
  <c r="O125" i="66" s="1"/>
  <c r="N127" i="66"/>
  <c r="N128" i="66"/>
  <c r="O128" i="66" s="1"/>
  <c r="N129" i="66"/>
  <c r="O129" i="66" s="1"/>
  <c r="N131" i="66"/>
  <c r="N132" i="66"/>
  <c r="O132" i="66" s="1"/>
  <c r="N2" i="66"/>
  <c r="C22" i="65" a="1"/>
  <c r="C22" i="65"/>
  <c r="G10" i="65"/>
  <c r="G9" i="65"/>
  <c r="G8" i="65"/>
  <c r="C7" i="65"/>
  <c r="C6" i="65"/>
  <c r="C5" i="65"/>
  <c r="C4" i="65"/>
  <c r="C3" i="65"/>
  <c r="F10" i="65"/>
  <c r="F9" i="65"/>
  <c r="B7" i="65"/>
  <c r="B6" i="65"/>
  <c r="B5" i="65"/>
  <c r="N52" i="72" l="1"/>
  <c r="B33" i="42" s="1"/>
  <c r="S22" i="65" s="1" a="1"/>
  <c r="S22" i="65" s="1"/>
  <c r="J5" i="65"/>
  <c r="J6" i="65"/>
  <c r="J7" i="65"/>
  <c r="R7" i="65"/>
  <c r="N9" i="65"/>
  <c r="N10" i="65"/>
  <c r="V10" i="65"/>
  <c r="AD10" i="65" s="1"/>
  <c r="W10" i="65"/>
  <c r="K3" i="65"/>
  <c r="S3" i="65"/>
  <c r="AA3" i="65" s="1"/>
  <c r="K4" i="65"/>
  <c r="K5" i="65"/>
  <c r="K6" i="65"/>
  <c r="K7" i="65"/>
  <c r="S7" i="65"/>
  <c r="AA7" i="65" s="1"/>
  <c r="O9" i="65"/>
  <c r="O10" i="65"/>
  <c r="AE10" i="65"/>
  <c r="O8" i="65"/>
  <c r="G11" i="65"/>
  <c r="C8" i="65" s="1"/>
  <c r="N20" i="70"/>
  <c r="O20" i="70"/>
  <c r="O50" i="70"/>
  <c r="N50" i="70"/>
  <c r="O46" i="70"/>
  <c r="N46" i="70"/>
  <c r="O41" i="70"/>
  <c r="N41" i="70"/>
  <c r="T42" i="68"/>
  <c r="N13" i="68"/>
  <c r="O13" i="68"/>
  <c r="O49" i="68"/>
  <c r="N49" i="68"/>
  <c r="O40" i="68"/>
  <c r="N40" i="68"/>
  <c r="R131" i="66"/>
  <c r="D15" i="31" s="1"/>
  <c r="R128" i="66"/>
  <c r="D13" i="31" s="1"/>
  <c r="R112" i="66"/>
  <c r="D8" i="31" s="1"/>
  <c r="R111" i="66"/>
  <c r="D7" i="31" s="1"/>
  <c r="O115" i="66"/>
  <c r="R109" i="66"/>
  <c r="D5" i="31" s="1"/>
  <c r="O106" i="66"/>
  <c r="R108" i="66"/>
  <c r="D6" i="31" s="1"/>
  <c r="R107" i="66"/>
  <c r="D10" i="31" s="1"/>
  <c r="N55" i="66"/>
  <c r="D23" i="31" s="1"/>
  <c r="N133" i="66"/>
  <c r="O131" i="66"/>
  <c r="O133" i="66" s="1"/>
  <c r="N130" i="66"/>
  <c r="N126" i="66"/>
  <c r="O122" i="66"/>
  <c r="O126" i="66" s="1"/>
  <c r="N121" i="66"/>
  <c r="O119" i="66"/>
  <c r="O121" i="66" s="1"/>
  <c r="N118" i="66"/>
  <c r="O105" i="66"/>
  <c r="O118" i="66" s="1"/>
  <c r="N104" i="66"/>
  <c r="D22" i="31" s="1"/>
  <c r="O55" i="66"/>
  <c r="O130" i="66"/>
  <c r="O104" i="66"/>
  <c r="D57" i="28"/>
  <c r="D56" i="28"/>
  <c r="D55" i="28"/>
  <c r="C55" i="28"/>
  <c r="D54" i="28"/>
  <c r="D52" i="28"/>
  <c r="D51" i="28"/>
  <c r="D50" i="28"/>
  <c r="D49" i="28"/>
  <c r="D47" i="28"/>
  <c r="D46" i="28"/>
  <c r="D45" i="28"/>
  <c r="D40" i="28"/>
  <c r="D39" i="28"/>
  <c r="D38" i="28"/>
  <c r="D15" i="28"/>
  <c r="C15" i="28"/>
  <c r="B15" i="28"/>
  <c r="D37" i="28"/>
  <c r="D41" i="28"/>
  <c r="B19" i="28"/>
  <c r="C31" i="28"/>
  <c r="C37" i="28"/>
  <c r="D24" i="28"/>
  <c r="U7" i="63"/>
  <c r="D23" i="28"/>
  <c r="C23" i="28"/>
  <c r="D22" i="28"/>
  <c r="C22" i="28"/>
  <c r="C38" i="28"/>
  <c r="C39" i="28"/>
  <c r="C40" i="28"/>
  <c r="C41" i="28"/>
  <c r="C57" i="28"/>
  <c r="C56" i="28"/>
  <c r="C54" i="28"/>
  <c r="C52" i="28"/>
  <c r="C51" i="28"/>
  <c r="C50" i="28"/>
  <c r="C49" i="28"/>
  <c r="C47" i="28"/>
  <c r="C46" i="28"/>
  <c r="C45" i="28"/>
  <c r="N2" i="63"/>
  <c r="N3" i="63"/>
  <c r="N4" i="63"/>
  <c r="N5" i="63"/>
  <c r="N6" i="63"/>
  <c r="N7" i="63"/>
  <c r="N8" i="63"/>
  <c r="N9" i="63"/>
  <c r="N10" i="63"/>
  <c r="N11" i="63"/>
  <c r="N12" i="63"/>
  <c r="N13" i="63"/>
  <c r="N14" i="63"/>
  <c r="N16" i="63"/>
  <c r="N15" i="63"/>
  <c r="N17" i="63"/>
  <c r="N18" i="63"/>
  <c r="N19" i="63"/>
  <c r="N20" i="63"/>
  <c r="N21" i="63"/>
  <c r="N22" i="63"/>
  <c r="N23" i="63"/>
  <c r="N24" i="63"/>
  <c r="N25" i="63"/>
  <c r="N26" i="63"/>
  <c r="N27" i="63"/>
  <c r="N28" i="63"/>
  <c r="N29" i="63"/>
  <c r="N30" i="63"/>
  <c r="N31" i="63"/>
  <c r="N32" i="63"/>
  <c r="N33" i="63"/>
  <c r="N34" i="63"/>
  <c r="N35" i="63"/>
  <c r="N36" i="63"/>
  <c r="N37" i="63"/>
  <c r="N38" i="63"/>
  <c r="N39" i="63"/>
  <c r="N40" i="63"/>
  <c r="N41" i="63"/>
  <c r="N42" i="63"/>
  <c r="N43" i="63"/>
  <c r="N44" i="63"/>
  <c r="N45" i="63"/>
  <c r="N46" i="63"/>
  <c r="N47" i="63"/>
  <c r="N48" i="63"/>
  <c r="N49" i="63"/>
  <c r="N50" i="63"/>
  <c r="N51" i="63"/>
  <c r="N52" i="63"/>
  <c r="N53" i="63"/>
  <c r="N54" i="63"/>
  <c r="N55" i="63"/>
  <c r="N56" i="63"/>
  <c r="N57" i="63"/>
  <c r="N58" i="63"/>
  <c r="N59" i="63"/>
  <c r="N60" i="63"/>
  <c r="N61" i="63"/>
  <c r="N62" i="63"/>
  <c r="N63" i="63"/>
  <c r="N64" i="63"/>
  <c r="N65" i="63"/>
  <c r="N66" i="63"/>
  <c r="N67" i="63"/>
  <c r="N68" i="63"/>
  <c r="N69" i="63"/>
  <c r="N70" i="63"/>
  <c r="N71" i="63"/>
  <c r="N73" i="63"/>
  <c r="N74" i="63"/>
  <c r="N75" i="63"/>
  <c r="N76" i="63"/>
  <c r="N77" i="63"/>
  <c r="N78" i="63"/>
  <c r="N79" i="63"/>
  <c r="N80" i="63"/>
  <c r="N81" i="63"/>
  <c r="N82" i="63"/>
  <c r="N83" i="63"/>
  <c r="N84" i="63"/>
  <c r="N85" i="63"/>
  <c r="N86" i="63"/>
  <c r="N87" i="63"/>
  <c r="N88" i="63"/>
  <c r="N89" i="63"/>
  <c r="N90" i="63"/>
  <c r="N91" i="63"/>
  <c r="N92" i="63"/>
  <c r="N93" i="63"/>
  <c r="N94" i="63"/>
  <c r="N95" i="63"/>
  <c r="N96" i="63"/>
  <c r="N97" i="63"/>
  <c r="N98" i="63"/>
  <c r="N99" i="63"/>
  <c r="N101" i="63"/>
  <c r="O2" i="63"/>
  <c r="O3" i="63"/>
  <c r="O4" i="63"/>
  <c r="O5" i="63"/>
  <c r="O6" i="63"/>
  <c r="O7" i="63"/>
  <c r="O8" i="63"/>
  <c r="O9" i="63"/>
  <c r="O10" i="63"/>
  <c r="O11" i="63"/>
  <c r="O12" i="63"/>
  <c r="O13" i="63"/>
  <c r="O14" i="63"/>
  <c r="O16" i="63"/>
  <c r="O15" i="63"/>
  <c r="O17" i="63"/>
  <c r="O18" i="63"/>
  <c r="O19" i="63"/>
  <c r="O20" i="63"/>
  <c r="O21" i="63"/>
  <c r="O22" i="63"/>
  <c r="O23" i="63"/>
  <c r="O24" i="63"/>
  <c r="O25" i="63"/>
  <c r="O26" i="63"/>
  <c r="O27" i="63"/>
  <c r="O28" i="63"/>
  <c r="O29" i="63"/>
  <c r="O30" i="63"/>
  <c r="O31" i="63"/>
  <c r="O32" i="63"/>
  <c r="O33" i="63"/>
  <c r="O34" i="63"/>
  <c r="O35" i="63"/>
  <c r="O36" i="63"/>
  <c r="O37" i="63"/>
  <c r="O38" i="63"/>
  <c r="O39" i="63"/>
  <c r="O40" i="63"/>
  <c r="O41" i="63"/>
  <c r="O42" i="63"/>
  <c r="O43" i="63"/>
  <c r="O44" i="63"/>
  <c r="O45" i="63"/>
  <c r="O46" i="63"/>
  <c r="O47" i="63"/>
  <c r="O48" i="63"/>
  <c r="O49" i="63"/>
  <c r="O50" i="63"/>
  <c r="O51" i="63"/>
  <c r="O52" i="63"/>
  <c r="O53" i="63"/>
  <c r="O54" i="63"/>
  <c r="O55" i="63"/>
  <c r="O56" i="63"/>
  <c r="O57" i="63"/>
  <c r="O58" i="63"/>
  <c r="O59" i="63"/>
  <c r="O60" i="63"/>
  <c r="O61" i="63"/>
  <c r="O62" i="63"/>
  <c r="O63" i="63"/>
  <c r="O64" i="63"/>
  <c r="O65" i="63"/>
  <c r="O66" i="63"/>
  <c r="O67" i="63"/>
  <c r="O68" i="63"/>
  <c r="O69" i="63"/>
  <c r="O70" i="63"/>
  <c r="O71" i="63"/>
  <c r="O73" i="63"/>
  <c r="O74" i="63"/>
  <c r="O75" i="63"/>
  <c r="O76" i="63"/>
  <c r="O77" i="63"/>
  <c r="O78" i="63"/>
  <c r="O79" i="63"/>
  <c r="O80" i="63"/>
  <c r="O81" i="63"/>
  <c r="O82" i="63"/>
  <c r="O83" i="63"/>
  <c r="O84" i="63"/>
  <c r="O85" i="63"/>
  <c r="O86" i="63"/>
  <c r="O87" i="63"/>
  <c r="O88" i="63"/>
  <c r="O89" i="63"/>
  <c r="O90" i="63"/>
  <c r="O91" i="63"/>
  <c r="O92" i="63"/>
  <c r="O93" i="63"/>
  <c r="O94" i="63"/>
  <c r="O95" i="63"/>
  <c r="O96" i="63"/>
  <c r="O97" i="63"/>
  <c r="O98" i="63"/>
  <c r="O99" i="63"/>
  <c r="O101" i="63"/>
  <c r="N103" i="63"/>
  <c r="B33" i="28"/>
  <c r="C28" i="28"/>
  <c r="B73" i="63"/>
  <c r="B17" i="63"/>
  <c r="N100" i="63"/>
  <c r="D16" i="28"/>
  <c r="C16" i="28"/>
  <c r="B16" i="28"/>
  <c r="D13" i="28"/>
  <c r="B96" i="63"/>
  <c r="C13" i="28"/>
  <c r="B13" i="28"/>
  <c r="D8" i="28"/>
  <c r="C8" i="28"/>
  <c r="B8" i="28"/>
  <c r="D6" i="28"/>
  <c r="C6" i="28"/>
  <c r="B6" i="28"/>
  <c r="K93" i="63"/>
  <c r="E93" i="63"/>
  <c r="M93" i="63"/>
  <c r="M84" i="63"/>
  <c r="K100" i="63"/>
  <c r="J100" i="63"/>
  <c r="I100" i="63"/>
  <c r="H100" i="63"/>
  <c r="O100" i="63"/>
  <c r="K98" i="63"/>
  <c r="J98" i="63"/>
  <c r="I98" i="63"/>
  <c r="H98" i="63"/>
  <c r="K96" i="63"/>
  <c r="J96" i="63"/>
  <c r="I96" i="63"/>
  <c r="H96" i="63"/>
  <c r="J93" i="63"/>
  <c r="I93" i="63"/>
  <c r="H93" i="63"/>
  <c r="K84" i="63"/>
  <c r="J84" i="63"/>
  <c r="I84" i="63"/>
  <c r="H84" i="63"/>
  <c r="K73" i="63"/>
  <c r="J73" i="63"/>
  <c r="I73" i="63"/>
  <c r="H73" i="63"/>
  <c r="K17" i="63"/>
  <c r="K101" i="63"/>
  <c r="J17" i="63"/>
  <c r="J101" i="63"/>
  <c r="I17" i="63"/>
  <c r="I101" i="63"/>
  <c r="H17" i="63"/>
  <c r="H101" i="63"/>
  <c r="D57" i="25"/>
  <c r="D56" i="25"/>
  <c r="D55" i="25"/>
  <c r="D54" i="25"/>
  <c r="D53" i="25"/>
  <c r="D52" i="25"/>
  <c r="D51" i="25"/>
  <c r="D50" i="25"/>
  <c r="D49" i="25"/>
  <c r="D47" i="25"/>
  <c r="D46" i="25"/>
  <c r="D45" i="25"/>
  <c r="C57" i="25"/>
  <c r="C56" i="25"/>
  <c r="C55" i="25"/>
  <c r="I55" i="25" s="1"/>
  <c r="I55" i="28" s="1"/>
  <c r="I55" i="31" s="1"/>
  <c r="I55" i="34" s="1"/>
  <c r="I55" i="39" s="1"/>
  <c r="I55" i="42" s="1"/>
  <c r="I55" i="44" s="1"/>
  <c r="I55" i="47" s="1"/>
  <c r="I55" i="52" s="1"/>
  <c r="I55" i="55" s="1"/>
  <c r="I55" i="58" s="1"/>
  <c r="C54" i="25"/>
  <c r="C53" i="25"/>
  <c r="C52" i="25"/>
  <c r="C51" i="25"/>
  <c r="C50" i="25"/>
  <c r="C49" i="25"/>
  <c r="C48" i="25"/>
  <c r="I48" i="25" s="1"/>
  <c r="C47" i="25"/>
  <c r="C58" i="25" s="1"/>
  <c r="C60" i="25" s="1"/>
  <c r="C46" i="25"/>
  <c r="C45" i="25"/>
  <c r="D40" i="25"/>
  <c r="D39" i="25"/>
  <c r="D38" i="25"/>
  <c r="D41" i="25"/>
  <c r="D37" i="25" s="1"/>
  <c r="C40" i="25"/>
  <c r="C39" i="25"/>
  <c r="C38" i="25"/>
  <c r="C37" i="25"/>
  <c r="C41" i="25"/>
  <c r="B33" i="25"/>
  <c r="D28" i="25"/>
  <c r="C28" i="25"/>
  <c r="D24" i="25"/>
  <c r="C24" i="25"/>
  <c r="S8" i="61"/>
  <c r="D23" i="25"/>
  <c r="C23" i="25"/>
  <c r="D22" i="25"/>
  <c r="C22" i="25"/>
  <c r="B35" i="61"/>
  <c r="B95" i="61"/>
  <c r="D15" i="25"/>
  <c r="D13" i="25"/>
  <c r="C13" i="25"/>
  <c r="B13" i="25"/>
  <c r="B143" i="61"/>
  <c r="D10" i="25"/>
  <c r="C10" i="25"/>
  <c r="B10" i="25"/>
  <c r="D7" i="25"/>
  <c r="B7" i="25"/>
  <c r="D6" i="25"/>
  <c r="C6" i="25"/>
  <c r="B6" i="25"/>
  <c r="D5" i="25"/>
  <c r="C5" i="25"/>
  <c r="B5" i="25"/>
  <c r="T100" i="61"/>
  <c r="T99" i="61"/>
  <c r="T98" i="61"/>
  <c r="T97" i="61"/>
  <c r="T96" i="61"/>
  <c r="S100" i="61"/>
  <c r="S103" i="61"/>
  <c r="R103" i="61"/>
  <c r="S96" i="61"/>
  <c r="S99" i="61"/>
  <c r="S98" i="61"/>
  <c r="S97" i="61" a="1"/>
  <c r="S97" i="61"/>
  <c r="R89" i="59"/>
  <c r="M130" i="61"/>
  <c r="R101" i="61"/>
  <c r="K145" i="61"/>
  <c r="J145" i="61"/>
  <c r="I145" i="61"/>
  <c r="H145" i="61"/>
  <c r="K143" i="61"/>
  <c r="J143" i="61"/>
  <c r="I143" i="61"/>
  <c r="H143" i="61"/>
  <c r="K132" i="61"/>
  <c r="J132" i="61"/>
  <c r="I132" i="61"/>
  <c r="H132" i="61"/>
  <c r="K130" i="61"/>
  <c r="J130" i="61"/>
  <c r="I130" i="61"/>
  <c r="H130" i="61"/>
  <c r="K95" i="61"/>
  <c r="J95" i="61"/>
  <c r="I95" i="61"/>
  <c r="H95" i="61"/>
  <c r="K35" i="61"/>
  <c r="K146" i="61"/>
  <c r="J35" i="61"/>
  <c r="J146" i="61"/>
  <c r="I35" i="61"/>
  <c r="I146" i="61"/>
  <c r="H35" i="61"/>
  <c r="H146" i="61"/>
  <c r="O3" i="61"/>
  <c r="O4" i="61"/>
  <c r="O5" i="61"/>
  <c r="O6" i="61"/>
  <c r="O7" i="61"/>
  <c r="O8" i="61"/>
  <c r="O9" i="61"/>
  <c r="O10" i="61"/>
  <c r="O11" i="61"/>
  <c r="O12" i="61"/>
  <c r="O13" i="61"/>
  <c r="O14" i="61"/>
  <c r="O15" i="61"/>
  <c r="O16" i="61"/>
  <c r="O17" i="61"/>
  <c r="O18" i="61"/>
  <c r="O19" i="61"/>
  <c r="O20" i="61"/>
  <c r="O21" i="61"/>
  <c r="O22" i="61"/>
  <c r="O23" i="61"/>
  <c r="O24" i="61"/>
  <c r="O25" i="61"/>
  <c r="O26" i="61"/>
  <c r="O27" i="61"/>
  <c r="O28" i="61"/>
  <c r="O29" i="61"/>
  <c r="O30" i="61"/>
  <c r="O31" i="61"/>
  <c r="O32" i="61"/>
  <c r="O33" i="61"/>
  <c r="O34" i="61"/>
  <c r="O36" i="61"/>
  <c r="O37" i="61"/>
  <c r="O39" i="61"/>
  <c r="O40" i="61"/>
  <c r="O41" i="61"/>
  <c r="O42" i="61"/>
  <c r="O43" i="61"/>
  <c r="O44" i="61"/>
  <c r="O45" i="61"/>
  <c r="O46" i="61"/>
  <c r="O47" i="61"/>
  <c r="O48" i="61"/>
  <c r="O49" i="61"/>
  <c r="O50" i="61"/>
  <c r="O51" i="61"/>
  <c r="O53" i="61"/>
  <c r="O54" i="61"/>
  <c r="O55" i="61"/>
  <c r="O56" i="61"/>
  <c r="O57" i="61"/>
  <c r="O58" i="61"/>
  <c r="O59" i="61"/>
  <c r="O60" i="61"/>
  <c r="O61" i="61"/>
  <c r="O62" i="61"/>
  <c r="O63" i="61"/>
  <c r="O64" i="61"/>
  <c r="O65" i="61"/>
  <c r="O66" i="61"/>
  <c r="O67" i="61"/>
  <c r="O68" i="61"/>
  <c r="O69" i="61"/>
  <c r="O70" i="61"/>
  <c r="O71" i="61"/>
  <c r="O72" i="61"/>
  <c r="O73" i="61"/>
  <c r="O74" i="61"/>
  <c r="O75" i="61"/>
  <c r="O76" i="61"/>
  <c r="O77" i="61"/>
  <c r="O78" i="61"/>
  <c r="O79" i="61"/>
  <c r="O80" i="61"/>
  <c r="O81" i="61"/>
  <c r="O82" i="61"/>
  <c r="O83" i="61"/>
  <c r="O84" i="61"/>
  <c r="O85" i="61"/>
  <c r="O86" i="61"/>
  <c r="O87" i="61"/>
  <c r="O88" i="61"/>
  <c r="O89" i="61"/>
  <c r="O90" i="61"/>
  <c r="O91" i="61"/>
  <c r="O92" i="61"/>
  <c r="O93" i="61"/>
  <c r="O94" i="61"/>
  <c r="O107" i="61"/>
  <c r="O133" i="61"/>
  <c r="O2" i="61"/>
  <c r="N144" i="61"/>
  <c r="N3" i="61"/>
  <c r="N4" i="61"/>
  <c r="N5" i="61"/>
  <c r="N6" i="61"/>
  <c r="N7" i="61"/>
  <c r="N8" i="61"/>
  <c r="N9" i="61"/>
  <c r="N10" i="61"/>
  <c r="N11" i="61"/>
  <c r="N12" i="61"/>
  <c r="N13" i="61"/>
  <c r="N14" i="61"/>
  <c r="N15" i="61"/>
  <c r="N16" i="61"/>
  <c r="N17" i="61"/>
  <c r="N18" i="61"/>
  <c r="N19" i="61"/>
  <c r="N20" i="61"/>
  <c r="N21" i="61"/>
  <c r="N22" i="61"/>
  <c r="N23" i="61"/>
  <c r="N24" i="61"/>
  <c r="N25" i="61"/>
  <c r="N26" i="61"/>
  <c r="N27" i="61"/>
  <c r="N28" i="61"/>
  <c r="N29" i="61"/>
  <c r="N30" i="61"/>
  <c r="N31" i="61"/>
  <c r="N32" i="61"/>
  <c r="N33" i="61"/>
  <c r="N34" i="61"/>
  <c r="N36" i="61"/>
  <c r="N37" i="61"/>
  <c r="N38" i="61"/>
  <c r="O38" i="61"/>
  <c r="N39" i="61"/>
  <c r="N40" i="61"/>
  <c r="N41" i="61"/>
  <c r="N42" i="61"/>
  <c r="N43" i="61"/>
  <c r="N44" i="61"/>
  <c r="N45" i="61"/>
  <c r="N46" i="61"/>
  <c r="N47" i="61"/>
  <c r="N48" i="61"/>
  <c r="N49" i="61"/>
  <c r="N50" i="61"/>
  <c r="N51" i="61"/>
  <c r="N52" i="61"/>
  <c r="O52" i="61"/>
  <c r="N53" i="61"/>
  <c r="N54" i="61"/>
  <c r="N55" i="61"/>
  <c r="N56" i="61"/>
  <c r="N57" i="61"/>
  <c r="N58" i="61"/>
  <c r="N59" i="61"/>
  <c r="N60" i="61"/>
  <c r="N61" i="61"/>
  <c r="N62" i="61"/>
  <c r="N63" i="61"/>
  <c r="N64" i="61"/>
  <c r="N65" i="61"/>
  <c r="N66" i="61"/>
  <c r="N67" i="61"/>
  <c r="N68" i="61"/>
  <c r="N69" i="61"/>
  <c r="N70" i="61"/>
  <c r="N71" i="61"/>
  <c r="N72" i="61"/>
  <c r="N73" i="61"/>
  <c r="N74" i="61"/>
  <c r="N75" i="61"/>
  <c r="N76" i="61"/>
  <c r="N77" i="61"/>
  <c r="N78" i="61"/>
  <c r="N79" i="61"/>
  <c r="N80" i="61"/>
  <c r="N81" i="61"/>
  <c r="N82" i="61"/>
  <c r="N83" i="61"/>
  <c r="N84" i="61"/>
  <c r="N85" i="61"/>
  <c r="N86" i="61"/>
  <c r="N87" i="61"/>
  <c r="N88" i="61"/>
  <c r="N89" i="61"/>
  <c r="N90" i="61"/>
  <c r="N91" i="61"/>
  <c r="N92" i="61"/>
  <c r="N93" i="61"/>
  <c r="N94" i="61"/>
  <c r="N96" i="61"/>
  <c r="N97" i="61"/>
  <c r="O97" i="61"/>
  <c r="N98" i="61"/>
  <c r="O98" i="61"/>
  <c r="N99" i="61"/>
  <c r="O99" i="61"/>
  <c r="N100" i="61"/>
  <c r="O100" i="61"/>
  <c r="N101" i="61"/>
  <c r="O101" i="61"/>
  <c r="N102" i="61"/>
  <c r="O102" i="61"/>
  <c r="N103" i="61"/>
  <c r="O103" i="61"/>
  <c r="N104" i="61"/>
  <c r="O104" i="61"/>
  <c r="N105" i="61"/>
  <c r="O105" i="61"/>
  <c r="N106" i="61"/>
  <c r="O106" i="61"/>
  <c r="N107" i="61"/>
  <c r="N108" i="61"/>
  <c r="O108" i="61"/>
  <c r="N109" i="61"/>
  <c r="O109" i="61"/>
  <c r="N110" i="61"/>
  <c r="O110" i="61"/>
  <c r="N111" i="61"/>
  <c r="O111" i="61"/>
  <c r="N112" i="61"/>
  <c r="O112" i="61"/>
  <c r="N113" i="61"/>
  <c r="O113" i="61"/>
  <c r="N114" i="61"/>
  <c r="O114" i="61"/>
  <c r="N115" i="61"/>
  <c r="O115" i="61"/>
  <c r="N116" i="61"/>
  <c r="O116" i="61"/>
  <c r="N117" i="61"/>
  <c r="O117" i="61"/>
  <c r="N118" i="61"/>
  <c r="O118" i="61"/>
  <c r="N119" i="61"/>
  <c r="O119" i="61"/>
  <c r="N120" i="61"/>
  <c r="O120" i="61"/>
  <c r="N121" i="61"/>
  <c r="O121" i="61"/>
  <c r="N122" i="61"/>
  <c r="O122" i="61"/>
  <c r="N123" i="61"/>
  <c r="O123" i="61"/>
  <c r="N124" i="61"/>
  <c r="O124" i="61"/>
  <c r="N125" i="61"/>
  <c r="O125" i="61"/>
  <c r="N126" i="61"/>
  <c r="O126" i="61"/>
  <c r="N127" i="61"/>
  <c r="O127" i="61"/>
  <c r="N128" i="61"/>
  <c r="O128" i="61"/>
  <c r="N129" i="61"/>
  <c r="O129" i="61"/>
  <c r="N131" i="61"/>
  <c r="N133" i="61"/>
  <c r="N134" i="61"/>
  <c r="O134" i="61"/>
  <c r="N135" i="61"/>
  <c r="O135" i="61"/>
  <c r="N136" i="61"/>
  <c r="O136" i="61"/>
  <c r="N137" i="61"/>
  <c r="O137" i="61"/>
  <c r="N138" i="61"/>
  <c r="O138" i="61"/>
  <c r="N139" i="61"/>
  <c r="O139" i="61"/>
  <c r="N140" i="61"/>
  <c r="O140" i="61"/>
  <c r="N141" i="61"/>
  <c r="O141" i="61"/>
  <c r="N142" i="61"/>
  <c r="O142" i="61"/>
  <c r="N2" i="61"/>
  <c r="N35" i="61"/>
  <c r="N143" i="61"/>
  <c r="N132" i="61"/>
  <c r="O131" i="61"/>
  <c r="O132" i="61"/>
  <c r="N130" i="61"/>
  <c r="O96" i="61"/>
  <c r="O130" i="61"/>
  <c r="N95" i="61"/>
  <c r="N145" i="61"/>
  <c r="O144" i="61"/>
  <c r="O145" i="61"/>
  <c r="O35" i="61"/>
  <c r="O143" i="61"/>
  <c r="O95" i="61"/>
  <c r="O113" i="59"/>
  <c r="O112" i="59"/>
  <c r="O111" i="59"/>
  <c r="O110" i="59"/>
  <c r="O108" i="59"/>
  <c r="O107" i="59"/>
  <c r="O106" i="59"/>
  <c r="O105" i="59"/>
  <c r="O103" i="59"/>
  <c r="O102" i="59"/>
  <c r="O101" i="59"/>
  <c r="O100" i="59"/>
  <c r="O98" i="59"/>
  <c r="O97" i="59"/>
  <c r="O96" i="59"/>
  <c r="O95" i="59"/>
  <c r="O94" i="59"/>
  <c r="O93" i="59"/>
  <c r="O92" i="59"/>
  <c r="O91" i="59"/>
  <c r="O90" i="59"/>
  <c r="O89" i="59"/>
  <c r="O88" i="59"/>
  <c r="O87" i="59"/>
  <c r="O86" i="59"/>
  <c r="O85" i="59"/>
  <c r="O84" i="59"/>
  <c r="O83" i="59"/>
  <c r="O81" i="59"/>
  <c r="O80" i="59"/>
  <c r="O79" i="59"/>
  <c r="O78" i="59"/>
  <c r="O77" i="59"/>
  <c r="O76" i="59"/>
  <c r="O75" i="59"/>
  <c r="O74" i="59"/>
  <c r="O73" i="59"/>
  <c r="O72" i="59"/>
  <c r="O71" i="59"/>
  <c r="O70" i="59"/>
  <c r="O69" i="59"/>
  <c r="O68" i="59"/>
  <c r="O67" i="59"/>
  <c r="O66" i="59"/>
  <c r="O65" i="59"/>
  <c r="O64" i="59"/>
  <c r="O63" i="59"/>
  <c r="O62" i="59"/>
  <c r="O61" i="59"/>
  <c r="O60" i="59"/>
  <c r="O59" i="59"/>
  <c r="O58" i="59"/>
  <c r="O57" i="59"/>
  <c r="O56" i="59"/>
  <c r="O55" i="59"/>
  <c r="O54" i="59"/>
  <c r="O53" i="59"/>
  <c r="O52" i="59"/>
  <c r="O51" i="59"/>
  <c r="O50" i="59"/>
  <c r="O49" i="59"/>
  <c r="O48" i="59"/>
  <c r="O47" i="59"/>
  <c r="O46" i="59"/>
  <c r="O45" i="59"/>
  <c r="O44" i="59"/>
  <c r="O43" i="59"/>
  <c r="O42" i="59"/>
  <c r="O41" i="59"/>
  <c r="O40" i="59"/>
  <c r="O39" i="59"/>
  <c r="O38" i="59"/>
  <c r="O37" i="59"/>
  <c r="O36" i="59"/>
  <c r="O35" i="59"/>
  <c r="O34" i="59"/>
  <c r="O33" i="59"/>
  <c r="O32" i="59"/>
  <c r="O31" i="59"/>
  <c r="O30" i="59"/>
  <c r="O29" i="59"/>
  <c r="O28" i="59"/>
  <c r="O27" i="59"/>
  <c r="O26" i="59"/>
  <c r="O25" i="59"/>
  <c r="O24" i="59"/>
  <c r="O23" i="59"/>
  <c r="O22" i="59"/>
  <c r="O3" i="59"/>
  <c r="O4" i="59"/>
  <c r="O5" i="59"/>
  <c r="O6" i="59"/>
  <c r="O7" i="59"/>
  <c r="O8" i="59"/>
  <c r="O9" i="59"/>
  <c r="O10" i="59"/>
  <c r="O11" i="59"/>
  <c r="O12" i="59"/>
  <c r="O13" i="59"/>
  <c r="O14" i="59"/>
  <c r="O15" i="59"/>
  <c r="O16" i="59"/>
  <c r="O17" i="59"/>
  <c r="O18" i="59"/>
  <c r="O19" i="59"/>
  <c r="O20" i="59"/>
  <c r="O2" i="59"/>
  <c r="D57" i="23"/>
  <c r="D56" i="23"/>
  <c r="D55" i="23"/>
  <c r="D54" i="23"/>
  <c r="D52" i="23"/>
  <c r="D51" i="23"/>
  <c r="D50" i="23"/>
  <c r="D49" i="23"/>
  <c r="D47" i="23"/>
  <c r="D46" i="23"/>
  <c r="D45" i="23"/>
  <c r="C57" i="23"/>
  <c r="C56" i="23"/>
  <c r="C55" i="23"/>
  <c r="C54" i="23"/>
  <c r="C52" i="23"/>
  <c r="C51" i="23"/>
  <c r="C50" i="23"/>
  <c r="C49" i="23"/>
  <c r="C47" i="23"/>
  <c r="C46" i="23"/>
  <c r="C45" i="23"/>
  <c r="D40" i="23"/>
  <c r="D39" i="23"/>
  <c r="D38" i="23"/>
  <c r="D37" i="23"/>
  <c r="D41" i="23"/>
  <c r="C41" i="23"/>
  <c r="C40" i="23"/>
  <c r="C39" i="23"/>
  <c r="C38" i="23"/>
  <c r="D24" i="23"/>
  <c r="C24" i="23"/>
  <c r="U19" i="59"/>
  <c r="V18" i="59"/>
  <c r="W18" i="59"/>
  <c r="X18" i="59"/>
  <c r="U18" i="59"/>
  <c r="D23" i="23"/>
  <c r="C23" i="23"/>
  <c r="D22" i="23"/>
  <c r="C22" i="23"/>
  <c r="B82" i="59"/>
  <c r="B21" i="59"/>
  <c r="D15" i="23"/>
  <c r="C15" i="23"/>
  <c r="B15" i="23"/>
  <c r="B114" i="59"/>
  <c r="D13" i="23"/>
  <c r="C13" i="23"/>
  <c r="B13" i="23"/>
  <c r="B109" i="59"/>
  <c r="D10" i="23"/>
  <c r="D8" i="23"/>
  <c r="C8" i="23"/>
  <c r="E104" i="59"/>
  <c r="D6" i="23"/>
  <c r="D5" i="23"/>
  <c r="S87" i="59"/>
  <c r="S86" i="59"/>
  <c r="S85" i="59"/>
  <c r="S84" i="59"/>
  <c r="S83" i="59"/>
  <c r="R84" i="59"/>
  <c r="B6" i="23" s="1"/>
  <c r="H6" i="23" s="1"/>
  <c r="H6" i="25" s="1"/>
  <c r="H6" i="28" s="1"/>
  <c r="H6" i="31" s="1"/>
  <c r="H6" i="34" s="1"/>
  <c r="H6" i="39" s="1"/>
  <c r="H6" i="42" s="1"/>
  <c r="H6" i="44" s="1"/>
  <c r="H6" i="47" s="1"/>
  <c r="H6" i="52" s="1"/>
  <c r="H6" i="55" s="1"/>
  <c r="H6" i="58" s="1"/>
  <c r="R85" i="59"/>
  <c r="C10" i="23" s="1"/>
  <c r="I10" i="23" s="1"/>
  <c r="I10" i="25" s="1"/>
  <c r="I10" i="28" s="1"/>
  <c r="R86" i="59"/>
  <c r="C5" i="23" s="1"/>
  <c r="R87" i="59"/>
  <c r="B8" i="23" s="1"/>
  <c r="H8" i="23" s="1"/>
  <c r="H8" i="25" s="1"/>
  <c r="H8" i="28" s="1"/>
  <c r="H8" i="31" s="1"/>
  <c r="H8" i="34" s="1"/>
  <c r="H8" i="39" s="1"/>
  <c r="H8" i="42" s="1"/>
  <c r="H8" i="44" s="1"/>
  <c r="H8" i="47" s="1"/>
  <c r="H8" i="52" s="1"/>
  <c r="H8" i="55" s="1"/>
  <c r="H8" i="58" s="1"/>
  <c r="R83" i="59"/>
  <c r="C28" i="23" s="1"/>
  <c r="K114" i="59"/>
  <c r="J114" i="59"/>
  <c r="I114" i="59"/>
  <c r="H114" i="59"/>
  <c r="K109" i="59"/>
  <c r="J109" i="59"/>
  <c r="I109" i="59"/>
  <c r="H109" i="59"/>
  <c r="K104" i="59"/>
  <c r="J104" i="59"/>
  <c r="I104" i="59"/>
  <c r="H104" i="59"/>
  <c r="K99" i="59"/>
  <c r="J99" i="59"/>
  <c r="I99" i="59"/>
  <c r="H99" i="59"/>
  <c r="K82" i="59"/>
  <c r="J82" i="59"/>
  <c r="I82" i="59"/>
  <c r="H82" i="59"/>
  <c r="K21" i="59"/>
  <c r="K115" i="59"/>
  <c r="J21" i="59"/>
  <c r="J115" i="59"/>
  <c r="I21" i="59"/>
  <c r="I115" i="59"/>
  <c r="H21" i="59"/>
  <c r="H115" i="59"/>
  <c r="N3" i="59"/>
  <c r="N4" i="59"/>
  <c r="N5" i="59"/>
  <c r="N6" i="59"/>
  <c r="N7" i="59"/>
  <c r="N8" i="59"/>
  <c r="N9" i="59"/>
  <c r="N10" i="59"/>
  <c r="N11" i="59"/>
  <c r="N12" i="59"/>
  <c r="N13" i="59"/>
  <c r="N14" i="59"/>
  <c r="N15" i="59"/>
  <c r="N16" i="59"/>
  <c r="N17" i="59"/>
  <c r="N18" i="59"/>
  <c r="N19" i="59"/>
  <c r="N20" i="59"/>
  <c r="N22" i="59"/>
  <c r="N23" i="59"/>
  <c r="N24" i="59"/>
  <c r="N25" i="59"/>
  <c r="N26" i="59"/>
  <c r="N27" i="59"/>
  <c r="N28" i="59"/>
  <c r="N29" i="59"/>
  <c r="N30" i="59"/>
  <c r="N31" i="59"/>
  <c r="N32" i="59"/>
  <c r="N33" i="59"/>
  <c r="N34" i="59"/>
  <c r="N35" i="59"/>
  <c r="N36" i="59"/>
  <c r="N37" i="59"/>
  <c r="N38" i="59"/>
  <c r="N39" i="59"/>
  <c r="N40" i="59"/>
  <c r="N41" i="59"/>
  <c r="N42" i="59"/>
  <c r="N43" i="59"/>
  <c r="N44" i="59"/>
  <c r="N45" i="59"/>
  <c r="N46" i="59"/>
  <c r="N47" i="59"/>
  <c r="N48" i="59"/>
  <c r="N49" i="59"/>
  <c r="N50" i="59"/>
  <c r="N51" i="59"/>
  <c r="N52" i="59"/>
  <c r="N53" i="59"/>
  <c r="N54" i="59"/>
  <c r="N55" i="59"/>
  <c r="N56" i="59"/>
  <c r="N57" i="59"/>
  <c r="N58" i="59"/>
  <c r="N59" i="59"/>
  <c r="N60" i="59"/>
  <c r="N61" i="59"/>
  <c r="N62" i="59"/>
  <c r="N63" i="59"/>
  <c r="N64" i="59"/>
  <c r="N65" i="59"/>
  <c r="N66" i="59"/>
  <c r="N67" i="59"/>
  <c r="N68" i="59"/>
  <c r="N69" i="59"/>
  <c r="N70" i="59"/>
  <c r="N71" i="59"/>
  <c r="N72" i="59"/>
  <c r="N73" i="59"/>
  <c r="N74" i="59"/>
  <c r="N75" i="59"/>
  <c r="N76" i="59"/>
  <c r="N77" i="59"/>
  <c r="N78" i="59"/>
  <c r="N79" i="59"/>
  <c r="N80" i="59"/>
  <c r="N81" i="59"/>
  <c r="N83" i="59"/>
  <c r="N84" i="59"/>
  <c r="N85" i="59"/>
  <c r="N86" i="59"/>
  <c r="N87" i="59"/>
  <c r="N88" i="59"/>
  <c r="N89" i="59"/>
  <c r="N90" i="59"/>
  <c r="N91" i="59"/>
  <c r="N92" i="59"/>
  <c r="N93" i="59"/>
  <c r="N94" i="59"/>
  <c r="N95" i="59"/>
  <c r="N96" i="59"/>
  <c r="N97" i="59"/>
  <c r="N98" i="59"/>
  <c r="N100" i="59"/>
  <c r="N101" i="59"/>
  <c r="N102" i="59"/>
  <c r="N103" i="59"/>
  <c r="N105" i="59"/>
  <c r="N106" i="59"/>
  <c r="N107" i="59"/>
  <c r="N108" i="59"/>
  <c r="N110" i="59"/>
  <c r="N111" i="59"/>
  <c r="N112" i="59"/>
  <c r="N113" i="59"/>
  <c r="N2" i="59"/>
  <c r="O146" i="61"/>
  <c r="N148" i="61"/>
  <c r="N146" i="61"/>
  <c r="N21" i="59"/>
  <c r="N114" i="59"/>
  <c r="O114" i="59"/>
  <c r="N109" i="59"/>
  <c r="O109" i="59"/>
  <c r="N104" i="59"/>
  <c r="O104" i="59"/>
  <c r="N99" i="59"/>
  <c r="O99" i="59"/>
  <c r="N82" i="59"/>
  <c r="O82" i="59"/>
  <c r="M24" i="44"/>
  <c r="L24" i="44"/>
  <c r="L38" i="42"/>
  <c r="M38" i="42"/>
  <c r="L39" i="42"/>
  <c r="M39" i="42"/>
  <c r="L40" i="42"/>
  <c r="M40" i="42"/>
  <c r="L41" i="42"/>
  <c r="M41" i="42"/>
  <c r="M37" i="42"/>
  <c r="L37" i="42"/>
  <c r="L38" i="39"/>
  <c r="M38" i="39"/>
  <c r="L39" i="39"/>
  <c r="M39" i="39"/>
  <c r="L40" i="39"/>
  <c r="M40" i="39"/>
  <c r="L41" i="39"/>
  <c r="M41" i="39"/>
  <c r="M37" i="39"/>
  <c r="L37" i="39"/>
  <c r="M37" i="34"/>
  <c r="L37" i="34"/>
  <c r="M37" i="31"/>
  <c r="L37" i="31"/>
  <c r="M24" i="31"/>
  <c r="L24" i="31"/>
  <c r="O21" i="59"/>
  <c r="O115" i="59"/>
  <c r="N115" i="59"/>
  <c r="N120" i="59"/>
  <c r="B33" i="23"/>
  <c r="G28" i="25"/>
  <c r="G28" i="23"/>
  <c r="M28" i="23"/>
  <c r="L28" i="23"/>
  <c r="G28" i="28"/>
  <c r="E19" i="58"/>
  <c r="F25" i="58"/>
  <c r="F31" i="58"/>
  <c r="B19" i="58"/>
  <c r="C25" i="58"/>
  <c r="C31" i="58"/>
  <c r="G42" i="58"/>
  <c r="G58" i="58"/>
  <c r="G60" i="58"/>
  <c r="F42" i="58"/>
  <c r="F58" i="58"/>
  <c r="F60" i="58"/>
  <c r="D42" i="58"/>
  <c r="D58" i="58"/>
  <c r="D60" i="58"/>
  <c r="C42" i="58"/>
  <c r="C58" i="58"/>
  <c r="C60" i="58"/>
  <c r="G19" i="58"/>
  <c r="G25" i="58"/>
  <c r="G31" i="58"/>
  <c r="D19" i="58"/>
  <c r="D25" i="58"/>
  <c r="D31" i="58"/>
  <c r="G28" i="58"/>
  <c r="F19" i="58"/>
  <c r="C19" i="58"/>
  <c r="G58" i="55"/>
  <c r="F58" i="55"/>
  <c r="G28" i="55"/>
  <c r="G25" i="55"/>
  <c r="F25" i="55"/>
  <c r="G19" i="55"/>
  <c r="G31" i="55"/>
  <c r="F19" i="55"/>
  <c r="E19" i="55"/>
  <c r="F31" i="55"/>
  <c r="B19" i="55"/>
  <c r="D28" i="55"/>
  <c r="C19" i="55"/>
  <c r="D19" i="55"/>
  <c r="F42" i="55"/>
  <c r="F60" i="55"/>
  <c r="C25" i="55"/>
  <c r="D25" i="55"/>
  <c r="D42" i="55"/>
  <c r="G42" i="55"/>
  <c r="G60" i="55"/>
  <c r="C58" i="55"/>
  <c r="D58" i="55"/>
  <c r="D60" i="55"/>
  <c r="D31" i="55"/>
  <c r="C31" i="55"/>
  <c r="G58" i="52"/>
  <c r="F58" i="52"/>
  <c r="F42" i="52"/>
  <c r="F60" i="52"/>
  <c r="G28" i="52"/>
  <c r="G25" i="52"/>
  <c r="F25" i="52"/>
  <c r="G19" i="52"/>
  <c r="G31" i="52"/>
  <c r="F19" i="52"/>
  <c r="E19" i="52"/>
  <c r="F31" i="52"/>
  <c r="C42" i="55"/>
  <c r="C60" i="55"/>
  <c r="B19" i="52"/>
  <c r="D19" i="52"/>
  <c r="C25" i="52"/>
  <c r="C31" i="52" s="1"/>
  <c r="C37" i="52" s="1"/>
  <c r="C42" i="52" s="1"/>
  <c r="C60" i="52" s="1"/>
  <c r="D25" i="52"/>
  <c r="D31" i="52" s="1"/>
  <c r="D42" i="52"/>
  <c r="G42" i="52"/>
  <c r="G60" i="52"/>
  <c r="C58" i="52"/>
  <c r="D58" i="52"/>
  <c r="D60" i="52"/>
  <c r="C19" i="52"/>
  <c r="G58" i="47"/>
  <c r="F58" i="47"/>
  <c r="G42" i="47"/>
  <c r="G60" i="47"/>
  <c r="F42" i="47"/>
  <c r="F60" i="47"/>
  <c r="G28" i="47"/>
  <c r="G25" i="47"/>
  <c r="F25" i="47"/>
  <c r="G19" i="47"/>
  <c r="G31" i="47"/>
  <c r="F19" i="47"/>
  <c r="E19" i="47"/>
  <c r="F31" i="47"/>
  <c r="B19" i="47"/>
  <c r="C31" i="47" s="1"/>
  <c r="C37" i="47" s="1"/>
  <c r="C42" i="47" s="1"/>
  <c r="C60" i="47" s="1"/>
  <c r="D19" i="47"/>
  <c r="C25" i="47"/>
  <c r="D25" i="47"/>
  <c r="D42" i="47"/>
  <c r="D58" i="47"/>
  <c r="L38" i="44"/>
  <c r="L38" i="47"/>
  <c r="L38" i="52"/>
  <c r="L38" i="55"/>
  <c r="L38" i="58"/>
  <c r="M38" i="44"/>
  <c r="M38" i="47"/>
  <c r="M38" i="52"/>
  <c r="M38" i="55"/>
  <c r="M38" i="58"/>
  <c r="L39" i="44"/>
  <c r="L39" i="47"/>
  <c r="L39" i="52"/>
  <c r="L39" i="55"/>
  <c r="L39" i="58"/>
  <c r="M39" i="44"/>
  <c r="M39" i="47"/>
  <c r="M39" i="52"/>
  <c r="M39" i="55"/>
  <c r="M39" i="58"/>
  <c r="L40" i="44"/>
  <c r="L40" i="47"/>
  <c r="L40" i="52"/>
  <c r="L40" i="55"/>
  <c r="L40" i="58"/>
  <c r="M40" i="44"/>
  <c r="M40" i="47"/>
  <c r="M40" i="52"/>
  <c r="M40" i="55"/>
  <c r="M40" i="58"/>
  <c r="L41" i="44"/>
  <c r="L41" i="47"/>
  <c r="L41" i="52"/>
  <c r="L41" i="55"/>
  <c r="L41" i="58"/>
  <c r="M41" i="44"/>
  <c r="M41" i="47"/>
  <c r="M41" i="52"/>
  <c r="M41" i="55"/>
  <c r="M41" i="58"/>
  <c r="M37" i="44"/>
  <c r="M37" i="47"/>
  <c r="L37" i="44"/>
  <c r="L37" i="47"/>
  <c r="D60" i="47"/>
  <c r="D31" i="47"/>
  <c r="C19" i="47"/>
  <c r="G58" i="44"/>
  <c r="F58" i="44"/>
  <c r="D58" i="44"/>
  <c r="C58" i="44"/>
  <c r="M42" i="44"/>
  <c r="L42" i="44"/>
  <c r="G42" i="44"/>
  <c r="G60" i="44"/>
  <c r="F42" i="44"/>
  <c r="F60" i="44"/>
  <c r="D42" i="44"/>
  <c r="G28" i="44"/>
  <c r="G25" i="44"/>
  <c r="F25" i="44"/>
  <c r="C25" i="44"/>
  <c r="G19" i="44"/>
  <c r="G31" i="44"/>
  <c r="F19" i="44"/>
  <c r="E19" i="44"/>
  <c r="F31" i="44"/>
  <c r="D19" i="44"/>
  <c r="B19" i="44"/>
  <c r="D60" i="44"/>
  <c r="D25" i="44"/>
  <c r="D31" i="44" s="1"/>
  <c r="C19" i="44"/>
  <c r="G58" i="42"/>
  <c r="F58" i="42"/>
  <c r="D58" i="42"/>
  <c r="C58" i="42"/>
  <c r="M42" i="42"/>
  <c r="L42" i="42"/>
  <c r="G42" i="42"/>
  <c r="G60" i="42"/>
  <c r="F42" i="42"/>
  <c r="F60" i="42"/>
  <c r="D42" i="42"/>
  <c r="G28" i="42"/>
  <c r="G25" i="42"/>
  <c r="F25" i="42"/>
  <c r="D25" i="42"/>
  <c r="C25" i="42"/>
  <c r="G19" i="42"/>
  <c r="G31" i="42"/>
  <c r="F19" i="42"/>
  <c r="E19" i="42"/>
  <c r="D19" i="42"/>
  <c r="B19" i="42"/>
  <c r="C31" i="42" s="1"/>
  <c r="C37" i="42" s="1"/>
  <c r="C42" i="42" s="1"/>
  <c r="C60" i="42" s="1"/>
  <c r="D60" i="42"/>
  <c r="D31" i="42"/>
  <c r="F31" i="42"/>
  <c r="C19" i="42"/>
  <c r="G58" i="39"/>
  <c r="F58" i="39"/>
  <c r="D58" i="39"/>
  <c r="C58" i="39"/>
  <c r="G42" i="39"/>
  <c r="G60" i="39"/>
  <c r="F42" i="39"/>
  <c r="F60" i="39"/>
  <c r="M42" i="39"/>
  <c r="D42" i="39"/>
  <c r="G28" i="39"/>
  <c r="G25" i="39"/>
  <c r="F25" i="39"/>
  <c r="C25" i="39"/>
  <c r="D25" i="39"/>
  <c r="G19" i="39"/>
  <c r="F19" i="39"/>
  <c r="E19" i="39"/>
  <c r="D60" i="39"/>
  <c r="L42" i="39"/>
  <c r="G31" i="39"/>
  <c r="F31" i="39"/>
  <c r="B19" i="39"/>
  <c r="C31" i="39"/>
  <c r="D19" i="39"/>
  <c r="D31" i="39"/>
  <c r="G28" i="34"/>
  <c r="G28" i="31"/>
  <c r="D28" i="39"/>
  <c r="C19" i="39"/>
  <c r="C42" i="39"/>
  <c r="C60" i="39"/>
  <c r="L24" i="34"/>
  <c r="L24" i="39"/>
  <c r="M24" i="34"/>
  <c r="M24" i="39"/>
  <c r="D28" i="34"/>
  <c r="G58" i="34"/>
  <c r="F58" i="34"/>
  <c r="D58" i="34"/>
  <c r="C58" i="34"/>
  <c r="F42" i="34"/>
  <c r="G42" i="34"/>
  <c r="G25" i="34"/>
  <c r="F25" i="34"/>
  <c r="D25" i="34"/>
  <c r="C25" i="34"/>
  <c r="G19" i="34"/>
  <c r="G31" i="34"/>
  <c r="F19" i="34"/>
  <c r="E19" i="34"/>
  <c r="F31" i="34"/>
  <c r="D19" i="34"/>
  <c r="D31" i="34"/>
  <c r="B19" i="34"/>
  <c r="C31" i="34"/>
  <c r="G60" i="34"/>
  <c r="F60" i="34"/>
  <c r="C42" i="34"/>
  <c r="C60" i="34"/>
  <c r="D42" i="34"/>
  <c r="D60" i="34"/>
  <c r="D28" i="31"/>
  <c r="C19" i="34"/>
  <c r="G58" i="31"/>
  <c r="F58" i="31"/>
  <c r="D58" i="31"/>
  <c r="C58" i="31"/>
  <c r="G42" i="31"/>
  <c r="G60" i="31"/>
  <c r="F42" i="31"/>
  <c r="F60" i="31"/>
  <c r="D42" i="31"/>
  <c r="G25" i="31"/>
  <c r="F25" i="31"/>
  <c r="C25" i="31"/>
  <c r="G19" i="31"/>
  <c r="F19" i="31"/>
  <c r="E19" i="31"/>
  <c r="F31" i="31"/>
  <c r="D60" i="31"/>
  <c r="B19" i="31"/>
  <c r="C31" i="31"/>
  <c r="D19" i="31"/>
  <c r="D25" i="31"/>
  <c r="C19" i="31"/>
  <c r="C42" i="31"/>
  <c r="C60" i="31"/>
  <c r="G58" i="28"/>
  <c r="F58" i="28"/>
  <c r="D58" i="28"/>
  <c r="C58" i="28"/>
  <c r="G42" i="28"/>
  <c r="G60" i="28"/>
  <c r="F42" i="28"/>
  <c r="F60" i="28"/>
  <c r="G25" i="28"/>
  <c r="F25" i="28"/>
  <c r="C25" i="28"/>
  <c r="G19" i="28"/>
  <c r="E19" i="28"/>
  <c r="F31" i="28"/>
  <c r="G31" i="28"/>
  <c r="C19" i="28"/>
  <c r="D42" i="28"/>
  <c r="D60" i="28"/>
  <c r="D19" i="28"/>
  <c r="F19" i="28"/>
  <c r="D25" i="28"/>
  <c r="D28" i="28"/>
  <c r="F58" i="25"/>
  <c r="F42" i="25"/>
  <c r="F60" i="25"/>
  <c r="D31" i="28"/>
  <c r="C42" i="28"/>
  <c r="C60" i="28"/>
  <c r="C58" i="23"/>
  <c r="F25" i="25"/>
  <c r="C25" i="25"/>
  <c r="L28" i="25"/>
  <c r="L28" i="28"/>
  <c r="L28" i="31"/>
  <c r="L28" i="34"/>
  <c r="L28" i="39"/>
  <c r="L28" i="42"/>
  <c r="L28" i="44"/>
  <c r="L28" i="47"/>
  <c r="L28" i="52"/>
  <c r="L28" i="55"/>
  <c r="L28" i="58"/>
  <c r="M23" i="25"/>
  <c r="M23" i="28"/>
  <c r="M23" i="31"/>
  <c r="M23" i="34"/>
  <c r="M23" i="39"/>
  <c r="M23" i="42"/>
  <c r="M23" i="44"/>
  <c r="M23" i="47"/>
  <c r="M23" i="52"/>
  <c r="M23" i="55"/>
  <c r="M23" i="58"/>
  <c r="M24" i="25"/>
  <c r="M24" i="28"/>
  <c r="M22" i="25"/>
  <c r="M22" i="28"/>
  <c r="L23" i="25" a="1"/>
  <c r="L23" i="25"/>
  <c r="L23" i="28"/>
  <c r="L23" i="31"/>
  <c r="L23" i="34"/>
  <c r="L23" i="39"/>
  <c r="L23" i="42"/>
  <c r="L23" i="44"/>
  <c r="L23" i="47"/>
  <c r="L23" i="52"/>
  <c r="L23" i="55"/>
  <c r="L23" i="58"/>
  <c r="L24" i="25" a="1"/>
  <c r="L24" i="25"/>
  <c r="L24" i="28"/>
  <c r="L22" i="25" a="1"/>
  <c r="L22" i="25"/>
  <c r="L22" i="28"/>
  <c r="K6" i="25"/>
  <c r="K6" i="28"/>
  <c r="K6" i="31"/>
  <c r="K6" i="34"/>
  <c r="K6" i="39"/>
  <c r="K6" i="42"/>
  <c r="K6" i="44"/>
  <c r="K6" i="47"/>
  <c r="K6" i="52"/>
  <c r="K6" i="55"/>
  <c r="K6" i="58"/>
  <c r="M6" i="25"/>
  <c r="M6" i="28"/>
  <c r="K7" i="25"/>
  <c r="K7" i="28"/>
  <c r="K7" i="31"/>
  <c r="K7" i="34"/>
  <c r="K7" i="39"/>
  <c r="K7" i="42"/>
  <c r="K7" i="44"/>
  <c r="K7" i="47"/>
  <c r="K7" i="52"/>
  <c r="K7" i="55"/>
  <c r="K7" i="58"/>
  <c r="L7" i="25"/>
  <c r="L7" i="28"/>
  <c r="L7" i="31"/>
  <c r="L7" i="34"/>
  <c r="L7" i="39"/>
  <c r="L7" i="42"/>
  <c r="L7" i="44"/>
  <c r="L7" i="47"/>
  <c r="L7" i="52"/>
  <c r="L7" i="55"/>
  <c r="L7" i="58"/>
  <c r="M7" i="25"/>
  <c r="M7" i="28"/>
  <c r="M7" i="31"/>
  <c r="M7" i="34"/>
  <c r="M7" i="39"/>
  <c r="M7" i="42"/>
  <c r="M7" i="44"/>
  <c r="M7" i="47"/>
  <c r="M7" i="52"/>
  <c r="M7" i="55"/>
  <c r="M7" i="58"/>
  <c r="K8" i="25"/>
  <c r="K8" i="28"/>
  <c r="K8" i="31"/>
  <c r="K8" i="34"/>
  <c r="K8" i="39"/>
  <c r="K8" i="42"/>
  <c r="K8" i="44"/>
  <c r="K8" i="47"/>
  <c r="K8" i="52"/>
  <c r="K8" i="55"/>
  <c r="K8" i="58"/>
  <c r="L8" i="25"/>
  <c r="L8" i="28"/>
  <c r="L8" i="31"/>
  <c r="L8" i="34"/>
  <c r="L8" i="39"/>
  <c r="L8" i="42"/>
  <c r="L8" i="44"/>
  <c r="L8" i="47"/>
  <c r="L8" i="52"/>
  <c r="L8" i="55"/>
  <c r="L8" i="58"/>
  <c r="M8" i="25"/>
  <c r="M8" i="28"/>
  <c r="M8" i="31"/>
  <c r="M8" i="34"/>
  <c r="M8" i="39"/>
  <c r="M8" i="42"/>
  <c r="M8" i="44"/>
  <c r="M8" i="47"/>
  <c r="M8" i="52"/>
  <c r="M8" i="55"/>
  <c r="M8" i="58"/>
  <c r="K9" i="25"/>
  <c r="K9" i="28"/>
  <c r="K9" i="31"/>
  <c r="K9" i="34"/>
  <c r="K9" i="39"/>
  <c r="K9" i="42"/>
  <c r="K9" i="44"/>
  <c r="K9" i="47"/>
  <c r="K9" i="52"/>
  <c r="K9" i="55"/>
  <c r="K9" i="58"/>
  <c r="L9" i="25"/>
  <c r="L9" i="28"/>
  <c r="L9" i="31"/>
  <c r="L9" i="34"/>
  <c r="L9" i="39"/>
  <c r="L9" i="42"/>
  <c r="L9" i="44"/>
  <c r="L9" i="47"/>
  <c r="L9" i="52"/>
  <c r="L9" i="55"/>
  <c r="L9" i="58"/>
  <c r="M9" i="25"/>
  <c r="M9" i="28"/>
  <c r="M9" i="31"/>
  <c r="M9" i="34"/>
  <c r="M9" i="39"/>
  <c r="M9" i="42"/>
  <c r="M9" i="44"/>
  <c r="M9" i="47"/>
  <c r="M9" i="52"/>
  <c r="M9" i="55"/>
  <c r="M9" i="58"/>
  <c r="K10" i="25"/>
  <c r="K10" i="28"/>
  <c r="K10" i="31"/>
  <c r="K10" i="34"/>
  <c r="K10" i="39"/>
  <c r="K10" i="42"/>
  <c r="K10" i="44"/>
  <c r="K10" i="47"/>
  <c r="K10" i="52"/>
  <c r="K10" i="55"/>
  <c r="K10" i="58"/>
  <c r="M10" i="25"/>
  <c r="M10" i="28"/>
  <c r="M10" i="31"/>
  <c r="M10" i="34"/>
  <c r="M10" i="39"/>
  <c r="M10" i="42"/>
  <c r="M10" i="44"/>
  <c r="M10" i="47"/>
  <c r="M10" i="52"/>
  <c r="M10" i="55"/>
  <c r="M10" i="58"/>
  <c r="K11" i="25"/>
  <c r="K11" i="28"/>
  <c r="K11" i="31"/>
  <c r="K11" i="34"/>
  <c r="K11" i="39"/>
  <c r="K11" i="42"/>
  <c r="K11" i="44"/>
  <c r="K11" i="47"/>
  <c r="K11" i="52"/>
  <c r="K11" i="55"/>
  <c r="K11" i="58"/>
  <c r="L11" i="25"/>
  <c r="L11" i="28"/>
  <c r="L11" i="31"/>
  <c r="L11" i="34"/>
  <c r="L11" i="39"/>
  <c r="L11" i="42"/>
  <c r="L11" i="44"/>
  <c r="L11" i="47"/>
  <c r="L11" i="52"/>
  <c r="L11" i="55"/>
  <c r="L11" i="58"/>
  <c r="M11" i="25"/>
  <c r="M11" i="28"/>
  <c r="M11" i="31"/>
  <c r="M11" i="34"/>
  <c r="M11" i="39"/>
  <c r="M11" i="42"/>
  <c r="M11" i="44"/>
  <c r="M11" i="47"/>
  <c r="M11" i="52"/>
  <c r="M11" i="55"/>
  <c r="M11" i="58"/>
  <c r="K12" i="25"/>
  <c r="K12" i="28"/>
  <c r="K12" i="31"/>
  <c r="K12" i="34"/>
  <c r="K12" i="39"/>
  <c r="K12" i="42"/>
  <c r="K12" i="44"/>
  <c r="K12" i="47"/>
  <c r="K12" i="52"/>
  <c r="K12" i="55"/>
  <c r="K12" i="58"/>
  <c r="L12" i="25"/>
  <c r="L12" i="28"/>
  <c r="L12" i="31"/>
  <c r="L12" i="34"/>
  <c r="L12" i="39"/>
  <c r="L12" i="42"/>
  <c r="L12" i="44"/>
  <c r="L12" i="47"/>
  <c r="L12" i="52"/>
  <c r="L12" i="55"/>
  <c r="L12" i="58"/>
  <c r="M12" i="25"/>
  <c r="M12" i="28"/>
  <c r="M12" i="31"/>
  <c r="M12" i="34"/>
  <c r="M12" i="39"/>
  <c r="M12" i="42"/>
  <c r="M12" i="44"/>
  <c r="M12" i="47"/>
  <c r="M12" i="52"/>
  <c r="M12" i="55"/>
  <c r="M12" i="58"/>
  <c r="K13" i="25"/>
  <c r="K13" i="28"/>
  <c r="K13" i="31"/>
  <c r="K13" i="34"/>
  <c r="K13" i="39"/>
  <c r="K13" i="42"/>
  <c r="K13" i="44"/>
  <c r="K13" i="47"/>
  <c r="K13" i="52"/>
  <c r="K13" i="55"/>
  <c r="K13" i="58"/>
  <c r="M13" i="25"/>
  <c r="M13" i="28"/>
  <c r="M13" i="31"/>
  <c r="M13" i="34"/>
  <c r="M13" i="39"/>
  <c r="M13" i="42"/>
  <c r="M13" i="44"/>
  <c r="M13" i="47"/>
  <c r="M13" i="52"/>
  <c r="M13" i="55"/>
  <c r="M13" i="58"/>
  <c r="K14" i="25"/>
  <c r="K14" i="28"/>
  <c r="K14" i="31"/>
  <c r="K14" i="34"/>
  <c r="K14" i="39"/>
  <c r="K14" i="42"/>
  <c r="K14" i="44"/>
  <c r="K14" i="47"/>
  <c r="K14" i="52"/>
  <c r="K14" i="55"/>
  <c r="K14" i="58"/>
  <c r="M14" i="25"/>
  <c r="M14" i="28"/>
  <c r="M14" i="31"/>
  <c r="M14" i="34"/>
  <c r="M14" i="39"/>
  <c r="M14" i="42"/>
  <c r="M14" i="44"/>
  <c r="M14" i="47"/>
  <c r="M14" i="52"/>
  <c r="M14" i="55"/>
  <c r="M14" i="58"/>
  <c r="K15" i="25"/>
  <c r="K15" i="28"/>
  <c r="K15" i="31"/>
  <c r="K15" i="34"/>
  <c r="K15" i="39"/>
  <c r="K15" i="42"/>
  <c r="K15" i="44"/>
  <c r="K15" i="47"/>
  <c r="K15" i="52"/>
  <c r="K15" i="55"/>
  <c r="K15" i="58"/>
  <c r="M15" i="25"/>
  <c r="M15" i="28"/>
  <c r="M15" i="31"/>
  <c r="M15" i="34"/>
  <c r="M15" i="39"/>
  <c r="M15" i="42"/>
  <c r="M15" i="44"/>
  <c r="M15" i="47"/>
  <c r="M15" i="52"/>
  <c r="M15" i="55"/>
  <c r="M15" i="58"/>
  <c r="K16" i="25"/>
  <c r="K16" i="28"/>
  <c r="K16" i="31"/>
  <c r="K16" i="34"/>
  <c r="K16" i="39"/>
  <c r="K16" i="42"/>
  <c r="K16" i="44"/>
  <c r="K16" i="47"/>
  <c r="K16" i="52"/>
  <c r="K16" i="55"/>
  <c r="K16" i="58"/>
  <c r="M16" i="25"/>
  <c r="M16" i="28"/>
  <c r="M16" i="31"/>
  <c r="M16" i="34"/>
  <c r="M16" i="39"/>
  <c r="M16" i="42"/>
  <c r="M16" i="44"/>
  <c r="M16" i="47"/>
  <c r="M16" i="52"/>
  <c r="M16" i="55"/>
  <c r="M16" i="58"/>
  <c r="K17" i="25"/>
  <c r="K17" i="28"/>
  <c r="K17" i="31"/>
  <c r="K17" i="34"/>
  <c r="K17" i="39"/>
  <c r="K17" i="42"/>
  <c r="K17" i="44"/>
  <c r="K17" i="47"/>
  <c r="K17" i="52"/>
  <c r="K17" i="55"/>
  <c r="K17" i="58"/>
  <c r="M17" i="25"/>
  <c r="M17" i="28"/>
  <c r="M17" i="31"/>
  <c r="M17" i="34"/>
  <c r="M17" i="39"/>
  <c r="M17" i="42"/>
  <c r="M17" i="44"/>
  <c r="M17" i="47"/>
  <c r="M17" i="52"/>
  <c r="M17" i="55"/>
  <c r="M17" i="58"/>
  <c r="K18" i="25"/>
  <c r="K18" i="28"/>
  <c r="K18" i="31"/>
  <c r="K18" i="34"/>
  <c r="K18" i="39"/>
  <c r="K18" i="42"/>
  <c r="K18" i="44"/>
  <c r="K18" i="47"/>
  <c r="K18" i="52"/>
  <c r="K18" i="55"/>
  <c r="K18" i="58"/>
  <c r="M18" i="25"/>
  <c r="M18" i="28"/>
  <c r="M18" i="31"/>
  <c r="M18" i="34"/>
  <c r="M18" i="39"/>
  <c r="M18" i="42"/>
  <c r="M18" i="44"/>
  <c r="M18" i="47"/>
  <c r="M18" i="52"/>
  <c r="M18" i="55"/>
  <c r="M18" i="58"/>
  <c r="M5" i="25"/>
  <c r="M5" i="28"/>
  <c r="K5" i="25"/>
  <c r="K5" i="28"/>
  <c r="G58" i="25"/>
  <c r="D58" i="25"/>
  <c r="G42" i="25"/>
  <c r="G60" i="25"/>
  <c r="M25" i="25"/>
  <c r="L25" i="25"/>
  <c r="G25" i="25"/>
  <c r="D25" i="25"/>
  <c r="M19" i="25"/>
  <c r="K19" i="25"/>
  <c r="L31" i="25"/>
  <c r="G19" i="25"/>
  <c r="E19" i="25"/>
  <c r="F31" i="25"/>
  <c r="G58" i="23"/>
  <c r="F58" i="23"/>
  <c r="J48" i="23"/>
  <c r="J48" i="25"/>
  <c r="J48" i="28"/>
  <c r="J48" i="31"/>
  <c r="J48" i="34"/>
  <c r="J48" i="39"/>
  <c r="J48" i="42"/>
  <c r="J48" i="44"/>
  <c r="J48" i="47"/>
  <c r="J48" i="52"/>
  <c r="J48" i="55"/>
  <c r="J48" i="58"/>
  <c r="J53" i="23"/>
  <c r="J53" i="25"/>
  <c r="J53" i="28" s="1"/>
  <c r="J53" i="31" s="1"/>
  <c r="J53" i="34" s="1"/>
  <c r="J53" i="39" s="1"/>
  <c r="J53" i="42" s="1"/>
  <c r="J53" i="44" s="1"/>
  <c r="J53" i="47" s="1"/>
  <c r="J53" i="52" s="1"/>
  <c r="J53" i="55" s="1"/>
  <c r="J53" i="58" s="1"/>
  <c r="I46" i="23"/>
  <c r="I46" i="25"/>
  <c r="I46" i="28" s="1"/>
  <c r="I47" i="23"/>
  <c r="I47" i="25"/>
  <c r="I47" i="28" s="1"/>
  <c r="I47" i="31" s="1"/>
  <c r="I47" i="34" s="1"/>
  <c r="I47" i="39" s="1"/>
  <c r="I47" i="42" s="1"/>
  <c r="I47" i="44" s="1"/>
  <c r="I47" i="47" s="1"/>
  <c r="I47" i="52" s="1"/>
  <c r="I47" i="55" s="1"/>
  <c r="I47" i="58" s="1"/>
  <c r="I48" i="23"/>
  <c r="I49" i="23"/>
  <c r="I49" i="25"/>
  <c r="I49" i="28" s="1"/>
  <c r="I49" i="31" s="1"/>
  <c r="I49" i="34" s="1"/>
  <c r="I49" i="39" s="1"/>
  <c r="I49" i="42" s="1"/>
  <c r="I49" i="44" s="1"/>
  <c r="I49" i="47" s="1"/>
  <c r="I49" i="52" s="1"/>
  <c r="I49" i="55" s="1"/>
  <c r="I49" i="58" s="1"/>
  <c r="I50" i="23"/>
  <c r="I50" i="25"/>
  <c r="I50" i="28" s="1"/>
  <c r="I50" i="31" s="1"/>
  <c r="I50" i="34" s="1"/>
  <c r="I50" i="39" s="1"/>
  <c r="I50" i="42" s="1"/>
  <c r="I50" i="44" s="1"/>
  <c r="I50" i="47" s="1"/>
  <c r="I50" i="52" s="1"/>
  <c r="I50" i="55" s="1"/>
  <c r="I50" i="58" s="1"/>
  <c r="I51" i="23"/>
  <c r="I51" i="25"/>
  <c r="I51" i="28" s="1"/>
  <c r="I51" i="31" s="1"/>
  <c r="I51" i="34" s="1"/>
  <c r="I51" i="39" s="1"/>
  <c r="I51" i="42" s="1"/>
  <c r="I51" i="44" s="1"/>
  <c r="I51" i="47" s="1"/>
  <c r="I51" i="52" s="1"/>
  <c r="I51" i="55" s="1"/>
  <c r="I51" i="58" s="1"/>
  <c r="I52" i="23"/>
  <c r="I52" i="25"/>
  <c r="I52" i="28" s="1"/>
  <c r="I52" i="31" s="1"/>
  <c r="I52" i="34" s="1"/>
  <c r="I52" i="39" s="1"/>
  <c r="I52" i="42" s="1"/>
  <c r="I52" i="44" s="1"/>
  <c r="I52" i="47" s="1"/>
  <c r="I52" i="52" s="1"/>
  <c r="I52" i="55" s="1"/>
  <c r="I52" i="58" s="1"/>
  <c r="I53" i="23"/>
  <c r="I53" i="25"/>
  <c r="I53" i="28" s="1"/>
  <c r="I53" i="31" s="1"/>
  <c r="I53" i="34" s="1"/>
  <c r="I53" i="39" s="1"/>
  <c r="I53" i="42" s="1"/>
  <c r="I53" i="44" s="1"/>
  <c r="I53" i="47" s="1"/>
  <c r="I53" i="52" s="1"/>
  <c r="I53" i="55" s="1"/>
  <c r="I53" i="58" s="1"/>
  <c r="I54" i="23"/>
  <c r="I54" i="25"/>
  <c r="I54" i="28" s="1"/>
  <c r="I54" i="31" s="1"/>
  <c r="I54" i="34" s="1"/>
  <c r="I54" i="39" s="1"/>
  <c r="I54" i="42" s="1"/>
  <c r="I54" i="44" s="1"/>
  <c r="I54" i="47" s="1"/>
  <c r="I54" i="52" s="1"/>
  <c r="I54" i="55" s="1"/>
  <c r="I54" i="58" s="1"/>
  <c r="I55" i="23"/>
  <c r="I56" i="23"/>
  <c r="I56" i="25"/>
  <c r="I56" i="28" s="1"/>
  <c r="I56" i="31" s="1"/>
  <c r="I56" i="34" s="1"/>
  <c r="I56" i="39" s="1"/>
  <c r="I56" i="42" s="1"/>
  <c r="I56" i="44" s="1"/>
  <c r="I56" i="47" s="1"/>
  <c r="I56" i="52" s="1"/>
  <c r="I56" i="55" s="1"/>
  <c r="I56" i="58" s="1"/>
  <c r="I57" i="23"/>
  <c r="I57" i="25"/>
  <c r="I57" i="28"/>
  <c r="I57" i="31" s="1"/>
  <c r="I57" i="34" s="1"/>
  <c r="I57" i="39" s="1"/>
  <c r="I57" i="42" s="1"/>
  <c r="I57" i="44" s="1"/>
  <c r="I57" i="47" s="1"/>
  <c r="I57" i="52" s="1"/>
  <c r="I57" i="55" s="1"/>
  <c r="I57" i="58" s="1"/>
  <c r="I45" i="23"/>
  <c r="I45" i="25"/>
  <c r="I58" i="23"/>
  <c r="J57" i="23"/>
  <c r="J57" i="25"/>
  <c r="J57" i="28" s="1"/>
  <c r="J57" i="31" s="1"/>
  <c r="J57" i="34" s="1"/>
  <c r="J57" i="39" s="1"/>
  <c r="J57" i="42" s="1"/>
  <c r="J57" i="44" s="1"/>
  <c r="J57" i="47" s="1"/>
  <c r="J57" i="52" s="1"/>
  <c r="J57" i="55" s="1"/>
  <c r="J57" i="58" s="1"/>
  <c r="J56" i="23"/>
  <c r="J56" i="25"/>
  <c r="J56" i="28" s="1"/>
  <c r="J56" i="31" s="1"/>
  <c r="J56" i="34" s="1"/>
  <c r="J56" i="39" s="1"/>
  <c r="J56" i="42" s="1"/>
  <c r="J56" i="44" s="1"/>
  <c r="J56" i="47" s="1"/>
  <c r="J56" i="52" s="1"/>
  <c r="J56" i="55" s="1"/>
  <c r="J56" i="58" s="1"/>
  <c r="J55" i="23"/>
  <c r="J55" i="25"/>
  <c r="J55" i="28" s="1"/>
  <c r="J55" i="31" s="1"/>
  <c r="J55" i="34" s="1"/>
  <c r="J55" i="39" s="1"/>
  <c r="J55" i="42" s="1"/>
  <c r="J55" i="44" s="1"/>
  <c r="J55" i="47" s="1"/>
  <c r="J55" i="52" s="1"/>
  <c r="J55" i="55" s="1"/>
  <c r="J55" i="58" s="1"/>
  <c r="J54" i="23"/>
  <c r="J54" i="25"/>
  <c r="J54" i="28" s="1"/>
  <c r="J54" i="31" s="1"/>
  <c r="J54" i="34" s="1"/>
  <c r="J54" i="39" s="1"/>
  <c r="J54" i="42" s="1"/>
  <c r="J54" i="44" s="1"/>
  <c r="J54" i="47" s="1"/>
  <c r="J54" i="52" s="1"/>
  <c r="J54" i="55" s="1"/>
  <c r="J54" i="58" s="1"/>
  <c r="J52" i="23"/>
  <c r="J52" i="25"/>
  <c r="J52" i="28" s="1"/>
  <c r="J52" i="31" s="1"/>
  <c r="J52" i="34" s="1"/>
  <c r="J52" i="39" s="1"/>
  <c r="J52" i="42" s="1"/>
  <c r="J52" i="44" s="1"/>
  <c r="J52" i="47" s="1"/>
  <c r="J52" i="52" s="1"/>
  <c r="J52" i="55" s="1"/>
  <c r="J52" i="58" s="1"/>
  <c r="J51" i="23"/>
  <c r="J51" i="25"/>
  <c r="J51" i="28" s="1"/>
  <c r="J51" i="31" s="1"/>
  <c r="J51" i="34" s="1"/>
  <c r="J51" i="39" s="1"/>
  <c r="J51" i="42" s="1"/>
  <c r="J51" i="44" s="1"/>
  <c r="J51" i="47" s="1"/>
  <c r="J51" i="52" s="1"/>
  <c r="J51" i="55" s="1"/>
  <c r="J51" i="58" s="1"/>
  <c r="J50" i="23"/>
  <c r="J50" i="25"/>
  <c r="J50" i="28"/>
  <c r="J50" i="31"/>
  <c r="J50" i="34" s="1"/>
  <c r="J50" i="39" s="1"/>
  <c r="J50" i="42" s="1"/>
  <c r="J50" i="44" s="1"/>
  <c r="J50" i="47" s="1"/>
  <c r="J50" i="52" s="1"/>
  <c r="J50" i="55" s="1"/>
  <c r="J50" i="58" s="1"/>
  <c r="J49" i="23"/>
  <c r="J49" i="25"/>
  <c r="J49" i="28" s="1"/>
  <c r="J49" i="31" s="1"/>
  <c r="J49" i="34" s="1"/>
  <c r="J49" i="39" s="1"/>
  <c r="J49" i="42" s="1"/>
  <c r="J49" i="44" s="1"/>
  <c r="J49" i="47" s="1"/>
  <c r="J49" i="52" s="1"/>
  <c r="J49" i="55" s="1"/>
  <c r="J49" i="58" s="1"/>
  <c r="J47" i="23"/>
  <c r="J47" i="25"/>
  <c r="J47" i="28" s="1"/>
  <c r="J47" i="31" s="1"/>
  <c r="J47" i="34" s="1"/>
  <c r="J47" i="39" s="1"/>
  <c r="J47" i="42" s="1"/>
  <c r="J47" i="44" s="1"/>
  <c r="J47" i="47" s="1"/>
  <c r="J47" i="52" s="1"/>
  <c r="J47" i="55" s="1"/>
  <c r="J47" i="58" s="1"/>
  <c r="J46" i="23"/>
  <c r="J46" i="25"/>
  <c r="J46" i="28" s="1"/>
  <c r="J45" i="23"/>
  <c r="J45" i="25"/>
  <c r="M57" i="25"/>
  <c r="M57" i="28"/>
  <c r="M57" i="31"/>
  <c r="M57" i="34"/>
  <c r="M57" i="39"/>
  <c r="M57" i="42"/>
  <c r="M57" i="44"/>
  <c r="M57" i="47"/>
  <c r="M57" i="52"/>
  <c r="M57" i="55"/>
  <c r="M57" i="58"/>
  <c r="L57" i="25"/>
  <c r="L57" i="28"/>
  <c r="L57" i="31"/>
  <c r="L57" i="34"/>
  <c r="L57" i="39"/>
  <c r="L57" i="42"/>
  <c r="L57" i="44"/>
  <c r="L57" i="47"/>
  <c r="L57" i="52"/>
  <c r="L57" i="55"/>
  <c r="L57" i="58"/>
  <c r="M56" i="25"/>
  <c r="M56" i="28"/>
  <c r="M56" i="31"/>
  <c r="M56" i="34"/>
  <c r="M56" i="39"/>
  <c r="M56" i="42"/>
  <c r="M56" i="44"/>
  <c r="M56" i="47"/>
  <c r="M56" i="52"/>
  <c r="M56" i="55"/>
  <c r="M56" i="58"/>
  <c r="L56" i="25"/>
  <c r="L56" i="28"/>
  <c r="L56" i="31"/>
  <c r="L56" i="34"/>
  <c r="L56" i="39"/>
  <c r="L56" i="42"/>
  <c r="L56" i="44"/>
  <c r="L56" i="47"/>
  <c r="L56" i="52"/>
  <c r="L56" i="55"/>
  <c r="L56" i="58"/>
  <c r="M55" i="25"/>
  <c r="M55" i="28"/>
  <c r="M55" i="31"/>
  <c r="M55" i="34"/>
  <c r="M55" i="39"/>
  <c r="M55" i="42"/>
  <c r="M55" i="44"/>
  <c r="M55" i="47"/>
  <c r="M55" i="52"/>
  <c r="M55" i="55"/>
  <c r="M55" i="58"/>
  <c r="L55" i="25"/>
  <c r="L55" i="28"/>
  <c r="L55" i="31"/>
  <c r="L55" i="34"/>
  <c r="L55" i="39"/>
  <c r="L55" i="42"/>
  <c r="L55" i="44"/>
  <c r="L55" i="47"/>
  <c r="L55" i="52"/>
  <c r="L55" i="55"/>
  <c r="L55" i="58"/>
  <c r="M54" i="25"/>
  <c r="M54" i="28"/>
  <c r="M54" i="31"/>
  <c r="M54" i="34"/>
  <c r="M54" i="39"/>
  <c r="M54" i="42"/>
  <c r="M54" i="44"/>
  <c r="M54" i="47"/>
  <c r="M54" i="52"/>
  <c r="M54" i="55"/>
  <c r="M54" i="58"/>
  <c r="L54" i="25"/>
  <c r="L54" i="28"/>
  <c r="L54" i="31"/>
  <c r="L54" i="34"/>
  <c r="L54" i="39"/>
  <c r="L54" i="42"/>
  <c r="L54" i="44"/>
  <c r="L54" i="47"/>
  <c r="L54" i="52"/>
  <c r="L54" i="55"/>
  <c r="L54" i="58"/>
  <c r="M53" i="25"/>
  <c r="M53" i="28"/>
  <c r="M53" i="31"/>
  <c r="M53" i="34"/>
  <c r="M53" i="39"/>
  <c r="M53" i="42"/>
  <c r="M53" i="44"/>
  <c r="M53" i="47"/>
  <c r="M53" i="52"/>
  <c r="M53" i="55"/>
  <c r="M53" i="58"/>
  <c r="L53" i="25"/>
  <c r="L53" i="28"/>
  <c r="L53" i="31"/>
  <c r="L53" i="34"/>
  <c r="L53" i="39"/>
  <c r="L53" i="42"/>
  <c r="L53" i="44"/>
  <c r="L53" i="47"/>
  <c r="L53" i="52"/>
  <c r="L53" i="55"/>
  <c r="L53" i="58"/>
  <c r="M52" i="25"/>
  <c r="M52" i="28"/>
  <c r="M52" i="31"/>
  <c r="M52" i="34"/>
  <c r="M52" i="39"/>
  <c r="M52" i="42"/>
  <c r="M52" i="44"/>
  <c r="M52" i="47"/>
  <c r="M52" i="52"/>
  <c r="M52" i="55"/>
  <c r="M52" i="58"/>
  <c r="L52" i="25"/>
  <c r="L52" i="28"/>
  <c r="L52" i="31"/>
  <c r="L52" i="34"/>
  <c r="L52" i="39"/>
  <c r="L52" i="42"/>
  <c r="L52" i="44"/>
  <c r="L52" i="47"/>
  <c r="L52" i="52"/>
  <c r="L52" i="55"/>
  <c r="L52" i="58"/>
  <c r="M51" i="25"/>
  <c r="M51" i="28"/>
  <c r="M51" i="31"/>
  <c r="M51" i="34"/>
  <c r="M51" i="39"/>
  <c r="M51" i="42"/>
  <c r="M51" i="44"/>
  <c r="M51" i="47"/>
  <c r="M51" i="52"/>
  <c r="M51" i="55"/>
  <c r="M51" i="58"/>
  <c r="L51" i="25"/>
  <c r="L51" i="28"/>
  <c r="L51" i="31"/>
  <c r="L51" i="34"/>
  <c r="L51" i="39"/>
  <c r="L51" i="42"/>
  <c r="L51" i="44"/>
  <c r="L51" i="47"/>
  <c r="L51" i="52"/>
  <c r="L51" i="55"/>
  <c r="L51" i="58"/>
  <c r="M50" i="25"/>
  <c r="M50" i="28"/>
  <c r="M50" i="31"/>
  <c r="M50" i="34"/>
  <c r="M50" i="39"/>
  <c r="M50" i="42"/>
  <c r="M50" i="44"/>
  <c r="M50" i="47"/>
  <c r="M50" i="52"/>
  <c r="M50" i="55"/>
  <c r="M50" i="58"/>
  <c r="L50" i="25"/>
  <c r="L50" i="28"/>
  <c r="L50" i="31"/>
  <c r="L50" i="34"/>
  <c r="L50" i="39"/>
  <c r="L50" i="42"/>
  <c r="L50" i="44"/>
  <c r="L50" i="47"/>
  <c r="L50" i="52"/>
  <c r="L50" i="55"/>
  <c r="L50" i="58"/>
  <c r="M49" i="25"/>
  <c r="M49" i="28"/>
  <c r="M49" i="31"/>
  <c r="M49" i="34"/>
  <c r="M49" i="39"/>
  <c r="M49" i="42"/>
  <c r="M49" i="44"/>
  <c r="M49" i="47"/>
  <c r="M49" i="52"/>
  <c r="M49" i="55"/>
  <c r="M49" i="58"/>
  <c r="L49" i="25"/>
  <c r="L49" i="28"/>
  <c r="L49" i="31"/>
  <c r="L49" i="34"/>
  <c r="L49" i="39"/>
  <c r="L49" i="42"/>
  <c r="L49" i="44"/>
  <c r="L49" i="47"/>
  <c r="L49" i="52"/>
  <c r="L49" i="55"/>
  <c r="L49" i="58"/>
  <c r="M48" i="25"/>
  <c r="M48" i="28"/>
  <c r="M48" i="31"/>
  <c r="M48" i="34"/>
  <c r="M48" i="39"/>
  <c r="M48" i="42"/>
  <c r="M48" i="44"/>
  <c r="M48" i="47"/>
  <c r="M48" i="52"/>
  <c r="M48" i="55"/>
  <c r="M48" i="58"/>
  <c r="L48" i="25"/>
  <c r="L48" i="28"/>
  <c r="L48" i="31"/>
  <c r="L48" i="34"/>
  <c r="L48" i="39"/>
  <c r="L48" i="42"/>
  <c r="L48" i="44"/>
  <c r="L48" i="47"/>
  <c r="L48" i="52"/>
  <c r="L48" i="55"/>
  <c r="L48" i="58"/>
  <c r="M47" i="25"/>
  <c r="M47" i="28"/>
  <c r="M47" i="31"/>
  <c r="M47" i="34"/>
  <c r="M47" i="39"/>
  <c r="M47" i="42"/>
  <c r="M47" i="44"/>
  <c r="M47" i="47"/>
  <c r="M47" i="52"/>
  <c r="M47" i="55"/>
  <c r="M47" i="58"/>
  <c r="L47" i="25"/>
  <c r="L47" i="28"/>
  <c r="L47" i="31"/>
  <c r="L47" i="34"/>
  <c r="L47" i="39"/>
  <c r="L47" i="42"/>
  <c r="L47" i="44"/>
  <c r="L47" i="47"/>
  <c r="L47" i="52"/>
  <c r="L47" i="55"/>
  <c r="L47" i="58"/>
  <c r="M46" i="25"/>
  <c r="M46" i="28"/>
  <c r="M46" i="31"/>
  <c r="M46" i="34"/>
  <c r="M46" i="39"/>
  <c r="M46" i="42"/>
  <c r="M46" i="44"/>
  <c r="M46" i="47"/>
  <c r="M46" i="52"/>
  <c r="M46" i="55"/>
  <c r="M46" i="58"/>
  <c r="L46" i="25"/>
  <c r="L46" i="28"/>
  <c r="L46" i="31"/>
  <c r="L46" i="34"/>
  <c r="L46" i="39"/>
  <c r="L46" i="42"/>
  <c r="L46" i="44"/>
  <c r="L46" i="47"/>
  <c r="L46" i="52"/>
  <c r="L46" i="55"/>
  <c r="L46" i="58"/>
  <c r="M45" i="25"/>
  <c r="M45" i="28"/>
  <c r="G42" i="23"/>
  <c r="G60" i="23"/>
  <c r="F42" i="23"/>
  <c r="F60" i="23"/>
  <c r="I38" i="23"/>
  <c r="I38" i="25"/>
  <c r="I38" i="28" s="1"/>
  <c r="I39" i="23"/>
  <c r="I39" i="25"/>
  <c r="I39" i="28" s="1"/>
  <c r="I40" i="23"/>
  <c r="I40" i="25"/>
  <c r="I40" i="28" s="1"/>
  <c r="B18" i="65" s="1"/>
  <c r="I41" i="23"/>
  <c r="I41" i="25"/>
  <c r="I41" i="28" s="1"/>
  <c r="M41" i="25"/>
  <c r="M41" i="28"/>
  <c r="M41" i="31"/>
  <c r="M41" i="34"/>
  <c r="L41" i="25"/>
  <c r="L41" i="28"/>
  <c r="L41" i="31"/>
  <c r="L41" i="34"/>
  <c r="M40" i="25"/>
  <c r="M40" i="28"/>
  <c r="M40" i="31"/>
  <c r="M40" i="34"/>
  <c r="L40" i="25"/>
  <c r="L40" i="28"/>
  <c r="L40" i="31"/>
  <c r="L40" i="34"/>
  <c r="M39" i="25"/>
  <c r="M39" i="28"/>
  <c r="M39" i="31"/>
  <c r="M39" i="34"/>
  <c r="L39" i="25"/>
  <c r="L39" i="28"/>
  <c r="L39" i="31"/>
  <c r="L39" i="34"/>
  <c r="M38" i="25"/>
  <c r="M38" i="28"/>
  <c r="M38" i="31"/>
  <c r="L38" i="25"/>
  <c r="L38" i="28"/>
  <c r="L38" i="31"/>
  <c r="M37" i="25"/>
  <c r="M37" i="28"/>
  <c r="M42" i="28"/>
  <c r="J41" i="23"/>
  <c r="J41" i="25"/>
  <c r="J41" i="28" s="1"/>
  <c r="J40" i="23"/>
  <c r="J40" i="25"/>
  <c r="J40" i="28" s="1"/>
  <c r="J39" i="23"/>
  <c r="J39" i="25"/>
  <c r="J39" i="28" s="1"/>
  <c r="C17" i="65" s="1"/>
  <c r="J38" i="23"/>
  <c r="J38" i="25"/>
  <c r="J38" i="28" s="1"/>
  <c r="L37" i="25"/>
  <c r="L37" i="28"/>
  <c r="L42" i="28"/>
  <c r="L42" i="25"/>
  <c r="L45" i="25"/>
  <c r="L45" i="28"/>
  <c r="L58" i="25"/>
  <c r="M42" i="25"/>
  <c r="M58" i="25"/>
  <c r="D42" i="23"/>
  <c r="J58" i="23"/>
  <c r="J37" i="23"/>
  <c r="J42" i="23"/>
  <c r="L42" i="23"/>
  <c r="M58" i="23"/>
  <c r="M42" i="23"/>
  <c r="M60" i="23"/>
  <c r="D58" i="23"/>
  <c r="L58" i="23"/>
  <c r="M31" i="25"/>
  <c r="G31" i="25"/>
  <c r="B19" i="25"/>
  <c r="C31" i="25"/>
  <c r="C42" i="25"/>
  <c r="F19" i="25"/>
  <c r="C19" i="25"/>
  <c r="J7" i="23"/>
  <c r="J7" i="25"/>
  <c r="J7" i="28"/>
  <c r="J7" i="31"/>
  <c r="J7" i="34"/>
  <c r="J7" i="39"/>
  <c r="J7" i="42"/>
  <c r="J7" i="44"/>
  <c r="J7" i="47" s="1"/>
  <c r="J9" i="23"/>
  <c r="J9" i="25"/>
  <c r="J9" i="28"/>
  <c r="J9" i="31"/>
  <c r="J9" i="34"/>
  <c r="J9" i="39"/>
  <c r="J9" i="42"/>
  <c r="J9" i="44"/>
  <c r="J9" i="47"/>
  <c r="J9" i="52"/>
  <c r="J9" i="55"/>
  <c r="J9" i="58"/>
  <c r="J11" i="23"/>
  <c r="J11" i="25"/>
  <c r="J11" i="28"/>
  <c r="J11" i="31"/>
  <c r="J11" i="34"/>
  <c r="J11" i="39"/>
  <c r="J11" i="42"/>
  <c r="J11" i="44"/>
  <c r="J11" i="47"/>
  <c r="W9" i="65" s="1"/>
  <c r="J11" i="52"/>
  <c r="J11" i="55" s="1"/>
  <c r="J11" i="58" s="1"/>
  <c r="J12" i="23"/>
  <c r="J12" i="25"/>
  <c r="J12" i="28"/>
  <c r="J12" i="31"/>
  <c r="J12" i="34"/>
  <c r="J12" i="39"/>
  <c r="J12" i="42"/>
  <c r="J12" i="44"/>
  <c r="J12" i="47"/>
  <c r="J12" i="52"/>
  <c r="J12" i="55"/>
  <c r="J12" i="58"/>
  <c r="J14" i="23"/>
  <c r="J14" i="25"/>
  <c r="J14" i="28"/>
  <c r="J14" i="31"/>
  <c r="J14" i="34"/>
  <c r="J14" i="39"/>
  <c r="J14" i="42"/>
  <c r="J14" i="44"/>
  <c r="J14" i="47"/>
  <c r="J14" i="52"/>
  <c r="J14" i="55"/>
  <c r="J14" i="58"/>
  <c r="J16" i="23"/>
  <c r="J16" i="25"/>
  <c r="J16" i="28"/>
  <c r="J16" i="31"/>
  <c r="J16" i="34"/>
  <c r="J16" i="39"/>
  <c r="J16" i="42"/>
  <c r="J16" i="44"/>
  <c r="J16" i="47"/>
  <c r="J16" i="52"/>
  <c r="J16" i="55"/>
  <c r="J16" i="58"/>
  <c r="J17" i="23"/>
  <c r="J17" i="25"/>
  <c r="J17" i="28"/>
  <c r="J17" i="31"/>
  <c r="J17" i="34"/>
  <c r="J17" i="39"/>
  <c r="J17" i="42"/>
  <c r="J17" i="44"/>
  <c r="J17" i="47"/>
  <c r="J17" i="52"/>
  <c r="J17" i="55"/>
  <c r="J17" i="58"/>
  <c r="J18" i="23"/>
  <c r="J18" i="25"/>
  <c r="J18" i="28"/>
  <c r="J18" i="31"/>
  <c r="J18" i="34"/>
  <c r="J18" i="39"/>
  <c r="J18" i="42"/>
  <c r="J18" i="44"/>
  <c r="J18" i="47"/>
  <c r="J18" i="52"/>
  <c r="J18" i="55"/>
  <c r="J18" i="58"/>
  <c r="J5" i="23"/>
  <c r="J5" i="25"/>
  <c r="J5" i="28"/>
  <c r="I7" i="23"/>
  <c r="I7" i="25"/>
  <c r="I7" i="28"/>
  <c r="I7" i="31"/>
  <c r="I7" i="34"/>
  <c r="I7" i="39"/>
  <c r="I7" i="42"/>
  <c r="I7" i="44"/>
  <c r="I7" i="47" s="1"/>
  <c r="I9" i="23"/>
  <c r="I9" i="25"/>
  <c r="I9" i="28"/>
  <c r="I9" i="31"/>
  <c r="I9" i="34"/>
  <c r="I9" i="39"/>
  <c r="I9" i="42"/>
  <c r="I9" i="44"/>
  <c r="I9" i="47"/>
  <c r="I9" i="52"/>
  <c r="I9" i="55"/>
  <c r="I9" i="58"/>
  <c r="I11" i="23"/>
  <c r="I11" i="25"/>
  <c r="I11" i="28"/>
  <c r="I11" i="31"/>
  <c r="I11" i="34"/>
  <c r="I11" i="39"/>
  <c r="I11" i="42"/>
  <c r="I11" i="44"/>
  <c r="I11" i="47"/>
  <c r="I11" i="52" s="1"/>
  <c r="I11" i="55" s="1"/>
  <c r="I11" i="58" s="1"/>
  <c r="I12" i="23"/>
  <c r="I12" i="25"/>
  <c r="I12" i="28"/>
  <c r="I12" i="31"/>
  <c r="I12" i="34"/>
  <c r="I12" i="39"/>
  <c r="I12" i="42"/>
  <c r="I12" i="44"/>
  <c r="I12" i="47"/>
  <c r="I12" i="52"/>
  <c r="I12" i="55"/>
  <c r="I12" i="58"/>
  <c r="H7" i="23"/>
  <c r="H7" i="25"/>
  <c r="H7" i="28"/>
  <c r="H7" i="31"/>
  <c r="H7" i="34"/>
  <c r="H7" i="39"/>
  <c r="H7" i="42"/>
  <c r="H7" i="44"/>
  <c r="H7" i="47" s="1"/>
  <c r="H7" i="52" s="1"/>
  <c r="H7" i="55" s="1"/>
  <c r="H7" i="58" s="1"/>
  <c r="H9" i="23"/>
  <c r="H9" i="25"/>
  <c r="H9" i="28"/>
  <c r="H9" i="31"/>
  <c r="H9" i="34"/>
  <c r="H9" i="39"/>
  <c r="H9" i="42"/>
  <c r="H9" i="44"/>
  <c r="H9" i="47"/>
  <c r="H9" i="52"/>
  <c r="H9" i="55"/>
  <c r="H9" i="58"/>
  <c r="H11" i="23"/>
  <c r="H11" i="25"/>
  <c r="H11" i="28"/>
  <c r="H11" i="31"/>
  <c r="H11" i="34"/>
  <c r="H11" i="39"/>
  <c r="H11" i="42"/>
  <c r="H11" i="44"/>
  <c r="H11" i="47"/>
  <c r="H11" i="52" s="1"/>
  <c r="H11" i="55" s="1"/>
  <c r="H11" i="58" s="1"/>
  <c r="H12" i="23"/>
  <c r="H12" i="25"/>
  <c r="H12" i="28"/>
  <c r="H12" i="31"/>
  <c r="H12" i="34"/>
  <c r="H12" i="39"/>
  <c r="H12" i="42"/>
  <c r="H12" i="44"/>
  <c r="H12" i="47"/>
  <c r="H12" i="52"/>
  <c r="H12" i="55"/>
  <c r="H12" i="58"/>
  <c r="H13" i="23"/>
  <c r="H13" i="25"/>
  <c r="H13" i="28"/>
  <c r="H13" i="31"/>
  <c r="H13" i="34"/>
  <c r="H13" i="39"/>
  <c r="H13" i="42"/>
  <c r="H13" i="44" s="1"/>
  <c r="H13" i="47" s="1"/>
  <c r="H13" i="52" s="1"/>
  <c r="H13" i="55" s="1"/>
  <c r="H13" i="58" s="1"/>
  <c r="H14" i="23"/>
  <c r="H14" i="25"/>
  <c r="H14" i="28"/>
  <c r="H14" i="31"/>
  <c r="H14" i="34"/>
  <c r="H14" i="39"/>
  <c r="H14" i="42"/>
  <c r="H14" i="44"/>
  <c r="H14" i="47"/>
  <c r="H14" i="52"/>
  <c r="H14" i="55"/>
  <c r="H14" i="58"/>
  <c r="H15" i="23"/>
  <c r="H15" i="25"/>
  <c r="H15" i="28"/>
  <c r="H15" i="31"/>
  <c r="H15" i="34"/>
  <c r="H15" i="39"/>
  <c r="H15" i="42"/>
  <c r="H15" i="44"/>
  <c r="H15" i="47"/>
  <c r="H15" i="52"/>
  <c r="H15" i="55" s="1"/>
  <c r="H15" i="58" s="1"/>
  <c r="H16" i="23"/>
  <c r="H16" i="25"/>
  <c r="H16" i="28"/>
  <c r="H16" i="31"/>
  <c r="H16" i="34"/>
  <c r="H16" i="39"/>
  <c r="H16" i="42"/>
  <c r="H16" i="44"/>
  <c r="H16" i="47"/>
  <c r="H16" i="52"/>
  <c r="H16" i="55"/>
  <c r="H16" i="58"/>
  <c r="H17" i="23"/>
  <c r="H17" i="25"/>
  <c r="H17" i="28"/>
  <c r="H17" i="31"/>
  <c r="H17" i="34"/>
  <c r="H17" i="39"/>
  <c r="H17" i="42"/>
  <c r="H17" i="44"/>
  <c r="H17" i="47"/>
  <c r="H17" i="52"/>
  <c r="H17" i="55"/>
  <c r="H17" i="58"/>
  <c r="H18" i="23"/>
  <c r="H18" i="25"/>
  <c r="H18" i="28"/>
  <c r="H18" i="31"/>
  <c r="H18" i="34"/>
  <c r="H18" i="39"/>
  <c r="H18" i="42"/>
  <c r="H18" i="44"/>
  <c r="H18" i="47"/>
  <c r="H18" i="52"/>
  <c r="H18" i="55"/>
  <c r="H18" i="58"/>
  <c r="I24" i="23"/>
  <c r="I24" i="25"/>
  <c r="I24" i="28"/>
  <c r="I24" i="31"/>
  <c r="I24" i="34"/>
  <c r="I24" i="39"/>
  <c r="I24" i="42"/>
  <c r="I24" i="44"/>
  <c r="I24" i="47"/>
  <c r="I24" i="52"/>
  <c r="I24" i="55"/>
  <c r="I24" i="58"/>
  <c r="G31" i="23"/>
  <c r="L31" i="23"/>
  <c r="M31" i="23"/>
  <c r="L18" i="25"/>
  <c r="L18" i="28"/>
  <c r="L18" i="31"/>
  <c r="L18" i="34"/>
  <c r="L18" i="39"/>
  <c r="L18" i="42"/>
  <c r="L18" i="44"/>
  <c r="L18" i="47"/>
  <c r="L18" i="52"/>
  <c r="L18" i="55"/>
  <c r="L18" i="58"/>
  <c r="L17" i="25"/>
  <c r="L17" i="28"/>
  <c r="L17" i="31"/>
  <c r="L17" i="34"/>
  <c r="L17" i="39"/>
  <c r="L17" i="42"/>
  <c r="L17" i="44"/>
  <c r="L17" i="47"/>
  <c r="L17" i="52"/>
  <c r="L17" i="55"/>
  <c r="L17" i="58"/>
  <c r="L16" i="25"/>
  <c r="L16" i="28"/>
  <c r="L16" i="31"/>
  <c r="L16" i="34"/>
  <c r="L16" i="39"/>
  <c r="L16" i="42"/>
  <c r="L16" i="44"/>
  <c r="L16" i="47"/>
  <c r="L16" i="52"/>
  <c r="L16" i="55"/>
  <c r="L16" i="58"/>
  <c r="L15" i="25"/>
  <c r="L15" i="28"/>
  <c r="L15" i="31"/>
  <c r="L15" i="34"/>
  <c r="L15" i="39"/>
  <c r="L15" i="42"/>
  <c r="L15" i="44"/>
  <c r="L15" i="47"/>
  <c r="L15" i="52"/>
  <c r="L15" i="55"/>
  <c r="L15" i="58"/>
  <c r="L14" i="25"/>
  <c r="L14" i="28"/>
  <c r="L14" i="31"/>
  <c r="L14" i="34"/>
  <c r="L14" i="39"/>
  <c r="L14" i="42"/>
  <c r="L14" i="44"/>
  <c r="L14" i="47"/>
  <c r="L14" i="52"/>
  <c r="L14" i="55"/>
  <c r="L14" i="58"/>
  <c r="L13" i="25"/>
  <c r="L13" i="28"/>
  <c r="L13" i="31"/>
  <c r="L13" i="34"/>
  <c r="L13" i="39"/>
  <c r="L13" i="42"/>
  <c r="L13" i="44"/>
  <c r="L13" i="47"/>
  <c r="L13" i="52"/>
  <c r="L13" i="55"/>
  <c r="L13" i="58"/>
  <c r="L10" i="25"/>
  <c r="L10" i="28"/>
  <c r="L10" i="31"/>
  <c r="L10" i="34"/>
  <c r="L10" i="39"/>
  <c r="L10" i="42"/>
  <c r="L10" i="44"/>
  <c r="L10" i="47"/>
  <c r="L10" i="52"/>
  <c r="L10" i="55"/>
  <c r="L10" i="58"/>
  <c r="L6" i="25"/>
  <c r="L6" i="28"/>
  <c r="L6" i="31"/>
  <c r="L6" i="34"/>
  <c r="L6" i="39"/>
  <c r="L6" i="42"/>
  <c r="L6" i="44"/>
  <c r="L6" i="47"/>
  <c r="L6" i="52"/>
  <c r="L6" i="55"/>
  <c r="L6" i="58"/>
  <c r="L5" i="25"/>
  <c r="L5" i="28"/>
  <c r="L19" i="25"/>
  <c r="M28" i="25"/>
  <c r="M28" i="28"/>
  <c r="M28" i="31"/>
  <c r="M28" i="34"/>
  <c r="M28" i="39"/>
  <c r="M28" i="42"/>
  <c r="M28" i="44"/>
  <c r="M28" i="47"/>
  <c r="M28" i="52"/>
  <c r="M28" i="55"/>
  <c r="M28" i="58"/>
  <c r="I18" i="23"/>
  <c r="I18" i="25"/>
  <c r="I18" i="28"/>
  <c r="I18" i="31"/>
  <c r="I18" i="34"/>
  <c r="I18" i="39"/>
  <c r="I18" i="42"/>
  <c r="I18" i="44"/>
  <c r="I18" i="47"/>
  <c r="I18" i="52"/>
  <c r="I18" i="55"/>
  <c r="I18" i="58"/>
  <c r="I17" i="23"/>
  <c r="I17" i="25"/>
  <c r="I17" i="28"/>
  <c r="I17" i="31"/>
  <c r="I17" i="34"/>
  <c r="I17" i="39"/>
  <c r="I17" i="42"/>
  <c r="I17" i="44"/>
  <c r="I17" i="47"/>
  <c r="I17" i="52"/>
  <c r="I17" i="55"/>
  <c r="I17" i="58"/>
  <c r="I16" i="23"/>
  <c r="I16" i="25"/>
  <c r="I16" i="28"/>
  <c r="I16" i="31"/>
  <c r="I16" i="34"/>
  <c r="I16" i="39"/>
  <c r="I16" i="42"/>
  <c r="I16" i="44"/>
  <c r="I16" i="47"/>
  <c r="I16" i="52"/>
  <c r="I16" i="55"/>
  <c r="I16" i="58"/>
  <c r="I15" i="23"/>
  <c r="I15" i="25"/>
  <c r="I15" i="28"/>
  <c r="I15" i="31"/>
  <c r="I15" i="34"/>
  <c r="I15" i="39"/>
  <c r="I15" i="42"/>
  <c r="I15" i="44"/>
  <c r="I15" i="47"/>
  <c r="I15" i="52" s="1"/>
  <c r="I15" i="55" s="1"/>
  <c r="I15" i="58" s="1"/>
  <c r="I14" i="23"/>
  <c r="I14" i="25"/>
  <c r="I14" i="28"/>
  <c r="I14" i="31"/>
  <c r="I14" i="34"/>
  <c r="I14" i="39"/>
  <c r="I14" i="42"/>
  <c r="I14" i="44"/>
  <c r="I14" i="47"/>
  <c r="I14" i="52"/>
  <c r="I14" i="55"/>
  <c r="I14" i="58"/>
  <c r="I13" i="23"/>
  <c r="I13" i="25"/>
  <c r="I13" i="28"/>
  <c r="I13" i="31"/>
  <c r="I13" i="34"/>
  <c r="I13" i="39"/>
  <c r="I13" i="42"/>
  <c r="I13" i="44"/>
  <c r="I13" i="47" s="1"/>
  <c r="I13" i="52" s="1"/>
  <c r="I13" i="55" s="1"/>
  <c r="I13" i="58" s="1"/>
  <c r="M60" i="25"/>
  <c r="L60" i="25"/>
  <c r="D60" i="23"/>
  <c r="L60" i="23"/>
  <c r="F31" i="23"/>
  <c r="J60" i="23"/>
  <c r="D19" i="25"/>
  <c r="D31" i="25"/>
  <c r="J24" i="23"/>
  <c r="J24" i="25"/>
  <c r="J24" i="28"/>
  <c r="J24" i="31"/>
  <c r="J24" i="34"/>
  <c r="J24" i="39"/>
  <c r="J24" i="42"/>
  <c r="J24" i="44"/>
  <c r="J24" i="47" s="1"/>
  <c r="J24" i="52" s="1"/>
  <c r="J24" i="55" s="1"/>
  <c r="J24" i="58" s="1"/>
  <c r="I23" i="23"/>
  <c r="I23" i="25"/>
  <c r="I23" i="28"/>
  <c r="I23" i="31"/>
  <c r="I23" i="34"/>
  <c r="I23" i="39"/>
  <c r="I23" i="42"/>
  <c r="I23" i="44"/>
  <c r="I23" i="47" s="1"/>
  <c r="I23" i="52" s="1"/>
  <c r="I23" i="55" s="1"/>
  <c r="I23" i="58" s="1"/>
  <c r="I8" i="23"/>
  <c r="I22" i="23"/>
  <c r="C25" i="23"/>
  <c r="I22" i="25"/>
  <c r="I22" i="28"/>
  <c r="I25" i="25"/>
  <c r="I25" i="23"/>
  <c r="I8" i="25"/>
  <c r="I8" i="28"/>
  <c r="I8" i="31"/>
  <c r="I8" i="34"/>
  <c r="I8" i="39"/>
  <c r="I8" i="42"/>
  <c r="I8" i="44"/>
  <c r="I8" i="47" s="1"/>
  <c r="R6" i="65" s="1"/>
  <c r="J8" i="23"/>
  <c r="J8" i="25"/>
  <c r="J8" i="28"/>
  <c r="J8" i="31"/>
  <c r="J8" i="34"/>
  <c r="J8" i="39"/>
  <c r="J8" i="42"/>
  <c r="J8" i="44"/>
  <c r="J8" i="47" s="1"/>
  <c r="J13" i="23"/>
  <c r="J15" i="23"/>
  <c r="J10" i="23"/>
  <c r="J23" i="23"/>
  <c r="J15" i="25"/>
  <c r="J15" i="28"/>
  <c r="J15" i="31"/>
  <c r="J15" i="34"/>
  <c r="J15" i="39"/>
  <c r="J15" i="42"/>
  <c r="J15" i="44"/>
  <c r="J15" i="47" s="1"/>
  <c r="J15" i="52" s="1"/>
  <c r="J15" i="55" s="1"/>
  <c r="J15" i="58" s="1"/>
  <c r="J23" i="25"/>
  <c r="J23" i="28"/>
  <c r="J23" i="31"/>
  <c r="J23" i="34"/>
  <c r="J23" i="39"/>
  <c r="J23" i="42"/>
  <c r="J23" i="44"/>
  <c r="J10" i="25"/>
  <c r="J10" i="28"/>
  <c r="J10" i="31"/>
  <c r="J10" i="34"/>
  <c r="J10" i="39"/>
  <c r="J10" i="42"/>
  <c r="J10" i="44"/>
  <c r="J10" i="47"/>
  <c r="J10" i="52"/>
  <c r="J10" i="55"/>
  <c r="J10" i="58"/>
  <c r="J13" i="25"/>
  <c r="J13" i="28"/>
  <c r="J13" i="31"/>
  <c r="J13" i="34"/>
  <c r="J13" i="39"/>
  <c r="J13" i="42"/>
  <c r="J13" i="44"/>
  <c r="J13" i="47" s="1"/>
  <c r="J13" i="52" s="1"/>
  <c r="J13" i="55" s="1"/>
  <c r="J13" i="58" s="1"/>
  <c r="J22" i="23"/>
  <c r="D25" i="23"/>
  <c r="J6" i="23"/>
  <c r="D19" i="23"/>
  <c r="D31" i="23"/>
  <c r="J22" i="25"/>
  <c r="J22" i="28"/>
  <c r="J22" i="31"/>
  <c r="J25" i="25"/>
  <c r="J25" i="28"/>
  <c r="J25" i="23"/>
  <c r="J19" i="23"/>
  <c r="J31" i="23"/>
  <c r="J6" i="25"/>
  <c r="J6" i="28"/>
  <c r="J19" i="25"/>
  <c r="J31" i="25"/>
  <c r="M37" i="52"/>
  <c r="M42" i="47"/>
  <c r="L37" i="52"/>
  <c r="L42" i="47"/>
  <c r="M24" i="47"/>
  <c r="M24" i="52"/>
  <c r="M24" i="55"/>
  <c r="M24" i="58"/>
  <c r="M24" i="42"/>
  <c r="L24" i="47"/>
  <c r="L24" i="52"/>
  <c r="L24" i="55"/>
  <c r="L24" i="58"/>
  <c r="L24" i="42"/>
  <c r="D31" i="31"/>
  <c r="J45" i="28"/>
  <c r="J45" i="31" s="1"/>
  <c r="J45" i="34" s="1"/>
  <c r="I45" i="28"/>
  <c r="L45" i="31"/>
  <c r="L58" i="28"/>
  <c r="L60" i="28"/>
  <c r="M45" i="31"/>
  <c r="M58" i="28"/>
  <c r="M60" i="28"/>
  <c r="L38" i="34"/>
  <c r="L42" i="34"/>
  <c r="L42" i="31"/>
  <c r="M38" i="34"/>
  <c r="M42" i="34"/>
  <c r="M42" i="31"/>
  <c r="J22" i="34"/>
  <c r="J25" i="31"/>
  <c r="I22" i="31"/>
  <c r="I25" i="28"/>
  <c r="L22" i="31"/>
  <c r="L25" i="28"/>
  <c r="M22" i="31"/>
  <c r="M25" i="28"/>
  <c r="L5" i="31"/>
  <c r="L19" i="28"/>
  <c r="K5" i="31"/>
  <c r="K19" i="28"/>
  <c r="L31" i="28"/>
  <c r="M5" i="31"/>
  <c r="M19" i="28"/>
  <c r="M31" i="28"/>
  <c r="M6" i="31"/>
  <c r="J6" i="31"/>
  <c r="J6" i="34"/>
  <c r="J6" i="39"/>
  <c r="J6" i="42"/>
  <c r="J6" i="44"/>
  <c r="J6" i="47" s="1"/>
  <c r="J6" i="52" s="1"/>
  <c r="J19" i="28"/>
  <c r="J31" i="28"/>
  <c r="J5" i="31"/>
  <c r="M37" i="55"/>
  <c r="M42" i="52"/>
  <c r="L37" i="55"/>
  <c r="L42" i="52"/>
  <c r="I45" i="31"/>
  <c r="I45" i="34" s="1"/>
  <c r="M45" i="34"/>
  <c r="M58" i="31"/>
  <c r="M60" i="31"/>
  <c r="L45" i="34"/>
  <c r="L58" i="31"/>
  <c r="L60" i="31"/>
  <c r="I22" i="34"/>
  <c r="I25" i="31"/>
  <c r="J22" i="39"/>
  <c r="J25" i="34"/>
  <c r="M22" i="34"/>
  <c r="M25" i="31"/>
  <c r="L22" i="34"/>
  <c r="L25" i="31"/>
  <c r="M6" i="34"/>
  <c r="M6" i="39"/>
  <c r="M6" i="42"/>
  <c r="M6" i="44"/>
  <c r="M6" i="47"/>
  <c r="M6" i="52"/>
  <c r="M6" i="55"/>
  <c r="M6" i="58"/>
  <c r="M5" i="34"/>
  <c r="M19" i="31"/>
  <c r="M31" i="31"/>
  <c r="K5" i="34"/>
  <c r="K19" i="31"/>
  <c r="L31" i="31"/>
  <c r="L5" i="34"/>
  <c r="L19" i="31"/>
  <c r="J5" i="34"/>
  <c r="J19" i="31"/>
  <c r="J31" i="31"/>
  <c r="M37" i="58"/>
  <c r="M42" i="58"/>
  <c r="M42" i="55"/>
  <c r="L37" i="58"/>
  <c r="L42" i="58"/>
  <c r="L42" i="55"/>
  <c r="L45" i="39"/>
  <c r="L58" i="34"/>
  <c r="L60" i="34"/>
  <c r="M45" i="39"/>
  <c r="M58" i="34"/>
  <c r="M60" i="34"/>
  <c r="J22" i="42"/>
  <c r="J22" i="44" s="1"/>
  <c r="J22" i="47" s="1"/>
  <c r="J25" i="39"/>
  <c r="I22" i="39"/>
  <c r="I25" i="34"/>
  <c r="L22" i="39"/>
  <c r="L25" i="34"/>
  <c r="M22" i="39"/>
  <c r="M25" i="34"/>
  <c r="L5" i="39"/>
  <c r="L19" i="34"/>
  <c r="K5" i="39"/>
  <c r="K19" i="34"/>
  <c r="L31" i="34"/>
  <c r="M5" i="39"/>
  <c r="M19" i="34"/>
  <c r="M31" i="34"/>
  <c r="J5" i="39"/>
  <c r="J19" i="34"/>
  <c r="J31" i="34"/>
  <c r="M45" i="42"/>
  <c r="M58" i="39"/>
  <c r="M60" i="39"/>
  <c r="L45" i="42"/>
  <c r="L58" i="39"/>
  <c r="L60" i="39"/>
  <c r="I22" i="42"/>
  <c r="I22" i="44" s="1"/>
  <c r="I22" i="47" s="1"/>
  <c r="I25" i="39"/>
  <c r="J25" i="42"/>
  <c r="M22" i="42"/>
  <c r="M25" i="39"/>
  <c r="L22" i="42"/>
  <c r="L25" i="39"/>
  <c r="M5" i="42"/>
  <c r="M19" i="39"/>
  <c r="M31" i="39"/>
  <c r="K5" i="42"/>
  <c r="K19" i="39"/>
  <c r="L31" i="39"/>
  <c r="L5" i="42"/>
  <c r="L19" i="39"/>
  <c r="J5" i="42"/>
  <c r="J19" i="39"/>
  <c r="J31" i="39"/>
  <c r="L45" i="44"/>
  <c r="L58" i="42"/>
  <c r="L60" i="42"/>
  <c r="M45" i="44"/>
  <c r="M58" i="42"/>
  <c r="M60" i="42"/>
  <c r="I25" i="42"/>
  <c r="L22" i="44"/>
  <c r="L25" i="42"/>
  <c r="M22" i="44"/>
  <c r="M25" i="42"/>
  <c r="L5" i="44"/>
  <c r="L19" i="42"/>
  <c r="K5" i="44"/>
  <c r="K19" i="42"/>
  <c r="L31" i="42"/>
  <c r="M5" i="44"/>
  <c r="M19" i="42"/>
  <c r="M31" i="42"/>
  <c r="J5" i="44"/>
  <c r="J19" i="42"/>
  <c r="J31" i="42" s="1"/>
  <c r="M45" i="47"/>
  <c r="M58" i="44"/>
  <c r="M60" i="44"/>
  <c r="L45" i="47"/>
  <c r="L58" i="44"/>
  <c r="L60" i="44"/>
  <c r="M22" i="47"/>
  <c r="M25" i="44"/>
  <c r="L22" i="47"/>
  <c r="L25" i="44"/>
  <c r="M5" i="47"/>
  <c r="M19" i="44"/>
  <c r="M31" i="44"/>
  <c r="K5" i="47"/>
  <c r="K19" i="44"/>
  <c r="L31" i="44"/>
  <c r="L5" i="47"/>
  <c r="L19" i="44"/>
  <c r="J5" i="47"/>
  <c r="L45" i="52"/>
  <c r="L58" i="47"/>
  <c r="L60" i="47"/>
  <c r="M45" i="52"/>
  <c r="M58" i="47"/>
  <c r="M60" i="47"/>
  <c r="L22" i="52"/>
  <c r="L25" i="47"/>
  <c r="M22" i="52"/>
  <c r="M25" i="47"/>
  <c r="L5" i="52"/>
  <c r="L19" i="47"/>
  <c r="K5" i="52"/>
  <c r="K19" i="47"/>
  <c r="L31" i="47"/>
  <c r="M5" i="52"/>
  <c r="M19" i="47"/>
  <c r="M31" i="47"/>
  <c r="J5" i="52"/>
  <c r="M45" i="55"/>
  <c r="M58" i="52"/>
  <c r="M60" i="52"/>
  <c r="L45" i="55"/>
  <c r="L58" i="52"/>
  <c r="L60" i="52"/>
  <c r="M22" i="55"/>
  <c r="M25" i="52"/>
  <c r="L22" i="55"/>
  <c r="L25" i="52"/>
  <c r="M5" i="55"/>
  <c r="M19" i="52"/>
  <c r="M31" i="52"/>
  <c r="K5" i="55"/>
  <c r="K19" i="52"/>
  <c r="L31" i="52"/>
  <c r="L5" i="55"/>
  <c r="L19" i="52"/>
  <c r="J5" i="55"/>
  <c r="L45" i="58"/>
  <c r="L58" i="58"/>
  <c r="L60" i="58"/>
  <c r="L58" i="55"/>
  <c r="L60" i="55"/>
  <c r="M45" i="58"/>
  <c r="M58" i="58"/>
  <c r="M60" i="58"/>
  <c r="M58" i="55"/>
  <c r="M60" i="55"/>
  <c r="L22" i="58"/>
  <c r="L25" i="58"/>
  <c r="L25" i="55"/>
  <c r="M22" i="58"/>
  <c r="M25" i="58"/>
  <c r="M25" i="55"/>
  <c r="L5" i="58"/>
  <c r="L19" i="58"/>
  <c r="L19" i="55"/>
  <c r="K5" i="58"/>
  <c r="K19" i="58"/>
  <c r="L31" i="58"/>
  <c r="K19" i="55"/>
  <c r="L31" i="55"/>
  <c r="M5" i="58"/>
  <c r="M19" i="58"/>
  <c r="M31" i="58"/>
  <c r="M19" i="55"/>
  <c r="M31" i="55"/>
  <c r="J5" i="58"/>
  <c r="I48" i="28" l="1"/>
  <c r="I48" i="31" s="1"/>
  <c r="I48" i="34" s="1"/>
  <c r="I48" i="39" s="1"/>
  <c r="I48" i="42" s="1"/>
  <c r="I48" i="44" s="1"/>
  <c r="I48" i="47" s="1"/>
  <c r="I48" i="52" s="1"/>
  <c r="I48" i="55" s="1"/>
  <c r="I48" i="58" s="1"/>
  <c r="I58" i="25"/>
  <c r="D42" i="25"/>
  <c r="D60" i="25" s="1"/>
  <c r="J37" i="25"/>
  <c r="B16" i="65"/>
  <c r="I38" i="31"/>
  <c r="I38" i="34" s="1"/>
  <c r="I38" i="39" s="1"/>
  <c r="J16" i="65" s="1"/>
  <c r="I46" i="31"/>
  <c r="I45" i="39"/>
  <c r="C19" i="65"/>
  <c r="J41" i="31"/>
  <c r="J41" i="34" s="1"/>
  <c r="J41" i="39" s="1"/>
  <c r="C16" i="65"/>
  <c r="J38" i="31"/>
  <c r="J38" i="34" s="1"/>
  <c r="J38" i="39" s="1"/>
  <c r="J46" i="31"/>
  <c r="J58" i="28"/>
  <c r="B17" i="65"/>
  <c r="I39" i="31"/>
  <c r="I39" i="34" s="1"/>
  <c r="I39" i="39" s="1"/>
  <c r="B19" i="65"/>
  <c r="I41" i="31"/>
  <c r="I41" i="34" s="1"/>
  <c r="I41" i="39" s="1"/>
  <c r="C18" i="65"/>
  <c r="J40" i="31"/>
  <c r="J40" i="34" s="1"/>
  <c r="J40" i="39" s="1"/>
  <c r="J45" i="39"/>
  <c r="J58" i="25"/>
  <c r="J39" i="31"/>
  <c r="J39" i="34" s="1"/>
  <c r="J39" i="39" s="1"/>
  <c r="I40" i="31"/>
  <c r="I40" i="34" s="1"/>
  <c r="I40" i="39" s="1"/>
  <c r="U22" i="65"/>
  <c r="U23" i="65"/>
  <c r="I25" i="44"/>
  <c r="C31" i="44"/>
  <c r="C37" i="44" s="1"/>
  <c r="C42" i="44" s="1"/>
  <c r="C60" i="44" s="1"/>
  <c r="J25" i="44"/>
  <c r="J19" i="44"/>
  <c r="J31" i="44" s="1"/>
  <c r="AE9" i="65"/>
  <c r="V9" i="65"/>
  <c r="AD9" i="65" s="1"/>
  <c r="J6" i="55"/>
  <c r="S5" i="65"/>
  <c r="J7" i="52"/>
  <c r="J7" i="55" s="1"/>
  <c r="J7" i="58" s="1"/>
  <c r="R5" i="65"/>
  <c r="I7" i="52"/>
  <c r="I7" i="55" s="1"/>
  <c r="I7" i="58" s="1"/>
  <c r="P6" i="58" s="1"/>
  <c r="I22" i="52"/>
  <c r="I25" i="47"/>
  <c r="S6" i="65"/>
  <c r="J8" i="52"/>
  <c r="J8" i="55" s="1"/>
  <c r="J8" i="58" s="1"/>
  <c r="I8" i="52"/>
  <c r="I8" i="55" s="1"/>
  <c r="I8" i="58" s="1"/>
  <c r="P7" i="58" s="1"/>
  <c r="J22" i="52"/>
  <c r="J23" i="47"/>
  <c r="J23" i="52" s="1"/>
  <c r="J23" i="55" s="1"/>
  <c r="J23" i="58" s="1"/>
  <c r="J19" i="47"/>
  <c r="F8" i="65"/>
  <c r="F11" i="65" s="1"/>
  <c r="B8" i="65" s="1"/>
  <c r="I10" i="31"/>
  <c r="I10" i="34" s="1"/>
  <c r="I10" i="39" s="1"/>
  <c r="I28" i="23"/>
  <c r="I28" i="25" s="1"/>
  <c r="I28" i="28" s="1"/>
  <c r="I5" i="23"/>
  <c r="B5" i="23"/>
  <c r="B10" i="23"/>
  <c r="H10" i="23" s="1"/>
  <c r="H10" i="25" s="1"/>
  <c r="H10" i="28" s="1"/>
  <c r="H10" i="31" s="1"/>
  <c r="H10" i="34" s="1"/>
  <c r="H10" i="39" s="1"/>
  <c r="H10" i="42" s="1"/>
  <c r="H10" i="44" s="1"/>
  <c r="H10" i="47" s="1"/>
  <c r="H10" i="52" s="1"/>
  <c r="H10" i="55" s="1"/>
  <c r="H10" i="58" s="1"/>
  <c r="C6" i="23"/>
  <c r="I6" i="23" s="1"/>
  <c r="I6" i="25" s="1"/>
  <c r="I6" i="28" s="1"/>
  <c r="O11" i="65"/>
  <c r="K8" i="65" s="1"/>
  <c r="W8" i="65"/>
  <c r="T7" i="65"/>
  <c r="Z7" i="65"/>
  <c r="T6" i="65"/>
  <c r="T5" i="65"/>
  <c r="O51" i="70"/>
  <c r="N51" i="70"/>
  <c r="O56" i="68"/>
  <c r="N56" i="68"/>
  <c r="O134" i="66"/>
  <c r="N134" i="66"/>
  <c r="I58" i="28" l="1"/>
  <c r="I38" i="42"/>
  <c r="I38" i="44" s="1"/>
  <c r="I38" i="47" s="1"/>
  <c r="R16" i="65" s="1"/>
  <c r="J42" i="25"/>
  <c r="J37" i="28"/>
  <c r="J60" i="25"/>
  <c r="K19" i="65"/>
  <c r="J41" i="42"/>
  <c r="J41" i="44" s="1"/>
  <c r="J41" i="47" s="1"/>
  <c r="I45" i="42"/>
  <c r="J18" i="65"/>
  <c r="I40" i="42"/>
  <c r="I40" i="44" s="1"/>
  <c r="I40" i="47" s="1"/>
  <c r="J40" i="42"/>
  <c r="J40" i="44" s="1"/>
  <c r="J40" i="47" s="1"/>
  <c r="K18" i="65"/>
  <c r="J19" i="65"/>
  <c r="I41" i="42"/>
  <c r="I41" i="44" s="1"/>
  <c r="I41" i="47" s="1"/>
  <c r="J46" i="34"/>
  <c r="J58" i="31"/>
  <c r="J45" i="42"/>
  <c r="J17" i="65"/>
  <c r="I39" i="42"/>
  <c r="I39" i="44" s="1"/>
  <c r="I39" i="47" s="1"/>
  <c r="K17" i="65"/>
  <c r="J39" i="42"/>
  <c r="J39" i="44" s="1"/>
  <c r="J39" i="47" s="1"/>
  <c r="J38" i="42"/>
  <c r="J38" i="44" s="1"/>
  <c r="J38" i="47" s="1"/>
  <c r="K16" i="65"/>
  <c r="I58" i="31"/>
  <c r="I46" i="34"/>
  <c r="Z6" i="65"/>
  <c r="I22" i="55"/>
  <c r="I25" i="52"/>
  <c r="AA5" i="65"/>
  <c r="J25" i="52"/>
  <c r="J22" i="55"/>
  <c r="Z5" i="65"/>
  <c r="AB5" i="65" s="1"/>
  <c r="J19" i="55"/>
  <c r="J6" i="58"/>
  <c r="J19" i="58" s="1"/>
  <c r="S4" i="65"/>
  <c r="J25" i="47"/>
  <c r="J31" i="47" s="1"/>
  <c r="AA6" i="65"/>
  <c r="J19" i="52"/>
  <c r="C19" i="23"/>
  <c r="D28" i="23"/>
  <c r="J28" i="23" s="1"/>
  <c r="J28" i="25" s="1"/>
  <c r="J28" i="28" s="1"/>
  <c r="J28" i="31" s="1"/>
  <c r="J28" i="34" s="1"/>
  <c r="J28" i="39" s="1"/>
  <c r="J28" i="42" s="1"/>
  <c r="J28" i="44" s="1"/>
  <c r="J28" i="47" s="1"/>
  <c r="J28" i="52" s="1"/>
  <c r="J28" i="55" s="1"/>
  <c r="J28" i="58" s="1"/>
  <c r="B19" i="23"/>
  <c r="C31" i="23" s="1"/>
  <c r="C37" i="23" s="1"/>
  <c r="H5" i="23"/>
  <c r="I19" i="23"/>
  <c r="I5" i="25"/>
  <c r="B9" i="65"/>
  <c r="I28" i="31"/>
  <c r="I28" i="34" s="1"/>
  <c r="I28" i="39" s="1"/>
  <c r="N8" i="65"/>
  <c r="N11" i="65" s="1"/>
  <c r="J8" i="65" s="1"/>
  <c r="I10" i="42"/>
  <c r="I10" i="44" s="1"/>
  <c r="I10" i="47" s="1"/>
  <c r="B4" i="65"/>
  <c r="I6" i="31"/>
  <c r="I6" i="34" s="1"/>
  <c r="I6" i="39" s="1"/>
  <c r="AB6" i="65"/>
  <c r="AB7" i="65"/>
  <c r="W11" i="65"/>
  <c r="S8" i="65" s="1"/>
  <c r="AE8" i="65"/>
  <c r="AE11" i="65" s="1"/>
  <c r="AA8" i="65" s="1"/>
  <c r="I38" i="52" l="1"/>
  <c r="I38" i="55" s="1"/>
  <c r="I38" i="58" s="1"/>
  <c r="C15" i="65"/>
  <c r="C20" i="65" s="1"/>
  <c r="J37" i="31"/>
  <c r="J42" i="28"/>
  <c r="J60" i="28" s="1"/>
  <c r="I46" i="39"/>
  <c r="I58" i="34"/>
  <c r="S16" i="65"/>
  <c r="J38" i="52"/>
  <c r="J38" i="55" s="1"/>
  <c r="J38" i="58" s="1"/>
  <c r="J45" i="44"/>
  <c r="Z16" i="65"/>
  <c r="R18" i="65"/>
  <c r="I40" i="52"/>
  <c r="I40" i="55" s="1"/>
  <c r="I40" i="58" s="1"/>
  <c r="J39" i="52"/>
  <c r="J39" i="55" s="1"/>
  <c r="J39" i="58" s="1"/>
  <c r="S17" i="65"/>
  <c r="I41" i="52"/>
  <c r="I41" i="55" s="1"/>
  <c r="I41" i="58" s="1"/>
  <c r="R19" i="65"/>
  <c r="I45" i="44"/>
  <c r="I39" i="52"/>
  <c r="I39" i="55" s="1"/>
  <c r="I39" i="58" s="1"/>
  <c r="R17" i="65"/>
  <c r="J46" i="39"/>
  <c r="J58" i="34"/>
  <c r="S19" i="65"/>
  <c r="J41" i="52"/>
  <c r="J41" i="55" s="1"/>
  <c r="J41" i="58" s="1"/>
  <c r="S18" i="65"/>
  <c r="J40" i="52"/>
  <c r="J40" i="55" s="1"/>
  <c r="J40" i="58" s="1"/>
  <c r="J31" i="52"/>
  <c r="J22" i="58"/>
  <c r="J25" i="58" s="1"/>
  <c r="J31" i="58" s="1"/>
  <c r="J25" i="55"/>
  <c r="J31" i="55" s="1"/>
  <c r="AA4" i="65"/>
  <c r="I25" i="55"/>
  <c r="I22" i="58"/>
  <c r="I25" i="58" s="1"/>
  <c r="I28" i="42"/>
  <c r="I28" i="44" s="1"/>
  <c r="I28" i="47" s="1"/>
  <c r="J9" i="65"/>
  <c r="I10" i="52"/>
  <c r="I10" i="55" s="1"/>
  <c r="I10" i="58" s="1"/>
  <c r="V8" i="65"/>
  <c r="V11" i="65" s="1"/>
  <c r="R8" i="65" s="1"/>
  <c r="T8" i="65" s="1"/>
  <c r="I19" i="25"/>
  <c r="I5" i="28"/>
  <c r="H5" i="25"/>
  <c r="H19" i="23"/>
  <c r="I31" i="23" s="1"/>
  <c r="J4" i="65"/>
  <c r="I6" i="42"/>
  <c r="I6" i="44" s="1"/>
  <c r="I6" i="47" s="1"/>
  <c r="I6" i="52" s="1"/>
  <c r="I6" i="55" s="1"/>
  <c r="C42" i="23"/>
  <c r="C60" i="23" s="1"/>
  <c r="I37" i="23"/>
  <c r="AA17" i="65" l="1"/>
  <c r="AA18" i="65"/>
  <c r="Z17" i="65"/>
  <c r="J37" i="34"/>
  <c r="J42" i="31"/>
  <c r="J60" i="31" s="1"/>
  <c r="Z18" i="65"/>
  <c r="AA19" i="65"/>
  <c r="I45" i="47"/>
  <c r="Z19" i="65"/>
  <c r="J45" i="47"/>
  <c r="AA16" i="65"/>
  <c r="J46" i="42"/>
  <c r="J58" i="39"/>
  <c r="I46" i="42"/>
  <c r="I58" i="39"/>
  <c r="H5" i="28"/>
  <c r="H19" i="25"/>
  <c r="I31" i="25" s="1"/>
  <c r="B3" i="65"/>
  <c r="I5" i="31"/>
  <c r="I19" i="28"/>
  <c r="I42" i="23"/>
  <c r="I60" i="23" s="1"/>
  <c r="I37" i="25"/>
  <c r="AD8" i="65"/>
  <c r="AD11" i="65" s="1"/>
  <c r="Z8" i="65" s="1"/>
  <c r="AB8" i="65" s="1"/>
  <c r="I6" i="58"/>
  <c r="R4" i="65"/>
  <c r="T4" i="65" s="1"/>
  <c r="R9" i="65"/>
  <c r="T9" i="65" s="1"/>
  <c r="I28" i="52"/>
  <c r="I28" i="55" s="1"/>
  <c r="I28" i="58" s="1"/>
  <c r="J42" i="34" l="1"/>
  <c r="J60" i="34" s="1"/>
  <c r="J37" i="39"/>
  <c r="I45" i="52"/>
  <c r="J46" i="44"/>
  <c r="J58" i="42"/>
  <c r="I46" i="44"/>
  <c r="I58" i="42"/>
  <c r="J45" i="52"/>
  <c r="Z9" i="65"/>
  <c r="I19" i="31"/>
  <c r="I5" i="34"/>
  <c r="I42" i="25"/>
  <c r="I60" i="25" s="1"/>
  <c r="I37" i="28"/>
  <c r="Z4" i="65"/>
  <c r="AB4" i="65" s="1"/>
  <c r="H19" i="28"/>
  <c r="I31" i="28" s="1"/>
  <c r="H5" i="31"/>
  <c r="J42" i="39" l="1"/>
  <c r="J60" i="39" s="1"/>
  <c r="J37" i="42"/>
  <c r="K15" i="65"/>
  <c r="K20" i="65" s="1"/>
  <c r="I45" i="55"/>
  <c r="J46" i="47"/>
  <c r="J58" i="44"/>
  <c r="J45" i="55"/>
  <c r="I46" i="47"/>
  <c r="I58" i="44"/>
  <c r="I19" i="34"/>
  <c r="I5" i="39"/>
  <c r="B15" i="65"/>
  <c r="B20" i="65" s="1"/>
  <c r="I37" i="31"/>
  <c r="I42" i="28"/>
  <c r="I60" i="28" s="1"/>
  <c r="H5" i="34"/>
  <c r="H19" i="31"/>
  <c r="I31" i="31" s="1"/>
  <c r="J42" i="42" l="1"/>
  <c r="J60" i="42" s="1"/>
  <c r="J37" i="44"/>
  <c r="J45" i="58"/>
  <c r="J46" i="52"/>
  <c r="J58" i="47"/>
  <c r="I46" i="52"/>
  <c r="I58" i="47"/>
  <c r="I45" i="58"/>
  <c r="I42" i="31"/>
  <c r="I60" i="31" s="1"/>
  <c r="I37" i="34"/>
  <c r="H5" i="39"/>
  <c r="H19" i="34"/>
  <c r="I31" i="34" s="1"/>
  <c r="J3" i="65"/>
  <c r="I5" i="42"/>
  <c r="I19" i="39"/>
  <c r="J42" i="44" l="1"/>
  <c r="J60" i="44" s="1"/>
  <c r="J37" i="47"/>
  <c r="I46" i="55"/>
  <c r="I58" i="52"/>
  <c r="J46" i="55"/>
  <c r="J58" i="52"/>
  <c r="I5" i="44"/>
  <c r="I19" i="42"/>
  <c r="I37" i="39"/>
  <c r="I42" i="34"/>
  <c r="I60" i="34" s="1"/>
  <c r="H5" i="42"/>
  <c r="H19" i="39"/>
  <c r="I31" i="39" s="1"/>
  <c r="J42" i="47" l="1"/>
  <c r="J60" i="47" s="1"/>
  <c r="S15" i="65"/>
  <c r="S20" i="65" s="1"/>
  <c r="J37" i="52"/>
  <c r="J46" i="58"/>
  <c r="J58" i="58" s="1"/>
  <c r="J58" i="55"/>
  <c r="I46" i="58"/>
  <c r="I58" i="58" s="1"/>
  <c r="I58" i="55"/>
  <c r="J15" i="65"/>
  <c r="J20" i="65" s="1"/>
  <c r="I42" i="39"/>
  <c r="I60" i="39" s="1"/>
  <c r="I37" i="42"/>
  <c r="H5" i="44"/>
  <c r="H19" i="42"/>
  <c r="I31" i="42" s="1"/>
  <c r="N5" i="44"/>
  <c r="I5" i="47"/>
  <c r="I19" i="44"/>
  <c r="J42" i="52" l="1"/>
  <c r="J60" i="52" s="1"/>
  <c r="J37" i="55"/>
  <c r="H19" i="44"/>
  <c r="I31" i="44" s="1"/>
  <c r="H5" i="47"/>
  <c r="R3" i="65"/>
  <c r="T3" i="65" s="1"/>
  <c r="I5" i="52"/>
  <c r="I19" i="47"/>
  <c r="I37" i="44"/>
  <c r="I42" i="42"/>
  <c r="I60" i="42" s="1"/>
  <c r="J42" i="55" l="1"/>
  <c r="J60" i="55" s="1"/>
  <c r="J37" i="58"/>
  <c r="I19" i="52"/>
  <c r="I5" i="55"/>
  <c r="I37" i="47"/>
  <c r="I42" i="44"/>
  <c r="I60" i="44" s="1"/>
  <c r="H19" i="47"/>
  <c r="I31" i="47" s="1"/>
  <c r="H5" i="52"/>
  <c r="J42" i="58" l="1"/>
  <c r="J60" i="58" s="1"/>
  <c r="AA15" i="65"/>
  <c r="AA20" i="65" s="1"/>
  <c r="H19" i="52"/>
  <c r="I31" i="52" s="1"/>
  <c r="H5" i="55"/>
  <c r="I37" i="52"/>
  <c r="I42" i="47"/>
  <c r="I60" i="47" s="1"/>
  <c r="R15" i="65"/>
  <c r="R20" i="65" s="1"/>
  <c r="I19" i="55"/>
  <c r="I5" i="58"/>
  <c r="H5" i="58" l="1"/>
  <c r="H19" i="58" s="1"/>
  <c r="I31" i="58" s="1"/>
  <c r="H19" i="55"/>
  <c r="I31" i="55" s="1"/>
  <c r="P5" i="58"/>
  <c r="I19" i="58"/>
  <c r="Z3" i="65"/>
  <c r="AB3" i="65" s="1"/>
  <c r="I37" i="55"/>
  <c r="I42" i="52"/>
  <c r="I60" i="52" s="1"/>
  <c r="I42" i="55" l="1"/>
  <c r="I60" i="55" s="1"/>
  <c r="I37" i="58"/>
  <c r="I42" i="58" l="1"/>
  <c r="I60" i="58" s="1"/>
  <c r="Z15" i="65"/>
  <c r="Z20" i="6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tc={E7D16FE4-7B97-4356-8CFA-98533476E88B}</author>
  </authors>
  <commentList>
    <comment ref="M83" authorId="0" shapeId="0" xr:uid="{E7D16FE4-7B97-4356-8CFA-98533476E88B}">
      <text>
        <t>[Threaded comment]
Your version of Excel allows you to read this threaded comment; however, any edits to it will get removed if the file is opened in a newer version of Excel. Learn more: https://go.microsoft.com/fwlink/?linkid=870924
Comment:
    Sent Maggie an email on 08/23.  Think this may be a remodel.
Reply:
    Maggie confirmed that this is new construction.  The old structure was demod and this new structure built.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tc={254EE90C-EF71-4BB7-9457-0709D4722BB6}</author>
  </authors>
  <commentList>
    <comment ref="D48" authorId="0" shapeId="0" xr:uid="{254EE90C-EF71-4BB7-9457-0709D4722BB6}">
      <text>
        <t>[Threaded comment]
Your version of Excel allows you to read this threaded comment; however, any edits to it will get removed if the file is opened in a newer version of Excel. Learn more: https://go.microsoft.com/fwlink/?linkid=870924
Comment:
    Email Garin to see if he can help with this 10/11/22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tc={06D1DFD3-CE4C-4D15-8B54-E591821076A4}</author>
  </authors>
  <commentList>
    <comment ref="B32" authorId="0" shapeId="0" xr:uid="{06D1DFD3-CE4C-4D15-8B54-E591821076A4}">
      <text>
        <t>[Threaded comment]
Your version of Excel allows you to read this threaded comment; however, any edits to it will get removed if the file is opened in a newer version of Excel. Learn more: https://go.microsoft.com/fwlink/?linkid=870924
Comment:
    Only count this once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tc={A6442A66-0C63-4E3C-A20E-6109B6E14271}</author>
  </authors>
  <commentList>
    <comment ref="H123" authorId="0" shapeId="0" xr:uid="{A6442A66-0C63-4E3C-A20E-6109B6E14271}">
      <text>
        <t>[Threaded comment]
Your version of Excel allows you to read this threaded comment; however, any edits to it will get removed if the file is opened in a newer version of Excel. Learn more: https://go.microsoft.com/fwlink/?linkid=870924
Comment:
    Duplicate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<sst xmlns="http://schemas.openxmlformats.org/spreadsheetml/2006/main" count="13218" uniqueCount="4011">
  <si>
    <t>VALUATION</t>
  </si>
  <si>
    <t>REVENUE</t>
  </si>
  <si>
    <t>QTY.</t>
  </si>
  <si>
    <t>ADA</t>
  </si>
  <si>
    <t>SWPPP</t>
  </si>
  <si>
    <t>Duplex</t>
  </si>
  <si>
    <t>Misc. (Garage, Shed, etc.)</t>
  </si>
  <si>
    <t>Assembly</t>
  </si>
  <si>
    <t>Business</t>
  </si>
  <si>
    <t>Education</t>
  </si>
  <si>
    <t>Hazardous</t>
  </si>
  <si>
    <t>Institutional</t>
  </si>
  <si>
    <t>Total New Construction</t>
  </si>
  <si>
    <t>Commercial</t>
  </si>
  <si>
    <t>Total Addition/Remodel</t>
  </si>
  <si>
    <t>Addition/Remodel</t>
  </si>
  <si>
    <t>Building Permit Revenue</t>
  </si>
  <si>
    <t>Building Permit Valuation</t>
  </si>
  <si>
    <t>Total Building Revenue</t>
  </si>
  <si>
    <t>Building</t>
  </si>
  <si>
    <t>Electrical</t>
  </si>
  <si>
    <t>Plumbing</t>
  </si>
  <si>
    <t>Mechanical</t>
  </si>
  <si>
    <t>Other Permit Revenue</t>
  </si>
  <si>
    <t>Total Development Revenue</t>
  </si>
  <si>
    <t>Sanitary Sewer Service</t>
  </si>
  <si>
    <t>Storm Sewer Service</t>
  </si>
  <si>
    <t>Right-of-way Construction</t>
  </si>
  <si>
    <t>Right-of-way Use</t>
  </si>
  <si>
    <t>Paving</t>
  </si>
  <si>
    <t>Grading</t>
  </si>
  <si>
    <t>Fence</t>
  </si>
  <si>
    <t>Sign</t>
  </si>
  <si>
    <t>Zoning Compliance</t>
  </si>
  <si>
    <t>Total Other Revenue</t>
  </si>
  <si>
    <t>Utility Excavation</t>
  </si>
  <si>
    <t>Water Service***</t>
  </si>
  <si>
    <t>TED Two Unit</t>
  </si>
  <si>
    <t>TED 3+</t>
  </si>
  <si>
    <t>Multi-Dwelling Apt</t>
  </si>
  <si>
    <t>Multi-Dwelling Condo</t>
  </si>
  <si>
    <t>Single Dwelling Detached</t>
  </si>
  <si>
    <t>Single Dwelling Attached*</t>
  </si>
  <si>
    <t>TED** Single Dwelling</t>
  </si>
  <si>
    <t>Residential</t>
  </si>
  <si>
    <t>Current Market Valuation</t>
  </si>
  <si>
    <t>*A traditional townhouse unit on a platted subdivision lot.          ** A Townhome Exemption Development (TED) with attached or detached units on TED ownership parcels.</t>
  </si>
  <si>
    <t>Modification to work in progress</t>
  </si>
  <si>
    <t>THIS MONTH - FY2022</t>
  </si>
  <si>
    <t>YTD - FY2022</t>
  </si>
  <si>
    <t>UNITS</t>
  </si>
  <si>
    <t>Demolition</t>
  </si>
  <si>
    <t>YTD Total Units</t>
  </si>
  <si>
    <t>YTD ADUs</t>
  </si>
  <si>
    <t>MO ADUs</t>
  </si>
  <si>
    <t>MO Units</t>
  </si>
  <si>
    <t>MO Permits</t>
  </si>
  <si>
    <t>MO Valuation</t>
  </si>
  <si>
    <t>YTD Permits</t>
  </si>
  <si>
    <t>YTD Valuation</t>
  </si>
  <si>
    <t>MO Total Units</t>
  </si>
  <si>
    <t>Dwelling Units</t>
  </si>
  <si>
    <t>Total Change in Dwelling Units</t>
  </si>
  <si>
    <t>Permits and Construction Valuation</t>
  </si>
  <si>
    <t>Total Permits and Construction Valuation</t>
  </si>
  <si>
    <r>
      <rPr>
        <u/>
        <sz val="12"/>
        <rFont val="Arial"/>
        <family val="2"/>
      </rPr>
      <t>Total Construction Valuation</t>
    </r>
    <r>
      <rPr>
        <sz val="12"/>
        <rFont val="Arial"/>
        <family val="2"/>
      </rPr>
      <t xml:space="preserve"> is the value of construction for assessing permit fees. </t>
    </r>
    <r>
      <rPr>
        <u/>
        <sz val="12"/>
        <rFont val="Arial"/>
        <family val="2"/>
      </rPr>
      <t>Current Market Valuation</t>
    </r>
    <r>
      <rPr>
        <sz val="12"/>
        <rFont val="Arial"/>
        <family val="2"/>
      </rPr>
      <t xml:space="preserve"> of construction reflects actual project costs. </t>
    </r>
  </si>
  <si>
    <t>Fiscal Year '23</t>
  </si>
  <si>
    <t>THIS MONTH - FY2023</t>
  </si>
  <si>
    <t>YTD - FY2023</t>
  </si>
  <si>
    <t>CATEGORY</t>
  </si>
  <si>
    <t>REC_NO</t>
  </si>
  <si>
    <t>COMM_SUB</t>
  </si>
  <si>
    <t>RES_SUB</t>
  </si>
  <si>
    <t>ADU/TED on Permit?</t>
  </si>
  <si>
    <t>WORK DESCRIPTION</t>
  </si>
  <si>
    <t>BUSINESS NAME</t>
  </si>
  <si>
    <t>PROJECT COST</t>
  </si>
  <si>
    <t>JOB COST VALUATION</t>
  </si>
  <si>
    <t>CURRENT VALUATION COMM</t>
  </si>
  <si>
    <t>CENSUS - CURRENT VALUATION RES</t>
  </si>
  <si>
    <t>ADDRESS</t>
  </si>
  <si>
    <t xml:space="preserve">ADU/TED ON ADDRESS
</t>
  </si>
  <si>
    <t>TOTAL CONSTRUCTION VALUATION</t>
  </si>
  <si>
    <t>CURRENT MARKET VALUATION</t>
  </si>
  <si>
    <t>REC_NO1</t>
  </si>
  <si>
    <t>WORK_DES1</t>
  </si>
  <si>
    <t>BUS_NAME1</t>
  </si>
  <si>
    <t>MUL_PROJ_COST</t>
  </si>
  <si>
    <t>MUL_JOB_COST_VAL</t>
  </si>
  <si>
    <t>MUL_CURR_VAL_COMM</t>
  </si>
  <si>
    <t>MUL_CURR_VAL_RES</t>
  </si>
  <si>
    <t>FULL_ADDRESS</t>
  </si>
  <si>
    <t>01 - Remodel Commercial</t>
  </si>
  <si>
    <t>2021-MSS-COM-00406</t>
  </si>
  <si>
    <t>BAARC -  Add/Alter/Remodel Commercial</t>
  </si>
  <si>
    <t>MSO AIRPORT/SP INSP REQD / Complete existing building demolition and subsequent construction of new addition to phase 1 construction; work to include additional mechanical space, baggage claim area, rental car facilities, expanded holdroom seating, and additional aircraft loading gates/IIA/A-3/A-2/S-1</t>
  </si>
  <si>
    <t>MARTEL CONSTRUCTION INC</t>
  </si>
  <si>
    <t>5225 10 HWY W</t>
  </si>
  <si>
    <t xml:space="preserve">_x000D_
</t>
  </si>
  <si>
    <t>2022-MSS-RES-00074.01</t>
  </si>
  <si>
    <t>5/19/2022 DEMO EXISTING DET GARAGE AND BUILD NEW/EXISTING REPLACEMENT</t>
  </si>
  <si>
    <t>OWNER</t>
  </si>
  <si>
    <t>609 REDWOOD ST</t>
  </si>
  <si>
    <t>2022-MSS-COM-00072</t>
  </si>
  <si>
    <t>ACE HARDWARE/Remodel existing spaces within Eastgate Shopping Center to Expand the ACE Hardware store. Remodel Facade of building to match East side. Add Bulbout in front of building for product placement./VB/M</t>
  </si>
  <si>
    <t>PRICE CONSTRUCTION LLC</t>
  </si>
  <si>
    <t>905 E BROADWAY</t>
  </si>
  <si>
    <t>2021-MSS-RES-00952.01</t>
  </si>
  <si>
    <t>5/4/22 REVISION TO ENLARGE BACK PORCH</t>
  </si>
  <si>
    <t>HUGHES CONSTRUCTION LLC</t>
  </si>
  <si>
    <t>7062 MAX DR</t>
  </si>
  <si>
    <t>2022-MSS-COM-00064</t>
  </si>
  <si>
    <t>COMM BLDG FACADE/Exterior only facade renovation/VB/B</t>
  </si>
  <si>
    <t>PEW CORPORATION</t>
  </si>
  <si>
    <t>1901 S HIGGINS AVE</t>
  </si>
  <si>
    <t>2021-MSS-RES-00449.01</t>
  </si>
  <si>
    <t>6/27/22 REVISION TO FINISH BASEMENT</t>
  </si>
  <si>
    <t>GARY NASH CONSTRUCTION INC</t>
  </si>
  <si>
    <t>4543 CHRISTIAN DR</t>
  </si>
  <si>
    <t>2022-MSS-COM-00032</t>
  </si>
  <si>
    <t>COMM BLDG/Change of Use: B to M designation/VB/M</t>
  </si>
  <si>
    <t>1520 RUSSELL ST</t>
  </si>
  <si>
    <t>2021-MSS-COM-00093.01</t>
  </si>
  <si>
    <t>REV 1 REVISE OCCUPANCY FROM "SHELL" TO S-1 / B</t>
  </si>
  <si>
    <t>CONTINUUM BUILDER GROUP</t>
  </si>
  <si>
    <t>5800-A EXPRESSWAY</t>
  </si>
  <si>
    <t>2022-MSS-COM-00069</t>
  </si>
  <si>
    <t>MISSOULA COUNTY FAIRGROUNDS FAIR WAY ENTRANCE/Remove and replace existing Fair Way entrance at the Missoula County Fairgrounds with new entrance/VB/U</t>
  </si>
  <si>
    <t>JACKSON CONTRACTOR GROUP INC</t>
  </si>
  <si>
    <t>1101 SOUTH AVE W</t>
  </si>
  <si>
    <t>5800-B EXPRESSWAY</t>
  </si>
  <si>
    <t>2022-MSS-COM-00117</t>
  </si>
  <si>
    <t>IMAGING CENTER OF MONTANA/NEW TI/CHANGE OF USE/ VB / B_x000D_
Change of use from bank to MRI Medical Office_x000D_
Renovate existing building_x000D_
Enclose what used to be the bank drive-through._x000D_
No site work (except under existing bank canopy, if you count under-roof space)</t>
  </si>
  <si>
    <t>DALTON CONSTRUCTION</t>
  </si>
  <si>
    <t>1510 RESERVE ST</t>
  </si>
  <si>
    <t>5800-C EXPRESSWAY</t>
  </si>
  <si>
    <t>2022-MSS-COM-00181</t>
  </si>
  <si>
    <t>COMM BLDG/Replace water damaged insulation, drywall, paint, ceiling tile,flooring.</t>
  </si>
  <si>
    <t>DAYSPRING RESTORATION INC</t>
  </si>
  <si>
    <t>4500 EXPRESSWAY</t>
  </si>
  <si>
    <t>5800-D EXPRESSWAY</t>
  </si>
  <si>
    <t>2022-MSS-COM-00134</t>
  </si>
  <si>
    <t>CLOUD LLC/INTERIOR REMODEL/IIB/F-1/S-1/M</t>
  </si>
  <si>
    <t>J E M HOME IMPROVEMENT AND CUSTOM CARPENTARY</t>
  </si>
  <si>
    <t>2604 W BROADWAY</t>
  </si>
  <si>
    <t>2021-MSS-COM-00092.02</t>
  </si>
  <si>
    <t>REV 2 REVISE OCCUPANCY FROM "SHELL" TO S-1 / B</t>
  </si>
  <si>
    <t>5730-A EXPRESSWAY</t>
  </si>
  <si>
    <t>2022-MSS-COM-00133</t>
  </si>
  <si>
    <t>DCI ENGINEERS/Tenant finish of existing space at main level/IIIB/B.  The 1,810-SF space will be incorporated in to the business activities of DCI Engineers (currently located at 131 W. Main).  The scope of work includes replacing existing incandescent ceiling light fixtures with energy efficient LED fixtures with emergency backup lighting option.  Move electrical fixtures for proper new locations as noted on the remodel plan.  Install a new front entry door that swings outward to provide a safer and compliant egress.  Install an new 5-ft wide egress opening between 135 W. Main and 131 W. Main to provide safe egress for staff that will be using both building spaces.  Trim and walls will be painted.  Flooring will be repaired as needed in damaged areas.  No plumbing work in scope.  Affidavits by both landlords (131 and 135 W. Main) are included allowing tenant (DCI Engineers) to provide egress opening between buildings.  Unprotected egress opening is allowed per exception 706.1.1 of the IBC.  Per section 506.2.3, allowable area is 18,540 SF, while the actual combined area of both buildings is 15,668 SF.</t>
  </si>
  <si>
    <t>DICK ANDERSON CONSTRUCTION</t>
  </si>
  <si>
    <t>135 W MAIN ST</t>
  </si>
  <si>
    <t>5730-B EXPRESSWAY</t>
  </si>
  <si>
    <t>2022-MSS-COM-00186</t>
  </si>
  <si>
    <t>BCRRS -  Reroof/Reside Commercial</t>
  </si>
  <si>
    <t>8 UNIT CONDO / Remove &amp; Replace 30# Felt / replace with 30-Year, Malarkey Shingle / Malarkey #1030 Synthetic underlayment / Malarkey Artic ice &amp; Water Shield / INSTALL PER IBC AND LISTING / 6:12 / VB / R-2</t>
  </si>
  <si>
    <t>RHINO ROOFING</t>
  </si>
  <si>
    <t>5100 1 VILLAGE VIEW WAY</t>
  </si>
  <si>
    <t>5730-C EXPRESSWAY</t>
  </si>
  <si>
    <t>2022-MSS-COM-00187</t>
  </si>
  <si>
    <t>GARAGES/STORAGE UNIT / Remove &amp; Replace 30# Felt / replace with 30-Year, Malarkey Shingle / Malarkey #1030 Synthetic underlayment / Malarkey Artic ice &amp; Water Shield / INSTALL PER IBC AND LISTING / 5:12 / VB / U</t>
  </si>
  <si>
    <t>5108 VILLAGE VIEW WAY   MASTER</t>
  </si>
  <si>
    <t>5730-D EXPRESSWAY</t>
  </si>
  <si>
    <t>2022-MSS-COM-00204</t>
  </si>
  <si>
    <t>COM BLDG / Remove existing membrane roof / install new 60 mil TPO over existing insulation / INSTALL ICE AND WATER SHIELD / INSTALL PER IBC AND LISTING / 0.25:12 / VB / B</t>
  </si>
  <si>
    <t>SUMMIT ROOFING INC</t>
  </si>
  <si>
    <t>2230-100 N RESERVE ST</t>
  </si>
  <si>
    <t>5730-E EXPRESSWAY</t>
  </si>
  <si>
    <t>2022-MSS-COM-00141</t>
  </si>
  <si>
    <t>COMMERCIAL / Remove existing roofing to bare decking / install new edge metal / install new underlayment including ice &amp; water barrier on all eaves and valleys / and synthetic paper elsewhere / install new limited lifetime architectural shingles / install new pipe boots / install new ridge vent and cap / INSTALL PER IBC AND LISTING / 6:12 / VB / R-2</t>
  </si>
  <si>
    <t>DERRICK G SMITH ROOFING LLC</t>
  </si>
  <si>
    <t>4332 EXPRESSWAY</t>
  </si>
  <si>
    <t>5730-F EXPRESSWAY</t>
  </si>
  <si>
    <t>2022-MSS-COM-00184</t>
  </si>
  <si>
    <t>COM BLDG / replace roof / INSTALL ICE AND WATER SHIELD / INSTALL PER IBC AND LISTING / 2:12 / VB / R-2_x000D_
_x000D_
DOUBLE UNDERLAYMENT IS REQUIRED FOR ASPHALT SHINGLES INSTALLED ON ROOFS WITH SLOPES LESS THAN 4:12.</t>
  </si>
  <si>
    <t>RATTLESNAKE CONSTRUCTION &amp; INVESTMENTS LLC</t>
  </si>
  <si>
    <t>1500 RUSSELL ST</t>
  </si>
  <si>
    <t>5730-G EXPRESSWAY</t>
  </si>
  <si>
    <t>2022-MSS-COM-00192</t>
  </si>
  <si>
    <t>KIDZOOLA THERAPY CENTER / Metal Section / Remove existing metal panel only - leave sub-roof / Install 1.5” Poly ISO Coverboard / Install new 60 Mil IB PVC Membrane / _x000D_
Install new PVC clad metal edge terminations / Install new PVC clad snow breaks as needed / Membrane section / Remove existing membrane / Replace cover board as needed / Install new 60 Mil PVC membrane / Install new parapet cap and edging / INSTALL PER IBC / 1:12 / VB / B</t>
  </si>
  <si>
    <t>SCHROCK COMMERCIAL ROOFING INC</t>
  </si>
  <si>
    <t>2321 S 03RD ST W</t>
  </si>
  <si>
    <t>5730-H EXPRESSWAY</t>
  </si>
  <si>
    <t>2022-MSS-COM-00196</t>
  </si>
  <si>
    <t>COM / Remove and dispose of existing membrane only - leave BUR and lightweight concrete / Install new ½” cover board over entire roof with screws and 3” plates / Fasten according to manufacturer recommendations / Fully adhere new 60 Mil PVC membrane with waterborne adhesive / Install additional 2x4 nailer around perimeter - improving drip from existing wall / Install new PVC clad metal with wind clip edging around roof perimeter / INSTALL PER IBC AND LISTING / OBSERVE LOW SLOT REQUIREMENTS / 1:12 / VB / B</t>
  </si>
  <si>
    <t>2200 STEPHENS AVE</t>
  </si>
  <si>
    <t>2020-MSS-RES-01080.01</t>
  </si>
  <si>
    <t>6/28/22 REVISION TO REMODEL BASEMENT</t>
  </si>
  <si>
    <t>C ALLEN CONSTRUCTION</t>
  </si>
  <si>
    <t>1609 W SUSSEX AVE</t>
  </si>
  <si>
    <t>2022-MSS-COM-00175</t>
  </si>
  <si>
    <t>APT BLDG / Remove &amp; Replace 30# Felt / replace with 30-Year, Malarkey Shingle / Malarkey #1030 Synthetic underlayment / Malarkey Artic ice &amp; Water Shield / INSTALL PER IBC AND LISTING / 9:12 / VB / R-2</t>
  </si>
  <si>
    <t>1811 A/B/C/D  COOLEY ST</t>
  </si>
  <si>
    <t>2022-MSS-COM-00091</t>
  </si>
  <si>
    <t>28-PLEX / Remove existing roofing material / install wood nailer on perimeter to meet insulation / install two layers 2.6" polyiso rigid insulation / install 1/4" Densdeck / install 60 mil tpo membrane / gravel stop metal and pressure sensitive cover tape on perimeter / remove debris / INSTALL PER IBC AND LISTING / 0.25:12 / VB / R-2</t>
  </si>
  <si>
    <t>MILLER ROOFING INC</t>
  </si>
  <si>
    <t>130 W KENT AVE</t>
  </si>
  <si>
    <t>2022-MSS-COM-00139</t>
  </si>
  <si>
    <t>EXPRESSWAY BLDG B / Remove existing roofing to bare decking / install new edge metal / install new underlayment including ice &amp; water barrier on all eaves and valleys / and synthetic paper elsewhere / install new limited lifetime architectural shingles / install new pipe boots / install new ridge vent and cap / INSTALL PER IBC AND LISTING / 6:12 / VB / R-2</t>
  </si>
  <si>
    <t>4206 EXPRESSWAY</t>
  </si>
  <si>
    <t>02 - Remodel Residential</t>
  </si>
  <si>
    <t>2022-MSS-RES-00460</t>
  </si>
  <si>
    <t>BAARR -  Add/Alter/Remodel Residential</t>
  </si>
  <si>
    <t>SFR/Tub to shower conversion and replacing the surround wall in the master bathroom - no change to layout or plumbing/VB/R-3</t>
  </si>
  <si>
    <t>YOUR HOME IMPROVEMENT COMPANY LLC</t>
  </si>
  <si>
    <t>2309 SHERWOOD LN</t>
  </si>
  <si>
    <t>2022-MSS-RES-00451</t>
  </si>
  <si>
    <t>TH #28/Tub to shower conversion and replacing the surround wall in downstairs bathroom. No changes to layout or plumbing./VB/R-3</t>
  </si>
  <si>
    <t>2200 # 28 GARLAND DR</t>
  </si>
  <si>
    <t>2022-MSS-RES-00387</t>
  </si>
  <si>
    <t>SFR/ADDITION/VB/R-3</t>
  </si>
  <si>
    <t>SHELTER</t>
  </si>
  <si>
    <t>823 DEFOE ST</t>
  </si>
  <si>
    <t>2022-MSS-RES-00454</t>
  </si>
  <si>
    <t>CONDO #45/Tub to shower conversion and replacing the surround wall in the main floor bathroom/VB/R-2</t>
  </si>
  <si>
    <t>2101 45 DEARBORN AVE</t>
  </si>
  <si>
    <t>2022-MSS-RES-00520</t>
  </si>
  <si>
    <t>SFR/Our home's front stairs became hazardous and we had to remove them.  Our new plan is to replace our front stairs with a covered stairs mudroom off the front entrance of the house. It will have a metal roof that will match the main house (1.5" snap-lock standing seam metal)./VB/R-3</t>
  </si>
  <si>
    <t>655 W ARTEMOS DR</t>
  </si>
  <si>
    <t>2022-MSS-RES-00257</t>
  </si>
  <si>
    <t>SFR/INTERIOR ONLY REMODEL Kitchen remodel.  Interior re-framing of the roof over the kitchen./VB/R-3</t>
  </si>
  <si>
    <t>GADDY CONTRUCTION LLC</t>
  </si>
  <si>
    <t>2617 RAYMOND AVE</t>
  </si>
  <si>
    <t>2022-MSS-RES-00199</t>
  </si>
  <si>
    <t>SFR / Expand 2 existing window openings to comply with egress standards, and expand the exterior window wells to accomodate.</t>
  </si>
  <si>
    <t>GREENBRIAR CONSTRUCTION</t>
  </si>
  <si>
    <t>140 E KENT AVE</t>
  </si>
  <si>
    <t>2022-MSS-RES-00259</t>
  </si>
  <si>
    <t>SFR/master bath - tub to shower conversion; replace wall surround panels in wet area only. back wall is exterior, will be checking for proper insulation &amp; vapor barrier prior to closing walls back up/VB/R-3</t>
  </si>
  <si>
    <t>3330 S GRANT ST</t>
  </si>
  <si>
    <t>2022-MSS-RES-00453</t>
  </si>
  <si>
    <t>SFR/Tub to shower conversion and replacing the surround wall in main floor bathroom, also replacing the window in the bathroom. No changes to layout or plumbing/VB/R-3</t>
  </si>
  <si>
    <t>543 BLAINE ST</t>
  </si>
  <si>
    <t>2022-MSS-RES-00456</t>
  </si>
  <si>
    <t>SFR/Tub to shower conversion and replacing the surround wall in the guest bathroom, replacing shower and surround wall in the master bathroom. No changes to either bathrooms plumbing or layout/VB/R-3</t>
  </si>
  <si>
    <t>5003 GERALDINE CT</t>
  </si>
  <si>
    <t>2022-MSS-RES-00258</t>
  </si>
  <si>
    <t>SFR/main hall bath - tub to shower conversion, replacing wall surround in wet area only. back wall is exterior, will check for proper insulation &amp; put in vapor barrier prior to closing walls back up./VB/R-3</t>
  </si>
  <si>
    <t>1941 36TH ST</t>
  </si>
  <si>
    <t>2022-MSS-RES-00476</t>
  </si>
  <si>
    <t>SFR/install 2 egress windows/VB/R-3</t>
  </si>
  <si>
    <t>HANSEN BUILDERS</t>
  </si>
  <si>
    <t>2340 W KENT AVE</t>
  </si>
  <si>
    <t>2022-MSS-RES-00208</t>
  </si>
  <si>
    <t>SFR / VB / R-3 / BASEMENT FINISH / ADDING ON ONE INTERIOR WALL TO CREATE SMALL CLOSED OFF KITCHEN AREA AND A SMALL STORAGE CLOSET IN HALLWAY. ALSO, ADDITIONAL STORAGE CLOSET IN BEDROOM 3.</t>
  </si>
  <si>
    <t>7140 AVERY LN</t>
  </si>
  <si>
    <t>2022-MSS-RES-00311</t>
  </si>
  <si>
    <t>SFR/REMODEL/DECK ADDITION/NO LIVING SQ FT ADDING TO EXISTING HOUSE.  REMODEL KITCHEN, LAUNDRY/MUDROOM AND MAIN FLOOR BATHROOM.  ADD DECK TO 2ND STORY MASTER BEDROOM./VB/R-3</t>
  </si>
  <si>
    <t>TRADEWORKS CONSTRUCTION LLC</t>
  </si>
  <si>
    <t>3 STARVIEW CT</t>
  </si>
  <si>
    <t>2022-MSS-RES-00412</t>
  </si>
  <si>
    <t>SFR/BATHROOM REMODEL/Widen door opening. Relocate fixtures in bathroom./VB/R-3</t>
  </si>
  <si>
    <t>1539 S 11TH ST W</t>
  </si>
  <si>
    <t>2021-MSS-RES-00676</t>
  </si>
  <si>
    <t>SFR/ remodel and addition of a single family residence: the project includes a 50 s.f. addition on the first floor, and removing the existing roof and adding a second story and new roof. The project includes a renovated kitchen, new mud room, an additional bathroom on the first floor and 3 new bedrooms and 2 new baths on the second floor./ VB/ R3</t>
  </si>
  <si>
    <t>115 E FRANKLIN ST</t>
  </si>
  <si>
    <t>2022-MSS-RES-00242</t>
  </si>
  <si>
    <t>DUPLEX/ VB / R-2/replace and repair retaining wall and stairs going down to the basement apartment.</t>
  </si>
  <si>
    <t>COLLEGE PRO PAINTERS</t>
  </si>
  <si>
    <t>2305 W SUSSEX AVE</t>
  </si>
  <si>
    <t>2022-MSS-RES-00051</t>
  </si>
  <si>
    <t>SFR/ADDITION/REMODEL/VB/R-3</t>
  </si>
  <si>
    <t>CLEARWATER GROUP</t>
  </si>
  <si>
    <t>426 E CENTRAL AVE</t>
  </si>
  <si>
    <t>2021-MSS-RES-00521</t>
  </si>
  <si>
    <t>SFR/Convert an existing, free standing two car garage of approx 450 Sq feet into a 1 BR ADU/VB/R-3</t>
  </si>
  <si>
    <t>TLC CONSTRUCTION</t>
  </si>
  <si>
    <t>1923 DIXON AVE</t>
  </si>
  <si>
    <t xml:space="preserve">ADU_x000D_
</t>
  </si>
  <si>
    <t>2022-MSS-RES-00106</t>
  </si>
  <si>
    <t>SFR / ATT GARAGE/ADDITION/REMODEL/PARTIAL REROOF/VB/R-3</t>
  </si>
  <si>
    <t>CJB PROPERTIES LLC</t>
  </si>
  <si>
    <t>3525 WASHBURN AVE</t>
  </si>
  <si>
    <t>2022-MSS-RES-00436</t>
  </si>
  <si>
    <t>BRRRS - Reroof or Reside Residential</t>
  </si>
  <si>
    <t>SFR / Put new roof over existing roof / Metal over existing roof / INSTALL ICE AND WATER SHIELD / INSTALL PER IRC AND LISTING / 4:12 / VB / R-3_x000D_
2 TOTAL LAYERS OF ROOFING MAXIMUM PER CODE</t>
  </si>
  <si>
    <t>920 POLARIS WAY</t>
  </si>
  <si>
    <t>2022-MSS-RES-00489</t>
  </si>
  <si>
    <t>SFR / Replace existing asphalt shingled roof with new asphalt shingled roof / Tearing off old roof /  SYNTHETIC UNDERLAYMENT/ INSTALL PER IRC AND LISTING / 6:12 / VB / R-3</t>
  </si>
  <si>
    <t>1268 RIVER ST</t>
  </si>
  <si>
    <t>2022-MSS-RES-00529</t>
  </si>
  <si>
    <t>SFR / ATTACHED GARAGE / REMOVING EXISTING / ICE AND WATER SHIELD / SYNTHETIC UNDERLAYMENT / MALARKEY SINGLES / INSTALL PER IRC AND LISTING / 7:12</t>
  </si>
  <si>
    <t>900 MARSHALL ST</t>
  </si>
  <si>
    <t>2022-MSS-RES-00519</t>
  </si>
  <si>
    <t>SFR / Tear off and replace roof / Owens Cornering synthetic underlayment / OC Asphalt shingles / Install Ice and water shield / INSTALL PER IRC AND LISTING / 6:12 / VB / R-3</t>
  </si>
  <si>
    <t>HAVOC ROOFING LLC</t>
  </si>
  <si>
    <t>2273 S 13TH ST W</t>
  </si>
  <si>
    <t>2022-MSS-RES-00511</t>
  </si>
  <si>
    <t>SFR / Remove EXISTING ROOF / REPLACE WITH TAR PAPER / MALARKY SHINGLES / INSTALL ICE AND WATER SHIELD / INSTALL PER IRC AND LISTING / 15:12 / VB / R-3</t>
  </si>
  <si>
    <t>128 SOUTH AVE E</t>
  </si>
  <si>
    <t>2022-MSS-RES-00505</t>
  </si>
  <si>
    <t>SFR / Install new asphalt shingles over 1 layer of 3 tab roofing / NOT REMOVING EXISTING ROOFING / INSTALL ICE AND WATER SHIELD / INSTALL PER IRC AND LISTING / 4:12 / VB / R-3_x000D_
_x000D_
NOTE: MAXIMUM OF TWO TOTAL LAYERS ALLOWED BY CODE ON A ROOF. ROOF DECKING MUST NOT BE WATERLOGGED AND BE SUITABLE FOR RECOVER.</t>
  </si>
  <si>
    <t>RUSSELL ROOT CONSTRUCTION</t>
  </si>
  <si>
    <t>1625 BEL-AIR PL</t>
  </si>
  <si>
    <t>2022-MSS-RES-00464</t>
  </si>
  <si>
    <t>SFR/RESIDE/Pull off old wood siding and reside with new wood-composite siding./1.5 STORY/VB/R-3</t>
  </si>
  <si>
    <t>1829 TRAIL ST</t>
  </si>
  <si>
    <t>2022-MSS-RES-00526</t>
  </si>
  <si>
    <t>SFR / Remove &amp; Replace 30# Felt / replace with 30-Year, Malarkey Shingle / Malarkey #1030 Synthetic underlayment / Malarkey Artic ice &amp; Water Shield / INSTALL PER IRC AND LISTING / 6:12 / VB / R-3</t>
  </si>
  <si>
    <t>623 LAFRAY LN</t>
  </si>
  <si>
    <t>2022-MSS-RES-00533</t>
  </si>
  <si>
    <t>SFR / Remove &amp; Replace 30# Felt / replace with 40-Year, Malarkey Shingle / Malarkey #1030 Synthetic underlayment / Malarkey Artic ice &amp; Water Shield / INSTALL PER IRC AND LISTING / 5:12 / VB / R-3</t>
  </si>
  <si>
    <t>5104 SKYVIEW DR</t>
  </si>
  <si>
    <t>2022-MSS-RES-00537</t>
  </si>
  <si>
    <t>SFR / to tear off old roofing / to install ice &amp; water shield / to install GAF Tigerpaw underlayment / to install GAF Timberline HDz architectural shingles / INSTALL PER IRC AND LISTING / 4:12 / VB / R-3</t>
  </si>
  <si>
    <t>ABOVE THE REST ROOFING</t>
  </si>
  <si>
    <t>715 POPLAR ST</t>
  </si>
  <si>
    <t>2022-MSS-RES-00535</t>
  </si>
  <si>
    <t>SFR / Tear off existing roof / replace with synthetic underlayment / two rows ice and water / GAF charcoal shingles / INSTALL PER IRC AND LISTING / 5:12 / VB / R-3</t>
  </si>
  <si>
    <t>FLY ROOFING LLC</t>
  </si>
  <si>
    <t>2961 MARY JANE BLVD</t>
  </si>
  <si>
    <t>2022-MSS-RES-00558</t>
  </si>
  <si>
    <t>SFR/REROOF/TEAR OFF/SYNTHETIC UDL/ICE &amp; WATER/ARCH SHINGLES/SINGLE STORY/4:12/VB/R-3</t>
  </si>
  <si>
    <t>COMPTON ROOFING</t>
  </si>
  <si>
    <t>2335 S 10TH ST W</t>
  </si>
  <si>
    <t>2022-MSS-RES-00543</t>
  </si>
  <si>
    <t>SFR / Reroof of house / REMOVE EXISTING/ INSTALL ICE AND WATER SHIELD / INSTALL PER IRC AND LISTING / SYNTHETIC UNDERLAYMENT / ASPHALT SHINGLES /  5:12 / VB / R-3</t>
  </si>
  <si>
    <t>1731 S 11TH ST W</t>
  </si>
  <si>
    <t>2022-MSS-RES-00471</t>
  </si>
  <si>
    <t>SFR / Removing the old lap and replacing it with LP Diamond Kote with some fir accents / On the fascia and soffits we are going over the top / VB / R-3</t>
  </si>
  <si>
    <t>FALKSWAY CONSTRUCTION</t>
  </si>
  <si>
    <t>2357 VILLAGE SQUARE</t>
  </si>
  <si>
    <t>2022-MSS-RES-00552</t>
  </si>
  <si>
    <t>SFR / Remove shingles / install new drip edge ice and water on eaves / new starter course felt new shingles / ridge vent and ridge cap / 12:12/ pitch / 14:12 pitch / INSTALL PER IRC AND LISTING / VB / R-3</t>
  </si>
  <si>
    <t>A &amp; B ROOFING CO</t>
  </si>
  <si>
    <t>2226 NORTH AVE W</t>
  </si>
  <si>
    <t>2022-MSS-RES-00470</t>
  </si>
  <si>
    <t>SFR / Removing the old lap and replacing it with LP Diamond Kote with some fir accents / On the fascia and soffits we are going over the top.Replace windows / doors / siding / concrete steps / concrete porch / and personal side walk / VB / R-3</t>
  </si>
  <si>
    <t>734 N 05TH ST W</t>
  </si>
  <si>
    <t>2022-MSS-RES-00540</t>
  </si>
  <si>
    <t>DUPLEX / Strip roof / New SYNTHEIC underlayment and Ice/Water shield / 13 square new asphalt shingles / INSTALL PER IRC AND LISTING / 5:12 / VB / R-3</t>
  </si>
  <si>
    <t>BBM CONSTRUCTION</t>
  </si>
  <si>
    <t>145 A-B N 03RD ST W</t>
  </si>
  <si>
    <t>2022-MSS-RES-00539</t>
  </si>
  <si>
    <t>135 A-B N 03RD ST W</t>
  </si>
  <si>
    <t>2022-MSS-RES-00546</t>
  </si>
  <si>
    <t>SFR / Tearing off existing roof / replacing with ice and water / synthetic underlayment / and GAF HDZ Shingles / INSTALL PER IRC AND LISTING / 6:12 / VB / R-3</t>
  </si>
  <si>
    <t>FISHER FAMILY CONSTRUCTION</t>
  </si>
  <si>
    <t>2304 HARVE AVE</t>
  </si>
  <si>
    <t>2022-MSS-RES-00544</t>
  </si>
  <si>
    <t>SFR / Remove existing roof / install ice and water shield to code / synthetic underlayment / edge metal and plumbing pipe flashing boots / Malarkey architectural laminate shingles and cap / continuous ridge venting / INSTALL PER IRC AND LISTING / 4:12 / VB / R-3</t>
  </si>
  <si>
    <t>DUNN WRIGHT ROOFING AND REMODEL LLC</t>
  </si>
  <si>
    <t>707 REDWOOD ST</t>
  </si>
  <si>
    <t>2022-MSS-RES-00545</t>
  </si>
  <si>
    <t>SFR /Tearing off existing roof / replacing with ice and water / synthetic underlayment &amp; GAF HDZ Shingles / INSTALL PER IRC AND LISTING / 6:12 / VB / R-3</t>
  </si>
  <si>
    <t>2678 STRATFORD LN</t>
  </si>
  <si>
    <t>2022-MSS-RES-00527</t>
  </si>
  <si>
    <t>SFR / Remove existing roofing materials / Replace with new synthetic underlayment and new GAF asphalt shingles / Remove debris / INSTALL ICE AND WATER SHIELD / INSTALL PER IRC AND LISTING / 5:12 / VB / R-3</t>
  </si>
  <si>
    <t>REVE EXTERIORS LLC</t>
  </si>
  <si>
    <t>201 E ADDISON ST</t>
  </si>
  <si>
    <t>2022-MSS-RES-00532</t>
  </si>
  <si>
    <t>SFR / Remove existing roofing materials / Re-sheet if necessary / Replace with new GAF asphalt shingles and synthetic underlayment / Remove debris / INSTALL ICE AND WATER SHIELD / INSTALL PER IRC AND LISTING / 7:12 / VB / R-3</t>
  </si>
  <si>
    <t>4035 CHELSEA DR</t>
  </si>
  <si>
    <t>2022-MSS-RES-00534</t>
  </si>
  <si>
    <t>SFR / Tearing off existing roof / replacing with ice and water / Synthetic Underlayment and GAF HDZ shingles / INSTALL PER IRC AND LISTING / 6:12 / VB / R-3</t>
  </si>
  <si>
    <t>119 PASSAGE CT</t>
  </si>
  <si>
    <t>2022-MSS-RES-00521</t>
  </si>
  <si>
    <t>SFR / REMOVE EXISTING / MALARKEY NEX / ICE AND WATER SHEILD / SYNTHETIC UNDERLAYMENT / INSTALL PER IRC AND LISTING / 6:12</t>
  </si>
  <si>
    <t>NEW HORIZONS ROOFING LLC</t>
  </si>
  <si>
    <t>2842 STRATFORD LN</t>
  </si>
  <si>
    <t>2022-MSS-RES-00531</t>
  </si>
  <si>
    <t>SFR/REROOF/TEAR OFF/Strip SOUTH side of roof. New underlayment and Ice &amp; Water shield. 13 Squares of new shingles and ridge cap./TWO STORY/4:12/VB/R-3</t>
  </si>
  <si>
    <t>112 ARTEMOS DR</t>
  </si>
  <si>
    <t>2022-MSS-RES-00554</t>
  </si>
  <si>
    <t>SFR / Remove shingles / install new drip edge ice and water on eaves / new starter course felt new shingles / ridge vent and ridge cap / 3:12, 4:12, 7:12 / INSTALL PER IRC AND LISTING / VB / R-3 / OBSERVE LOW SLOPE REQUIREMENTS / REQUEST ADDED INFORMATION VIA EMAIL / REMOVING TOP AND REPLACE WITH NEW 60 MIL TOP</t>
  </si>
  <si>
    <t>118 WOODWORTH AVE</t>
  </si>
  <si>
    <t>2022-MSS-RES-00435</t>
  </si>
  <si>
    <t>SFR / Take of old shingles / put new 30 year malarkey nex / synthetic layment, / ice watershield / INSTALL PER IRC AND LISTING / 4:12 / VB / R-3</t>
  </si>
  <si>
    <t>32 DARLENE DR</t>
  </si>
  <si>
    <t>2022-MSS-RES-00567</t>
  </si>
  <si>
    <t>SFR / REMOVE EXISING ROOF / REPLACE ICE AND WATER SHIELD / SYNTHETIC UNDERLAYMENT / SHINGLES / INSTALL PER IRC AND LISTING / 4:12 / VB / R-3</t>
  </si>
  <si>
    <t>1509 S 10TH ST W</t>
  </si>
  <si>
    <t>2022-MSS-RES-00578</t>
  </si>
  <si>
    <t>SFR / reroof and tear off / arch shingles / synthetic udl/ice&amp;water / INSTALL PER IRC AND LISTING / 5:12 / VB / R-3</t>
  </si>
  <si>
    <t>806 NORMANS LN</t>
  </si>
  <si>
    <t>2022-MSS-RES-00576</t>
  </si>
  <si>
    <t>SFR / tear off current roofing debris / install ice and water and synthetic / Install metal drip edge / standing seam metal panels / metal ridge and valley / INSTALL PER IRC AND LISTING / 9:12 / VB / R-3</t>
  </si>
  <si>
    <t>ZEM ROOFING LLC</t>
  </si>
  <si>
    <t>1302 PHILIPS ST</t>
  </si>
  <si>
    <t>2022-MSS-RES-00548</t>
  </si>
  <si>
    <t>SFR / re-roof / 4:12 / 1 3-tab layer / 1 story SFR / R&amp;R / install synthetic underlayment / install 50 yr shingle / CRV / INSTALL PER IRC AND LISTING / VB / R-3</t>
  </si>
  <si>
    <t>JARED LANGLEY ENTERPRISES INC</t>
  </si>
  <si>
    <t>2205 APPLEWOOD LN</t>
  </si>
  <si>
    <t>2022-MSS-RES-00547</t>
  </si>
  <si>
    <t>SFR / Re-roof SFR / pitch 5:12 / 1 3-tab layer / 1 and 2 story / R&amp;R / install synthetic underlayment / install 50 yr shingle / ice &amp; water shield / CRV / INSTALL PER IRC AND LISTING / VB / R-3</t>
  </si>
  <si>
    <t>3651 BRANDON WAY</t>
  </si>
  <si>
    <t>2022-MSS-RES-00573</t>
  </si>
  <si>
    <t>SFR / REMOVE EXISTING ROOF / REPLACE ICE AND WATER SHIELD / SYNTHETIC UNDERLAYMENT / SHINGLES / INSTALL PER IRC AND LISTING / 6:12 / VB / R-3</t>
  </si>
  <si>
    <t>CHRIS WILCOX CONSTRUCTION</t>
  </si>
  <si>
    <t>429 LIVINGSTON AVE</t>
  </si>
  <si>
    <t>2022-MSS-RES-00562</t>
  </si>
  <si>
    <t>SFR / RESIDING / WINDOW REPLACEMENT / REMOVE EXISTING ROOFING / REPLACE ICE AND WATER SHIELD / SYNTHETIC UNDERLAYMENT / METAL COVERING / INSTALL PER IRC AND LISTING / OBSERVE LOW SLOPE REQUIREMENTS / 3:12 / VB / R-3</t>
  </si>
  <si>
    <t>119 FAIRVIEW AVE</t>
  </si>
  <si>
    <t>2022-MSS-RES-00584</t>
  </si>
  <si>
    <t>SFR / Roof Replacement / REMOVING EXISTING ROOF / Owens Cornering synthetic underlayment / Owens cap/shingles / INSTALL ICE AND WATER SHIELD / INSTALL PER IRC AND LISTING / 5:12 / VB / R-3</t>
  </si>
  <si>
    <t>3021 QUEEN ST</t>
  </si>
  <si>
    <t>2022-MSS-RES-00574</t>
  </si>
  <si>
    <t>SFR / re-roof / 4:12 / 1 arch layer / 1 story / R&amp;R / install synthetic underlayment / install 50 yr shingle / ice &amp; water shield / CRV / INSTALL PER IRC AND LISTING</t>
  </si>
  <si>
    <t>3820 BELLECREST DR</t>
  </si>
  <si>
    <t>2022-MSS-RES-00585</t>
  </si>
  <si>
    <t>SFR / Tear off and reroof North/East side of house / 8:12 pitch / 5 square / Tear off and dry in with ice and water and synthetic felt / shingles Malarkey 30 year / INSTALL PER IRC AND LISTING / VB / R-3</t>
  </si>
  <si>
    <t>MORRISON ROOFING</t>
  </si>
  <si>
    <t>700 LONGSTAFF ST</t>
  </si>
  <si>
    <t>2022-MSS-RES-00577</t>
  </si>
  <si>
    <t>SFR / Remove old siding and install new siding / VB / R-3</t>
  </si>
  <si>
    <t>RED DOG CONSTRUCTION LLC</t>
  </si>
  <si>
    <t>101 E SUSSEX AVE</t>
  </si>
  <si>
    <t>2022-MSS-RES-00575</t>
  </si>
  <si>
    <t>SFR / re-roof  / install synthetic underlayment / install 50 yr single / ice &amp; water shield / INSTALL PER IRC AND LISTING / OBSERVE LOW SLOPE REQUIREMENTS / 3:12 / VB / R-3</t>
  </si>
  <si>
    <t>616 HIGH VIEW WAY</t>
  </si>
  <si>
    <t>03 - New Single Family Residential</t>
  </si>
  <si>
    <t>2022-MSS-RES-00131</t>
  </si>
  <si>
    <t>BNSFR - New Single Family Residence</t>
  </si>
  <si>
    <t>NEW ADU-SFR/ VB / R-3 / ATT GARAGE/DEMO OLD GARAGE/</t>
  </si>
  <si>
    <t>1160 MITCHELL ST</t>
  </si>
  <si>
    <t>2022-MSS-RES-00350</t>
  </si>
  <si>
    <t>NSFR//VB/R-3</t>
  </si>
  <si>
    <t>BOB MARTZ HOMES</t>
  </si>
  <si>
    <t>5609 CATTLE DR</t>
  </si>
  <si>
    <t xml:space="preserve">SFR-DET_x000D_
</t>
  </si>
  <si>
    <t>2020-MSS-RES-00721</t>
  </si>
  <si>
    <t>NSFR/ATT GARAGE/ VB/ R3</t>
  </si>
  <si>
    <t>CONSTRUCTIVE INNOVATION LLC</t>
  </si>
  <si>
    <t>3223 S GRANT ST</t>
  </si>
  <si>
    <t>2022-MSS-RES-00254</t>
  </si>
  <si>
    <t>NSFR/ATT GARAGE/VB/R-3/U</t>
  </si>
  <si>
    <t>EDGELL BUILDING AND DEVELOPMENT INC</t>
  </si>
  <si>
    <t>2536 DRAKE LN</t>
  </si>
  <si>
    <t>2022-MSS-RES-00323</t>
  </si>
  <si>
    <t>NSFR/ATT GARAGE/VB/R-3</t>
  </si>
  <si>
    <t>HOYT HOMES INC</t>
  </si>
  <si>
    <t>819 ANGLERS BEND WAY</t>
  </si>
  <si>
    <t>2020-MSS-RES-01005</t>
  </si>
  <si>
    <t>TED</t>
  </si>
  <si>
    <t>SS PROPERTY SOLUTIONS INC</t>
  </si>
  <si>
    <t>385 TRAIL BLAZER LOOP</t>
  </si>
  <si>
    <t xml:space="preserve">TED SF_x000D_
</t>
  </si>
  <si>
    <t>2022-MSS-RES-00046</t>
  </si>
  <si>
    <t>355 TRAIL BLAZER LOOP</t>
  </si>
  <si>
    <t>2022-MSS-RES-00016</t>
  </si>
  <si>
    <t>NSFR/ATT GARAGE//VB/R-3/U</t>
  </si>
  <si>
    <t>HARD TO BEAT CONSTRUCTION LLC</t>
  </si>
  <si>
    <t>7030 MAX DR</t>
  </si>
  <si>
    <t>2021-MSS-RES-00792</t>
  </si>
  <si>
    <t>NSFR/ALLEY HOUSE/ GARAGE/ VB/ R3</t>
  </si>
  <si>
    <t>928 TURNER ST</t>
  </si>
  <si>
    <t>2021-MSS-RES-00791</t>
  </si>
  <si>
    <t>NSFR/ATTACHED GARAGE/ VB/ R3</t>
  </si>
  <si>
    <t>926 TURNER ST</t>
  </si>
  <si>
    <t>2022-MSS-RES-00066</t>
  </si>
  <si>
    <t>BNSFT - New Single Family Townhouse</t>
  </si>
  <si>
    <t>NEW TOWNHOME/ATT GARAGE/VB/R-3/U</t>
  </si>
  <si>
    <t>LM COX INC</t>
  </si>
  <si>
    <t>2170-B CHUCK WAGON DR</t>
  </si>
  <si>
    <t xml:space="preserve">SFR-ATT_x000D_
</t>
  </si>
  <si>
    <t>2022-MSS-RES-00065</t>
  </si>
  <si>
    <t>NEW TOWNHOME/ATT GARAGE//VB/R-3/U</t>
  </si>
  <si>
    <t>2170-C CHUCK WAGON DR</t>
  </si>
  <si>
    <t>2022-MSS-RES-00165</t>
  </si>
  <si>
    <t>NEW TOWNHOME/ATT GARAGE / VB / R-3</t>
  </si>
  <si>
    <t>2150-A CHUCK WAGON DR</t>
  </si>
  <si>
    <t>2022-MSS-RES-00067</t>
  </si>
  <si>
    <t>2170-A CHUCK WAGON DR</t>
  </si>
  <si>
    <t>2022-MSS-RES-00164</t>
  </si>
  <si>
    <t>NEW TOWNHOME /ATT GARAGE/ VB / R-3</t>
  </si>
  <si>
    <t>2150-B CHUCK WAGON DR</t>
  </si>
  <si>
    <t>2021-MSS-RES-01010</t>
  </si>
  <si>
    <t>NSFR/ ATT GARAGE/VB/R-3</t>
  </si>
  <si>
    <t>MOSTAD CONSTRUCTION INC</t>
  </si>
  <si>
    <t>2389 38TH ST</t>
  </si>
  <si>
    <t>05 - New MultiFamily</t>
  </si>
  <si>
    <t>2021-MSS-COM-00292</t>
  </si>
  <si>
    <t>BNMRB - New Multifamily 5+ Units</t>
  </si>
  <si>
    <t>NEW 24-PLEX/BLDG 27/VB/R-2</t>
  </si>
  <si>
    <t>TOLLEFSON CONSTRUCTION</t>
  </si>
  <si>
    <t>5135 ABBY LN</t>
  </si>
  <si>
    <t xml:space="preserve">MFR-APT_x000D_
</t>
  </si>
  <si>
    <t>2021-MSS-COM-00289</t>
  </si>
  <si>
    <t>NEW 18-PLEX/BLDG 24/VB/R-2</t>
  </si>
  <si>
    <t>5215 REMINGTON DR</t>
  </si>
  <si>
    <t>2021-MSS-COM-00291</t>
  </si>
  <si>
    <t>NEW 24-PLEX/BLDG 26/VB/R-2</t>
  </si>
  <si>
    <t>5175 ABBY LN</t>
  </si>
  <si>
    <t>2021-MSS-COM-00290</t>
  </si>
  <si>
    <t>NEW 18-PLEX/BLDG 25/VB/R-2</t>
  </si>
  <si>
    <t>2630 BRIAR WAY</t>
  </si>
  <si>
    <t>06 - New Miscellaneous</t>
  </si>
  <si>
    <t>2022-MSS-RES-00205</t>
  </si>
  <si>
    <t>BNRDG - New Detached Garage/Carport</t>
  </si>
  <si>
    <t>DET GARAGE / Remove roof structure from existing garage and replace with new attic trusses.  Installing new siding and roofing to existing structure.  Add 100amp sub panel to garage/VB/U</t>
  </si>
  <si>
    <t>TAMARACK CONSTRUCTION CO INC</t>
  </si>
  <si>
    <t>1445 S 05TH ST W</t>
  </si>
  <si>
    <t>2021-MSS-RES-00674</t>
  </si>
  <si>
    <t>NEW DET GARAGE/Demolish existing detached garage and build new 39'x24' detached garage across back of lot./ VB/ U</t>
  </si>
  <si>
    <t>320 DEARBORN AVE</t>
  </si>
  <si>
    <t>2022-MSS-RES-00351</t>
  </si>
  <si>
    <t>NEW DET GARAGE/VB/U</t>
  </si>
  <si>
    <t>2022-MSS-RES-00178</t>
  </si>
  <si>
    <t>BO\S\R - Other Residential</t>
  </si>
  <si>
    <t>SFR / Replace existing deck./VB/R-3</t>
  </si>
  <si>
    <t>2411 43RD ST</t>
  </si>
  <si>
    <t>08 - New Business</t>
  </si>
  <si>
    <t>2022-MSS-COM-00130</t>
  </si>
  <si>
    <t>BNCNB -  New Other Than Building</t>
  </si>
  <si>
    <t>WWTP SOLAR SYSTEM/Installation of 545.1 kW ground mounted solar PV system/VB/U</t>
  </si>
  <si>
    <t>ONSITE ENERGY INC</t>
  </si>
  <si>
    <t>1100 CLARK FORK DR</t>
  </si>
  <si>
    <t>2022-MSS-COM-00107</t>
  </si>
  <si>
    <t>BNCON -  New Other</t>
  </si>
  <si>
    <t>CHEAP CHARLEYS MINI STORAGE BLDG T/NEW MINI STORAGE/IIB/S-1</t>
  </si>
  <si>
    <t>CARL CONSTRUCTION INC</t>
  </si>
  <si>
    <t>6400 KESTREL CT</t>
  </si>
  <si>
    <t>2022-MSS-COM-00106</t>
  </si>
  <si>
    <t>CHEAP CHARLEYS MINI STORAGE BLDG W/NEW MINI STORAGE/IIB/S-1</t>
  </si>
  <si>
    <t>2022-MSS-COM-00108</t>
  </si>
  <si>
    <t>CHEAP CHARLEYS MINI STORAGE BLDG V/NEW MINI STORAGE/IIB/S-1</t>
  </si>
  <si>
    <t>01 - Remodel Commercial Total</t>
  </si>
  <si>
    <t>02 - Remodel Residential Total</t>
  </si>
  <si>
    <t>03 - New Single Family Residential Total</t>
  </si>
  <si>
    <t>05 - New MultiFamily Total</t>
  </si>
  <si>
    <t>06 - New Miscellaneous Total</t>
  </si>
  <si>
    <t>08 - New Business Total</t>
  </si>
  <si>
    <t>Grand Total</t>
  </si>
  <si>
    <t>ACA</t>
  </si>
  <si>
    <t>GL Account Number</t>
  </si>
  <si>
    <t>Description</t>
  </si>
  <si>
    <t>Total Collected</t>
  </si>
  <si>
    <t>1000.000.322011.00</t>
  </si>
  <si>
    <t>Liquor Licenses</t>
  </si>
  <si>
    <t>1000.000.322012.00</t>
  </si>
  <si>
    <t>Beer Licenses</t>
  </si>
  <si>
    <t>1000.000.322020.00</t>
  </si>
  <si>
    <t>General Licenses</t>
  </si>
  <si>
    <t>1000.000.322022.00</t>
  </si>
  <si>
    <t>Business License Penalties</t>
  </si>
  <si>
    <t>1000.000.322023.00</t>
  </si>
  <si>
    <t>Tourist Home Registrations</t>
  </si>
  <si>
    <t>1000.000.323015.00</t>
  </si>
  <si>
    <t>Utility Excavation Permits</t>
  </si>
  <si>
    <t>1000.000.323054.00</t>
  </si>
  <si>
    <t>1000.000.341073.00</t>
  </si>
  <si>
    <t>Fire Plan Review Fees</t>
  </si>
  <si>
    <t>1000.000.341074.00</t>
  </si>
  <si>
    <t>Fire Inspection Fees</t>
  </si>
  <si>
    <t>1000.000.341076.00</t>
  </si>
  <si>
    <t>Engineering Plan Check Fees</t>
  </si>
  <si>
    <t>1000.000.342013.00</t>
  </si>
  <si>
    <t>Background Checks - Licenses</t>
  </si>
  <si>
    <t>1000.000.343097.00</t>
  </si>
  <si>
    <t>ROW/Curb/Sidewal k Permits</t>
  </si>
  <si>
    <t>2321.000.341032.00</t>
  </si>
  <si>
    <t>Impact Fees</t>
  </si>
  <si>
    <t>2394.000.323011.00</t>
  </si>
  <si>
    <t>Building Permits</t>
  </si>
  <si>
    <t>2394.000.323012.00</t>
  </si>
  <si>
    <t>Electrical Permits</t>
  </si>
  <si>
    <t>2394.000.323013.00</t>
  </si>
  <si>
    <t>Plumbing Permits</t>
  </si>
  <si>
    <t>2394.000.323017.00</t>
  </si>
  <si>
    <t>Mechanical Permits</t>
  </si>
  <si>
    <t>5210.000.343024.00</t>
  </si>
  <si>
    <t>Water Meter Fee</t>
  </si>
  <si>
    <t>Record Type</t>
  </si>
  <si>
    <t>Building Commercial</t>
  </si>
  <si>
    <t>Building Commercial Total</t>
  </si>
  <si>
    <t>Building Residential</t>
  </si>
  <si>
    <t>Building Residential Total</t>
  </si>
  <si>
    <t>Construction Contractor License</t>
  </si>
  <si>
    <t>Construction Contractor License Total</t>
  </si>
  <si>
    <t>Construction Contractor Renewal</t>
  </si>
  <si>
    <t>Construction Contractor Renewal Total</t>
  </si>
  <si>
    <t>Demolition Total</t>
  </si>
  <si>
    <t>Electrical Permit</t>
  </si>
  <si>
    <t>Electrical Permit Total</t>
  </si>
  <si>
    <t>Engineering/Right-of- Way/Construction/NA</t>
  </si>
  <si>
    <t>Engineering/Right-of- Way/Construction/NA Total</t>
  </si>
  <si>
    <t>Engineering/Utility Excavation/NA/NA</t>
  </si>
  <si>
    <t>Engineering/Utility Excavation/NA/NA Total</t>
  </si>
  <si>
    <t>General Business License</t>
  </si>
  <si>
    <t>General Business License Total</t>
  </si>
  <si>
    <t>General Business License Renewal</t>
  </si>
  <si>
    <t>General Business License Renewal Total</t>
  </si>
  <si>
    <t>Itinerant/Mobile License Renewal</t>
  </si>
  <si>
    <t>Itinerant/Mobile License Renewal Total</t>
  </si>
  <si>
    <t>Itinerant/Mobile Vendor</t>
  </si>
  <si>
    <t>Itinerant/Mobile Vendor Total</t>
  </si>
  <si>
    <t>Licenses/Registration/Tourist Home/NA</t>
  </si>
  <si>
    <t>Licenses/Registration/Tourist Home/NA Total</t>
  </si>
  <si>
    <t>Liquor License - City</t>
  </si>
  <si>
    <t>Liquor License - City Total</t>
  </si>
  <si>
    <t>Mechanical Permit</t>
  </si>
  <si>
    <t>Mechanical Permit Total</t>
  </si>
  <si>
    <t>Plumbing Permit</t>
  </si>
  <si>
    <t>Plumbing Permit Total</t>
  </si>
  <si>
    <t>IN HOUSE</t>
  </si>
  <si>
    <t>1000.000.323020.00</t>
  </si>
  <si>
    <t>Fence Permits</t>
  </si>
  <si>
    <t>1000.000.323021.00</t>
  </si>
  <si>
    <t>Paving Permits</t>
  </si>
  <si>
    <t>1000.000.323023.00</t>
  </si>
  <si>
    <t>ADA Access Permit</t>
  </si>
  <si>
    <t>1000.000.323052.00</t>
  </si>
  <si>
    <t>SWPPP Permit</t>
  </si>
  <si>
    <t>1000.000.323056.00</t>
  </si>
  <si>
    <t>Sign Permits</t>
  </si>
  <si>
    <t>1000.000.341041.00</t>
  </si>
  <si>
    <t>Utility Service Contracts</t>
  </si>
  <si>
    <t>1000.000.341090.00</t>
  </si>
  <si>
    <t>1000.000.343025.00</t>
  </si>
  <si>
    <t>Water Service Permits</t>
  </si>
  <si>
    <t>1000.000.343033.00</t>
  </si>
  <si>
    <t>Sanitary/Storm Sewer Service Permits</t>
  </si>
  <si>
    <t>1000.000.343098.00</t>
  </si>
  <si>
    <t>2321.000.341038.00</t>
  </si>
  <si>
    <t>5210.000.368000.00</t>
  </si>
  <si>
    <t>5225.000.343032.00</t>
  </si>
  <si>
    <t>Water Dev. Fee</t>
  </si>
  <si>
    <t>5311.000.343032.00</t>
  </si>
  <si>
    <t>Sewer Main Connection Fees</t>
  </si>
  <si>
    <t>5325.000.343034.00</t>
  </si>
  <si>
    <t>Sewer Development Fees</t>
  </si>
  <si>
    <t>5325.000.343039.00</t>
  </si>
  <si>
    <t>Mullan Sewer RSID Payments (RSID 8474)</t>
  </si>
  <si>
    <t>Engineering/ADA/NA/NA</t>
  </si>
  <si>
    <t>Engineering/ADA/NA/NA Total</t>
  </si>
  <si>
    <t>Engineering/Paving/NA/NA</t>
  </si>
  <si>
    <t>Engineering/Paving/NA/NA Total</t>
  </si>
  <si>
    <t>Engineering/Right-of-Way/Use/NA</t>
  </si>
  <si>
    <t>Engineering/Right-of-Way/Use/NA Total</t>
  </si>
  <si>
    <t>Engineering/Utility Excavation/Sanitary Sewer Service/NA</t>
  </si>
  <si>
    <t>Engineering/Utility Excavation/Sanitary Sewer Service/NA Total</t>
  </si>
  <si>
    <t>Engineering/Utility Excavation/Water Service/NA</t>
  </si>
  <si>
    <t>Engineering/Utility Excavation/Water Service/NA Total</t>
  </si>
  <si>
    <t>Fence Permit</t>
  </si>
  <si>
    <t>Fence Permit Total</t>
  </si>
  <si>
    <t>MiscServices/Fees/NA/NA</t>
  </si>
  <si>
    <t>MiscServices/Fees/NA/NA Total</t>
  </si>
  <si>
    <t>Planning/Sign/NA/NA</t>
  </si>
  <si>
    <t>Planning/Sign/NA/NA Total</t>
  </si>
  <si>
    <t>Planning/Zoning Compliance/NA/NA</t>
  </si>
  <si>
    <t>Planning/Zoning Compliance/NA/NA Total</t>
  </si>
  <si>
    <t>Storm Water Pollution Prevention</t>
  </si>
  <si>
    <t>Storm Water Pollution Prevention Total</t>
  </si>
  <si>
    <t>DEMP</t>
  </si>
  <si>
    <t>RECORD TYPE</t>
  </si>
  <si>
    <t>Count(RECORD TYPE)</t>
  </si>
  <si>
    <t>ENG</t>
  </si>
  <si>
    <t>Count(RECORD STATUS DATE)</t>
  </si>
  <si>
    <t>Engineering/Right-of-Way/Construction/NA</t>
  </si>
  <si>
    <t>PLANNING</t>
  </si>
  <si>
    <t>Total mods</t>
  </si>
  <si>
    <t>2022-MSS-COM-00153</t>
  </si>
  <si>
    <t>COM BLDG/VB/B/Roofing work, minor structural framing, and HVAC repairs/VB/B</t>
  </si>
  <si>
    <t>FIVE VALLEYS RESTORATION AND CLEANING LLC</t>
  </si>
  <si>
    <t>2010 SOUTH AVE W</t>
  </si>
  <si>
    <t>2022-MSS-COM-00126</t>
  </si>
  <si>
    <t>STATE CRIME LAB/Remodel of Breath/Alcohol Lab - Enlarge existing office, add door opening to adjacent room, add wall dividing Latent Prints Lab./VB/B</t>
  </si>
  <si>
    <t>LANGLAS &amp; ASSOCIATES INC</t>
  </si>
  <si>
    <t>2679 PALMER ST</t>
  </si>
  <si>
    <t>2022-MSS-COM-00053</t>
  </si>
  <si>
    <t>BOONE AND CROCKET/Maintenance projects on the Boone and Crocket Club, the National Register Listed Milwaukee Depot at 250 Station Drive here in Missoula includes reroofing, downspout repair/replacement and painting, soffit damage repair and painting, masonry cleaning and repointing, window weatherstripping, removal and replacement of the existing exterior east side wheel chair ramp and stair, removal and replacement of a north side exterior stair, and repair and restoration of the architectural precast concrete and gas-pipe rail along Station Drive and south side of the building./VB/B</t>
  </si>
  <si>
    <t>HYDRO TECH INC</t>
  </si>
  <si>
    <t>250 STATION DR</t>
  </si>
  <si>
    <t>2022-MSS-COM-00200</t>
  </si>
  <si>
    <t>COM BLDG UNITS O, P &amp; F/Replace like for like damaged water damaged drywall 1st and 2nd floor halls, unit O, P, small patch in F./VB/B</t>
  </si>
  <si>
    <t>2820 GREAT NORTHERN LP</t>
  </si>
  <si>
    <t>2022-MSS-COM-00183</t>
  </si>
  <si>
    <t>ZIP BEVERAGE/replace burned materials   Like for Like/VB/B</t>
  </si>
  <si>
    <t>MIKE MCVICKER CONSTRUCTION</t>
  </si>
  <si>
    <t>1301 SCOTT ST</t>
  </si>
  <si>
    <t>2022-MSS-COM-00122</t>
  </si>
  <si>
    <t>COM / TI / Suite #300 has previously been combined 6 office spaces into one Suite (eliminating the original hallway). Owner is restoring the original 6 offices and hallway back to the original. Revising another office by constructing a wall for a fire escape exit. All construction to be restored to original design./VB/B</t>
  </si>
  <si>
    <t>B &amp; B CONSTRUCTION LLC</t>
  </si>
  <si>
    <t>101 E BROADWAY  STE 301</t>
  </si>
  <si>
    <t>101 E BROADWAY  STE 302</t>
  </si>
  <si>
    <t>101 E BROADWAY  STE 303</t>
  </si>
  <si>
    <t>101 E BROADWAY  STE 305</t>
  </si>
  <si>
    <t>101 E BROADWAY  STE 306</t>
  </si>
  <si>
    <t>2021-MSS-COM-00407</t>
  </si>
  <si>
    <t>HOMETREE PH3/upgrade mechanical system and fire rate a room to create marijuana extraction room. Remove several rooms. Upgrade several door to 1-hour fire rated. This is phase 3 and final of the originally permit numbered 2021-MSS-COM-00369./VB/F-1/M</t>
  </si>
  <si>
    <t>1245 W BROADWAY</t>
  </si>
  <si>
    <t>2022-MSS-COM-00158</t>
  </si>
  <si>
    <t>TRIED AND TRUE TINT/Change of Use Only.  Shell Permit to B-Occupancy Group.  No proposed changes or construction./VB/B/S-1</t>
  </si>
  <si>
    <t>5700-B EXPRESSWAY</t>
  </si>
  <si>
    <t>2022-MSS-COM-00131</t>
  </si>
  <si>
    <t>UM CONTINUING ED/JAMES E TODD BLDG 301 &amp; 305/Adding 2 walls to close off existing open office space in existing building.  new Door and window wall in one office.   reconfigure Hvac register &amp; existing lighting./VB/B</t>
  </si>
  <si>
    <t>REYNOLDS CONSTRUCTION CO INC</t>
  </si>
  <si>
    <t>25 CAMPUS DR</t>
  </si>
  <si>
    <t>2022-MSS-COM-00177</t>
  </si>
  <si>
    <t>HELLGATE HIGH SCHOOL WELDING/Pour concrete equipment pad/ sawcut holes for ductwork/VB/E</t>
  </si>
  <si>
    <t>SAPPHIRE MECHANICAL LLC</t>
  </si>
  <si>
    <t>925 GERALD AVE</t>
  </si>
  <si>
    <t>2022-MSS-COM-00160</t>
  </si>
  <si>
    <t>VERIZON/REMODEL OF TI/VB/M</t>
  </si>
  <si>
    <t>SCHEINER COMMERCIAL GROUP INC</t>
  </si>
  <si>
    <t>2901 BROOKS ST - MALL STORES</t>
  </si>
  <si>
    <t>2022-MSS-COM-00132</t>
  </si>
  <si>
    <t>THE DEN/INTERIOR TENANT IMPROVEMENT: 3500 SF RETAIL FOOD STORE, 2500 SF EATING ESTABLISHMENT, WITH EXTERIOR PATIO IMPROVEMENTS/VB/A-2/M</t>
  </si>
  <si>
    <t>6995 LINDA VISTA BLVD   STE 110</t>
  </si>
  <si>
    <t>6995 LINDA VISTA BLVD  STE 105</t>
  </si>
  <si>
    <t>2022-MSS-COM-00144</t>
  </si>
  <si>
    <t>WESTERN MONTANA MENTAL HEALTH CENTER/interior remodel/VB/B</t>
  </si>
  <si>
    <t>YBI RESTORATION</t>
  </si>
  <si>
    <t>1325 WYOMING ST</t>
  </si>
  <si>
    <t>2022-MSS-COM-00082</t>
  </si>
  <si>
    <t>SPACE D12 &amp; D13/SHELL FOR FUTURE TI/Consolidation of two existing tenant spaces, D-12 (+/-2162 SF) and D-13 (+/-2219), into a single tenant space, D-13A /VB/M</t>
  </si>
  <si>
    <t>MKC INC</t>
  </si>
  <si>
    <t>2022-MSS-COM-00118</t>
  </si>
  <si>
    <t>ALLEGIANCE DATA CENTER/Converting open office space to server room.  Limited parking lot revisions to fix on-site drainage./VB/B</t>
  </si>
  <si>
    <t>1131 W SUSSEX AVE</t>
  </si>
  <si>
    <t>2022-MSS-COM-00205</t>
  </si>
  <si>
    <t>FRANKLIN SCHOOL RM 234/235/Infill wall dividing classroom 234/235.  Steel studs and sheetrock only./VB/E</t>
  </si>
  <si>
    <t>1910 S 11TH ST W</t>
  </si>
  <si>
    <t>2022-MSS-COM-00127</t>
  </si>
  <si>
    <t>DIVERSIFIED PLASTICS/FOUNDATION OF ADDITION ONLY-SP INSP REQUIRED AND Remodel to Entry /VB/I-1/B</t>
  </si>
  <si>
    <t>3721 GRANT CREEK RD</t>
  </si>
  <si>
    <t>2022-MSS-COM-00166</t>
  </si>
  <si>
    <t>ALPINE VET/ENCLOSE PORCH/VB/B</t>
  </si>
  <si>
    <t>DEXTER CONSULTING</t>
  </si>
  <si>
    <t>500 S 05TH ST W</t>
  </si>
  <si>
    <t>2022-MSS-COM-00099</t>
  </si>
  <si>
    <t>MISSOULA PUBLIC LIBRARY/Addition to 4th Story roof patio/VB/A-2</t>
  </si>
  <si>
    <t>455 E MAIN ST</t>
  </si>
  <si>
    <t>2022-MSS-COM-00073</t>
  </si>
  <si>
    <t>FARMERS STATE BANK/REMODEL/VB/B</t>
  </si>
  <si>
    <t>3200 BROOKS ST</t>
  </si>
  <si>
    <t>2022-MSS-COM-00224</t>
  </si>
  <si>
    <t>9 PLEX / Remove and proper disposal of roofing material / Provide and Apply ice and water membrane per code / Provide and Apply, synthetic underlayment in succeeding courses / Provide and Apply Architectural Shingle System; High Wind Application / Provide and Apply ridge vent and hip/ridge shingle / Provide and apply all related accessories require to complete roofing scope of work / INSTALL PER IBC AND LISTING / 4:12 / VB / R-2</t>
  </si>
  <si>
    <t>INDEPENDENT ROOFING LLC</t>
  </si>
  <si>
    <t>304 S 03RD ST W</t>
  </si>
  <si>
    <t>2022-MSS-COM-00142</t>
  </si>
  <si>
    <t>RIVERROCK CRESTVIEW APTS / Remove existing roofing to bare decking / install new edge metal / install new underlayment including ice &amp; water barrier on all eaves and valleys / and synthetic paper elsewhere / install new limited lifetime architectural shingles / install new pipe boots / install new ridge vent and cap / INSTALL PER IBC AND LISTING / 8:12 / VB / R-2</t>
  </si>
  <si>
    <t>1230 OTIS ST</t>
  </si>
  <si>
    <t>2022-MSS-COM-00216</t>
  </si>
  <si>
    <t>COM / REMOVE EXISTING ROOFING / ICE AND WATER SHIELD / SYNTHETIC UNERLAYMENT / SHINGLES / INSTALL PER IBC AND LISTING / 8:12 &amp; 10:12 / VB / B</t>
  </si>
  <si>
    <t>R AND R ROOFING SPECIALTIES</t>
  </si>
  <si>
    <t>102 BEN HOGAN DR</t>
  </si>
  <si>
    <t>2022-MSS-COM-00201</t>
  </si>
  <si>
    <t>COM BLDG / Remove &amp; Replace 30# Felt / replace with 30-Year, Malarkey Shingle / Malarkey #1030 Synthetic underlayment / Malarkey Artic ice &amp; Water Shield / INSTALL PER IBC AND LISTING / 9:12 / VB / R-3</t>
  </si>
  <si>
    <t>416 E PINE ST</t>
  </si>
  <si>
    <t>2022-MSS-COM-00202</t>
  </si>
  <si>
    <t>CATS ON BROADWAY / Remove &amp; Replace 30# Felt / replace with 30-Year, Malarkey Shingle / Malarkey #1030 Synthetic underlayment / Malarkey Artic ice &amp; Water Shield / INSTALL PER IBC AND LISTING / 5:12 / VB / R-3</t>
  </si>
  <si>
    <t>1450 W BROADWAY</t>
  </si>
  <si>
    <t>2022-MSS-COM-00217</t>
  </si>
  <si>
    <t>COM / REMOVE EXISTING ROOFING / ICE AND WATER SHIELD / SYNTHETIC UNDERLAYMENT / SHINGLES / INSTALL PER IBC AND LISTING / 5:12 / VB / B</t>
  </si>
  <si>
    <t>3309 W BROADWAY</t>
  </si>
  <si>
    <t>2022-MSS-COM-00210</t>
  </si>
  <si>
    <t>BIG BEAR SIGN CO / Reroof office building / REMOVE EXISTING ROOFING / SYNTHETIC UNERLAYMENT / INSTALL ICE AND WATER SHIELD / METAL COVERING / INSTALL PER IBC AND LISTING / 5:12 / VB/ B</t>
  </si>
  <si>
    <t>SIX POINT CONSTRUCTION INC</t>
  </si>
  <si>
    <t>1315 CLARK FORK LN</t>
  </si>
  <si>
    <t>2022-MSS-RES-00408</t>
  </si>
  <si>
    <t>SFR/replace the old deck with Trex decking enlarge the deck to 10x9.5/VB/R-3</t>
  </si>
  <si>
    <t>406 MAINTENANCE AND REMODELING LLC</t>
  </si>
  <si>
    <t>6011 SUNVIEW DR</t>
  </si>
  <si>
    <t>2022-MSS-RES-00263</t>
  </si>
  <si>
    <t>ADU/CONVERT DET GARAGE TO ADU/VB/R-3</t>
  </si>
  <si>
    <t>ANDERSON CLEANING PAINTING AND MAINTENANCE</t>
  </si>
  <si>
    <t>1850 SCOTT ST</t>
  </si>
  <si>
    <t>2022-MSS-RES-00289</t>
  </si>
  <si>
    <t>ADU</t>
  </si>
  <si>
    <t>SFR/ADDITION/REMODEL/VB/R-3/U</t>
  </si>
  <si>
    <t>ECHELON CONSTRUCTION</t>
  </si>
  <si>
    <t>1403 STANLEY ST</t>
  </si>
  <si>
    <t>2022-MSS-RES-00277</t>
  </si>
  <si>
    <t>DUPLEX (FORMERLY SFR) / REMODEL /VB/R-2</t>
  </si>
  <si>
    <t>311-A/B W SPRUCE ST</t>
  </si>
  <si>
    <t xml:space="preserve">Duplex_x000D_
</t>
  </si>
  <si>
    <t>2022-MSS-RES-00550</t>
  </si>
  <si>
    <t>SFR/RESIDE/REPAIR DECK/install new lap siding over existing T-111/replace deck boards and repair deck framing/VB/R-3</t>
  </si>
  <si>
    <t>GREAT SPACES INC</t>
  </si>
  <si>
    <t>116 ARTEMOS DR</t>
  </si>
  <si>
    <t>2022-MSS-RES-00420</t>
  </si>
  <si>
    <t>SFR/Remove and Replace Deck with new larger deck/VB/R-3</t>
  </si>
  <si>
    <t>5903 LONGVIEW DR</t>
  </si>
  <si>
    <t>2022-MSS-RES-00522</t>
  </si>
  <si>
    <t>SFR/ VB / R-3 / Gut and remodel kitchen.  Including moving sink and associated plumbing, replacing 2 windows with 3 in new locations, and removing a wall and replacing with a beam if deemed necessary./VB/R-3</t>
  </si>
  <si>
    <t>1145 LOLO ST</t>
  </si>
  <si>
    <t>2022-MSS-RES-00228</t>
  </si>
  <si>
    <t>SFR/Construction of new walk out basement on the northwest corner of the house/VB/R-3</t>
  </si>
  <si>
    <t>GREENLINE CONSTRUCTION</t>
  </si>
  <si>
    <t>1717 34TH ST</t>
  </si>
  <si>
    <t>2022-MSS-RES-00349</t>
  </si>
  <si>
    <t>SFR/BASEMENT FINISH/EGRESS WINDOW/VB/R-3</t>
  </si>
  <si>
    <t>13 VIRGINIA DR</t>
  </si>
  <si>
    <t>2022-MSS-RES-00581</t>
  </si>
  <si>
    <t>SFR/Framing repairs per engineering letter for solar system/VB/R-3</t>
  </si>
  <si>
    <t>BIG SKY SOLAR</t>
  </si>
  <si>
    <t>1610 S 05TH ST W</t>
  </si>
  <si>
    <t>2022-MSS-RES-00473</t>
  </si>
  <si>
    <t>SFR/Remodel/kitchen + bathroom addition/VB/R-3/U</t>
  </si>
  <si>
    <t>2340 AGNES AVE</t>
  </si>
  <si>
    <t>2022-MSS-RES-00565</t>
  </si>
  <si>
    <t>SFR/REPLACE DECK/VB/R-3</t>
  </si>
  <si>
    <t>KINGDOM BUILDERS INC</t>
  </si>
  <si>
    <t>4010 DUNCAN DR</t>
  </si>
  <si>
    <t>2022-MSS-RES-00572</t>
  </si>
  <si>
    <t>SFR/INTERIOR REMODEL/VB/R-3</t>
  </si>
  <si>
    <t>CB CONSTRUCTION</t>
  </si>
  <si>
    <t>2812 QUEEN ST</t>
  </si>
  <si>
    <t>2022-MSS-RES-00041</t>
  </si>
  <si>
    <t>DUPLEX/ADDITION/REMODEL/VB/R-2</t>
  </si>
  <si>
    <t>541 BROOKS ST</t>
  </si>
  <si>
    <t>2022-MSS-RES-00579</t>
  </si>
  <si>
    <t>SFR / Replace wall studs that got wet from drain leak to prevent mold / VB / R3</t>
  </si>
  <si>
    <t>2022-MSS-RES-00536</t>
  </si>
  <si>
    <t>SFR/Addition of basement bedroom along with egress./VB/R-3</t>
  </si>
  <si>
    <t>ROSS RENOVATION AND CONSTRUCTION</t>
  </si>
  <si>
    <t>320 WOODWORTH AVE</t>
  </si>
  <si>
    <t>2022-MSS-RES-00555</t>
  </si>
  <si>
    <t>SFR/NEW BACK DECK/VB/R-3</t>
  </si>
  <si>
    <t>515 LUELLA LN</t>
  </si>
  <si>
    <t>2022-MSS-RES-00283</t>
  </si>
  <si>
    <t>SFR / BEDROOM, BATHROOM, KITCHEN, MECHANICAL, APPROXIMATELY 774 SQ FT ADDITION ON EXISTING STRUCTURE./VB/R-3</t>
  </si>
  <si>
    <t>BEYOND BUILDING LLC</t>
  </si>
  <si>
    <t>2521 RATTLESNAKE DR</t>
  </si>
  <si>
    <t>2022-MSS-RES-00664</t>
  </si>
  <si>
    <t>SFR / REMOVE EXISITNG ROOFING / INSTALL ICE AND WATER SHIELD / SYNTHETIC UNDERLAYMENT / SHINGLES / INSTALL PER IRC AND LISTING / 6:12 / VB / R3</t>
  </si>
  <si>
    <t>SIMPLY THE BEST ROOFING</t>
  </si>
  <si>
    <t>3401 LLOYD CT</t>
  </si>
  <si>
    <t>2022-MSS-RES-00670</t>
  </si>
  <si>
    <t>SFR / VB / R-3 / Remove shingles / install new drip edge / ice and water on eaves / starter course felt / new shingles / ridge vent and ridge cap 7/12 10/12 pitch</t>
  </si>
  <si>
    <t>2610 ARGENTA CT</t>
  </si>
  <si>
    <t>2022-MSS-RES-00669</t>
  </si>
  <si>
    <t>SFR /  Remove old wood lap siding and replace with LP siding / REMOVE EXISTING ROOFING / ICE AND WATER SHIELD / FELT UNDERLAYMENT / SHINGLES / INSTALL PER IRC AND LISTING / 7:12 / VB / R3</t>
  </si>
  <si>
    <t>2224 KENSINGTON AVE</t>
  </si>
  <si>
    <t>2022-MSS-RES-00673</t>
  </si>
  <si>
    <t>SFR / Replace siding on S side of garage. Approximately 80 SF. Reclaimed siding will be used to repair 15 sf of siding on house. / VB / R3</t>
  </si>
  <si>
    <t>1310 LINNEA LN</t>
  </si>
  <si>
    <t>2022-MSS-RES-00598</t>
  </si>
  <si>
    <t>GARAGE / Remove shingles / install new drip edge ice and water on eaves / new starter course felt / new shingles / ridge vent and ridge cap / INSTALL PER IRC AND LISTING / 4:12 / VB / U</t>
  </si>
  <si>
    <t>123 CRESTVIEW LN</t>
  </si>
  <si>
    <t>2022-MSS-RES-00597</t>
  </si>
  <si>
    <t>SFR / Remove shingles / install new drip edge ice and water on eaves / new starter course felt / new shingles / ridge vent and ridge cap / INSTALL PER IRC AND LISTING / 4:12 / VB / R-3</t>
  </si>
  <si>
    <t>2022-MSS-RES-00654</t>
  </si>
  <si>
    <t>SFR / REMOVE EXISTING ROOFING / INSTALL ICE AND WATER SHIELD / SYNTHETIC UNDERLAYMENT / SHINGLES / INSTALL PER IRC AND LISTING / 4:12 / VB / R3</t>
  </si>
  <si>
    <t>317 S EASY ST</t>
  </si>
  <si>
    <t>2022-MSS-RES-00661</t>
  </si>
  <si>
    <t>SFR / REMOVE EXISITING ROOFING / INSTALL ICE AND WATER SHIELD / SYNTHETIC UNDERLAYMENT / SHINGLES / INSTALL PER IRC AND LISTING / 6:12 /  VB / R3</t>
  </si>
  <si>
    <t>2820 SHEFFIELD DR</t>
  </si>
  <si>
    <t>2022-MSS-RES-00662</t>
  </si>
  <si>
    <t>SFR / REMOVE EXISTING ROOFING / INSTALL ICE AND WATER SHIELD / SYNTHETIC UNDERLAYMENT / SHINGLES / INSTALL PER IRC AND LISTING / 6:12 / VB / R3</t>
  </si>
  <si>
    <t>2227 36TH ST</t>
  </si>
  <si>
    <t>2022-MSS-RES-00666</t>
  </si>
  <si>
    <t>SFR / REMOVE EXISITING ROOFING / INSTALL ICE AND WATER SHEILD / SYNTHETIC UNDERLAYMENT / SHINGLES / INSTALL PER IRC AND LISTING / 4:12 / VB / R3</t>
  </si>
  <si>
    <t>SKYS THE LIMIT ROOFING</t>
  </si>
  <si>
    <t>417 S CURTIS ST</t>
  </si>
  <si>
    <t>2022-MSS-RES-00658</t>
  </si>
  <si>
    <t>SFR / REMOVE EXISTING ROOFING / INSTALL ICE AND WATER SHIELD / SYNTHETIC UNDERLAYMENT / SHINGLES / INSTALL PER IRC AND LISTING / 6:12 / VB / R-3</t>
  </si>
  <si>
    <t>2419 SOUTH HILLS DR</t>
  </si>
  <si>
    <t>2022-MSS-RES-00641</t>
  </si>
  <si>
    <t>SFR / REMOVE EXISITNG ROODING / REPLACE ICE AND  WATER SHIELD / SYNTHETIC UNDERLAYMENT / SHINGLES / INSTALL PER IRC AND LISTING / 4:12 / VB / R3</t>
  </si>
  <si>
    <t>607 W SUSSEX AVE</t>
  </si>
  <si>
    <t>2022-MSS-RES-00647</t>
  </si>
  <si>
    <t>1935 BURLINGTON AVE</t>
  </si>
  <si>
    <t>2022-MSS-RES-00643</t>
  </si>
  <si>
    <t>SFR / REMOVE EXISITING ROOFING / REPLACE ICE AND WATER SHIELD / SYNTHETIC UNDERLAYMENT / SHINGLES / INSTALL PER IRC AND LISTING / 4:12 / VB / R3</t>
  </si>
  <si>
    <t>FLAWLESS ROOFING AND REMODELING</t>
  </si>
  <si>
    <t>318 E CENTRAL AVE</t>
  </si>
  <si>
    <t>2022-MSS-RES-00626</t>
  </si>
  <si>
    <t>SFR / Remove existing siding / install James Hardie lap siding / and house wrap / Reusing existing window trim / VB / R-3</t>
  </si>
  <si>
    <t>LIGHT ROOFING LIMITED</t>
  </si>
  <si>
    <t>716 W PINE ST</t>
  </si>
  <si>
    <t>2022-MSS-RES-00633</t>
  </si>
  <si>
    <t>SFR / Removing siding, facia, and soffit / Installing James Hardie lap siding / Installing Protech metal facia and soffit / VB / R-3</t>
  </si>
  <si>
    <t>3501 S GRANT ST</t>
  </si>
  <si>
    <t>2022-MSS-RES-00630</t>
  </si>
  <si>
    <t>SFR / tear off and replace with 30 Malarkey shingles / install malarkey ice and water and underlayment / INSTALL PER IRC AND LISTING / 7:12 / VB / R-3</t>
  </si>
  <si>
    <t>1408 SHERWOOD ST</t>
  </si>
  <si>
    <t>2022-MSS-RES-00620</t>
  </si>
  <si>
    <t>SFR / asphalt roof repair on residence / WILL NOT BE REMOVING EXISTING ROOF, ONLY REPLACING ASPHALT SHINGLES AS NEEDED / INSTALL PER IRC AND LISTING / 4:12 / VB / R-3</t>
  </si>
  <si>
    <t>4312 BARBARA LN</t>
  </si>
  <si>
    <t>2022-MSS-RES-00625</t>
  </si>
  <si>
    <t>SFR / Tearing off existing roof / replacing with ice and water synthetic underlayment and GAF HDZ Shingles / INSTALL PER IRC AND LISTING / 6:12 / VB / R-3</t>
  </si>
  <si>
    <t>4652 CHRISTIAN DR</t>
  </si>
  <si>
    <t>2022-MSS-RES-00622</t>
  </si>
  <si>
    <t>2318 GARLAND DR</t>
  </si>
  <si>
    <t>2022-MSS-RES-00646</t>
  </si>
  <si>
    <t>SFR / REMOVE EXISITING ROOFING / REPLACE ICE AND WATER SHIELF / SYNTHETIC UNDERLAYMENT / SHINGLES / INSTALL PER IRC AND LISTING / 6:12 / VB / R3</t>
  </si>
  <si>
    <t>148 SW HIGGINS AVE</t>
  </si>
  <si>
    <t>2022-MSS-RES-00613</t>
  </si>
  <si>
    <t>SFR / re-roof / 5,10:12 / 1-arch / 2 story / R&amp;R / install synthetic underlayment / install 50 yr shingle / ice &amp; water shield / CRV / INSTALL PER IRC AND LISTING / VB / R-3</t>
  </si>
  <si>
    <t>2213 KENSINGTON AVE</t>
  </si>
  <si>
    <t>2022-MSS-RES-00612</t>
  </si>
  <si>
    <t>SFR / re-roof / 4:12 / 2-comp / 1 &amp; 2 story / R&amp;R / install synthetic underlayment / install 50 yr shingle / ice &amp; water shield / CRV / INSTALL PER IRC AND LISTING / VB / R-3</t>
  </si>
  <si>
    <t>6110 LINDA VISTA BLVD</t>
  </si>
  <si>
    <t>2022-MSS-RES-00611</t>
  </si>
  <si>
    <t>SFR / re-roof / 5:12 / 1 arch / 1 &amp; 2 story / R&amp;R / install synthetic underlayment / install 50 yr shingle / ice &amp; water shield / CRV / INSTALL PER IRC AND LISTING / VB / R-3</t>
  </si>
  <si>
    <t>5017 ROY CT</t>
  </si>
  <si>
    <t>2022-MSS-RES-00609</t>
  </si>
  <si>
    <t>SFR / Remove two layers of existing roofing / Install new ice and water shield membrane to ease / It's all new malarkey Highlander next architectural shingles and new metal / INSTALL PER IRC AND LISTING / 4:12 / VB / R-3</t>
  </si>
  <si>
    <t>TAYLOR ROOFING AND CONSTRUCTION</t>
  </si>
  <si>
    <t>2118 34TH ST</t>
  </si>
  <si>
    <t>2022-MSS-RES-00627</t>
  </si>
  <si>
    <t>SFR / Remove and proper disposal of roofing material / Provide and Apply ice and water membrane / 2 row at eaves / 1 Course centered in valley / 2:12 and 4:12 roofs cover entire / Provide and Apply, synthetic underlayment in succeeding courses. Button capped; no staples / Provide and Apply Architectural Shingle System; High Wind Application / Starter at eaves and rakes / 6 nail per shingle / Close cut valleys / Provide and Apply hip/ridge shingle / Provide and Apply 60MIL Membrane to flat area / ½” HD Board / 60MIL Single Ply Membrane Fully Adhere / Aluminum termination bar at roof edge / Provide and apply all related accessories require to complete roofing scope of work / VB / R-3 / WATER AND ICE SHIELD REQUIRED FROM EDGE OF EAVES TO A POINT 2 FEET INSIDE THE EXTERIOR WALLS, REGARDLESS OF PITCH. APPROVED AS NOTED.</t>
  </si>
  <si>
    <t>1203 COOPER ST</t>
  </si>
  <si>
    <t>2022-MSS-RES-00542</t>
  </si>
  <si>
    <t>SFR / Remove 3 layers of existing roofing to the deck / Install new ISO 1.5" and 60 MIL PVC / INSTALL ICE AND WATER SHIELD / INSTALL PER IRC AND LISTING / 1:12 / VB / R-3</t>
  </si>
  <si>
    <t>1915 34TH ST</t>
  </si>
  <si>
    <t>2022-MSS-RES-00553</t>
  </si>
  <si>
    <t>SFR / Remove shingles / install new drip edge ice and water on eaves / new starter course felt new shingles / ridge vent and ridge cap / TPO on 1:12 / INSTALL PER IRC AND LISTING / VB/ R-3 / OBSERVE LOWS SLOPE REQUIREMENTS</t>
  </si>
  <si>
    <t>917 CHERRY ST</t>
  </si>
  <si>
    <t>2022-MSS-RES-00599</t>
  </si>
  <si>
    <t>SFR / Remove shingles / install new drip edge ice and water on eaves / new starter course felt / new shingles / ridge vent and ridge cap / INSTALL PER IRC AND LISTING / 6:12  / VB / R-3</t>
  </si>
  <si>
    <t>2416 GARLAND DR</t>
  </si>
  <si>
    <t>2022-MSS-RES-00595</t>
  </si>
  <si>
    <t>SFR / Remove shingles / install new drip edge ice and water shield on eaves / new starter course felt / new shingles / ridge vent and ridge cap / 6:12 / INSTALL PER IRC AND LISTING / VB / R-3</t>
  </si>
  <si>
    <t>1572 FOX FIELD DR</t>
  </si>
  <si>
    <t>2022-MSS-RES-00619</t>
  </si>
  <si>
    <t>SFR / Remove existing shingles / Install new arctic seal, drip edge and malarkey legacy shingles to code / 3:12 pitch needs a full ice and water / INSTALL PER IRC AND LISTING / VB / R-3 / OBSERVE LOW SLOPE REQUIREMENTS</t>
  </si>
  <si>
    <t>18 MARTHA'S CT</t>
  </si>
  <si>
    <t>2022-MSS-RES-00621</t>
  </si>
  <si>
    <t>137 COHOSSET DR</t>
  </si>
  <si>
    <t>2022-MSS-RES-00596</t>
  </si>
  <si>
    <t>SFR / Remove shingles / install new drip edge ice and water on eaves / new starter course felt / new shingles / ridge vent and ridge cap / INSTALL PER IRC AND LISTING / 6:12 / VB / R-3</t>
  </si>
  <si>
    <t>2425 43RD ST</t>
  </si>
  <si>
    <t>2022-MSS-RES-00614</t>
  </si>
  <si>
    <t>SFR / Remove existing roof to the deck / Install new dry-in to code, SYNTHETIC TITANIUM UDL 0 / Install new Malarkey Highlanders to code / INSTALL ICE AND WATER SHIELD / INSTALL PER IRC AND LISTING / 5:12 / VB / R-3</t>
  </si>
  <si>
    <t>2010 W GREENOUGH DR</t>
  </si>
  <si>
    <t>2022-MSS-RES-00580</t>
  </si>
  <si>
    <t>SFR / Strip roofing to bare sheathing / install new Ice Water shield / Install Titanium underlayment / Install 28 square of new asphalt shingles / INSTALL PER IRC AND LISTING / 4:12 / VB / R-3</t>
  </si>
  <si>
    <t>310 SOUTH AVE E</t>
  </si>
  <si>
    <t>2022-MSS-RES-00610</t>
  </si>
  <si>
    <t>SFR / Reroof / REMOVE EXISITING ROOF / INSTALL ICE AND WATER SHIELD / INSTALL PER IRC AND LISTING / 4:12 / VB / R-3</t>
  </si>
  <si>
    <t>KENDALL CONSTRUCTION</t>
  </si>
  <si>
    <t>4003 THOMAS PL</t>
  </si>
  <si>
    <t>2022-MSS-RES-00615</t>
  </si>
  <si>
    <t>SFR / Roof Replacement Ownens Cornering synthetic underlayment / shingles / cap / REMOVE EXISTING ROOF/ INSTALL ICE AND WATER SHIELD / INSTALL PER IRC AND LISTING / 8:12 / VB / R-3</t>
  </si>
  <si>
    <t>5039 GERALDINE CT</t>
  </si>
  <si>
    <t>2022-MSS-RES-00586</t>
  </si>
  <si>
    <t>SFR / remove existing roof shingles / install high temp ice and water shield to eaves per code and in valleys / synthetic felt on remaining surface / 24ga standing seam metal roof system / continuous venting at ridge / INSTALL PER IRC AND LISTING / 4:12 / VB / R-3</t>
  </si>
  <si>
    <t>615 PATTEE CANYON RD</t>
  </si>
  <si>
    <t>2022-MSS-RES-00604</t>
  </si>
  <si>
    <t>920 SHERWOOD ST</t>
  </si>
  <si>
    <t>2022-MSS-RES-00608</t>
  </si>
  <si>
    <t>SFR / Remove &amp; Replace 30# Felt / replace with 50-Year, Malarkey Shingle / Malarkey #1030 Synthetic underlayment / Malarkey Artic ice &amp; Water Shield / INSTALL PER IRC AND LISTING / 6:12 / VB / R-3</t>
  </si>
  <si>
    <t>6315 HILLVIEW WAY</t>
  </si>
  <si>
    <t>2022-MSS-RES-00600</t>
  </si>
  <si>
    <t>SFR / REMOVE EXITING ROOFING / 60 MIL TPO / OBSERVE LOW SLOPE REQUIREMENTS / 2:12 / VB / R3</t>
  </si>
  <si>
    <t>507 PATTEE CANYON DR</t>
  </si>
  <si>
    <t>2022-MSS-RES-00240</t>
  </si>
  <si>
    <t>525 DALY AVE</t>
  </si>
  <si>
    <t>2022-MSS-RES-00312</t>
  </si>
  <si>
    <t>MTV CONSTRUCTION LLC</t>
  </si>
  <si>
    <t>7097 GUINEVERE DR</t>
  </si>
  <si>
    <t>2022-MSS-RES-00124</t>
  </si>
  <si>
    <t>NSFR/ATT GARAGE/ VB / R-3</t>
  </si>
  <si>
    <t>BATEMAN BUILDING COMPANY</t>
  </si>
  <si>
    <t>2704 SYCAMORE ST</t>
  </si>
  <si>
    <t>2022-MSS-RES-00253</t>
  </si>
  <si>
    <t>5518 HORN RD</t>
  </si>
  <si>
    <t>2022-MSS-RES-00021</t>
  </si>
  <si>
    <t>NSFR/ATT GARAGE//VB/R-3</t>
  </si>
  <si>
    <t>MCELMURRY HOMES INC</t>
  </si>
  <si>
    <t>4456 CHRISTIAN DR</t>
  </si>
  <si>
    <t>2022-MSS-RES-00321</t>
  </si>
  <si>
    <t>NSFR/VB/R-3</t>
  </si>
  <si>
    <t>PARKER CONSTRUCTION</t>
  </si>
  <si>
    <t>5526 CATTLE DR</t>
  </si>
  <si>
    <t>2022-MSS-RES-00320</t>
  </si>
  <si>
    <t>OSELLAME CONSTRUCTION COMPNAY</t>
  </si>
  <si>
    <t>2511 CHUCK WAGON DR</t>
  </si>
  <si>
    <t>2021-MSS-RES-00952</t>
  </si>
  <si>
    <t>NSFR/ BASEMENT/ ATT GARAGE/VB/R-3_x000D_Rev 01 - 07/28/2022: 5/4/22 REVISION TO ENLARGE BACK PORCH</t>
  </si>
  <si>
    <t>2022-MSS-RES-00500</t>
  </si>
  <si>
    <t>O AND O BUILDERS LLC</t>
  </si>
  <si>
    <t>2510 CHUCK WAGON DR</t>
  </si>
  <si>
    <t>2022-MSS-RES-00503</t>
  </si>
  <si>
    <t>2526 CHUCK WAGON DR</t>
  </si>
  <si>
    <t>2022-MSS-RES-00496</t>
  </si>
  <si>
    <t>2527 CHUCK WAGON RD</t>
  </si>
  <si>
    <t>2022-MSS-RES-00279</t>
  </si>
  <si>
    <t>NSFR /ATT GARAGE/VB/R-3</t>
  </si>
  <si>
    <t>BRAD PIERSMA BUILDER INCE</t>
  </si>
  <si>
    <t>7034 MAX DR</t>
  </si>
  <si>
    <t>2022-MSS-RES-00229</t>
  </si>
  <si>
    <t>5665 CATTLE DR</t>
  </si>
  <si>
    <t>2022-MSS-RES-00294</t>
  </si>
  <si>
    <t>324 CROSBY ST</t>
  </si>
  <si>
    <t>2022-MSS-RES-00241</t>
  </si>
  <si>
    <t>NEW ADU/ATT GARAGE &amp; CARPORTS/VB/R-3/U</t>
  </si>
  <si>
    <t>527 DALY AVE</t>
  </si>
  <si>
    <t>2022-MSS-RES-00400</t>
  </si>
  <si>
    <t>5542 HORN RD</t>
  </si>
  <si>
    <t>2021-MSS-RES-01068</t>
  </si>
  <si>
    <t>NSFR-ADU/ATT GARAGE/DEMO EXISTING GARAGE/VB/R-3/U</t>
  </si>
  <si>
    <t>105 BENTON AVE</t>
  </si>
  <si>
    <t>2020-MSS-RES-00896</t>
  </si>
  <si>
    <t>NSFR/ATT GARAGE/ DECK/ VB/ R3</t>
  </si>
  <si>
    <t>8190 RANCH CLUB RD</t>
  </si>
  <si>
    <t>2022-MSS-RES-00341</t>
  </si>
  <si>
    <t>STRATFORD INC</t>
  </si>
  <si>
    <t>2534 CHUCK WAGON DR</t>
  </si>
  <si>
    <t>2022-MSS-RES-00268</t>
  </si>
  <si>
    <t>NSF TOWNHOME/ATT GARAGE/VB/R-3</t>
  </si>
  <si>
    <t>KINGS ELECTRIC AND CONTRACTING LLC</t>
  </si>
  <si>
    <t>5325-B REMINGTON DR</t>
  </si>
  <si>
    <t>2022-MSS-RES-00267</t>
  </si>
  <si>
    <t>NEW TOWNHOME/ATT GARAGE/VB/R-3</t>
  </si>
  <si>
    <t>5325-A REMINGTON DR</t>
  </si>
  <si>
    <t>2022-MSS-RES-00342</t>
  </si>
  <si>
    <t>NEW TOWNHOUSE/ATT GARAGE/VB/R-3/U</t>
  </si>
  <si>
    <t>5309-A REMINGTON DR</t>
  </si>
  <si>
    <t>2022-MSS-RES-00343</t>
  </si>
  <si>
    <t>5309-B REMINGTON DR</t>
  </si>
  <si>
    <t>2022-MSS-RES-00344</t>
  </si>
  <si>
    <t>5309-C REMINGTON DR</t>
  </si>
  <si>
    <t>2022-MSS-RES-00154</t>
  </si>
  <si>
    <t>EBC DEVELOPMENT LLC</t>
  </si>
  <si>
    <t>951 KEMP ST</t>
  </si>
  <si>
    <t>2022-MSS-RES-00156</t>
  </si>
  <si>
    <t>959 KEMP ST</t>
  </si>
  <si>
    <t>2022-MSS-RES-00157</t>
  </si>
  <si>
    <t>963 KEMP ST</t>
  </si>
  <si>
    <t>2022-MSS-RES-00155</t>
  </si>
  <si>
    <t>955 KEMP ST</t>
  </si>
  <si>
    <t>2022-MSS-RES-00158</t>
  </si>
  <si>
    <t>967 KEMP ST</t>
  </si>
  <si>
    <t>2022-MSS-RES-00161</t>
  </si>
  <si>
    <t>SILVERFERN</t>
  </si>
  <si>
    <t>991 KEMP ST</t>
  </si>
  <si>
    <t>2022-MSS-RES-00162</t>
  </si>
  <si>
    <t>995 KEMP ST</t>
  </si>
  <si>
    <t>2022-MSS-RES-00163</t>
  </si>
  <si>
    <t>999 KEMP ST</t>
  </si>
  <si>
    <t>2022-MSS-RES-00159</t>
  </si>
  <si>
    <t>983 KEMP ST</t>
  </si>
  <si>
    <t>2022-MSS-RES-00160</t>
  </si>
  <si>
    <t>987 KEMP ST</t>
  </si>
  <si>
    <t>04 - New Duplex</t>
  </si>
  <si>
    <t>2021-MSS-RES-00493</t>
  </si>
  <si>
    <t>BNRDX - New Duplex</t>
  </si>
  <si>
    <t>NEW DUPLEX/ATT GARAGE//VB/R-3</t>
  </si>
  <si>
    <t>2112-A/B LIVINGSTON AVE</t>
  </si>
  <si>
    <t>2022-MSS-RES-00422</t>
  </si>
  <si>
    <t>BNRDA - New Detached Accessory Building</t>
  </si>
  <si>
    <t>NEW STORAGE SHED/simple storage shed 16 x 24 on vacant 22 x 28 garage slab/VB/U</t>
  </si>
  <si>
    <t>TUFF SHED INC</t>
  </si>
  <si>
    <t>5315 MAINVIEW DR</t>
  </si>
  <si>
    <t>2022-MSS-RES-00327</t>
  </si>
  <si>
    <t>2022-MSS-RES-00230</t>
  </si>
  <si>
    <t>2022-MSS-RES-00186</t>
  </si>
  <si>
    <t>DET GARAGE / new garage / replacing existing garage/VB/U</t>
  </si>
  <si>
    <t>1118 JACKSON ST</t>
  </si>
  <si>
    <t>2022-MSS-RES-00356</t>
  </si>
  <si>
    <t>2022-MSS-RES-00497</t>
  </si>
  <si>
    <t>2022-MSS-RES-00504</t>
  </si>
  <si>
    <t>2021-MSS-RES-00679</t>
  </si>
  <si>
    <t>NEW DET GARAGE-SHOP/VB/U</t>
  </si>
  <si>
    <t>REEVES LLC</t>
  </si>
  <si>
    <t>4665 RATTLESNAKE DR</t>
  </si>
  <si>
    <t>2022-MSS-RES-00501</t>
  </si>
  <si>
    <t>2022-MSS-RES-00358</t>
  </si>
  <si>
    <t>2021-MSS-COM-00331</t>
  </si>
  <si>
    <t>FIRST PRESBYTERIAN CHURCH/NEW STORAGE BLDG/VB/U</t>
  </si>
  <si>
    <t>QUALITY CONSTRUCTION COMPANY</t>
  </si>
  <si>
    <t>208 S 06TH ST W</t>
  </si>
  <si>
    <t>2022-MSS-COM-00071.01</t>
  </si>
  <si>
    <t>7/5/22 REVISION FOR MECHANICAL AND TENANT MODIFICATIONS</t>
  </si>
  <si>
    <t>1821 SOUTH AVE W   STE 301</t>
  </si>
  <si>
    <t>2022-MSS-COM-00070.01</t>
  </si>
  <si>
    <t>1821 SOUTH AVE W   STE 302</t>
  </si>
  <si>
    <t>2021-MSS-RES-00846.01</t>
  </si>
  <si>
    <t>12/1/21 REVISION TO REDUCE COURTYARD</t>
  </si>
  <si>
    <t>CORNERSTONE INC</t>
  </si>
  <si>
    <t>2866 RUSTLER DR</t>
  </si>
  <si>
    <t>2021-MSS-RES-00318.02</t>
  </si>
  <si>
    <t>Rev02 - 5/6/2022: 5/6/22 REVISION TO MODIFY INTERIOR BATH AND KITCHEN LAYOUT</t>
  </si>
  <si>
    <t>1730 MANSFIELD AVE</t>
  </si>
  <si>
    <t>2020-MSS-RES-01005.01</t>
  </si>
  <si>
    <t>7/21/22 REVISION TO FOUNDATION TYPE - MONO SLAB TO CRAWL SPACE</t>
  </si>
  <si>
    <t>04 - New Duplex Total</t>
  </si>
  <si>
    <t xml:space="preserve">SFR-DET
</t>
  </si>
  <si>
    <t>Census SFR</t>
  </si>
  <si>
    <t>sngl fam</t>
  </si>
  <si>
    <t>ACA Report</t>
  </si>
  <si>
    <t>1000.000.323022.00</t>
  </si>
  <si>
    <t>Grading Permits</t>
  </si>
  <si>
    <t>1000.000.323025.00</t>
  </si>
  <si>
    <t>Street Use Permits</t>
  </si>
  <si>
    <t>1000.000.341067.00</t>
  </si>
  <si>
    <t>Subdivision Exemption Affidavits</t>
  </si>
  <si>
    <t>1000.000.341068.00</t>
  </si>
  <si>
    <t>Subdivision Fees</t>
  </si>
  <si>
    <t>1000.000.341070.00</t>
  </si>
  <si>
    <t>Design Review Board</t>
  </si>
  <si>
    <t>1000.000.364043.00</t>
  </si>
  <si>
    <t>Rattlesnake Interceptor Fees</t>
  </si>
  <si>
    <t>Engineering/Fence/NA/NA</t>
  </si>
  <si>
    <t>Engineering/Fence/NA/NA Total</t>
  </si>
  <si>
    <t>Engineering/Grading/NA/NA</t>
  </si>
  <si>
    <t>Engineering/Grading/NA/NA Total</t>
  </si>
  <si>
    <t>Planning/Board Review/NA/NA</t>
  </si>
  <si>
    <t>Planning/Board Review/NA/NA Total</t>
  </si>
  <si>
    <t>Planning/Subdivision/Exemption Affidavit/NA</t>
  </si>
  <si>
    <t>Planning/Subdivision/Exemption Affidavit/NA Total</t>
  </si>
  <si>
    <t>Planning/Subdivision/Final Plat/NA</t>
  </si>
  <si>
    <t>Planning/Subdivision/Final Plat/NA Total</t>
  </si>
  <si>
    <t>IN HOUSE Report</t>
  </si>
  <si>
    <t>Engineering/SWPPP/NA/NA</t>
  </si>
  <si>
    <t>Engineering/Utility Excavation/Storm Sewer Service/NA</t>
  </si>
  <si>
    <t>Census</t>
  </si>
  <si>
    <t>TCV</t>
  </si>
  <si>
    <r>
      <t>Engineering/Utility Excavation/</t>
    </r>
    <r>
      <rPr>
        <b/>
        <sz val="10"/>
        <rFont val="Arial"/>
        <family val="2"/>
      </rPr>
      <t>Sanitary Sewer Service</t>
    </r>
    <r>
      <rPr>
        <sz val="10"/>
        <rFont val="Arial"/>
        <family val="2"/>
      </rPr>
      <t>/NA</t>
    </r>
  </si>
  <si>
    <t>2022-MSS-COM-00189</t>
  </si>
  <si>
    <t>PIERCE FLOORING/VB/M</t>
  </si>
  <si>
    <t>D LOWER CONSTRUCTION</t>
  </si>
  <si>
    <t>1906 BROOKS ST</t>
  </si>
  <si>
    <t>2022-MSS-RES-00254.01</t>
  </si>
  <si>
    <t>7/27/22 REVISION TO CHANGE ROOF AND ADD SIDE PORCH</t>
  </si>
  <si>
    <t>2022-MSS-COM-00198</t>
  </si>
  <si>
    <t>SUITE B/ CHANGE OF USE/changing restaurant space to merchandise or retail space. COU letter has been submitted. Cannabis no grow no manufacture. No structural changes, cosmetic only./VB/M</t>
  </si>
  <si>
    <t>FISHERS CONSTRUCTION AND LANDSCAPE</t>
  </si>
  <si>
    <t>4055 BROOKS ST  SUITE B</t>
  </si>
  <si>
    <t>2022-MSS-RES-00113.01</t>
  </si>
  <si>
    <t>8/15/22 REVISION TO FINISH BASEMENT</t>
  </si>
  <si>
    <t>5633 CATTLE DR</t>
  </si>
  <si>
    <t>2022-MSS-COM-00143</t>
  </si>
  <si>
    <t>LULULEMON/NEW TI/VB/M_x000D_Rev 01 - 09/13/2022: REV 1 7/19/22- FIVE MEP SHEETS MODIFIED / BACK OF HOUSE -LANDLORD ADD MORE ELECTRICAL EQUIP, REMOVE BACKHOUSE CLOSET, MODIFY STAFF ROOM, MODIFY SIZE OF EXIT CORRIDOR,  LIGHTING CHANGES, MODIFY HVAC LOCATION</t>
  </si>
  <si>
    <t>SHRADER AND MARTINEZ CONSTRUCTION USA LLC</t>
  </si>
  <si>
    <t>2022-MSS-COM-00037.01</t>
  </si>
  <si>
    <t>REVISION  - REMOVE PLANT PERKS 1ST FLOOR RETAIL SPACE. PLANT PERKS SPACE INCLUDES 1ST FLOOR COLD STORAGE AND 2ND FLOOR.</t>
  </si>
  <si>
    <t>2935 STOCKYARD RD  STE N201</t>
  </si>
  <si>
    <t>2022-MSS-COM-00188</t>
  </si>
  <si>
    <t>ST PATS O2 FACILITY/Adding additional reserve medical O2 tank to existing O2 facility in utility area on east side of hospital.   Plans were submitted and approved under Engineering Permit 2022-MSS-ADA-00015; work had commenced under this approved permit until the team was notified that this additional permit was required./VB/H-1</t>
  </si>
  <si>
    <t>500 W BROADWAY</t>
  </si>
  <si>
    <t>2020-MSS-COM-00345.01</t>
  </si>
  <si>
    <t>REVISION 8/1/22 / REV 01 - MODIFICATIONS TO THE SITE PLAN / SITE GRADING AND DEMO</t>
  </si>
  <si>
    <t>SWANK ENTERPRISES</t>
  </si>
  <si>
    <t>2827 FORT MISSOULA RD</t>
  </si>
  <si>
    <t>2022-MSS-COM-00111</t>
  </si>
  <si>
    <t>COM / TI REMODEL / PHASE 4 Demolition of the existing entry at Zootown Church and addition of a New Entry./IIIB/A-3</t>
  </si>
  <si>
    <t>3623 BROOKS ST</t>
  </si>
  <si>
    <t>2019-MSS-COM-00225.01</t>
  </si>
  <si>
    <t>2/4/21 FLOOR PLAN CHANGE</t>
  </si>
  <si>
    <t>STROH CONSTRUCTION</t>
  </si>
  <si>
    <t>126 E BROADWAY</t>
  </si>
  <si>
    <t>2022-MSS-COM-00100</t>
  </si>
  <si>
    <t>AT&amp;T WIRELESS/Remove 3 RRH's and Install 3 RRH's/VB/U</t>
  </si>
  <si>
    <t>WIRELESS CONSTRUCTION SERVICES CORP</t>
  </si>
  <si>
    <t>919 STRAND AVE</t>
  </si>
  <si>
    <t>2022-MSS-COM-00162</t>
  </si>
  <si>
    <t>TEA AND CREPE/NEW TI/relocate wall and provide infrastructure for prep &amp;  serving areas./VB/A-3</t>
  </si>
  <si>
    <t>SIRIUS CONSTRUCTION INC</t>
  </si>
  <si>
    <t>103 E MAIN ST</t>
  </si>
  <si>
    <t>2022-MSS-COM-00180</t>
  </si>
  <si>
    <t>ST PATS NUC MED CAM/Project is a 1500 SF interior renovation. All rated assemblies will remain in place. Occupancy loads will be reduced within renovated area. Project includes renovation of existing waiting area/office space. St. Patrick will be installing a new SPECT CT nuclear medicine camera and reconfigure small adjacent spaces to include waiting and office supporting spaces./VB/H-1</t>
  </si>
  <si>
    <t>2022-MSS-COM-00182</t>
  </si>
  <si>
    <t>TARGET PARKING LOT/The installation of 14 new Drive-up signage and 2 Way finding beacons for Target. This includes the restriping of existing parking stalls. This application is in regards to the (2) proposed Wayfinding Beacons./VB/U</t>
  </si>
  <si>
    <t>QRS SIGNS LLC</t>
  </si>
  <si>
    <t>2420 N RESERVE ST</t>
  </si>
  <si>
    <t>2022-MSS-COM-00199</t>
  </si>
  <si>
    <t>COM / Re Roof of maintenance building for Toole Village UMT housing / REMOVE EXISTING ROOF / NEW SHINGLES GLASS FIBER ASPHALT / 30# FELT UNDERLAYMENT / INSTALL ICE AND WATER SHIELD / INSTALL PER IBC AND LISTING / 4:12 / VB / U _x000D_
NO ADDRESS FOR THIS STRUCTOR / USING 1601 CINNABAR DR AS A REFERENCE</t>
  </si>
  <si>
    <t>ACE ROOFING LLC</t>
  </si>
  <si>
    <t>1601 CINNABAR DR</t>
  </si>
  <si>
    <t>2022-MSS-COM-00256</t>
  </si>
  <si>
    <t>COM / Remove shingles / install new drip edge ice and water on eaves / starter course felt / new shingles / ridge vent and ridge cap on flat section / TPO 60 MIL or rolled roofing / OC Duaration onyx black shingles / 4:12 &amp; 1:12 / INSTALL PER IBC AND LISTING / VB / B</t>
  </si>
  <si>
    <t>725 A SW HIGGINS AVE</t>
  </si>
  <si>
    <t>2022-MSS-COM-00211</t>
  </si>
  <si>
    <t>SPIRIT AT PLAY EARLY CHILDHOOD / New Asphalt shingles over existion roof / Only one layer on current roof / Owens Corning:  Supreme Desert Tan 3-Tab Metric Asphalt Roofing Shingles / INSTALL PER IBC AND LISTIING / 4:12 / Product Specifications Nominal Size 12" x 36"  5" Owens Corning WeatherLock G Granular Self-Sealing Ice and Water Shield Leak Barrier Model#AA10 / Tarah Asphalt Products 39.37 in A 432 sq. ft. Roll Saturated Felt Underlayment / VB / B</t>
  </si>
  <si>
    <t>621 STEPHENS AVE</t>
  </si>
  <si>
    <t>2022-MSS-COM-00258</t>
  </si>
  <si>
    <t>COM / REMOVE EXISTING ROOFING / Install 7/16 osb where there is gapped decking / ICE AND WATER SHIELD / SYNTHETIC UNDERLAYMENT / SHINGLES / INSTALL PER IBC AND LISTING / 12:12 / VB / R2</t>
  </si>
  <si>
    <t>120 1 S 04TH ST W</t>
  </si>
  <si>
    <t>2022-MSS-COM-00173</t>
  </si>
  <si>
    <t>APT BLDG / REMOVE EXISTING ROOF / REPLACE WITH 30# FELT / REPLACE WITH GLASS FIBER ASPHALT SHINGLES / INSTALL ICE AND WATER SHIELD / 7:12 / VB / R-2</t>
  </si>
  <si>
    <t>2021-MSS-RES-00439</t>
  </si>
  <si>
    <t>SFR/Kitchen remodel, bathroom remodel, bedroom dormer addition/ VB/ R3</t>
  </si>
  <si>
    <t>340 S 03RD ST W</t>
  </si>
  <si>
    <t>2022-MSS-RES-00462</t>
  </si>
  <si>
    <t>SFR/NEW DECK/VB/R-3</t>
  </si>
  <si>
    <t>5802 SKYVIEW DR</t>
  </si>
  <si>
    <t>2022-MSS-RES-00441</t>
  </si>
  <si>
    <t>DET GARAGE/OFFICE/CONVERT 2ND LEVEL TO PERSONAL OFFICE SPACE/VB/R-3</t>
  </si>
  <si>
    <t>2755 LOWER LINCOLN HILLS DR</t>
  </si>
  <si>
    <t>2022-MSS-RES-00618</t>
  </si>
  <si>
    <t>SFR / REMODEL / VB / R-3</t>
  </si>
  <si>
    <t>2210 HILDA AVE</t>
  </si>
  <si>
    <t>2022-MSS-RES-00642</t>
  </si>
  <si>
    <t>SFR/Basement Remodel/VB/R-3</t>
  </si>
  <si>
    <t>FULFORD HOMES</t>
  </si>
  <si>
    <t>800 EDITH ST</t>
  </si>
  <si>
    <t>2022-MSS-RES-00649</t>
  </si>
  <si>
    <t>SFR/Tub to shower conversion and replacing the surround wall in the upstairs master bathroom. No changes to the layout./VB/R-3</t>
  </si>
  <si>
    <t>1821 STRAND AVE</t>
  </si>
  <si>
    <t>2022-MSS-RES-00590</t>
  </si>
  <si>
    <t>SFR / ADDITION / REMODEL / Mudrooom addition and new stair to basement. / VB / R3</t>
  </si>
  <si>
    <t>1604 JACKSON ST</t>
  </si>
  <si>
    <t>2022-MSS-RES-00716</t>
  </si>
  <si>
    <t>2021 CODES/SFR/INTERIOR REMODEL/VB/R-3</t>
  </si>
  <si>
    <t>104 TAHOE DR</t>
  </si>
  <si>
    <t>2022-MSS-RES-00538</t>
  </si>
  <si>
    <t>2022-MSS-RES-00591</t>
  </si>
  <si>
    <t>SFR / Replacing the tub and surround wall for the shower area in the main floor bathroom. No changes to the layout or plumbing / VB / R-3</t>
  </si>
  <si>
    <t>2500 SCHILLING ST</t>
  </si>
  <si>
    <t>2022-MSS-RES-00592</t>
  </si>
  <si>
    <t>SFR / REMODEL / Replacing the shower and surround wall for the shower area in the master bathroom. No changes to layout. Will be moving drain the the center. / VB / R-3</t>
  </si>
  <si>
    <t>1711 MONTANA ST</t>
  </si>
  <si>
    <t>2022-MSS-RES-00284</t>
  </si>
  <si>
    <t>SFR / ADD SECOND FLOOR ABOVE ATT GARAGE, REMODEL 1/3 OF EXISTING SECOND FLOOR/VB/R-3</t>
  </si>
  <si>
    <t>1510 ANGELINA WAY</t>
  </si>
  <si>
    <t>2017-MSS-RES-00865</t>
  </si>
  <si>
    <t>SFR/BATHROOM &amp; LANDRY REMODEL/</t>
  </si>
  <si>
    <t>2110 INVERNESS PL</t>
  </si>
  <si>
    <t>2022-MSS-RES-00634</t>
  </si>
  <si>
    <t>SFR/Tub to shower conversion and replacing the surround wall in the hallway bathroom on the main floor. No changes to layout/VB/R-3</t>
  </si>
  <si>
    <t>6101 SKYVIEW DR</t>
  </si>
  <si>
    <t>2022-MSS-RES-00122</t>
  </si>
  <si>
    <t>325 UNIVERSITY AVE</t>
  </si>
  <si>
    <t>327 UNIVERSITY AVE</t>
  </si>
  <si>
    <t>2022-MSS-RES-00617</t>
  </si>
  <si>
    <t>SFR/replaced rotting or molded studs/moving some walls/kitchen and bathroom update/stairs brought to code and safety</t>
  </si>
  <si>
    <t>1935 S 11TH ST W</t>
  </si>
  <si>
    <t>2022-MSS-RES-00392</t>
  </si>
  <si>
    <t>SFR/REMODEL/ADDITION/VB/R-3/U</t>
  </si>
  <si>
    <t>108 MARY AVE</t>
  </si>
  <si>
    <t>2022-MSS-RES-00732</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</si>
  <si>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4:12 / VB / R-3</t>
  </si>
  <si>
    <t>1503 SAINT ANN DR</t>
  </si>
  <si>
    <t>2022-MSS-RES-00742</t>
  </si>
  <si>
    <t>DETACHED GARAGE / Remove &amp; Replace 30# Felt / replace with 30-Year Malarkey Shingle / Malarkey #1030 Synthetic underlayment / Malarkey Artic ice &amp; Water Shield / INSTALL PER IRC AND LISTING / 5:12 / VB/R3</t>
  </si>
  <si>
    <t>1023 COOPER ST</t>
  </si>
  <si>
    <t>2022-MSS-RES-00671</t>
  </si>
  <si>
    <t>SFR /REROOF/TEAR OFF/ICE &amp; WATER/ARCH SHINGLES/TWO STORY/12:12 VB / R-3 /</t>
  </si>
  <si>
    <t>225 UNIVERSITY AVE</t>
  </si>
  <si>
    <t>2022-MSS-RES-00728</t>
  </si>
  <si>
    <t>DET GARAGE / VB / U / remove old roofing / install ice &amp; water shield / install GAF Tigerpaw underlayment / install GAF Timberline HDz architectural shingles / INSTALL PER IRC AND LISTING / 4:12</t>
  </si>
  <si>
    <t>406 BENTLEY PARK LP</t>
  </si>
  <si>
    <t>2022-MSS-RES-00726</t>
  </si>
  <si>
    <t>SFR / REMOVE EXISITING ROOFING / ICE AND WATER SHIELD / SYNTHETIC UNDERLAYMENT / SHINGLES / INSTALL PER IRC AND LISTING / 7:12 / VB / R3</t>
  </si>
  <si>
    <t>MIGHTY DOG ROOFING 157</t>
  </si>
  <si>
    <t>1614 S 09TH ST W</t>
  </si>
  <si>
    <t>2022-MSS-RES-00727</t>
  </si>
  <si>
    <t>SFR / VB / R-3 / remove old roofing / install ice &amp; water shield / install GAF Tigerpaw underlayment / GAF Timberline HDz architectural shingles / INSTALL PER IRC AND LISTING / 6</t>
  </si>
  <si>
    <t>2022-MSS-RES-00719</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</si>
  <si>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R-3</t>
  </si>
  <si>
    <t>2201 GREENOUGH CT</t>
  </si>
  <si>
    <t>2022-MSS-RES-00714</t>
  </si>
  <si>
    <t>SFR / Remove Existing roofing / install ice and water shield to eaves per code and in valleys / synthetic underlayment / drip edge metal / Malarkey architectural shingles / plumbing pipe vent boots / continuous venting at the ridge / INSTALL PER IRC AND LISTING / 5:12 / VB / R-3</t>
  </si>
  <si>
    <t>4180 JAMIE ANN LN</t>
  </si>
  <si>
    <t>2022-MSS-RES-00717</t>
  </si>
  <si>
    <t>SFR / REMOVE EXISITING ROOFING / ICE AND WATER SHIELD / FELT UNDERLAYMENT / SHINGLES / INSTALL PER IRC AND LISTING / 4:12 / VB / R3</t>
  </si>
  <si>
    <t>937 COOLEY ST</t>
  </si>
  <si>
    <t>2022-MSS-RES-00720</t>
  </si>
  <si>
    <t>SFR / Remove existing roofing material / Resheet if necessary / Replace with synthetic underlayment and new GAF asphalt shingles / Remove debris / INSTALL ICE AND WATER SHIELD / INSTALL PER IRC AND LISTING / 3:12 / OBSERVE LOW SLOPE REQUIREMENTS / VB / R-3</t>
  </si>
  <si>
    <t>2102 38TH ST</t>
  </si>
  <si>
    <t>2022-MSS-RES-00730</t>
  </si>
  <si>
    <t>SFR / REMOVE EXISTING ROOFING / ICE AND WATER SHIELD / FELT UNDERLAYMENT / SHINGLES / INSTALL PER IRC AND LISTING / OBSERVE LOW SLOPE REQUIREMENTS / 3:12 / VB / R3</t>
  </si>
  <si>
    <t>5 VIRGINIA DR</t>
  </si>
  <si>
    <t>2022-MSS-RES-00380</t>
  </si>
  <si>
    <t>SFR / Remove existing roofing to bare decking / install new edge metal / install new underlayment - ice &amp; water barrier throughout due to low slope / install new limited lifetime architectural shingles / install new pipe boots / install new ridge vent and cap / INSTALL PER IRC AND LISTING / 3:12 / OBSERVE LOW SLOPE REQUIREMENTS / VB / R-3</t>
  </si>
  <si>
    <t>3906 BELLECREST DR</t>
  </si>
  <si>
    <t>2022-MSS-RES-00708</t>
  </si>
  <si>
    <t>SFR / REMOVE EXISTING ROOFING / ICE AND WATER SHIELD / FELT UNDERLAYMENT / SHINGLES / INSTALL PER IRC AND LISTING / 10:12 / VB / R3</t>
  </si>
  <si>
    <t>2605 MUIRFIELD CT</t>
  </si>
  <si>
    <t>2022-MSS-RES-00712</t>
  </si>
  <si>
    <t>1026 KENNETT ST</t>
  </si>
  <si>
    <t>2021-MSS-RES-00494</t>
  </si>
  <si>
    <t>SFR/ Remove existing asphalt shingles on roof and Install New asphalt shingle roofing./ ICE AND WATER SHIELD / REPLACE UNDERLAYMENT/SHINGLES PER 2021 IRC AND LISTING/ 4:12/ VB/R3</t>
  </si>
  <si>
    <t>SHAMROCK CONSTRUCTION</t>
  </si>
  <si>
    <t>6003 HILLVIEW WAY</t>
  </si>
  <si>
    <t>2022-MSS-RES-00652</t>
  </si>
  <si>
    <t>SFR / REMOVE EXISITNG ROOFING / ICE AND WATER SHIELD /  SYNTHETIC UNDERLAYMENT / SHINGLES / 6:12 / VB / R3</t>
  </si>
  <si>
    <t>118 W SUSSEX AVE</t>
  </si>
  <si>
    <t>2022-MSS-RES-00651</t>
  </si>
  <si>
    <t>DET GAR / REMOVE EXISTING ROOFING / ICE AND WATER SHIELD / SYNTHETIC UNDERLAYMENT / SHINGLES / INSTALL PER IRC AND LISTING / 7:12 / VB / U</t>
  </si>
  <si>
    <t>432 BROOKS ST</t>
  </si>
  <si>
    <t>2022-MSS-RES-00653</t>
  </si>
  <si>
    <t>DET GAR / REMOVE EXISTING ROOFING / ICE AND WATER SHIELD / SYNTHETIC UNDERLAYMENT / SHINGLES / INSTALL PER IRC AND LISTING / 6:12 / VB / U</t>
  </si>
  <si>
    <t>2022-MSS-RES-00650</t>
  </si>
  <si>
    <t>SFR / REMOVE EXISITNG ROOFING / INSTALL ICE AND WATER SHIELD / SYNTHETIC UNDERLAYMENT / SHINGLES / INSTALL PER IRC AND LISTING / 7:12 / VB / R3</t>
  </si>
  <si>
    <t>2022-MSS-RES-00639</t>
  </si>
  <si>
    <t>DUPLEX / re-roof / 5:12 / 1 3 tab layer / 1 &amp; 2 story / R&amp;R / install synthetic underlayment / install 50 yr shingle / ice &amp; water shield / CRV / INSTALL PER IRC AND LISTING / VB / R-2</t>
  </si>
  <si>
    <t>626 WHITAKER DR</t>
  </si>
  <si>
    <t>2022-MSS-RES-00707</t>
  </si>
  <si>
    <t>SFR / REMOVE EXISTING ROOFING / ICE AND WATER SHEILD / FELT UNDERLAYMENT SHINGLES / INTALL PER IRC AND LISTING / 6:12 / VB / R3</t>
  </si>
  <si>
    <t>4415 SCOTT ALLEN DR</t>
  </si>
  <si>
    <t>2022-MSS-RES-00706</t>
  </si>
  <si>
    <t>SFR / REMOVE EXISTING ROOFING / ICE AND WATER SHIELD / SYNTHETIC UNDERLAYMENT / SHINGLES / INSTALL PER IRC AND LISTING / 7:12 / VB / R3</t>
  </si>
  <si>
    <t>6240 LOWER MILLER CREEK RD</t>
  </si>
  <si>
    <t>2022-MSS-RES-00705</t>
  </si>
  <si>
    <t>SFR / REMOVE EXISTING ROOFING / ICE AND WATER SHIELD / SYNTHETIC UNDERLAYMENT / SHINGLES / INSTALL PER IRC AND LISTING / 6:12 / VB / R3</t>
  </si>
  <si>
    <t>115 FOSS CT W</t>
  </si>
  <si>
    <t>2022-MSS-RES-00704</t>
  </si>
  <si>
    <t>SFR / REMOVE EXISTING ROOFING / ICE AND WATER SHIELD / SYNTHETIC UNDERLAYMENT / SHINGLES / INSTALL PER IRC AND LISTING / 8:12 / VB / R3</t>
  </si>
  <si>
    <t>1722 COOPER ST</t>
  </si>
  <si>
    <t>2022-MSS-RES-00757</t>
  </si>
  <si>
    <t>SFR / re roof asphalt shingles / tear off and reroof / 7:12 / INSTALL ICE AND WATER SHIELD / INSTALL PER IRC AND LISTING / VB / R-3</t>
  </si>
  <si>
    <t>1655 S 03RD ST W</t>
  </si>
  <si>
    <t>2022-MSS-RES-00765</t>
  </si>
  <si>
    <t>DET GARAGE / reroof garage / remove existing roof / add ice and water shield 2' inside wall / synthetic and shingles / INSTALL PER IRC AND LISTING / 7:12 / VB/U</t>
  </si>
  <si>
    <t>2022-MSS-RES-00734</t>
  </si>
  <si>
    <t>SFR / Take of old shingles / put new 30 year malarkey nex / synthetic layment / ice water SHIELD by code / INSTALL PER IRC AND LISTING / 8:12 / VB / R-3</t>
  </si>
  <si>
    <t>120 NORTH AVE E</t>
  </si>
  <si>
    <t>2022-MSS-RES-00753</t>
  </si>
  <si>
    <t>SFR/REROOF/to remove old roofing, to install ice &amp; water shield, to install GAF Tigerpaw underlayment, to install AGF Timberline HDz architectural shingles./SINGLE STORY/12:12/VB/R-3</t>
  </si>
  <si>
    <t>643 CLEVELAND ST</t>
  </si>
  <si>
    <t>2022-MSS-RES-00741</t>
  </si>
  <si>
    <t>1617 STODDARD ST</t>
  </si>
  <si>
    <t>2022-MSS-RES-00740</t>
  </si>
  <si>
    <t>SFR / REMOVE EXISTING ROOFING / ICE AND WATER SHIELD / SYNTHETIC UNDERLAYMENT / SHINGLES / INSTALL PER IRC AND LISTING / 10:12 / VB / R3</t>
  </si>
  <si>
    <t>2027 KEMP ST</t>
  </si>
  <si>
    <t>2022-MSS-RES-00752</t>
  </si>
  <si>
    <t>DET GARAGE/REROOF/Remove &amp; Replace 30# Felt, replace with 30-Year, Malarkey Shingle. Malarkey #1030 Synthetic underlayment, Malarkey Artic ice &amp; Water Shield./SINGLE STORY/7:12/VB/R-3</t>
  </si>
  <si>
    <t>3105 CLARK ST</t>
  </si>
  <si>
    <t>2022-MSS-RES-00748</t>
  </si>
  <si>
    <t>SFR/REROOF/Remove &amp; Replace 30# Felt, replace with 50-Year, Malarkey Shingle._x000D_
Malarkey #1030 Synthetic underlayment, Malarkey Artic ice &amp; Water Shield/SINGLE STORY/7:12/VB/R-3</t>
  </si>
  <si>
    <t>3060 FLEET ST</t>
  </si>
  <si>
    <t>2022-MSS-RES-00751</t>
  </si>
  <si>
    <t>SFR/REROOF/Remove &amp; Replace 30# Felt, replace with 30-Year, Malarkey Shingle._x000D_
Malarkey #1030 Synthetic underlayment, Malarkey Artic ice &amp; Water Shield./SINGLE STORY/7:12/VB/R-3</t>
  </si>
  <si>
    <t>2022-MSS-RES-00772</t>
  </si>
  <si>
    <t>SFR / Remove &amp; Replace 30# Felt / replace with 30-Year, Malarkey Shingle / Malarkey #1030 Synthetic underlayment / Malarkey Artic ice &amp; Water Shield / INSTALL PER IRC AND LISTING / 5:12 / VB / R-3</t>
  </si>
  <si>
    <t>1101 VAN BUREN ST</t>
  </si>
  <si>
    <t>2022-MSS-RES-00755</t>
  </si>
  <si>
    <t>SFR / tear off roof down to the decking then repalce with gaf system / Replace underlayment GAF UNDERLAYMENT/ GAF shingles and drip edge / INSTALL ICE AND WATER SHEILD / INSTALL PER IRC AND LISTING / 12:12 / VB / R-3</t>
  </si>
  <si>
    <t>CREATUM ROOFING AND REPAIR</t>
  </si>
  <si>
    <t>128 S 06TH ST W</t>
  </si>
  <si>
    <t>2022-MSS-RES-00766</t>
  </si>
  <si>
    <t>SFR / REMOVE EXISTING ROOFING / ICE AND WATER SHEILD / SYNTHETIC UNDERLAYMENT / METAL ROOFING / INSTAL PER IRC AND LISTING / 6:12 / VB / R3</t>
  </si>
  <si>
    <t>1510 S 05TH ST W</t>
  </si>
  <si>
    <t>2022-MSS-RES-00211</t>
  </si>
  <si>
    <t>DEEP ROOTS CONSTRUCTION</t>
  </si>
  <si>
    <t>4453 CHRISTIAN DR</t>
  </si>
  <si>
    <t>2022-MSS-RES-00107</t>
  </si>
  <si>
    <t>LEVCHENKO CONTRACTING PLUMBING &amp; HEATING</t>
  </si>
  <si>
    <t>4345 CHRISTIAN DR</t>
  </si>
  <si>
    <t>2022-MSS-RES-00354</t>
  </si>
  <si>
    <t>218 SOUTH AVE E</t>
  </si>
  <si>
    <t>2022-MSS-RES-00235</t>
  </si>
  <si>
    <t>TWITE BROTHERS CONSTRUCTION LLC</t>
  </si>
  <si>
    <t>4398 CHRISTIAN DR</t>
  </si>
  <si>
    <t>2022-MSS-RES-00022</t>
  </si>
  <si>
    <t>7051 GUINEVERE DR</t>
  </si>
  <si>
    <t>2021-MSS-RES-00076</t>
  </si>
  <si>
    <t>2519 DRAKE LN</t>
  </si>
  <si>
    <t>2022-MSS-RES-00271</t>
  </si>
  <si>
    <t>STRAIGHT LINE CONSTRUCTION INC</t>
  </si>
  <si>
    <t>917 ANGLERS BEND WAY</t>
  </si>
  <si>
    <t>2022-MSS-RES-00203</t>
  </si>
  <si>
    <t>217 DEAN STONE DR</t>
  </si>
  <si>
    <t>2022-MSS-RES-00013</t>
  </si>
  <si>
    <t>4409 CHRISTIAN DR</t>
  </si>
  <si>
    <t>2022-MSS-RES-00357</t>
  </si>
  <si>
    <t>JM MORAN &amp; COMPANY INC</t>
  </si>
  <si>
    <t>2992 WOODLAND AVE</t>
  </si>
  <si>
    <t>2022-MSS-COM-00137</t>
  </si>
  <si>
    <t>BNMRA - New Multifamily 3-4 Units</t>
  </si>
  <si>
    <t>NEW TRI-PLEX/VB/R-2</t>
  </si>
  <si>
    <t>POINT CREATIVE LLC</t>
  </si>
  <si>
    <t>1830 S 11TH ST W</t>
  </si>
  <si>
    <t>2022-MSS-COM-00050</t>
  </si>
  <si>
    <t>OTIS ST APTS BLDG 1 18-PLEX/VB/R-2</t>
  </si>
  <si>
    <t>1300 OTIS ST</t>
  </si>
  <si>
    <t>2022-MSS-COM-00051</t>
  </si>
  <si>
    <t>OTIS ST APTS/NEW 21-PLEX/VB/R-2</t>
  </si>
  <si>
    <t>1310 OTIS ST</t>
  </si>
  <si>
    <t>2022-MSS-COM-00074</t>
  </si>
  <si>
    <t>NEW 12-PLEX/BLDG 1/VB/R-2</t>
  </si>
  <si>
    <t>4151 CHRISTIAN DR</t>
  </si>
  <si>
    <t>2022-MSS-COM-00062</t>
  </si>
  <si>
    <t>STRAND AVE APTS/NEW 13-PLEX/VB/R-2/U</t>
  </si>
  <si>
    <t>KHOURY ENTERPRISES INC</t>
  </si>
  <si>
    <t>1910 STRAND AVE</t>
  </si>
  <si>
    <t>2021-MSS-COM-00294</t>
  </si>
  <si>
    <t>NEW 15-PLEX/BLDG 29/VB/R-2</t>
  </si>
  <si>
    <t>2645 GEORGE ELMER DR</t>
  </si>
  <si>
    <t>2021-MSS-COM-00295</t>
  </si>
  <si>
    <t>NEW 18-PLEX/BLDG 30/VB/R-2</t>
  </si>
  <si>
    <t>2625 GEORG ELMER DR</t>
  </si>
  <si>
    <t>2021-MSS-COM-00293</t>
  </si>
  <si>
    <t>NEW 15-PLEX/BLDG 28/VB/R-2</t>
  </si>
  <si>
    <t>2655 GEORGE ELMER DR</t>
  </si>
  <si>
    <t>2022-MSS-RES-00355</t>
  </si>
  <si>
    <t>2022-MSS-RES-00290</t>
  </si>
  <si>
    <t>NEW DET GARAGE ON EXISTING FOUNDATION/ VB/U</t>
  </si>
  <si>
    <t>1532 S 12TH ST W</t>
  </si>
  <si>
    <t>2022-MSS-COM-00146</t>
  </si>
  <si>
    <t>TEMP RIGHT WAREHOUSE/UNCONDITIONED STORAGE WAREHOUSE TO REPLACE TEMPORARY MOBILE STORAGE AT SAME LOCATION/VB/S-2</t>
  </si>
  <si>
    <t>5826 SANDPIPER DR</t>
  </si>
  <si>
    <t>2022-MSS-COM-00263</t>
  </si>
  <si>
    <t>LOWES / GAF 60 mil TPO mechanically fastened over existing roof / INSTALL ICE AND WATER SHIELD / INSTALL PER IBC AND LISTING / 0.25:12 / VB / B</t>
  </si>
  <si>
    <t>MID-SOUTH SUBCONTRACTORS, INC. DBA MID-SOUTH ROOF SYSTEMS</t>
  </si>
  <si>
    <t>3100 N RESERVE ST</t>
  </si>
  <si>
    <t>09 - New Education</t>
  </si>
  <si>
    <t>2022-MSS-COM-00105</t>
  </si>
  <si>
    <t>BNCSE -  New Education</t>
  </si>
  <si>
    <t>UM DINING FACILITY/Construct new dining facility/IIB/A-2/B/E</t>
  </si>
  <si>
    <t>625 UNIVERSITY AVE</t>
  </si>
  <si>
    <t>09 - New Education Total</t>
  </si>
  <si>
    <t>Type</t>
  </si>
  <si>
    <t>Count</t>
  </si>
  <si>
    <t>Units</t>
  </si>
  <si>
    <t>1000.000.322021.00</t>
  </si>
  <si>
    <t>Rental Licenses</t>
  </si>
  <si>
    <t>Cannabis Business License (420 License)</t>
  </si>
  <si>
    <t>Cannabis Business License (420 License) Total</t>
  </si>
  <si>
    <t>Rental Renewal</t>
  </si>
  <si>
    <t>Rental Renewal Total</t>
  </si>
  <si>
    <t>1000.000.341071.00</t>
  </si>
  <si>
    <t>Planning/DER/NA/NA</t>
  </si>
  <si>
    <t>Planning/DER/NA/NA Total</t>
  </si>
  <si>
    <t>7</t>
  </si>
  <si>
    <t>101</t>
  </si>
  <si>
    <t>96</t>
  </si>
  <si>
    <t>56</t>
  </si>
  <si>
    <t>260</t>
  </si>
  <si>
    <t>DEMMP</t>
  </si>
  <si>
    <t>2</t>
  </si>
  <si>
    <t>15</t>
  </si>
  <si>
    <t>9</t>
  </si>
  <si>
    <t>8</t>
  </si>
  <si>
    <t>21</t>
  </si>
  <si>
    <t>76</t>
  </si>
  <si>
    <t>71</t>
  </si>
  <si>
    <t>5</t>
  </si>
  <si>
    <t>14</t>
  </si>
  <si>
    <t>221</t>
  </si>
  <si>
    <t>4</t>
  </si>
  <si>
    <t>10</t>
  </si>
  <si>
    <t>QTY</t>
  </si>
  <si>
    <t>Valuation</t>
  </si>
  <si>
    <t>Townhouse Exemption Development**</t>
  </si>
  <si>
    <t>N/A</t>
  </si>
  <si>
    <t>Jly</t>
  </si>
  <si>
    <t>Aug</t>
  </si>
  <si>
    <t>Sep</t>
  </si>
  <si>
    <t>Oct</t>
  </si>
  <si>
    <t>Nov</t>
  </si>
  <si>
    <t>Dec</t>
  </si>
  <si>
    <t>Jan</t>
  </si>
  <si>
    <t>Feb</t>
  </si>
  <si>
    <t>Mar</t>
  </si>
  <si>
    <t>Apr</t>
  </si>
  <si>
    <t>May</t>
  </si>
  <si>
    <t>Jun</t>
  </si>
  <si>
    <t>1st Qtr.</t>
  </si>
  <si>
    <t>by 1st Quarter Market Valuations FY23</t>
  </si>
  <si>
    <t>by 1st Quarter Market Valuations FY22</t>
  </si>
  <si>
    <t>2022-MSS-COM-00262</t>
  </si>
  <si>
    <t>2021 CODE / INTERIOR T.I. - ACCESSIBLE RESTROOM/VB/B</t>
  </si>
  <si>
    <t>3203 RUSSELL ST</t>
  </si>
  <si>
    <t>2022-MSS-COM-00286</t>
  </si>
  <si>
    <t>SANDPIPER SPEC BLDG/STORAGE RACKS/VB/M</t>
  </si>
  <si>
    <t>5975 SANDPIPER DR</t>
  </si>
  <si>
    <t>2022-MSS-COM-00135</t>
  </si>
  <si>
    <t>CMC CATH LAB/SP INSP REQD/Cath Lab Equipment Replacement Project/IB/I-2</t>
  </si>
  <si>
    <t>2021-MSS-COM-00261</t>
  </si>
  <si>
    <t>ANIMAL CLINIC/Front &amp; Rear Addition/VB/B</t>
  </si>
  <si>
    <t>920 SW HIGGINS AVE</t>
  </si>
  <si>
    <t>2022-MSS-COM-00190</t>
  </si>
  <si>
    <t>CAMBIE/Remodel for installation of a kitchen mechanical hood./VB/A-3</t>
  </si>
  <si>
    <t>945 WYOMING ST  STE 145</t>
  </si>
  <si>
    <t>2022-MSS-COM-00269</t>
  </si>
  <si>
    <t>CUCINA FLORABELLA LLC /REMODEL/5B/A-2/B</t>
  </si>
  <si>
    <t>MIKKELI BUILDING</t>
  </si>
  <si>
    <t>500 BROOKS ST</t>
  </si>
  <si>
    <t>2022-MSS-COM-00197</t>
  </si>
  <si>
    <t>AIRGAS/Remodel of existing mezzanine for two offices and conference room, added walls, flooring, paint, and doors./VB/B</t>
  </si>
  <si>
    <t>2034 MULLAN RD</t>
  </si>
  <si>
    <t>2022-MSS-COM-00096</t>
  </si>
  <si>
    <t>BLESSED TRINITY CATHOLIC CHURCH/123 square foot addition on SE elevation to house new pipe organ./VB/A-3</t>
  </si>
  <si>
    <t>SUMMIT BUILDERS GROUP LLC</t>
  </si>
  <si>
    <t>1475 EATON ST</t>
  </si>
  <si>
    <t>2022-MSS-COM-00333</t>
  </si>
  <si>
    <t>TRI-PLEX / REMOVE EXISTING ROOFING / ICE AND WATER SHIELD / SYNTHETIC UNDERLAYMENT / SHINGLES / INSTALL PER IBC AND LISTING / 6:12 / VB / R-2</t>
  </si>
  <si>
    <t>1500-A/B S 09TH ST W</t>
  </si>
  <si>
    <t>2022-MSS-COM-00278</t>
  </si>
  <si>
    <t>U.U. FELLOWSHIP OF MISSOULA/Remove and proper disposal of roofing material./Provide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work.8:12/TWO STORY/VB/A-3</t>
  </si>
  <si>
    <t>102 MCLEOD AVE</t>
  </si>
  <si>
    <t>2022-MSS-COM-00282</t>
  </si>
  <si>
    <t>COM / remove existing roof and install new 60 mil TPO R-30 poly ISO, taper insulation , 6 mil poly / INSTALL PER IBC AND LISTING / FLAT ROOF 0.25 PITCH / VB/ H</t>
  </si>
  <si>
    <t>2803 SOUTH AVE W</t>
  </si>
  <si>
    <t>2022-MSS-COM-00332</t>
  </si>
  <si>
    <t>BUBBLE BATH PET GROOMING / Remove and proper disposal of roofing material / Provide and Apply ice and water membrane per code / Provide and Apply, synthetic underlayment in succeeding courses / Provide and Apply Architectural Shingle System / Provide and Apply ridge vent and hip/ridge shingle / low slope are is 60MIL TPO over existing cover board / Provide and apply all related accessories require to complete roofing scope of work / INSTALL PER IBC AND LISTING / 5:12 / VB / B</t>
  </si>
  <si>
    <t>710 S ORANGE ST</t>
  </si>
  <si>
    <t>2022-MSS-COM-00330</t>
  </si>
  <si>
    <t>CRESTVIEW APTS / Carport 3 Directly SW of Building 4342  / Tear off Roof / Replace with 20# Synthetic Felt / Owens Corning Duration Shingles / Drip Edge / INSTALL ICE AND WATER SHIELD / INSTALL PER IBC AND LISTING / 4:12 / VB / U</t>
  </si>
  <si>
    <t>NORTHRIDGE ROOFING AND EXTERIORS LLC</t>
  </si>
  <si>
    <t>4342 EXPRESSWAY</t>
  </si>
  <si>
    <t>2022-MSS-COM-00312</t>
  </si>
  <si>
    <t>CRESTVIEW APTS / Carport Directly N of Building 4206 / Tear off Roof / Replace with 20# Synthetic Felt / Owens Corning Duration Shingles / Drip Edge / INSTALL ICE AND WATER SHIELD / INSTALL PER IBC AND LISTING / 4:12 / VB / U</t>
  </si>
  <si>
    <t>2022-MSS-COM-00313</t>
  </si>
  <si>
    <t>CRESTVIEW APTS / Carport Directly NE of Building 4206 / Tear off Roof / Replace with 20# Synthetic Felt / Owens Corning Duration Shingles / Drip Edge / INSTALL ICE AND WATER SHIELD / INSTALL PER IBC AND LISTING / 4:12 / VB / U</t>
  </si>
  <si>
    <t>2022-MSS-COM-00314</t>
  </si>
  <si>
    <t>CRESTVIEW APTS / Carport Directly NE of Building 4224 / Tear off Roof / Replace with 20# Synthetic Felt / Owens Corning Duration Shingles / Drip Edge / INSTALL ICE AND WATER SHIELD / INSTALL PER IBC AND LISTING / 4:12 / VB / U</t>
  </si>
  <si>
    <t>4224 EXPRESSWAY</t>
  </si>
  <si>
    <t>2022-MSS-COM-00316</t>
  </si>
  <si>
    <t>CRESTVIEW APTS / Carport Directly NE of Building 4236 / Tear off Roof / Replace with 20# Synthetic Felt / Owens Corning Duration Shingles / Drip Edge / INSTALL ICE AND WATER SHIELD / INSTALL PER IBC AND LISTING / 4:12 / VB / U</t>
  </si>
  <si>
    <t>4236 EXPRESSWAY</t>
  </si>
  <si>
    <t>2022-MSS-COM-00319</t>
  </si>
  <si>
    <t>CRESTVIEW APTS / Carport Directly SE of Building 4242 / Tear off Roof / Replace with 20# Synthetic Felt / Owens Corning Duration Shingles / Drip Edge / INSTALL ICE AND WATER SHEILD / INSTALL PER IBC AND LISTING / 4:12 / VB / U</t>
  </si>
  <si>
    <t>4242 EXPRESSWAY</t>
  </si>
  <si>
    <t>2022-MSS-COM-00321</t>
  </si>
  <si>
    <t>CRESTVIEW APTS / Carport 3 Directly S of Building 4338 / Tear off Roof / Replace with 20# Synthetic Felt / Owens Corning Duration Shingles / Drip Edge / INSTALL ICE AND WATER SHIELD / INSTALL PER IBC AND LISTING / 4:12 / VB / U</t>
  </si>
  <si>
    <t>2022-MSS-COM-00324</t>
  </si>
  <si>
    <t>CRESTVIEW APTS / Carport Directly S of Building 4304 / Tear off Roof / Replace with 20# Synthetic Felt / Owens Corning Duration Shingles / Drip Edge / INSTALL ICE AND WATER SHIELD / INSTALL PER IBC AND LISTING / 4:12 / VB / U</t>
  </si>
  <si>
    <t>4304 EXPRESSWAY</t>
  </si>
  <si>
    <t>2022-MSS-COM-00322</t>
  </si>
  <si>
    <t>CRESTVIEW APTS / Carport Directly SE of Building 4266 / Tear off Roof / Replace with 20# Synthetic Felt / Owens Corning Duration Shingles / Drip Edge / INSTALL ICE AND WATER SHIELD / INSTALL PER IBC AND LISTING / 4:12 / VB / U</t>
  </si>
  <si>
    <t>4266 EXPRESSWAY</t>
  </si>
  <si>
    <t>2022-MSS-COM-00326</t>
  </si>
  <si>
    <t>CRESTVIEW APTS / Carport 2 Directly SW of Building 4346  / Tear off Roof / Replace with 20# Synthetic Felt / Owens Corning Duration Shingles / Drip Edge / INSTALL ICE AND WATER SHIELD / INSTALL PER IBC AND LISTING / 4:12 / VB / U</t>
  </si>
  <si>
    <t>4346 EXPRESSWAY</t>
  </si>
  <si>
    <t>2022-MSS-COM-00328</t>
  </si>
  <si>
    <t>CRESTVIEW APTS / Carport Directly SW of Building 4342  / Tear off Roof / Replace with 20# Synthetic Felt / Owens Corning Duration Shingles / Drip Edge / INSTALL ICE AND WATER SHIELD / INSTALL PER IBC AND LISTING / 4:12 / VB / U</t>
  </si>
  <si>
    <t>2022-MSS-COM-00315</t>
  </si>
  <si>
    <t>CRESTVIEW APTS / Carport 2 Directly NE of Building 4224 / Tear off Roof / Replace with 20# Synthetic Felt / Owens Corning Duration Shingles / Drip Edge / INSTALL ICE AND WATER SHIELD / INSTALL PER IBC AND LISTING / 412 / VB / U</t>
  </si>
  <si>
    <t>2022-MSS-COM-00317</t>
  </si>
  <si>
    <t>CRESTVIEW APTS / Carport 2 Directly NE of Building 4236 / Tear off Roof / Replace with 20# Synthetic Felt / Owens Corning Duration Shingles / Drip Edge / INSTALL ICE AND WATER SHIELD / INSTALL PER IBC AND LISTING / 4:12 / VB / U</t>
  </si>
  <si>
    <t>2022-MSS-COM-00318</t>
  </si>
  <si>
    <t>CRESTVIEW APTS / Carport Directly NE of Building 4242 / Tear off Roof / Replace with 20# Synthetic Felt / Owens Corning Duration Shingles / Drip Edge / INSTALL ICE AND WATER SHIELD / INSTALL PER IBC AND LISTING / 4:12 / VB / U</t>
  </si>
  <si>
    <t>2022-MSS-COM-00320</t>
  </si>
  <si>
    <t>CRESTVIEW APTS / Carport 2 Directly SE of Building 4242 / Tear off Roof / Replace with 20# Synthetic Felt / Owens Corning Duration Shingles / Drip Edge / INSTALL ICE AND WATER SHIELD / INSTALL PER IBC AND LISTING / 4:12 / VB / U</t>
  </si>
  <si>
    <t>2022-MSS-COM-00325</t>
  </si>
  <si>
    <t>CRESTVIEW APTS / Carport Directly S of Building 4346  / Tear off Roof / Replace with 20# Synthetic Felt / Owens Corning Duration Shingles / Drip Edge / INSTALL ICE AND WATER SHIELD / INSTALL PER IBC AND LISTING / 4:12 / VB / U</t>
  </si>
  <si>
    <t>2022-MSS-COM-00323</t>
  </si>
  <si>
    <t>CRESTVIEW APTS / Carport 2 Directly SW of Building 4266 / Tear off Roof / Replace with 20# Synthetic Felt / Owens Corning Duration Shingles / Drip Edge / INSTALL ICE AND WATER SHIELD / INSTALL PER IBC AND LISTING / 4:12 / VB / U</t>
  </si>
  <si>
    <t>2022-MSS-COM-00327</t>
  </si>
  <si>
    <t>CRESTVIEW APTS / Carport Directly S of Building 4342  / Tear off Roof / Replace with 20# Synthetic Felt / Owens Corning Duration Shingles / Drip Edge / INSTALL ICE AND WATER SHIELD / INSTALL PER IBC AND LISTING / 4:12 / VB / U</t>
  </si>
  <si>
    <t>2022-MSS-COM-00329</t>
  </si>
  <si>
    <t>CRESTVIEW APTS / Carport 2 Directly SW of Building 4342  / Tear off Roof / Replace with 20# Synthetic Felt / Owens Corning Duration Shingles / Drip Edge / INSTALL ICE AND WATER SHIELD / INSTALL PER IBC AND LISTING / 4:12 / VB / U</t>
  </si>
  <si>
    <t>2022-MSS-COM-00296</t>
  </si>
  <si>
    <t>CRESTVIEW APTS / Re roof COMMERCIAL Building / Tear off Ice and Water at Eaves and Valleys / 20# Synthetic Felt / Owens Corning Duration Shingles / New drip Edge Pipe Jacks and Vents / INSTALL PER IBC AND LISTING / 8:12 / VB / R-2</t>
  </si>
  <si>
    <t>4324 EXPRESSWAY</t>
  </si>
  <si>
    <t>2022-MSS-COM-00297</t>
  </si>
  <si>
    <t>CRESTVIEW APTS / Re roof COMMERCIAL Building / Tear off Ice and Water at Eaves and Valleys / 20# Synthetic Felt / Owens Corning Duration Shingles New drip Edge Pipe Jacks and Vents / INSTALL PER IBC AND LISTING / 8:12 / VB / R-2</t>
  </si>
  <si>
    <t>4314 EXPRESSWAY</t>
  </si>
  <si>
    <t>2022-MSS-COM-00299</t>
  </si>
  <si>
    <t>CRESTVIEW APTS / Re roof COMMERCIAL Building Tear off Ice and Water at Eaves and Valleys / 20# Synthetic Felt / Owens Corning Duration Shingles New drip Edge Pipe Jacks and Vents / INSTALL PER IBC AND LISTING / 8:12 / VB / R-2</t>
  </si>
  <si>
    <t>2022-MSS-COM-00294</t>
  </si>
  <si>
    <t>CRESTVIEW APTS / Re roof COMMERCIAL Building / Tear off / Ice and Water at Eaves and Valleys / 20# Synthetic Felt / Owens Corning Duration Shingles / New drip Edge Pipe Jacks and Vents / INSTALL PER IBC AND LISTING / 8:12 / VB / R-2</t>
  </si>
  <si>
    <t>4338 EXPRESSWAY</t>
  </si>
  <si>
    <t>2022-MSS-COM-00292</t>
  </si>
  <si>
    <t>2022-MSS-COM-00311</t>
  </si>
  <si>
    <t>CRESTVIEW APTS / Carport Directly NE of Building 4314 / Tear off Roof /Replace with 20# Synthetic Felt / Owens Corning Duration Shingles / Drip Edge / INSTALL ICE AND WATER SHIELD / INSTALL PER IBC AND LISTING / 4:12 / VB / U</t>
  </si>
  <si>
    <t>2022-MSS-COM-00310</t>
  </si>
  <si>
    <t>CRESTVIEW APTS / Carport Directly N of Building 4314 / Tear off Roof / Replace with 20# Synthetic Felt / Owens Corning Duration Shingles / Drip Edge / INSTALL ICE AND WATER SHIELD / INSTALL PER IBC AND LISTING / 4:12 / VB / U</t>
  </si>
  <si>
    <t>2022-MSS-COM-00309</t>
  </si>
  <si>
    <t>CRESTVIEW APTS / Carport 2 Directly NW of Building 4324 / Tear off Roof / Replace with 20# Synthetic Felt / Owens Corning Duration Shingles / Drip Edge / INSTALL ICE AND WATER SHIELD / INSTALL PER IBC AND LISTING / 4:12 / VB / U</t>
  </si>
  <si>
    <t>2022-MSS-COM-00289</t>
  </si>
  <si>
    <t>4200 EXPRESSWAY</t>
  </si>
  <si>
    <t>2022-MSS-COM-00290</t>
  </si>
  <si>
    <t>4284 EXPRESSWAY</t>
  </si>
  <si>
    <t>2022-MSS-COM-00295</t>
  </si>
  <si>
    <t>CRESTVIEW APTS / Re roof COMMERCIAL Building Tear off Ice and Water at Eaves and Valleys / 20# Synthetic Felt / Owens Corning Duration Shingles / New drip Edge Pipe Jacks and Vents / INSTALL PER IBC AND LISTING / 8:12 / VB / U</t>
  </si>
  <si>
    <t>4328 EXPRESSWAY</t>
  </si>
  <si>
    <t>2022-MSS-COM-00291</t>
  </si>
  <si>
    <t>2022-MSS-COM-00304</t>
  </si>
  <si>
    <t>CRESTVIEW APTS / Carport 1 Directly NW of Building 4332 / Tear off Roof / Replace with 20# Synthetic Felt / Owens Corning Duration Shingles / Drip Edge / INSTALL ICE AND WATER SHIELD / INSTALL PER IBC AND LISTING / 4:12 / VB / U</t>
  </si>
  <si>
    <t>2022-MSS-COM-00305</t>
  </si>
  <si>
    <t>CRESTVIEW APTS / Carport 2 Directly NW of Building 4332 / Tear off Roof / Replace with 20# Synthetic Felt / Owens Corning Duration Shingles / Drip Edge / INSTALL ICE AND WATER SHIELD / INSTALL PER IBC AND LISTING / 4:12 / VB / U</t>
  </si>
  <si>
    <t>2022-MSS-COM-00306</t>
  </si>
  <si>
    <t>CRESTVIEW APTS / Carport 1 Directly NW of Building 4328 / Tear off Roof / Replace with 20# Synthetic Felt / Owens Corning Duration Shingles / Drip Edge / INSTALL ICE AND WATER SHIELD / INSTALL PER IBC AND LISTING / 4:12 / VB / U</t>
  </si>
  <si>
    <t>2022-MSS-COM-00308</t>
  </si>
  <si>
    <t>CRESTVIEW APTS / Carport Directly NW of Building 4324 / Tear off Roof / Replace with 20# Synthetic Felt / Owens Corning Duration Shingles / Drip Edge / INSTALL ICE AND WATER SHIELD / INSTALL PER IBC AND LISTING / 4:12 / VB / U</t>
  </si>
  <si>
    <t>2022-MSS-COM-00307</t>
  </si>
  <si>
    <t>CRESTVIEW APTS / Carport 2 Directly NW of Building 4328 / Tear off Roof / Replace with 20# Synthetic Felt / Owens Corning Duration Shingles / Drip Edge / INSTALL ICE AND WATER SHIELD / INSTALL PER IBC AND LISTING / 4:12 / VB / U</t>
  </si>
  <si>
    <t>2022-MSS-COM-00303</t>
  </si>
  <si>
    <t>CRESTVIEW APTS / Carport 2 Directly NW of Building 4338 / Tear off Roof / Replace with 20# Synthetic Felt / Owens Corning Duration Shingles / Drip Edge INSTALL ICE AND WATER SHIELD / INSTALL PER IBC AND LISTING / 4:12 / VB / U</t>
  </si>
  <si>
    <t>2022-MSS-COM-00302</t>
  </si>
  <si>
    <t>CRESTVIEW APTS / Carport Directly NW of Building 4338 / Tear off Roof / Replace with 20# Synthetic Felt / Owens Corning Duration Shingles / Drip Edge / INSTALL ICE AND WATER SHIELD / INSTALL PER IBC AND LISTING / 4:12 / VB / U</t>
  </si>
  <si>
    <t>2022-MSS-COM-00301</t>
  </si>
  <si>
    <t>2022-MSS-COM-00298</t>
  </si>
  <si>
    <t>4310 EXPRESSWAY</t>
  </si>
  <si>
    <t>2022-MSS-COM-00300</t>
  </si>
  <si>
    <t>2022-MSS-RES-00750</t>
  </si>
  <si>
    <t>2021 CODES/ SFR/Add drywall to garage walls/VB/R-3_x000D_
_x000D_
1/2" GWB required on walls abutting or within 3' of a dwelling unit. 5/8" Type X required on ceilings below habitable space.</t>
  </si>
  <si>
    <t>2028 KENSINGTON AVE</t>
  </si>
  <si>
    <t>2022-MSS-RES-00823</t>
  </si>
  <si>
    <t>2021 CODES/SFR/Tub to shower conversion and replacing the surround wall for the shower are, building new wet wall for the end of the shower and moving drain 2 inches to accommodate for wet wall./VB/R-3</t>
  </si>
  <si>
    <t>1239 COOPER ST</t>
  </si>
  <si>
    <t>2022-MSS-RES-00754</t>
  </si>
  <si>
    <t>2021 CODES/SFR/Add 2x4 kicker, every other rafter, under solar array/VB/R-3</t>
  </si>
  <si>
    <t>125 BEN HOGAN DR</t>
  </si>
  <si>
    <t>2022-MSS-RES-00239</t>
  </si>
  <si>
    <t>SFR/REMODEL/Kitchen, laundry, pantry and powder room Remodel and Flooring throughout the main floor. Sagging beam in basement replaced with a steel beam./VB/R-3</t>
  </si>
  <si>
    <t>ARW CONSTRUCTION SERVICES LLC</t>
  </si>
  <si>
    <t>2780 LORAINE DR</t>
  </si>
  <si>
    <t>2022-MSS-RES-00648</t>
  </si>
  <si>
    <t>SFR/Bath remodel, replace kitchen cabinets, frame shower wall in existing bathroom/VB/R-3</t>
  </si>
  <si>
    <t>PIONEER CONTRACTING LLC</t>
  </si>
  <si>
    <t>3015 PUTTER CT</t>
  </si>
  <si>
    <t>2022-MSS-RES-00702</t>
  </si>
  <si>
    <t>SFR// Remove and Replace Deck with new larger deck / VB / R-3</t>
  </si>
  <si>
    <t>31 RUSSELL PARK W</t>
  </si>
  <si>
    <t>2022-MSS-RES-00234</t>
  </si>
  <si>
    <t>SFR/Remodel Existing Kitchen and Master Bath./VB/R-3</t>
  </si>
  <si>
    <t>DESIGN WEST BUILDERS CORPORATION</t>
  </si>
  <si>
    <t>1415 KHANABAD WAY</t>
  </si>
  <si>
    <t>2022-MSS-RES-00667</t>
  </si>
  <si>
    <t>SFR/ADD ADU/Demolition of the roof of the existing garage. Building a 1 bedroom living unit on existing garage with deck./VB/R-3</t>
  </si>
  <si>
    <t>3055-A LOWER LINCOLN HILLS DR</t>
  </si>
  <si>
    <t>2022-MSS-RES-00807</t>
  </si>
  <si>
    <t>SFR/move bed room  to other side off basement with egress window/open to  up for den area/VB/R-3</t>
  </si>
  <si>
    <t>2022-MSS-RES-00710</t>
  </si>
  <si>
    <t>2021 CODE /SFR/ Tub to shower conversion and replacing the surround wall for the shower area in the upstairs bathroom. No change to layout. / VB / R-3</t>
  </si>
  <si>
    <t>1501 S 07TH ST W</t>
  </si>
  <si>
    <t>2022-MSS-RES-00515</t>
  </si>
  <si>
    <t>SFR/Rebuild and extend existing back porch 4 ft.  Build new side porch/breezeway connecting house to garage.  remove existing garge roof structure and install new engineered roof trusses, new roof at garage./VB/R-3</t>
  </si>
  <si>
    <t>HONE ARCHITECTS AND BUILDERS</t>
  </si>
  <si>
    <t>611 ROLLINS ST</t>
  </si>
  <si>
    <t>2022-MSS-RES-00569</t>
  </si>
  <si>
    <t>SFR/Finish Basement/VB/R-3</t>
  </si>
  <si>
    <t>4271 WILD FOX</t>
  </si>
  <si>
    <t>2022-MSS-RES-00494</t>
  </si>
  <si>
    <t>SFR/ADDITION/REMODEL/Upper floor addition over existing garage (128 s.f.)_x000D_
Upper floor remodel &amp; turn existing balcony into conditioned space</t>
  </si>
  <si>
    <t>345 W SUSSEX AVE</t>
  </si>
  <si>
    <t>2022-MSS-RES-00416</t>
  </si>
  <si>
    <t>SFR/GARAGE ADDITION WITH SECOND FLOOR ADDITION AND REMODEL OF EXISTING/VB/R-3</t>
  </si>
  <si>
    <t>ROCKY MOUNTAIN REMODELS</t>
  </si>
  <si>
    <t>2118 GERALD AVE</t>
  </si>
  <si>
    <t>2022-MSS-RES-00777</t>
  </si>
  <si>
    <t>SFR / Replacing the tub and surround wall for the tub area in the main floor bathroom and a tub to shower conversion and replacing the surround walls for the basement bathroom. No changes to either layout./VB/R-3</t>
  </si>
  <si>
    <t>210 N EASY ST</t>
  </si>
  <si>
    <t>2022-MSS-RES-00722</t>
  </si>
  <si>
    <t>2021 CODE / SFR / Excavate for 2 new 4-0x4-0 egress windows in place of 2 existing 2-0x1-0 windows/VB/R-3</t>
  </si>
  <si>
    <t>515 W SUSSEX AVE</t>
  </si>
  <si>
    <t>2022-MSS-RES-00512</t>
  </si>
  <si>
    <t>DUPLEX/Remove existing concrete steps to lower-level unit and replace with new concrete stairs.  Add alternate - replace with steel stair treads/stringers./VB/R-2</t>
  </si>
  <si>
    <t>BRISTLECONE DEVELOPMENT LLC</t>
  </si>
  <si>
    <t>500 OWEN ST</t>
  </si>
  <si>
    <t>2022-MSS-RES-00842</t>
  </si>
  <si>
    <t>SFR / Tear off old asphalt roofing materials &amp; replace with Malarkey Artic Seal Ice &amp; Water / Malarkey Securestart Synthetic Felt / Malarkey Vista Asphalt Shingles / INSTALL PER IRC AND LISTING / 4:12 / VB / R-3</t>
  </si>
  <si>
    <t>MERIDIAN CONSTRUCTION COMPANY</t>
  </si>
  <si>
    <t>4603 NICOLE CT</t>
  </si>
  <si>
    <t>2022-MSS-RES-00794</t>
  </si>
  <si>
    <t>SFR/REROOF/Remove existing roofing to bare decking, install new edge metal, install new underlayment including ice &amp; water barrier on all eaves and valleys and synthetic underlayment elsewhere, install new limited lifetime architectural shingles, install new pipe boots, install ridge cap and vent./6:12/SINGLE STORY/VB/R-3</t>
  </si>
  <si>
    <t>225 W CENTRAL AVE</t>
  </si>
  <si>
    <t>2022-MSS-RES-00795</t>
  </si>
  <si>
    <t>419 E BECKWITH AVE</t>
  </si>
  <si>
    <t>2022-MSS-RES-00840</t>
  </si>
  <si>
    <t>SFR / Remove existing roofing to bare decking / install new edge metal / install new underlayment including ice &amp; water barrier on all eaves, valleys and low slopes and synthetic underlayment elsewhere / install new limited lifetime architectural shingles / install new pipe boots / install new ridge cap and venting / INSTALL PER IRC AND LISTING / 10:12 / VB / R-3</t>
  </si>
  <si>
    <t>615 PHILIPS ST</t>
  </si>
  <si>
    <t>2022-MSS-RES-00846</t>
  </si>
  <si>
    <t>SFR / Remove &amp; Replace 30# Felt / replace with 30-Year, Malarkey Shingle /_x000D_
Malarkey #1030 Synthetic underlayment / Malarkey Artic ice &amp; Water Shield / INSTALL PER IRC AND LISTING / 8:12 / VB / R-3</t>
  </si>
  <si>
    <t>628 LONGSTAFF ST</t>
  </si>
  <si>
    <t>2022-MSS-RES-00847</t>
  </si>
  <si>
    <t>GARAGE / Remove &amp; Replace 30# Felt / replace with 30-Year, Malarkey Shingle / Malarkey #1030 Synthetic underlayment / Malarkey Artic ice &amp; Water Shield / INSTALL PER IRC AND LISTING / 8:12 / VB  R-3</t>
  </si>
  <si>
    <t>2022-MSS-RES-00825</t>
  </si>
  <si>
    <t>GARAGE / remove old roofing / to install ice &amp; water shield / to install GAF Tigerpaw underlayment / to install GAF Timberline HDz architectural shingles / INSTALL PER IRC AND LISTING / 4:12 / VB / R-3</t>
  </si>
  <si>
    <t>1023 LOCUST ST</t>
  </si>
  <si>
    <t>2022-MSS-RES-00826</t>
  </si>
  <si>
    <t>SFR / Remove &amp; Replace 30# Felt, replace with 50-Year, Malarkey Shingle / Malarkey #1030 Synthetic underlayment / Malarkey Artic ice &amp; Water Shield / INSTALL PER IRC AND LISTING / 6:12 / VB / R-3</t>
  </si>
  <si>
    <t>37 WILDGROUND LN</t>
  </si>
  <si>
    <t>2022-MSS-RES-00808</t>
  </si>
  <si>
    <t>SFR / REMOVE EXITING ROOFING / ICE AND WATER SHEILD / SYNTHETIC UNDERLAYMENT / SHINGLES / INSTALL PER IRC AND LISTING / 4:12 / VB / R3</t>
  </si>
  <si>
    <t>907 PALMER ST</t>
  </si>
  <si>
    <t>2022-MSS-RES-00818</t>
  </si>
  <si>
    <t>SFR / Remove &amp; Replace 30# Felt, replace with 30-Year, Malarkey Shingle / Malarkey #1030 Synthetic underlayment / Malarkey Artic ice &amp; Water Shield / INSTALL PER IRC AND LISTING / 5:12 / VB / R-3</t>
  </si>
  <si>
    <t>2412 ARCADIA DR</t>
  </si>
  <si>
    <t>2022-MSS-RES-00788</t>
  </si>
  <si>
    <t>SFR/REROOF/Remove shingles install new drip edge ice and water on eaves starter course felt new shingles ridge vent and ridge cap./6:12/SINGLE STORY/VB/R-3</t>
  </si>
  <si>
    <t>2512 KLONDIKE CT</t>
  </si>
  <si>
    <t>2022-MSS-RES-00800</t>
  </si>
  <si>
    <t>SFR/REROOF/Remove existing roofing material. Resheet if deemed necessary. Replace with synthetic underlayment and GAF asphalt shingles. Remove debris./8:12/ TWO STORY/VB/R-3</t>
  </si>
  <si>
    <t>533 N 02ND ST W</t>
  </si>
  <si>
    <t>2022-MSS-RES-00790</t>
  </si>
  <si>
    <t>SFR/REROOF/Remove shingles install new drip edge ice and water on eaves starter course felt new shingles ridge vent and ridge cap/4:12/TWO STORY/VB/R-3</t>
  </si>
  <si>
    <t>2401 57TH ST</t>
  </si>
  <si>
    <t>2022-MSS-RES-00789</t>
  </si>
  <si>
    <t>TOWNHOUSE/REROOF/Remove shingles, install new drip edge ice and water on eaves starter course felt new shingles ridge vent and ridge cap./10:12/TWO STORY/VB/R-3</t>
  </si>
  <si>
    <t>715 A SKYLA CT</t>
  </si>
  <si>
    <t>2022-MSS-RES-00799</t>
  </si>
  <si>
    <t>SFR / REMOVE EXISTING ROOF / re-roof / 3:12 / 2 3-tab layer / 1 &amp; 2 story / R&amp;R / install 50 year shingle / ice &amp; water shield / CRV / INSTALL PER IRC AND LISTING / OBSERVE LOW SLOPE REQIREMENTS / VB / R-3</t>
  </si>
  <si>
    <t>2509 VALLEY VIEW DR</t>
  </si>
  <si>
    <t>2022-MSS-RES-00801</t>
  </si>
  <si>
    <t>SFR/REROOF/Remove existing roofing material. Resheet if deemed necessary. Replace with synthetic underlayment and GAF asphalt shingles. Remove debris./4:12/SINGLE STORY/VB/R-3</t>
  </si>
  <si>
    <t>31 VIRGINIA DR</t>
  </si>
  <si>
    <t>2022-MSS-RES-00829</t>
  </si>
  <si>
    <t>SFR / Remove existing shingles and underlayment / Install new drip edge / 2 rows of ice and water at eaves / synthetic underlayment / and sgingles with new ridge vent and ridge shingles / INSTALL PER IRC AND LISTING / 6:12 / VB / R-3</t>
  </si>
  <si>
    <t>2661 MARY JANE BLVD</t>
  </si>
  <si>
    <t>2022-MSS-RES-00827</t>
  </si>
  <si>
    <t>125 E SUSSEX AVE</t>
  </si>
  <si>
    <t>2022-MSS-RES-00819</t>
  </si>
  <si>
    <t>SFR / Strip existing asphalt shingles to bare sheathing / Apply new Titanium underlayment and Ice/water shield / Install 28 Squares of new Malarky Vista shingles / INSTALL PER IRC AND LISTING / 4:12 / VB / R-3</t>
  </si>
  <si>
    <t>2307 NORTH AVE W</t>
  </si>
  <si>
    <t>2022-MSS-RES-00813</t>
  </si>
  <si>
    <t>SFR / Remove &amp; Replace 30# Felt / replace with Year, Malarkey Shingle / Malarkey #1030 Synthetic underlayment / Malarkey Artic ice &amp; Water Shield /1-Story / 5:12 / VB/ R-2</t>
  </si>
  <si>
    <t>1305 LILLY CT</t>
  </si>
  <si>
    <t>2022-MSS-RES-00792</t>
  </si>
  <si>
    <t>SFR/REROOF/Take of old shingles. Put new 50 year legacy malarkey shingles, ice water per code ,synthetic layment/8:12/SINGLE STORY/VB/R-3</t>
  </si>
  <si>
    <t>2323 CRAFTSMAN PL</t>
  </si>
  <si>
    <t>2022-MSS-RES-00729</t>
  </si>
  <si>
    <t>SFR /  Residing existing residence, replacing existing windows with new / VB / R-3</t>
  </si>
  <si>
    <t>3055 LOWER LINCOLN HILLS DR</t>
  </si>
  <si>
    <t>2022-MSS-RES-00781</t>
  </si>
  <si>
    <t>SFR / Remove &amp; Replace 30# Felt / replace with 40-Year, Malarkey Shingle / Malarkey #1030 Synthetic underlayment / Malarkey Artic ice &amp; Water Shield / INSTALL PER IRC AND LISTING / 6:12 / VB / R-3</t>
  </si>
  <si>
    <t>535 W KENT AVE</t>
  </si>
  <si>
    <t>2022-MSS-RES-00775</t>
  </si>
  <si>
    <t>SFR / Tear off of existing shingles / underlayment and sheeting on garage and replacing with New 7/16" OSB sheeting / malarkey 430 omniseal (rubberized asphalt) cap sheet / malarkey 420 base sbs membrane underlayment / INSTALL ICE AND WATER SHIELD / INSTALL PER IRC AND LISTING / 1:12 / VB / R-3</t>
  </si>
  <si>
    <t>410 BROOKS ST</t>
  </si>
  <si>
    <t>2022-MSS-RES-00784</t>
  </si>
  <si>
    <t>501 HILL ST</t>
  </si>
  <si>
    <t>2022-MSS-RES-00725</t>
  </si>
  <si>
    <t>SFR / Strip / WIP / synthetic Underlayment / 30yr shingle / ridgecap / ridgevent / INSTALL ICE AND WATER SHIELD / INSTALL PER IRC AND LISTING / 6:12 / VB / R-3</t>
  </si>
  <si>
    <t>DOUGLAS MILLER CONSTRUCTION &amp; PROPERTY MAINTENAN</t>
  </si>
  <si>
    <t>429 E SPRUCE ST</t>
  </si>
  <si>
    <t>2022-MSS-RES-00776</t>
  </si>
  <si>
    <t>SFR / Tear off of existing shingles , underlayment and flashing / Replacing with Interwrap rhino roof granulated ice and water underlayment as well as RHino roof udl synthetic underlayment / asphalt shingles / Ridge cap and all necessary flashing / INSTALL PER IRC AND LISTING / 4:12 / VB / R-3</t>
  </si>
  <si>
    <t>540 CLEVELAND ST</t>
  </si>
  <si>
    <t>2022-MSS-RES-00783</t>
  </si>
  <si>
    <t>SFR / remove old roofing / to install ice &amp; water shield / to install GAF Tigerpaw underlayment / to install GAF Timberline HDz architectural shingles / INSTALL PER IRC AND LISTING / VB / R-3</t>
  </si>
  <si>
    <t>2409 MOUNT AVE</t>
  </si>
  <si>
    <t>2022-MSS-RES-00779</t>
  </si>
  <si>
    <t>SFR / Remove &amp; Replace 30# Felt / replace with 30-Year, Malarkey Shingle / Malarkey #1030 Synthetic underlayment / Malarkey Artic ice &amp; Water Shield / INSTALL PER IRC AND LISTING / 8:12 / VB / R-3</t>
  </si>
  <si>
    <t>147 BURLINGTON AVE</t>
  </si>
  <si>
    <t>2022-MSS-RES-00762</t>
  </si>
  <si>
    <t>SFR / Remove shingles / install new drip edge ice and water on eaves / starter course felt / new shingles / ridge vent and ridge cap / 1 story / 4:12 / INSTALL IRC AND LISTING / VB / R-3</t>
  </si>
  <si>
    <t>616 SIMONS DR</t>
  </si>
  <si>
    <t>2022-MSS-COM-00156</t>
  </si>
  <si>
    <t>SFR / GRAVITY SEWER SERVICE REPAIR</t>
  </si>
  <si>
    <t>SOS CONSTRUCTION</t>
  </si>
  <si>
    <t>1332 RIVER ST  APTS A-D</t>
  </si>
  <si>
    <t>2022-MSS-RES-00605</t>
  </si>
  <si>
    <t>NSFR/ATT CARPORT/VB/R-3</t>
  </si>
  <si>
    <t>AMES AND ASSOCIATES CUSTOM BUILDERS</t>
  </si>
  <si>
    <t>107 W SUSSEX AVE</t>
  </si>
  <si>
    <t>2022-MSS-RES-00414</t>
  </si>
  <si>
    <t>SAPPHIRE CONSTRUCTION INC</t>
  </si>
  <si>
    <t>936 ANGLERS BEND WAY</t>
  </si>
  <si>
    <t>2022-MSS-RES-00430</t>
  </si>
  <si>
    <t>4408 CHRISTIAN DR</t>
  </si>
  <si>
    <t>2022-MSS-RES-00589</t>
  </si>
  <si>
    <t>5569 CATTLE DR</t>
  </si>
  <si>
    <t>2022-MSS-RES-00556</t>
  </si>
  <si>
    <t>6436 LOWER MILLER CREEK RD</t>
  </si>
  <si>
    <t>ALL VALLEY CONSTRUCTION LLC</t>
  </si>
  <si>
    <t>2022-MSS-RES-00212</t>
  </si>
  <si>
    <t>NSFR / ATT GARAGE/VB/R-3/U</t>
  </si>
  <si>
    <t>4463 CHRISTIAN DR</t>
  </si>
  <si>
    <t>2022-MSS-RES-00739</t>
  </si>
  <si>
    <t>2021 CODE / NEW ADU / VB / R-3</t>
  </si>
  <si>
    <t>657 NORTH AVE E</t>
  </si>
  <si>
    <t>2022-MSS-RES-00628</t>
  </si>
  <si>
    <t>NSFR/ATT GARARAGE/VB/R-3/U</t>
  </si>
  <si>
    <t>4337 CHRISTIAN DR</t>
  </si>
  <si>
    <t>2022-MSS-RES-00328</t>
  </si>
  <si>
    <t>RHIZOME CONSTRUCTION LLC</t>
  </si>
  <si>
    <t>4150 DUNCAN DR</t>
  </si>
  <si>
    <t>2022-MSS-RES-00631</t>
  </si>
  <si>
    <t>NSFR/ATT GARAGE / VB / R-3</t>
  </si>
  <si>
    <t>718 SPANISH PEAKS DR</t>
  </si>
  <si>
    <t>2022-MSS-RES-00508</t>
  </si>
  <si>
    <t>2149-A HORSETAIL LN</t>
  </si>
  <si>
    <t>2022-MSS-RES-00507</t>
  </si>
  <si>
    <t>2149-B HORSETAIL LN</t>
  </si>
  <si>
    <t>2020-MSS-RES-01049</t>
  </si>
  <si>
    <t>380 TRAIL BLAZER LOOP</t>
  </si>
  <si>
    <t>2022-MSS-RES-00607</t>
  </si>
  <si>
    <t>NEW DUPLEX / VB / R-2</t>
  </si>
  <si>
    <t>113 W SUSSEX AVE</t>
  </si>
  <si>
    <t>2022-MSS-RES-00606</t>
  </si>
  <si>
    <t>NEW DUPLEX /ATT CARPORT/ VB /R-3</t>
  </si>
  <si>
    <t>111 W SUSSEX AVE</t>
  </si>
  <si>
    <t>2022-MSS-COM-00169</t>
  </si>
  <si>
    <t>NEW 4-PLEX/BLDG A/VB/R-2</t>
  </si>
  <si>
    <t>BTW INC</t>
  </si>
  <si>
    <t>1724 S 14TH ST W</t>
  </si>
  <si>
    <t>2022-MSS-COM-00164</t>
  </si>
  <si>
    <t>12-PLEX BLDG 2/NEW 12-PLEX/VB/R-2</t>
  </si>
  <si>
    <t>4155 CHRISTIAN DR</t>
  </si>
  <si>
    <t>2022-MSS-COM-00155</t>
  </si>
  <si>
    <t>NEW 68-PLEX/VB/R-3</t>
  </si>
  <si>
    <t>2370 CLARK FORK LN</t>
  </si>
  <si>
    <t>2022-MSS-RES-00566</t>
  </si>
  <si>
    <t>NEW PERGOLA/VB/U</t>
  </si>
  <si>
    <t>NATURES ENHANCEMENT INC</t>
  </si>
  <si>
    <t>4835 JEFF DR</t>
  </si>
  <si>
    <t>2022-MSS-RES-00763</t>
  </si>
  <si>
    <t>NEW DET GARAGE / VB/U</t>
  </si>
  <si>
    <t>2231 W CENTRAL AVE</t>
  </si>
  <si>
    <t>2022-MSS-RES-00637</t>
  </si>
  <si>
    <t>NEW DET GARAGE/DEMO EXISTING/VB/U</t>
  </si>
  <si>
    <t>SCARIANO CONSTRUCTION INC</t>
  </si>
  <si>
    <t>333 DALY AVE</t>
  </si>
  <si>
    <t>2021-MSS-COM-00410</t>
  </si>
  <si>
    <t>LIFE FLIGHT OF MISSOULA/INSTALL NEW ON FRAME DOUBLE WIDE MODULAR STRUCTURE/VB/R-3</t>
  </si>
  <si>
    <t>SADDLE MOUNTAIN CONSTRUCTION</t>
  </si>
  <si>
    <t>6413 AVIATION WAY W</t>
  </si>
  <si>
    <t>2022-MSS-COM-00165</t>
  </si>
  <si>
    <t>NEW MAINTENANCE BUILDING/VB/U</t>
  </si>
  <si>
    <t>2022-MSS-RES-00441.01</t>
  </si>
  <si>
    <t>REV 1 - Build deck on top of existing garage. Build stairs and bridge to access deck. / VB / U</t>
  </si>
  <si>
    <t>2022-MSS-RES-00142.01</t>
  </si>
  <si>
    <t>8/26/22 REV01_x000D_
• Removed detached barn from project_x000D_
• Change from four car garage to three car garage_x000D_
• Removed steel retaining walls at driveway and south courtyard_x000D_
• Raised elevation of home 3’ and increased the driveway slope to 11% - We have written approval from Adam Sebastian and Aaron Lebsack which I will include as supplemental documents_x000D_
• Basement living area to be left as unfinished_x000D_
• Removed basement bar and fireplace_x000D_
• Reduced mudroom size and changed layout_x000D_
• Removed skylights from family wing hallway_x000D_
• Removed a window in primary bedroom_x000D_
• Changed stone siding to stucco siding_x000D_
• Changed metal roofing to asphalt shingle_x000D_
• Changed glass railing at stairway to metal_x000D_
• Minor changes to lighting layouts and fixtures_x000D_
• Reduced amount of built in cabinetry</t>
  </si>
  <si>
    <t>3455 DUNCAN DR</t>
  </si>
  <si>
    <t>2021-MSS-RES-01045.01</t>
  </si>
  <si>
    <t>10/19/22 REVISION TO CHANGE ROOF PITCH FROM 8:12 TO 4:12 AND FROM ENGINEERED TRUSS TO RAFTERS</t>
  </si>
  <si>
    <t>409 MCLEOD AVE</t>
  </si>
  <si>
    <t>2021-MSS-RES-00747.01</t>
  </si>
  <si>
    <t>9/20/22 REVISION TO ADD ELEVATOR</t>
  </si>
  <si>
    <t>235 LESLIE LN</t>
  </si>
  <si>
    <t>2021-MSS-RES-00746.01</t>
  </si>
  <si>
    <t>235-A LESLIE LN</t>
  </si>
  <si>
    <t>2021-MSS-RES-00690.01</t>
  </si>
  <si>
    <t>9/2/22 REVISION FOR MINOR CHANGES TO BASEMENT</t>
  </si>
  <si>
    <t>SUMMIT CREEK INC</t>
  </si>
  <si>
    <t>226 MANSION HEIGHTS DR</t>
  </si>
  <si>
    <t>2021-MSS-COM-00403.01</t>
  </si>
  <si>
    <t>10/19/22 REVISION TO ADD LAUNDRY ROOM</t>
  </si>
  <si>
    <t>1301 MAURICE AVE</t>
  </si>
  <si>
    <t>2020-MSS-COM-00068.06</t>
  </si>
  <si>
    <t>6/8/22 REVISION FOR EXTERIOR ADA RAMP</t>
  </si>
  <si>
    <t>STRAIGHTEDGE CONSTRUCTION LLC</t>
  </si>
  <si>
    <t>308 W PINE ST  --  SHELL</t>
  </si>
  <si>
    <t>2017-MSS-RES-00271.02</t>
  </si>
  <si>
    <t>9/26/22 REVISION TO STAIRWELL AND EGRESS DOOR OPENING</t>
  </si>
  <si>
    <t>420 KING ST</t>
  </si>
  <si>
    <t>SNGL</t>
  </si>
  <si>
    <r>
      <rPr>
        <sz val="10"/>
        <rFont val="Arial"/>
        <family val="2"/>
      </rPr>
      <t>Total Collected</t>
    </r>
  </si>
  <si>
    <r>
      <rPr>
        <sz val="10"/>
        <rFont val="Arial"/>
        <family val="2"/>
      </rPr>
      <t>1000.000.322020.00</t>
    </r>
  </si>
  <si>
    <r>
      <rPr>
        <sz val="10"/>
        <rFont val="Arial"/>
        <family val="2"/>
      </rPr>
      <t>General Licenses</t>
    </r>
  </si>
  <si>
    <r>
      <rPr>
        <sz val="10"/>
        <rFont val="Arial"/>
        <family val="2"/>
      </rPr>
      <t>1000.000.322021.00</t>
    </r>
  </si>
  <si>
    <r>
      <rPr>
        <sz val="10"/>
        <rFont val="Arial"/>
        <family val="2"/>
      </rPr>
      <t>Rental Licenses</t>
    </r>
  </si>
  <si>
    <r>
      <rPr>
        <sz val="10"/>
        <rFont val="Arial"/>
        <family val="2"/>
      </rPr>
      <t>1000.000.323015.00</t>
    </r>
  </si>
  <si>
    <r>
      <rPr>
        <sz val="10"/>
        <rFont val="Arial"/>
        <family val="2"/>
      </rPr>
      <t>Utility Excavation Permits</t>
    </r>
  </si>
  <si>
    <r>
      <rPr>
        <sz val="10"/>
        <rFont val="Arial"/>
        <family val="2"/>
      </rPr>
      <t>1000.000.323021.00</t>
    </r>
  </si>
  <si>
    <r>
      <rPr>
        <sz val="10"/>
        <rFont val="Arial"/>
        <family val="2"/>
      </rPr>
      <t>Paving Permits</t>
    </r>
  </si>
  <si>
    <r>
      <rPr>
        <sz val="10"/>
        <rFont val="Arial"/>
        <family val="2"/>
      </rPr>
      <t>1000.000.323052.00</t>
    </r>
  </si>
  <si>
    <r>
      <rPr>
        <sz val="10"/>
        <rFont val="Arial"/>
        <family val="2"/>
      </rPr>
      <t>SWPPP Permit</t>
    </r>
  </si>
  <si>
    <r>
      <rPr>
        <sz val="10"/>
        <rFont val="Arial"/>
        <family val="2"/>
      </rPr>
      <t>1000.000.323054.00</t>
    </r>
  </si>
  <si>
    <r>
      <rPr>
        <sz val="10"/>
        <rFont val="Arial"/>
        <family val="2"/>
      </rPr>
      <t>Zoning Compliance</t>
    </r>
  </si>
  <si>
    <r>
      <rPr>
        <sz val="10"/>
        <rFont val="Arial"/>
        <family val="2"/>
      </rPr>
      <t>1000.000.341073.00</t>
    </r>
  </si>
  <si>
    <r>
      <rPr>
        <sz val="10"/>
        <rFont val="Arial"/>
        <family val="2"/>
      </rPr>
      <t>Fire Plan Review Fees</t>
    </r>
  </si>
  <si>
    <r>
      <rPr>
        <sz val="10"/>
        <rFont val="Arial"/>
        <family val="2"/>
      </rPr>
      <t>1000.000.341074.00</t>
    </r>
  </si>
  <si>
    <r>
      <rPr>
        <sz val="10"/>
        <rFont val="Arial"/>
        <family val="2"/>
      </rPr>
      <t>Fire Inspection Fees</t>
    </r>
  </si>
  <si>
    <r>
      <rPr>
        <sz val="10"/>
        <rFont val="Arial"/>
        <family val="2"/>
      </rPr>
      <t>1000.000.341076.00</t>
    </r>
  </si>
  <si>
    <r>
      <rPr>
        <sz val="10"/>
        <rFont val="Arial"/>
        <family val="2"/>
      </rPr>
      <t>Engineering Plan Check Fees</t>
    </r>
  </si>
  <si>
    <r>
      <rPr>
        <sz val="10"/>
        <rFont val="Arial"/>
        <family val="2"/>
      </rPr>
      <t>1000.000.342013.00</t>
    </r>
  </si>
  <si>
    <r>
      <rPr>
        <sz val="10"/>
        <rFont val="Arial"/>
        <family val="2"/>
      </rPr>
      <t>Background Checks - Licenses</t>
    </r>
  </si>
  <si>
    <r>
      <rPr>
        <sz val="10"/>
        <rFont val="Arial"/>
        <family val="2"/>
      </rPr>
      <t>1000.000.343025.00</t>
    </r>
  </si>
  <si>
    <r>
      <rPr>
        <sz val="10"/>
        <rFont val="Arial"/>
        <family val="2"/>
      </rPr>
      <t>Water Service Permits</t>
    </r>
  </si>
  <si>
    <r>
      <rPr>
        <sz val="10"/>
        <rFont val="Arial"/>
        <family val="2"/>
      </rPr>
      <t>1000.000.343033.00</t>
    </r>
  </si>
  <si>
    <r>
      <rPr>
        <sz val="10"/>
        <rFont val="Arial"/>
        <family val="2"/>
      </rPr>
      <t>Sanitary/Storm Sewer Service Permits</t>
    </r>
  </si>
  <si>
    <r>
      <rPr>
        <sz val="10"/>
        <rFont val="Arial"/>
        <family val="2"/>
      </rPr>
      <t>1000.000.343097.00</t>
    </r>
  </si>
  <si>
    <r>
      <rPr>
        <sz val="10"/>
        <rFont val="Arial"/>
        <family val="2"/>
      </rPr>
      <t>ROW/Curb/Sidewal k Permits</t>
    </r>
  </si>
  <si>
    <r>
      <rPr>
        <sz val="10"/>
        <rFont val="Arial"/>
        <family val="2"/>
      </rPr>
      <t>2321.000.341032.00</t>
    </r>
  </si>
  <si>
    <r>
      <rPr>
        <sz val="10"/>
        <rFont val="Arial"/>
        <family val="2"/>
      </rPr>
      <t>Impact Fees</t>
    </r>
  </si>
  <si>
    <r>
      <rPr>
        <sz val="10"/>
        <rFont val="Arial"/>
        <family val="2"/>
      </rPr>
      <t>2394.000.323011.00</t>
    </r>
  </si>
  <si>
    <r>
      <rPr>
        <sz val="10"/>
        <rFont val="Arial"/>
        <family val="2"/>
      </rPr>
      <t>Building Permits</t>
    </r>
  </si>
  <si>
    <r>
      <rPr>
        <sz val="10"/>
        <rFont val="Arial"/>
        <family val="2"/>
      </rPr>
      <t>2394.000.323012.00</t>
    </r>
  </si>
  <si>
    <r>
      <rPr>
        <sz val="10"/>
        <rFont val="Arial"/>
        <family val="2"/>
      </rPr>
      <t>Electrical Permits</t>
    </r>
  </si>
  <si>
    <r>
      <rPr>
        <sz val="10"/>
        <rFont val="Arial"/>
        <family val="2"/>
      </rPr>
      <t>2394.000.323013.00</t>
    </r>
  </si>
  <si>
    <r>
      <rPr>
        <sz val="10"/>
        <rFont val="Arial"/>
        <family val="2"/>
      </rPr>
      <t>Plumbing Permits</t>
    </r>
  </si>
  <si>
    <r>
      <rPr>
        <sz val="10"/>
        <rFont val="Arial"/>
        <family val="2"/>
      </rPr>
      <t>2394.000.323017.00</t>
    </r>
  </si>
  <si>
    <r>
      <rPr>
        <sz val="10"/>
        <rFont val="Arial"/>
        <family val="2"/>
      </rPr>
      <t>Mechanical Permits</t>
    </r>
  </si>
  <si>
    <r>
      <rPr>
        <sz val="10"/>
        <rFont val="Arial"/>
        <family val="2"/>
      </rPr>
      <t>5225.000.343032.00</t>
    </r>
  </si>
  <si>
    <r>
      <rPr>
        <sz val="10"/>
        <rFont val="Arial"/>
        <family val="2"/>
      </rPr>
      <t>Water Dev. Fee</t>
    </r>
  </si>
  <si>
    <r>
      <rPr>
        <sz val="10"/>
        <rFont val="Arial"/>
        <family val="2"/>
      </rPr>
      <t>5325.000.343034.00</t>
    </r>
  </si>
  <si>
    <r>
      <rPr>
        <sz val="10"/>
        <rFont val="Arial"/>
        <family val="2"/>
      </rPr>
      <t>Sewer Development Fees</t>
    </r>
  </si>
  <si>
    <r>
      <rPr>
        <b/>
        <sz val="10"/>
        <rFont val="Arial"/>
        <family val="2"/>
      </rPr>
      <t>Total Collected</t>
    </r>
  </si>
  <si>
    <r>
      <rPr>
        <sz val="10"/>
        <rFont val="Arial"/>
        <family val="2"/>
      </rPr>
      <t>Record Type</t>
    </r>
  </si>
  <si>
    <r>
      <rPr>
        <b/>
        <sz val="10"/>
        <rFont val="Arial"/>
        <family val="2"/>
      </rPr>
      <t>Building Commercial</t>
    </r>
  </si>
  <si>
    <r>
      <rPr>
        <b/>
        <sz val="10"/>
        <rFont val="Arial"/>
        <family val="2"/>
      </rPr>
      <t>Building Commercial Total</t>
    </r>
  </si>
  <si>
    <r>
      <rPr>
        <b/>
        <sz val="10"/>
        <rFont val="Arial"/>
        <family val="2"/>
      </rPr>
      <t>Building Residential</t>
    </r>
  </si>
  <si>
    <r>
      <rPr>
        <b/>
        <sz val="10"/>
        <rFont val="Arial"/>
        <family val="2"/>
      </rPr>
      <t>Building Residential Total</t>
    </r>
  </si>
  <si>
    <r>
      <rPr>
        <b/>
        <sz val="10"/>
        <rFont val="Arial"/>
        <family val="2"/>
      </rPr>
      <t>Cannabis Business License (420 License)</t>
    </r>
  </si>
  <si>
    <r>
      <rPr>
        <b/>
        <sz val="10"/>
        <rFont val="Arial"/>
        <family val="2"/>
      </rPr>
      <t>Cannabis Business License (420 License) Total</t>
    </r>
  </si>
  <si>
    <r>
      <rPr>
        <b/>
        <sz val="10"/>
        <rFont val="Arial"/>
        <family val="2"/>
      </rPr>
      <t>Construction Contractor License</t>
    </r>
  </si>
  <si>
    <r>
      <rPr>
        <b/>
        <sz val="10"/>
        <rFont val="Arial"/>
        <family val="2"/>
      </rPr>
      <t>Construction Contractor License Total</t>
    </r>
  </si>
  <si>
    <r>
      <rPr>
        <b/>
        <sz val="10"/>
        <rFont val="Arial"/>
        <family val="2"/>
      </rPr>
      <t>Demolition</t>
    </r>
  </si>
  <si>
    <r>
      <rPr>
        <b/>
        <sz val="10"/>
        <rFont val="Arial"/>
        <family val="2"/>
      </rPr>
      <t>Demolition Total</t>
    </r>
  </si>
  <si>
    <r>
      <rPr>
        <b/>
        <sz val="10"/>
        <rFont val="Arial"/>
        <family val="2"/>
      </rPr>
      <t>Electrical Permit</t>
    </r>
  </si>
  <si>
    <r>
      <rPr>
        <b/>
        <sz val="10"/>
        <rFont val="Arial"/>
        <family val="2"/>
      </rPr>
      <t>Electrical Permit Total</t>
    </r>
  </si>
  <si>
    <r>
      <rPr>
        <b/>
        <sz val="10"/>
        <rFont val="Arial"/>
        <family val="2"/>
      </rPr>
      <t>Engineering/Paving/NA/NA</t>
    </r>
  </si>
  <si>
    <r>
      <rPr>
        <b/>
        <sz val="10"/>
        <rFont val="Arial"/>
        <family val="2"/>
      </rPr>
      <t>Engineering/Paving/NA/NA Total</t>
    </r>
  </si>
  <si>
    <r>
      <rPr>
        <b/>
        <sz val="10"/>
        <rFont val="Arial"/>
        <family val="2"/>
      </rPr>
      <t>Engineering/Right-of- Way/Construction/NA</t>
    </r>
  </si>
  <si>
    <r>
      <rPr>
        <b/>
        <sz val="10"/>
        <rFont val="Arial"/>
        <family val="2"/>
      </rPr>
      <t>Engineering/Right-of- Way/Construction/NA Total</t>
    </r>
  </si>
  <si>
    <r>
      <rPr>
        <b/>
        <sz val="10"/>
        <rFont val="Arial"/>
        <family val="2"/>
      </rPr>
      <t>Engineering/Utility Excavation/NA/NA</t>
    </r>
  </si>
  <si>
    <r>
      <rPr>
        <b/>
        <sz val="10"/>
        <rFont val="Arial"/>
        <family val="2"/>
      </rPr>
      <t>Engineering/Utility Excavation/NA/NA Total</t>
    </r>
  </si>
  <si>
    <r>
      <rPr>
        <b/>
        <sz val="10"/>
        <rFont val="Arial"/>
        <family val="2"/>
      </rPr>
      <t>Engineering/Utility Excavation/Sanitary Sewer Service/NA</t>
    </r>
  </si>
  <si>
    <r>
      <rPr>
        <b/>
        <sz val="10"/>
        <rFont val="Arial"/>
        <family val="2"/>
      </rPr>
      <t>Engineering/Utility Excavation/Sanitary Sewer Service/NA Total</t>
    </r>
  </si>
  <si>
    <r>
      <rPr>
        <b/>
        <sz val="10"/>
        <rFont val="Arial"/>
        <family val="2"/>
      </rPr>
      <t>Engineering/Utility Excavation/Water Service/NA</t>
    </r>
  </si>
  <si>
    <r>
      <rPr>
        <b/>
        <sz val="10"/>
        <rFont val="Arial"/>
        <family val="2"/>
      </rPr>
      <t>Engineering/Utility Excavation/Water Service/NA Total</t>
    </r>
  </si>
  <si>
    <r>
      <rPr>
        <b/>
        <sz val="10"/>
        <rFont val="Arial"/>
        <family val="2"/>
      </rPr>
      <t>General Business License</t>
    </r>
  </si>
  <si>
    <r>
      <rPr>
        <b/>
        <sz val="10"/>
        <rFont val="Arial"/>
        <family val="2"/>
      </rPr>
      <t>General Business License Total</t>
    </r>
  </si>
  <si>
    <r>
      <rPr>
        <b/>
        <sz val="10"/>
        <rFont val="Arial"/>
        <family val="2"/>
      </rPr>
      <t>General Business License Renewal</t>
    </r>
  </si>
  <si>
    <r>
      <rPr>
        <b/>
        <sz val="10"/>
        <rFont val="Arial"/>
        <family val="2"/>
      </rPr>
      <t>General Business License Renewal Total</t>
    </r>
  </si>
  <si>
    <r>
      <rPr>
        <b/>
        <sz val="10"/>
        <rFont val="Arial"/>
        <family val="2"/>
      </rPr>
      <t>Itinerant/Mobile Vendor</t>
    </r>
  </si>
  <si>
    <r>
      <rPr>
        <b/>
        <sz val="10"/>
        <rFont val="Arial"/>
        <family val="2"/>
      </rPr>
      <t>Itinerant/Mobile Vendor Total</t>
    </r>
  </si>
  <si>
    <r>
      <rPr>
        <b/>
        <sz val="10"/>
        <rFont val="Arial"/>
        <family val="2"/>
      </rPr>
      <t>Mechanical Permit</t>
    </r>
  </si>
  <si>
    <r>
      <rPr>
        <b/>
        <sz val="10"/>
        <rFont val="Arial"/>
        <family val="2"/>
      </rPr>
      <t>Mechanical Permit Total</t>
    </r>
  </si>
  <si>
    <r>
      <rPr>
        <b/>
        <sz val="10"/>
        <rFont val="Arial"/>
        <family val="2"/>
      </rPr>
      <t>Plumbing Permit</t>
    </r>
  </si>
  <si>
    <r>
      <rPr>
        <b/>
        <sz val="10"/>
        <rFont val="Arial"/>
        <family val="2"/>
      </rPr>
      <t>Plumbing Permit Total</t>
    </r>
  </si>
  <si>
    <r>
      <rPr>
        <b/>
        <sz val="10"/>
        <rFont val="Arial"/>
        <family val="2"/>
      </rPr>
      <t>Rental Business License</t>
    </r>
  </si>
  <si>
    <r>
      <rPr>
        <b/>
        <sz val="10"/>
        <rFont val="Arial"/>
        <family val="2"/>
      </rPr>
      <t>Rental Business License Total</t>
    </r>
  </si>
  <si>
    <r>
      <rPr>
        <b/>
        <sz val="10"/>
        <rFont val="Arial"/>
        <family val="2"/>
      </rPr>
      <t>Storm Water Pollution Prevention</t>
    </r>
  </si>
  <si>
    <r>
      <rPr>
        <b/>
        <sz val="10"/>
        <rFont val="Arial"/>
        <family val="2"/>
      </rPr>
      <t>Storm Water Pollution Prevention Total</t>
    </r>
  </si>
  <si>
    <t>In House Permits</t>
  </si>
  <si>
    <r>
      <rPr>
        <sz val="10"/>
        <rFont val="Arial"/>
        <family val="2"/>
      </rPr>
      <t>1000.000.323020.00</t>
    </r>
  </si>
  <si>
    <r>
      <rPr>
        <sz val="10"/>
        <rFont val="Arial"/>
        <family val="2"/>
      </rPr>
      <t>Fence Permits</t>
    </r>
  </si>
  <si>
    <r>
      <rPr>
        <sz val="10"/>
        <rFont val="Arial"/>
        <family val="2"/>
      </rPr>
      <t>1000.000.323023.00</t>
    </r>
  </si>
  <si>
    <r>
      <rPr>
        <sz val="10"/>
        <rFont val="Arial"/>
        <family val="2"/>
      </rPr>
      <t>ADA Access Permit</t>
    </r>
  </si>
  <si>
    <r>
      <rPr>
        <sz val="10"/>
        <rFont val="Arial"/>
        <family val="2"/>
      </rPr>
      <t>1000.000.323025.00</t>
    </r>
  </si>
  <si>
    <r>
      <rPr>
        <sz val="10"/>
        <rFont val="Arial"/>
        <family val="2"/>
      </rPr>
      <t>Street Use Permits</t>
    </r>
  </si>
  <si>
    <r>
      <rPr>
        <sz val="10"/>
        <rFont val="Arial"/>
        <family val="2"/>
      </rPr>
      <t>1000.000.323056.00</t>
    </r>
  </si>
  <si>
    <r>
      <rPr>
        <sz val="10"/>
        <rFont val="Arial"/>
        <family val="2"/>
      </rPr>
      <t>Sign Permits</t>
    </r>
  </si>
  <si>
    <r>
      <rPr>
        <sz val="10"/>
        <rFont val="Arial"/>
        <family val="2"/>
      </rPr>
      <t>1000.000.341041.00</t>
    </r>
  </si>
  <si>
    <r>
      <rPr>
        <sz val="10"/>
        <rFont val="Arial"/>
        <family val="2"/>
      </rPr>
      <t>Utility Service Contracts</t>
    </r>
  </si>
  <si>
    <r>
      <rPr>
        <sz val="10"/>
        <rFont val="Arial"/>
        <family val="2"/>
      </rPr>
      <t>1000.000.341068.00</t>
    </r>
  </si>
  <si>
    <r>
      <rPr>
        <sz val="10"/>
        <rFont val="Arial"/>
        <family val="2"/>
      </rPr>
      <t>Subdivision Fees</t>
    </r>
  </si>
  <si>
    <r>
      <rPr>
        <sz val="10"/>
        <rFont val="Arial"/>
        <family val="2"/>
      </rPr>
      <t>1000.000.341069.00</t>
    </r>
  </si>
  <si>
    <r>
      <rPr>
        <sz val="10"/>
        <rFont val="Arial"/>
        <family val="2"/>
      </rPr>
      <t>Rezoning Fees</t>
    </r>
  </si>
  <si>
    <r>
      <rPr>
        <sz val="10"/>
        <rFont val="Arial"/>
        <family val="2"/>
      </rPr>
      <t>1000.000.341070.00</t>
    </r>
  </si>
  <si>
    <r>
      <rPr>
        <sz val="10"/>
        <rFont val="Arial"/>
        <family val="2"/>
      </rPr>
      <t>Design Review Board</t>
    </r>
  </si>
  <si>
    <r>
      <rPr>
        <sz val="10"/>
        <rFont val="Arial"/>
        <family val="2"/>
      </rPr>
      <t>1000.000.341071.00</t>
    </r>
  </si>
  <si>
    <r>
      <rPr>
        <sz val="10"/>
        <rFont val="Arial"/>
        <family val="2"/>
      </rPr>
      <t>Design Excellence</t>
    </r>
  </si>
  <si>
    <r>
      <rPr>
        <sz val="10"/>
        <rFont val="Arial"/>
        <family val="2"/>
      </rPr>
      <t>2321.000.341038.00</t>
    </r>
  </si>
  <si>
    <r>
      <rPr>
        <sz val="10"/>
        <rFont val="Arial"/>
        <family val="2"/>
      </rPr>
      <t>2512.000.341077.00</t>
    </r>
  </si>
  <si>
    <r>
      <rPr>
        <sz val="10"/>
        <rFont val="Arial"/>
        <family val="2"/>
      </rPr>
      <t>5210.000.343024.00</t>
    </r>
  </si>
  <si>
    <r>
      <rPr>
        <sz val="10"/>
        <rFont val="Arial"/>
        <family val="2"/>
      </rPr>
      <t>Water Meter Fee</t>
    </r>
  </si>
  <si>
    <r>
      <rPr>
        <sz val="10"/>
        <rFont val="Arial"/>
        <family val="2"/>
      </rPr>
      <t>5311.000.343032.00</t>
    </r>
  </si>
  <si>
    <r>
      <rPr>
        <sz val="10"/>
        <rFont val="Arial"/>
        <family val="2"/>
      </rPr>
      <t>Sewer Main Connection Fees</t>
    </r>
  </si>
  <si>
    <r>
      <rPr>
        <sz val="10"/>
        <rFont val="Arial"/>
        <family val="2"/>
      </rPr>
      <t>5325.000.343039.00</t>
    </r>
  </si>
  <si>
    <r>
      <rPr>
        <sz val="10"/>
        <rFont val="Arial"/>
        <family val="2"/>
      </rPr>
      <t>Mullan Sewer RSID Payments (RSID 8474)</t>
    </r>
  </si>
  <si>
    <r>
      <rPr>
        <b/>
        <sz val="10"/>
        <rFont val="Arial"/>
        <family val="2"/>
      </rPr>
      <t>Engineering/ADA/NA/NA</t>
    </r>
  </si>
  <si>
    <r>
      <rPr>
        <b/>
        <sz val="10"/>
        <rFont val="Arial"/>
        <family val="2"/>
      </rPr>
      <t>Engineering/ADA/NA/NA Total</t>
    </r>
  </si>
  <si>
    <r>
      <rPr>
        <b/>
        <sz val="10"/>
        <rFont val="Arial"/>
        <family val="2"/>
      </rPr>
      <t>Engineering/Right-of-Way/Use/NA</t>
    </r>
  </si>
  <si>
    <r>
      <rPr>
        <b/>
        <sz val="10"/>
        <rFont val="Arial"/>
        <family val="2"/>
      </rPr>
      <t>Engineering/Right-of-Way/Use/NA Total</t>
    </r>
  </si>
  <si>
    <r>
      <rPr>
        <b/>
        <sz val="10"/>
        <rFont val="Arial"/>
        <family val="2"/>
      </rPr>
      <t>Engineering/Utility Excavation/Storm Sewer Service/NA</t>
    </r>
  </si>
  <si>
    <r>
      <rPr>
        <b/>
        <sz val="10"/>
        <rFont val="Arial"/>
        <family val="2"/>
      </rPr>
      <t>Engineering/Utility Excavation/Storm Sewer Service/NA Total</t>
    </r>
  </si>
  <si>
    <r>
      <rPr>
        <b/>
        <sz val="10"/>
        <rFont val="Arial"/>
        <family val="2"/>
      </rPr>
      <t>Fence Permit</t>
    </r>
  </si>
  <si>
    <r>
      <rPr>
        <b/>
        <sz val="10"/>
        <rFont val="Arial"/>
        <family val="2"/>
      </rPr>
      <t>Fence Permit Total</t>
    </r>
  </si>
  <si>
    <r>
      <rPr>
        <b/>
        <sz val="10"/>
        <rFont val="Arial"/>
        <family val="2"/>
      </rPr>
      <t>MiscServices/Fees/NA/NA</t>
    </r>
  </si>
  <si>
    <r>
      <rPr>
        <b/>
        <sz val="10"/>
        <rFont val="Arial"/>
        <family val="2"/>
      </rPr>
      <t>MiscServices/Fees/NA/NA Total</t>
    </r>
  </si>
  <si>
    <r>
      <rPr>
        <b/>
        <sz val="10"/>
        <rFont val="Arial"/>
        <family val="2"/>
      </rPr>
      <t>Planning/Board Review/NA/NA</t>
    </r>
  </si>
  <si>
    <r>
      <rPr>
        <b/>
        <sz val="10"/>
        <rFont val="Arial"/>
        <family val="2"/>
      </rPr>
      <t>Planning/Board Review/NA/NA Total</t>
    </r>
  </si>
  <si>
    <r>
      <rPr>
        <b/>
        <sz val="10"/>
        <rFont val="Arial"/>
        <family val="2"/>
      </rPr>
      <t>Planning/DER/NA/NA</t>
    </r>
  </si>
  <si>
    <r>
      <rPr>
        <b/>
        <sz val="10"/>
        <rFont val="Arial"/>
        <family val="2"/>
      </rPr>
      <t>Planning/DER/NA/NA Total</t>
    </r>
  </si>
  <si>
    <r>
      <rPr>
        <b/>
        <sz val="10"/>
        <rFont val="Arial"/>
        <family val="2"/>
      </rPr>
      <t>Planning/Sign/NA/NA</t>
    </r>
  </si>
  <si>
    <r>
      <rPr>
        <b/>
        <sz val="10"/>
        <rFont val="Arial"/>
        <family val="2"/>
      </rPr>
      <t>Planning/Sign/NA/NA Total</t>
    </r>
  </si>
  <si>
    <r>
      <rPr>
        <b/>
        <sz val="10"/>
        <rFont val="Arial"/>
        <family val="2"/>
      </rPr>
      <t>Planning/Subdivision/Major/NA</t>
    </r>
  </si>
  <si>
    <r>
      <rPr>
        <b/>
        <sz val="10"/>
        <rFont val="Arial"/>
        <family val="2"/>
      </rPr>
      <t>Planning/Subdivision/Major/NA Total</t>
    </r>
  </si>
  <si>
    <r>
      <rPr>
        <b/>
        <sz val="10"/>
        <rFont val="Arial"/>
        <family val="2"/>
      </rPr>
      <t>Planning/Zoning Compliance/NA/NA</t>
    </r>
  </si>
  <si>
    <r>
      <rPr>
        <b/>
        <sz val="10"/>
        <rFont val="Arial"/>
        <family val="2"/>
      </rPr>
      <t>Planning/Zoning Compliance/NA/NA Total</t>
    </r>
  </si>
  <si>
    <t>TED SF</t>
  </si>
  <si>
    <t>SFR-DET</t>
  </si>
  <si>
    <t>SFR-ATT</t>
  </si>
  <si>
    <t>MFR-APT</t>
  </si>
  <si>
    <t>Quantity</t>
  </si>
  <si>
    <t>Garage</t>
  </si>
  <si>
    <t>Bus</t>
  </si>
  <si>
    <t>2022-MSS-COM-00174</t>
  </si>
  <si>
    <t>KNM OFFICE/REMODEL/VB/B</t>
  </si>
  <si>
    <t>283 W FRONT ST  STE 203</t>
  </si>
  <si>
    <t>2022-MSS-COM-00220</t>
  </si>
  <si>
    <t>UM MANSFIELD LIBRARY LEVEL 4/REMODEL/IB/A-3/B</t>
  </si>
  <si>
    <t>910 MCLEOD AVE</t>
  </si>
  <si>
    <t>2022-MSS-COM-00209</t>
  </si>
  <si>
    <t>TAGLIARE DELICATESSEN/NEW TI/VB/M</t>
  </si>
  <si>
    <t>WESTERN INTERSTATE INC</t>
  </si>
  <si>
    <t>910 WYOMING ST   STE 101</t>
  </si>
  <si>
    <t>2022-MSS-COM-00335</t>
  </si>
  <si>
    <t>UM FOUNDATION OFFICES/ADD NEW WALLS &amp; DOORS TO EXISTING OPEN OFFICE SPACE FOR 2 NEW OFFICES. EXISTING CARPET AND ACT CEILING GRID, LIGHTING TO REMAIN.  RECONFIGURE SWITCHING FOR NEW OFFICES.  ADD HVAC SUPPLY REGISTERS TO EACH OFFICE &amp; REBALANCE./VB/E</t>
  </si>
  <si>
    <t>950 ARTHUR AVE</t>
  </si>
  <si>
    <t>2022-MSS-COM-00229</t>
  </si>
  <si>
    <t>SUITE 101/Interior only tenant improvement/VB/B</t>
  </si>
  <si>
    <t>2315 MCDONALD AVE  STE 101</t>
  </si>
  <si>
    <t>2022-MSS-COM-00129</t>
  </si>
  <si>
    <t>EL CAZADOR/Remodel &amp; Addition/VB/A-3</t>
  </si>
  <si>
    <t>2221 SOUTH AVE W</t>
  </si>
  <si>
    <t>2022-MSS-COM-00349</t>
  </si>
  <si>
    <t>CMC MRI ELECTRICAL/FOR ELECTRICAL REVIEW ONLY/No fee building permit for review of MRI replacement electrical work._x000D_Rev 01 - 11/28/2022: REV 1: PROPOSED SCREEN FENCE FOR NEW MRI MACHINE MECHANICAL EQUIPMENT</t>
  </si>
  <si>
    <t>2022-MSS-COM-00191</t>
  </si>
  <si>
    <t>COMM BLDG /Change of use/VB/M</t>
  </si>
  <si>
    <t>2935 STOCKYARD RD  STE N102</t>
  </si>
  <si>
    <t>2022-MSS-COM-00116</t>
  </si>
  <si>
    <t>GET AIR SPORTS/Tennant Improvements to update trampoline park/VB/A-3/B_x000D_Rev 01 - 11/14/2022: 7/20/22 REVISION TO INCLUDE A DEMIZING WALL</t>
  </si>
  <si>
    <t>2501 BROOKS ST  STE B</t>
  </si>
  <si>
    <t>2022-MSS-COM-00356</t>
  </si>
  <si>
    <t>MESSIAH LUTHERAN CHURCH / Removal of existing Asphalt shingles and underlayment / install of new ice and water and synthetic underlayment per code requirements / install of new asphalt shingles / INSTALL PER IBC AND LISTING / 10:12 / VB / A-3</t>
  </si>
  <si>
    <t>3718 RATTLESNAKE DR</t>
  </si>
  <si>
    <t>2022-MSS-COM-00355</t>
  </si>
  <si>
    <t>ALPINE VET / Remove &amp; Replace 30# Felt / replace with 30-Year, Malarkey Shingle /_x000D_
Malarkey #1030 Synthetic underlayment / Malarkey Artic ice &amp; Water Shield / INSTALL PER IBC AND LISTING / 8:12 / VB / B</t>
  </si>
  <si>
    <t>2022-MSS-RES-00405</t>
  </si>
  <si>
    <t>SFR/Residential addition and remodel w/ new detached garage and outdoor patios./VB/R-3_x000D_Rev 01 - 10/05/2022: 9/13/22 REVISION</t>
  </si>
  <si>
    <t>408 DALY AVE</t>
  </si>
  <si>
    <t>2022-MSS-RES-00758</t>
  </si>
  <si>
    <t>SFR / New front porch with pergola/VB/R-3</t>
  </si>
  <si>
    <t>ROYAL POINT CONSTRUCTION</t>
  </si>
  <si>
    <t>425 HASTINGS AVE</t>
  </si>
  <si>
    <t>2022-MSS-RES-00761</t>
  </si>
  <si>
    <t>2021 CODES/SFR/ADD BATHROOM IN BASEMENT OF HOME/VB/R-3</t>
  </si>
  <si>
    <t>625 NORTH AVE W</t>
  </si>
  <si>
    <t>2022-MSS-RES-00771</t>
  </si>
  <si>
    <t>2021 CODES/SFR / Build new deck / VB / R-3</t>
  </si>
  <si>
    <t>17 RUSSELL PARK W</t>
  </si>
  <si>
    <t>2022-MSS-RES-00814</t>
  </si>
  <si>
    <t>SFR/REMODEL/Selective demolition and renovation of existing residence. Remodel of floor plan layout. New electrical and lighting. New HVAC./VB/R-3</t>
  </si>
  <si>
    <t>1026 MONROE ST</t>
  </si>
  <si>
    <t>2021-MSS-RES-01059</t>
  </si>
  <si>
    <t>DET GARAGE/Remedial work to existing trusses to meet structural requirements of getting Solar Panels./New standing seam roof, tear off, 4:12/VB/R-3</t>
  </si>
  <si>
    <t>1925 DIXON AVE</t>
  </si>
  <si>
    <t>2022-MSS-RES-00791</t>
  </si>
  <si>
    <t>SFR / VB / R-3 / REMODEL/VB/R-3</t>
  </si>
  <si>
    <t>615 LAFRAY LN</t>
  </si>
  <si>
    <t>2022-MSS-RES-00636</t>
  </si>
  <si>
    <t>SFR / REMODEL / Installing an egress window on the front of the house. / VB / R3</t>
  </si>
  <si>
    <t>131 TAHOE DR</t>
  </si>
  <si>
    <t>2022-MSS-RES-00850</t>
  </si>
  <si>
    <t>2021 CODES/SFR/Repair per engineering letter to support solar system/VB/R-3</t>
  </si>
  <si>
    <t>545 BEVERLY AVE</t>
  </si>
  <si>
    <t>2022-MSS-RES-00863</t>
  </si>
  <si>
    <t>SFR / INTERIOR REMODEL/VB/R-3</t>
  </si>
  <si>
    <t>625 HASTINGS AVE</t>
  </si>
  <si>
    <t>2022-MSS-RES-00023</t>
  </si>
  <si>
    <t>1340 LOWER LINCOLN HILLS DR</t>
  </si>
  <si>
    <t>2022-MSS-RES-00767</t>
  </si>
  <si>
    <t>2021 CODES/SFR/Remove chimney and patch roof, remove and replace kitchen, renovate bathroom, add front porch entry and rear deck, create new mudroom in garage, replace exisitrng windows/VB/R-3</t>
  </si>
  <si>
    <t>MCMAHON CONSTRUCTION</t>
  </si>
  <si>
    <t>315 SKYLINE DR</t>
  </si>
  <si>
    <t>2022-MSS-RES-00859</t>
  </si>
  <si>
    <t>4405 BARBARA LN</t>
  </si>
  <si>
    <t>2022-MSS-RES-00849</t>
  </si>
  <si>
    <t>SFR / Remove shingles / install new drip edge ice and water on eaves / starter course felt / new shingles / ridge vent and ridge cap and TPO / 1:12 TO 4:12 / OBSERVE LOW SLOPE REQUIREMENTS / INSTALL PER IRC AND LISTING / VB / R-3</t>
  </si>
  <si>
    <t>1304 S 01ST ST W</t>
  </si>
  <si>
    <t>2022-MSS-RES-00855</t>
  </si>
  <si>
    <t>SFR / to remove old roofing / to install ice &amp; water shield / to install GAF Tigerpaw underlayment / to install GAF Timberline HDz architectural shingles / INSTALL PER IR AND LISTING / 5:12 / VB / R-3</t>
  </si>
  <si>
    <t>122 W CENTRAL AVE</t>
  </si>
  <si>
    <t>2022-MSS-RES-00836</t>
  </si>
  <si>
    <t>SFR / Remove Existing shingles and underlayment / install new Ice and water and synthetic underlayment / install of new asphalt shingles / INSTALL PER IRC AND LISTING / 4:12 / VB / R-3</t>
  </si>
  <si>
    <t>80 ARROWHEAD DR</t>
  </si>
  <si>
    <t>2022-MSS-RES-00837</t>
  </si>
  <si>
    <t>GARAGE / Removal of existing asphalt shingles and underlayment / install of new ice and water as well as synthetic underlayment / install of new asphalt shingles / INSTALL PER IRC AND LISTING / 4:12 / VB / U</t>
  </si>
  <si>
    <t>2022-MSS-RES-00805</t>
  </si>
  <si>
    <t>SFR / VB / R-3/  Removal of failing roof and replace with new; no decking replacement; 25 yr architectural shingles, ice &amp; water shield, 15# underlayment, new flashing, ridge vents and boots /INSTALL PER 2021 IRC AND LISTING / 7:12</t>
  </si>
  <si>
    <t>EVANS HOME REPAIR</t>
  </si>
  <si>
    <t>1122 CATLIN ST</t>
  </si>
  <si>
    <t>2022-MSS-RES-00869</t>
  </si>
  <si>
    <t>SFR/REMOVE/ICE&amp;WATER/SYNTHETIC/SHINGLES/INSTALL PER IRC AND LISTING/12:12/VB/R3</t>
  </si>
  <si>
    <t>2022-MSS-RES-00848</t>
  </si>
  <si>
    <t>SFR / Remove shingles / install new drip edge ice and water on eaves / starter course felt / new shingles / ridge vent and ridge cap IINSTALL PER IRC AND LISTING / 6:12 / VB / R-3</t>
  </si>
  <si>
    <t>1910 S 07TH ST W</t>
  </si>
  <si>
    <t>2022-MSS-RES-00861</t>
  </si>
  <si>
    <t>709 PARKVIEW WAY</t>
  </si>
  <si>
    <t>2022-MSS-RES-00854</t>
  </si>
  <si>
    <t>SFR / Take of old shingles /  and put new 30 year malarkey nex / synthetic layment / INSTALL ice AND water SHILD per code / INSTALL PER IRC AND LISTING / 8:12 / VB / R-3</t>
  </si>
  <si>
    <t>1526 S 04TH ST W</t>
  </si>
  <si>
    <t>2022-MSS-RES-00881</t>
  </si>
  <si>
    <t>SFR / REMOVE EXISTING ROOFING / ICE AND WATER SHIELD / SYNTHETIC UNDERLAYMENT / SHINGLES / 6:12 / INSTALL PER IRC AND LISTING / VB / R3</t>
  </si>
  <si>
    <t>828 S 06TH ST W</t>
  </si>
  <si>
    <t>2022-MSS-RES-00879</t>
  </si>
  <si>
    <t>MULTIFAMILY 3 UNIT / TEARING OFF AND REPLACEING EXISTING ROOF / ICE GUARD INSTALLED PER CODE WITH SYNTHETIC UNDERLAYMENT / GAF ASPHALT  SHINGLES - HIP % RIDGE / INSTALL PER IRC AND LISTING / 4:12 / VB / R-2</t>
  </si>
  <si>
    <t>1614 S GRANT ST</t>
  </si>
  <si>
    <t>2022-MSS-RES-00862</t>
  </si>
  <si>
    <t>SFR / re-roof / 4:12 / 1 3-tab layer / 1 story / R&amp;R / install synthetic underlayment / install 50 year shingle / ice &amp; water shield / CRV / INSTALL PER IRC AND LISTING / VB / R-3</t>
  </si>
  <si>
    <t>2207 GARLAND DR</t>
  </si>
  <si>
    <t>2022-MSS-RES-00880</t>
  </si>
  <si>
    <t>SFR / Roof has a couple of places where it is leaking /  Will replace roof with metal roof / SYNTHETIC UNDERLAYMENT / INSTALL PER IRC AND LISTING / 6:12 / VB / R-3</t>
  </si>
  <si>
    <t>233 WOODFORD ST</t>
  </si>
  <si>
    <t>2022-MSS-RES-00541</t>
  </si>
  <si>
    <t>914 CHERRY ST</t>
  </si>
  <si>
    <t>2022-MSS-RES-00759</t>
  </si>
  <si>
    <t>2021 CODE / NSFR/ATT GARAGE/VB/R-3</t>
  </si>
  <si>
    <t>JOE LIPSKI CONSTRUCTION LLC</t>
  </si>
  <si>
    <t>2718 PANIOLO PL</t>
  </si>
  <si>
    <t>2022-MSS-RES-00737</t>
  </si>
  <si>
    <t>2021 CODE / NSFR /ATT GARAGE/VB/R-3</t>
  </si>
  <si>
    <t>7053 MAX DR</t>
  </si>
  <si>
    <t>2022-MSS-RES-00514</t>
  </si>
  <si>
    <t>NEW ADU-SFR/VB/R-3</t>
  </si>
  <si>
    <t>110 AGNES AVE</t>
  </si>
  <si>
    <t>2022-MSS-RES-00446</t>
  </si>
  <si>
    <t>5237-B GINGER QUILL RD</t>
  </si>
  <si>
    <t>2022-MSS-RES-00445</t>
  </si>
  <si>
    <t>5237-A GINGER QUILL RD</t>
  </si>
  <si>
    <t>2022-MSS-RES-00506</t>
  </si>
  <si>
    <t>5221-B GINGER QUILL RD</t>
  </si>
  <si>
    <t>2022-MSS-RES-00431</t>
  </si>
  <si>
    <t>NEW TOWNHOUSE/ATT GARAGE//VB/R-3/U</t>
  </si>
  <si>
    <t>5221-A GINGER QUILL RD</t>
  </si>
  <si>
    <t>2021-MSS-RES-00545</t>
  </si>
  <si>
    <t>NEW DUPLEX/BASEMENT/ VB./ R3</t>
  </si>
  <si>
    <t>236 W KENT AVE</t>
  </si>
  <si>
    <t>2022-MSS-COM-00178</t>
  </si>
  <si>
    <t>NEW 4-PLEX/BLDG B/VB/R-2</t>
  </si>
  <si>
    <t>1720 S 14TH ST W</t>
  </si>
  <si>
    <t>2022-MSS-RES-00375</t>
  </si>
  <si>
    <t>141 LIVINGSTON AVE</t>
  </si>
  <si>
    <t>2022-MSS-COM-00349.01</t>
  </si>
  <si>
    <t>REV 1: PROPOSED SCREEN FENCE FOR NEW MRI MACHINE MECHANICAL EQUIPMENT</t>
  </si>
  <si>
    <t>2022-MSS-COM-00143.02</t>
  </si>
  <si>
    <t>Rev 02 10/13/22</t>
  </si>
  <si>
    <t>2022-MSS-COM-00116.01</t>
  </si>
  <si>
    <t>7/20/22 REVISION TO INCLUDE A DEMIZING WALL</t>
  </si>
  <si>
    <t>2021-MSS-RES-01032.01</t>
  </si>
  <si>
    <t>9/26/22 REVISION TO ADD DECK</t>
  </si>
  <si>
    <t>405 NORA ST</t>
  </si>
  <si>
    <t>2020-MSS-COM-00266.02</t>
  </si>
  <si>
    <t>10/18/2022 REVISION #2</t>
  </si>
  <si>
    <t>ZERNCO INC</t>
  </si>
  <si>
    <t>2704 W BROADWAY</t>
  </si>
  <si>
    <t xml:space="preserve">DUPLEX
</t>
  </si>
  <si>
    <r>
      <rPr>
        <sz val="10"/>
        <rFont val="Arial"/>
        <family val="2"/>
      </rPr>
      <t>GL Account Number</t>
    </r>
  </si>
  <si>
    <r>
      <rPr>
        <sz val="10"/>
        <rFont val="Arial"/>
        <family val="2"/>
      </rPr>
      <t>Description</t>
    </r>
  </si>
  <si>
    <t>In House</t>
  </si>
  <si>
    <r>
      <rPr>
        <sz val="10"/>
        <rFont val="Arial"/>
        <family val="2"/>
      </rPr>
      <t>1000.000.341067.00</t>
    </r>
  </si>
  <si>
    <r>
      <rPr>
        <sz val="10"/>
        <rFont val="Arial"/>
        <family val="2"/>
      </rPr>
      <t>Subdivision Exemption Affidavits</t>
    </r>
  </si>
  <si>
    <r>
      <rPr>
        <sz val="10"/>
        <rFont val="Arial"/>
        <family val="2"/>
      </rPr>
      <t>1000.000.341078.00</t>
    </r>
  </si>
  <si>
    <r>
      <rPr>
        <sz val="10"/>
        <rFont val="Arial"/>
        <family val="2"/>
      </rPr>
      <t>Map Sales</t>
    </r>
  </si>
  <si>
    <r>
      <rPr>
        <sz val="10"/>
        <rFont val="Arial"/>
        <family val="2"/>
      </rPr>
      <t>1000.000.341090.00</t>
    </r>
  </si>
  <si>
    <r>
      <rPr>
        <sz val="10"/>
        <rFont val="Arial"/>
        <family val="2"/>
      </rPr>
      <t>1000.000.343098.00</t>
    </r>
  </si>
  <si>
    <r>
      <rPr>
        <sz val="10"/>
        <rFont val="Arial"/>
        <family val="2"/>
      </rPr>
      <t>2394.000.341091.00</t>
    </r>
  </si>
  <si>
    <r>
      <rPr>
        <sz val="10"/>
        <rFont val="Arial"/>
        <family val="2"/>
      </rPr>
      <t>Building Miscellaneous Fees</t>
    </r>
  </si>
  <si>
    <r>
      <rPr>
        <b/>
        <sz val="10"/>
        <rFont val="Arial"/>
        <family val="2"/>
      </rPr>
      <t>MiscServices/Inspections/NA/NA</t>
    </r>
  </si>
  <si>
    <r>
      <rPr>
        <b/>
        <sz val="10"/>
        <rFont val="Arial"/>
        <family val="2"/>
      </rPr>
      <t>MiscServices/Inspections/NA/NA Total</t>
    </r>
  </si>
  <si>
    <r>
      <rPr>
        <b/>
        <sz val="10"/>
        <rFont val="Arial"/>
        <family val="2"/>
      </rPr>
      <t>Planning/Rezoning/NA/NA</t>
    </r>
  </si>
  <si>
    <r>
      <rPr>
        <b/>
        <sz val="10"/>
        <rFont val="Arial"/>
        <family val="2"/>
      </rPr>
      <t>Planning/Rezoning/NA/NA Total</t>
    </r>
  </si>
  <si>
    <r>
      <rPr>
        <b/>
        <sz val="10"/>
        <rFont val="Arial"/>
        <family val="2"/>
      </rPr>
      <t>Planning/Subdivision/Exemption Affidavit/NA</t>
    </r>
  </si>
  <si>
    <r>
      <rPr>
        <b/>
        <sz val="10"/>
        <rFont val="Arial"/>
        <family val="2"/>
      </rPr>
      <t>Planning/Subdivision/Exemption Affidavit/NA Total</t>
    </r>
  </si>
  <si>
    <t>2022-MSS-COM-00381</t>
  </si>
  <si>
    <t>COM BLDG SUITE 003/004/Interior renovation; add server room and modify break room cabinetry to add dishwasher./VB/B</t>
  </si>
  <si>
    <t>283 W FRONT ST  STE P3</t>
  </si>
  <si>
    <t>2022-MSS-COM-00386</t>
  </si>
  <si>
    <t>2021 CODES/SUITE 102/NEW TI/Interior only tenant improvement/VB/B</t>
  </si>
  <si>
    <t>2315 MCDONALD AVE  STE 102</t>
  </si>
  <si>
    <t>2022-MSS-COM-00157</t>
  </si>
  <si>
    <t>UM INTERNATIONAL CENTER OFFICE 104 A/B/New partition wall in existing building to divide existing office.  Demo existing hanging lights, replace with 4 new led sconces.  Add Y split to hvac supply and add new supply register.  Paint and rubber base./VB/B</t>
  </si>
  <si>
    <t>710 MCLEOD AVE</t>
  </si>
  <si>
    <t>2022-MSS-COM-00339</t>
  </si>
  <si>
    <t>2021 CODES/ROCKY MOUNTAIN DIESEL/STORAGE ADDITION/VB/S-1/B</t>
  </si>
  <si>
    <t>RED LADDER CONSTRUCTION</t>
  </si>
  <si>
    <t>4755 GRANT CREEK RD</t>
  </si>
  <si>
    <t>2022-MSS-COM-00081</t>
  </si>
  <si>
    <t>GREAT NORTHERN PHARMACY/CHANGE OF USE ONLY, NO CONSTRUCTION PROPOSED./IIIB/M</t>
  </si>
  <si>
    <t>123 W BROADWAY</t>
  </si>
  <si>
    <t>2022-MSS-COM-00372</t>
  </si>
  <si>
    <t>CURRENTS/Replace damaged insulation, drywall, framing. Detach and reset window and siding around window./VB/A-3</t>
  </si>
  <si>
    <t>600 CREGG LN</t>
  </si>
  <si>
    <t>2022-MSS-COM-00270</t>
  </si>
  <si>
    <t>FLORENCE COFFEE COMPANY / Interior only remodel/VB/B</t>
  </si>
  <si>
    <t>LENNOX CRAFTSMEN LTD</t>
  </si>
  <si>
    <t>3150 RESERVE ST</t>
  </si>
  <si>
    <t>2022-MSS-COM-00388</t>
  </si>
  <si>
    <t>2021 CODES/AUBERGE 116, 117, 216, 217, 221/Replace damaged drywall, insulation, paint, flooring in116,117,1st hall,216,217,221, 2nd hall./Repairs must maintain required fire ratings between units where separations are altered or repaired./VB/R-2</t>
  </si>
  <si>
    <t>3620 AMERICAN WAY</t>
  </si>
  <si>
    <t>2022-MSS-COM-00385</t>
  </si>
  <si>
    <t>2021 CODES/APT BLDG UNITS 106, 107, 108/Replace damaged insulation, drywall, cabinetry, flooring, paint in 106,107,108./Repairs must maintain required fire ratings between units where separations are altered or repaired./VB/R-2</t>
  </si>
  <si>
    <t>4710 EXPRESSWAY</t>
  </si>
  <si>
    <t>2022-MSS-COM-00227</t>
  </si>
  <si>
    <t>TEXAS ROADHOUSE LANDLORD WORK/The project includes the landlord work for a future tenant improvement in the former Herberger's space at Southgate Mall/VB/A-3</t>
  </si>
  <si>
    <t>VCC LLC</t>
  </si>
  <si>
    <t>2901 BROOKS ST - SHELL</t>
  </si>
  <si>
    <t>2022-MSS-COM-00019</t>
  </si>
  <si>
    <t>MY PLACE HOTEL/Remodeling Lobby to meet brand standards/VB/R-2</t>
  </si>
  <si>
    <t>LEGACY BUILDERS INC</t>
  </si>
  <si>
    <t>2951 EXPO PKWY</t>
  </si>
  <si>
    <t>2022-MSS-COM-00230</t>
  </si>
  <si>
    <t>HOBBY LOBBY LANDLORD WORK/VB/M</t>
  </si>
  <si>
    <t>2901 BROOKS ST - HOBBY LOBBY</t>
  </si>
  <si>
    <t>2022-MSS-COM-00152</t>
  </si>
  <si>
    <t>KOA HOLIDAY/New Walls and insulation in the Missoula KOA Holiday/VB/A-3</t>
  </si>
  <si>
    <t>3450 TINA AVE</t>
  </si>
  <si>
    <t>2022-MSS-COM-00374</t>
  </si>
  <si>
    <t>2021 CODES/CONDO #11/Tub to shower conversion and replacing the surround walls for the shower area in the upstairs bathroom. No changes to layout or plumbing locations./VB/R-2</t>
  </si>
  <si>
    <t>1400 11 BURNS ST</t>
  </si>
  <si>
    <t>2022-MSS-COM-00395</t>
  </si>
  <si>
    <t>2021 CODES/UNITS D3 &amp; D7/Insulation, drywall, paint and flooring to replace due to water damage. Units D7 and D3./VB/R-2</t>
  </si>
  <si>
    <t>3602 STEPHENS AVE</t>
  </si>
  <si>
    <t>2022-MSS-COM-00276</t>
  </si>
  <si>
    <t>COM BLDG/Change of use from retail car sales office to sales only marijuana dispensary/VB/M</t>
  </si>
  <si>
    <t>BEAR GULCH CONSTRUCTION</t>
  </si>
  <si>
    <t>1829 AGNES AVE</t>
  </si>
  <si>
    <t>2022-MSS-COM-00268</t>
  </si>
  <si>
    <t>2021 CODES/WIRELESS FACILITY/The scope of work of this project consists of the proposed installation of a Wireless Communications Facility on the rooftop of the Millennium Building referenced at the address above. The proposed facility will not surpass the height of the existing antennas on the rooftop. The proposed Wireless Communications Facility will include 6 Antennas, 6 RRUs, 2 Sled Mounts, 1 Cabinet and related equipment./VB/U</t>
  </si>
  <si>
    <t>BRESNAN COMMUNICATIONS LLC</t>
  </si>
  <si>
    <t>125 MSTR BANK ST</t>
  </si>
  <si>
    <t>2022-MSS-COM-00373</t>
  </si>
  <si>
    <t>COM BLDG / Low slope Roofing System / Remove existing roofing to wood decking / Install new 1/2" Recovery board / Install new 60MIL TPO / 24 Gauge Perimeter metal / INSTALL PER IBC AND LISTING / 1:12 / VB / B</t>
  </si>
  <si>
    <t>2920 GARFIELD ST</t>
  </si>
  <si>
    <t>2022-MSS-RES-00865</t>
  </si>
  <si>
    <t>SFR/interior remodel/new roof structure for a single family residence/VB/R-3</t>
  </si>
  <si>
    <t>210 ARTEMOS DR</t>
  </si>
  <si>
    <t>2022-MSS-RES-00886</t>
  </si>
  <si>
    <t>2021 CODES/SFR/Tub to shower conversion and replacing the surround walls, demolishing end wall to widen shower space and moving drain to the center of shower pan/VB/R-3</t>
  </si>
  <si>
    <t>2716 FLYNN LN</t>
  </si>
  <si>
    <t>2022-MSS-RES-00878</t>
  </si>
  <si>
    <t>2021 CODES/SFR/Tub to shower conversion and replacing the surround walls for the shower area in the main level bathroom. Also demolishing back wall (right hand side) and replacing with knee wall. No changes to plumbing locations/VB/R-3</t>
  </si>
  <si>
    <t>6225 SAINT THOMAS DR</t>
  </si>
  <si>
    <t>2022-MSS-RES-00871</t>
  </si>
  <si>
    <t>SFR/Add egress window in basement wall. Add egress window well./VB/R-3</t>
  </si>
  <si>
    <t>243 S 03RD ST W</t>
  </si>
  <si>
    <t>2022-MSS-RES-00882</t>
  </si>
  <si>
    <t>1208 MOUNTAIN VIEW DR</t>
  </si>
  <si>
    <t>2022-MSS-RES-00875</t>
  </si>
  <si>
    <t>SFR/Replacing the tub and surround walls for the tub area in the upstairs bathroom. No changes to layout or plumbing locations./VB/R-3</t>
  </si>
  <si>
    <t>1135 CLEVELAND ST</t>
  </si>
  <si>
    <t>2022-MSS-RES-00874</t>
  </si>
  <si>
    <t>SFR/Roof replacement after recent fire.  All work to be completed as per attached DCI Engineers document #22141-0535, dated September 14, 2022.  Contractor will remove damaged pe-engineered roof trusses with new like trusses. Remove and replace North face roof sheathing with 19/32" OSB/Ply, 40/20 min span rating roof sheathing with 8d nails @ 6" OC edges and 12" OC field./VB/R-3</t>
  </si>
  <si>
    <t>A COE INC DBA HUFF CONSTRUCTION</t>
  </si>
  <si>
    <t>1812 SCHILLING ST</t>
  </si>
  <si>
    <t>2022-MSS-RES-00866</t>
  </si>
  <si>
    <t>SFR/Replacing the shower and surround walls for the shower area in the master bathroom. No changes to layout or plumbing/VB/R-3</t>
  </si>
  <si>
    <t>2616 BONNIE CT</t>
  </si>
  <si>
    <t>2022-MSS-RES-00428</t>
  </si>
  <si>
    <t>SFR/Front Porch Addition/VB/R-3</t>
  </si>
  <si>
    <t>320 W KENT AVE</t>
  </si>
  <si>
    <t>2022-MSS-RES-00787</t>
  </si>
  <si>
    <t>ABC CONSTRUCTION INC</t>
  </si>
  <si>
    <t>927 VAN BUREN ST</t>
  </si>
  <si>
    <t>2022-MSS-RES-00793</t>
  </si>
  <si>
    <t>SEAMANS HOME IMPROVEMENT</t>
  </si>
  <si>
    <t>1204 CREEK CROSSING</t>
  </si>
  <si>
    <t>2022-MSS-RES-00513</t>
  </si>
  <si>
    <t>NEW ADU/CONVERT GARAGE INTO ADU/VB/R-3</t>
  </si>
  <si>
    <t>1645 BENTON AVE</t>
  </si>
  <si>
    <t>2022-MSS-RES-00893</t>
  </si>
  <si>
    <t>sfr / removing existing roof  / Ice and water on entire roof / 3:12 / installing limited lifetime architectural shingles / INSTALL PER IRC AND LISTING / VB / R-3 / OBSERVE LOW SLOPE REQUIREMENTS</t>
  </si>
  <si>
    <t>607 OVERLOOK WAY</t>
  </si>
  <si>
    <t>2022-MSS-RES-00820</t>
  </si>
  <si>
    <t>SFR / re-roof / 6:12 / 1 arch layer / 1 and 2 story / R&amp;R / install synthetic underlayment / install 50 yr shingle / ice &amp; water shield / CRV / INSTALL PER IRC AND LISTING / VB / R-3</t>
  </si>
  <si>
    <t>6610 LINDA VISTA BLVD</t>
  </si>
  <si>
    <t>2022-MSS-RES-00915</t>
  </si>
  <si>
    <t>SFR / Remove &amp; Replace 30# Felt / replace with 30-Year, Malarkey Shingle / Malarkey #1030 Synthetic underlayment / Malarkey Artic ice &amp; Water Shield / INSTALL PER IRC AND LISTING / 3:12 / VB / R-3 / OBSERVE LOW SLOPE REQUIREMENTS</t>
  </si>
  <si>
    <t>1924 BURLINGTON AVE</t>
  </si>
  <si>
    <t>2022-MSS-RES-00888</t>
  </si>
  <si>
    <t>SFR / re-roof / 2:12 3:12 / 1-ARCH, 1-MEMBRANE / 1 and 2 story / R&amp;R / install 50 yr shingle / ice &amp; water shield / INSTALL PER IRC AND LISTING / VB / R-3</t>
  </si>
  <si>
    <t>607 E KENT AVE</t>
  </si>
  <si>
    <t>2022-MSS-RES-00890</t>
  </si>
  <si>
    <t>SFR / re-roof / 9:12 / 1-Cedar Shingle / 1 and 2 stories / R&amp;R / Install synthetic underlayment / install 50 yr shingle / ice and water shield / CRV / INSTALL PER IRC AND LISTING / VB / R-3</t>
  </si>
  <si>
    <t>328 E CENTRAL AVE</t>
  </si>
  <si>
    <t>2022-MSS-RES-00892</t>
  </si>
  <si>
    <t>SFR / re-roof / 4:12 / 1-Arch / 1 and 2 stories / R&amp;R / install synthetic underlayment / install 50 yr shingle / install ice and water shield / CRV / INSTALL PER IRC AND LISTING / VB / R-3</t>
  </si>
  <si>
    <t>2636 SOUTH HILLS DR</t>
  </si>
  <si>
    <t>2022-MSS-RES-00889</t>
  </si>
  <si>
    <t>SFR / re-roof / 4:12 / 1-Arch / 1 story / R&amp;R / Install synthetic underlayment / install 50 yr shingle / ice and water shield / CRV / INSTALL PER IRC AND LISTING / VB/ R-3</t>
  </si>
  <si>
    <t>4207 RAINBOW DR</t>
  </si>
  <si>
    <t>2022-MSS-RES-00872</t>
  </si>
  <si>
    <t>2021 CODES/NSFR/VB/R-3</t>
  </si>
  <si>
    <t>5546 CATTLE DR</t>
  </si>
  <si>
    <t>2022-MSS-RES-00385</t>
  </si>
  <si>
    <t>G AND P CONSTRUCTION LLC</t>
  </si>
  <si>
    <t>7022 MAX DR</t>
  </si>
  <si>
    <t>2022-MSS-RES-00308</t>
  </si>
  <si>
    <t>4034 MORNHINWEG WAY</t>
  </si>
  <si>
    <t>2022-MSS-RES-00746</t>
  </si>
  <si>
    <t>928 ANGLERS BEND WAY</t>
  </si>
  <si>
    <t>2021-MSS-RES-00905</t>
  </si>
  <si>
    <t>DWELLING UNIT APARTMENT ON THE SECOND FLOOR, OVER THE TOP OF A NEW GARAGE OFF THE ALLEY OF 436 HASTINGS, WHICH HAS AN EXISTING SINGLE FAMILY RESIDENCE./ VB/ R3</t>
  </si>
  <si>
    <t>434 HASTINGS AVE</t>
  </si>
  <si>
    <t>2022-MSS-RES-00873</t>
  </si>
  <si>
    <t>2021 CODES/NEW DET GARAGE/VB/U</t>
  </si>
  <si>
    <t>2022-MSS-RES-00816</t>
  </si>
  <si>
    <t>201 W KENT AVE</t>
  </si>
  <si>
    <t>2022-MSS-COM-00343</t>
  </si>
  <si>
    <t>TRINITY APTS MAINTENANCE SHED/Construction of a 12'x16' maintenance shed/VB/U</t>
  </si>
  <si>
    <t>HEADWATERS CONSTRUCTION COMPANY</t>
  </si>
  <si>
    <t>2200 MULLAN RD</t>
  </si>
  <si>
    <t>2022-MSS-RES-00355.01</t>
  </si>
  <si>
    <t>NEW DET GARAGE/VB/U / MODIFY EXISTING STRUCTURE TO BE ADU</t>
  </si>
  <si>
    <t>2022-MSS-RES-00354.01</t>
  </si>
  <si>
    <t>NSFR/VB/R-3 / LABEL EXISTING UNIT AS ADU</t>
  </si>
  <si>
    <t>2022-MSS-RES-00254.02</t>
  </si>
  <si>
    <t>2022-MSS-COM-00197.01</t>
  </si>
  <si>
    <t>12/15/22 REVISION TO FLOOR PLAN</t>
  </si>
  <si>
    <t>2022-MSS-COM-00180.01</t>
  </si>
  <si>
    <t>12/16/22 MODIFICATIONS TO SMOKE COMPARTMENT</t>
  </si>
  <si>
    <t>2021-MSS-COM-00183.01</t>
  </si>
  <si>
    <t>8/12/22 REVISION TO CHANGE FROM 3 STORY TO 4 STORY BLDG</t>
  </si>
  <si>
    <t>AULTCO CONSTRUCTION INC</t>
  </si>
  <si>
    <t>2984 EXPO PKWY</t>
  </si>
  <si>
    <t>NSFR/ATT GARAGE/VB/R-3/U_x000D_
Rev 02 - 12/06/22</t>
  </si>
  <si>
    <r>
      <rPr>
        <sz val="10"/>
        <rFont val="Arial"/>
        <family val="2"/>
      </rPr>
      <t>1000.000.322022.00</t>
    </r>
  </si>
  <si>
    <r>
      <rPr>
        <sz val="10"/>
        <rFont val="Arial"/>
        <family val="2"/>
      </rPr>
      <t>Business License Penalties</t>
    </r>
  </si>
  <si>
    <r>
      <rPr>
        <sz val="10"/>
        <rFont val="Arial"/>
        <family val="2"/>
      </rPr>
      <t>1000.000.322023.00</t>
    </r>
  </si>
  <si>
    <r>
      <rPr>
        <sz val="10"/>
        <rFont val="Arial"/>
        <family val="2"/>
      </rPr>
      <t>Tourist Home Registrations</t>
    </r>
  </si>
  <si>
    <r>
      <rPr>
        <b/>
        <sz val="10"/>
        <rFont val="Arial"/>
        <family val="2"/>
      </rPr>
      <t>Construction Contractor Renewal</t>
    </r>
  </si>
  <si>
    <r>
      <rPr>
        <b/>
        <sz val="10"/>
        <rFont val="Arial"/>
        <family val="2"/>
      </rPr>
      <t>Construction Contractor Renewal Total</t>
    </r>
  </si>
  <si>
    <r>
      <rPr>
        <b/>
        <sz val="10"/>
        <rFont val="Arial"/>
        <family val="2"/>
      </rPr>
      <t>Licenses/Registration/Tourist Home/NA</t>
    </r>
  </si>
  <si>
    <r>
      <rPr>
        <b/>
        <sz val="10"/>
        <rFont val="Arial"/>
        <family val="2"/>
      </rPr>
      <t>Licenses/Registration/Tourist Home/NA Total</t>
    </r>
  </si>
  <si>
    <r>
      <rPr>
        <sz val="10"/>
        <rFont val="Arial"/>
        <family val="2"/>
      </rPr>
      <t>1000.000.323055.00</t>
    </r>
  </si>
  <si>
    <r>
      <rPr>
        <sz val="10"/>
        <rFont val="Arial"/>
        <family val="2"/>
      </rPr>
      <t>Floodplain Permits</t>
    </r>
  </si>
  <si>
    <r>
      <rPr>
        <b/>
        <sz val="10"/>
        <rFont val="Arial"/>
        <family val="2"/>
      </rPr>
      <t>Planning Floodplain</t>
    </r>
  </si>
  <si>
    <r>
      <rPr>
        <b/>
        <sz val="10"/>
        <rFont val="Arial"/>
        <family val="2"/>
      </rPr>
      <t>Planning Floodplain Total</t>
    </r>
  </si>
  <si>
    <r>
      <rPr>
        <b/>
        <sz val="10"/>
        <rFont val="Arial"/>
        <family val="2"/>
      </rPr>
      <t>Planning/Subdivision/Final Plat/NA</t>
    </r>
  </si>
  <si>
    <r>
      <rPr>
        <b/>
        <sz val="10"/>
        <rFont val="Arial"/>
        <family val="2"/>
      </rPr>
      <t>Planning/Subdivision/Final Plat/NA Total</t>
    </r>
  </si>
  <si>
    <r>
      <rPr>
        <b/>
        <sz val="10"/>
        <rFont val="Arial"/>
        <family val="2"/>
      </rPr>
      <t>Planning/Subdivision/Minor/NA</t>
    </r>
  </si>
  <si>
    <r>
      <rPr>
        <b/>
        <sz val="10"/>
        <rFont val="Arial"/>
        <family val="2"/>
      </rPr>
      <t>Planning/Subdivision/Minor/NA Total</t>
    </r>
  </si>
  <si>
    <t>Plan Permits</t>
  </si>
  <si>
    <t>2023-MSS-COM-00004</t>
  </si>
  <si>
    <t>2021 CODES/GREENHOUSE FARMACY/Change of Occupancy for one of the three buildings on the property/VB/M</t>
  </si>
  <si>
    <t>1541-B S 3RD ST W</t>
  </si>
  <si>
    <t>2022-MSS-COM-00387</t>
  </si>
  <si>
    <t>2021 CODES/COM BLDG/Rebuilding an exterior two-story steel staircase on the back of 5840 Expressway building./VB/B</t>
  </si>
  <si>
    <t>5840 EXPRESSWAY</t>
  </si>
  <si>
    <t>2022-MSS-COM-00223</t>
  </si>
  <si>
    <t>WESTERN MONTANA MENTAL HEALTH/INTERIOR REMODEL/VB/B</t>
  </si>
  <si>
    <t>1321 WYOMING ST</t>
  </si>
  <si>
    <t>2022-MSS-COM-00379</t>
  </si>
  <si>
    <t>2021 CODES/FRUGALS/Remodel Frugals due to gas explosion. Make repairs per structural engineer's recommendations./VB/B</t>
  </si>
  <si>
    <t>ELEMENT WORX INC</t>
  </si>
  <si>
    <t>2515 BROOKS ST</t>
  </si>
  <si>
    <t>2022-MSS-COM-00397</t>
  </si>
  <si>
    <t>2021 CODES/Garuda Mauy Thai &amp; MMA Change of Use/VB/B</t>
  </si>
  <si>
    <t>6900 KESTREL DR   STE 12</t>
  </si>
  <si>
    <t>2022-MSS-COM-00389</t>
  </si>
  <si>
    <t>2021 CODES/UM CLAPP BLDG/REMODEL 1ST FLR ADA RESTROOM/VB/E</t>
  </si>
  <si>
    <t>845 KEITH AVE</t>
  </si>
  <si>
    <t>2022-MSS-COM-00396</t>
  </si>
  <si>
    <t>2021 CODES/Albatross Discs LLC Change of Use Occupancy from B, office space to an M, mercantile/retail space./VB/M</t>
  </si>
  <si>
    <t>401 N RUSSELL ST</t>
  </si>
  <si>
    <t>2022-MSS-COM-00028</t>
  </si>
  <si>
    <t>COMM BLDG/Tenant Improvement in 327 addressed suite.  Addition of a  suite.  Renovation of building exterior.  New parking lot.  Raising of roof and tenant improvement in 331 SW Higgins Addressed suite./VB/B</t>
  </si>
  <si>
    <t>325 SW HIGGINS AVE</t>
  </si>
  <si>
    <t>2022-MSS-COM-00399</t>
  </si>
  <si>
    <t>2021 CODES/FISHERS TECHNOLOGY/NEW TI/VB/B</t>
  </si>
  <si>
    <t>2022-MSS-COM-00124</t>
  </si>
  <si>
    <t>COMM BLDG/REMOVE INTERIOR MIDDLE STAIR AND INFILL FLOORING AT ALL LEVELS/VB/B</t>
  </si>
  <si>
    <t>120 W BROADWAY</t>
  </si>
  <si>
    <t>2023-MSS-COM-00011</t>
  </si>
  <si>
    <t>2021 CODES/UM LOMMASSON CENTER/Drywall replacement- 185 SQ FT /Vinyl Cove replacement- 451.61 LF/and paint to match/VB/E</t>
  </si>
  <si>
    <t>MISSOULA RESTORATION LLC</t>
  </si>
  <si>
    <t>2022-MSS-COM-00398</t>
  </si>
  <si>
    <t>2021 CODES/FLOWER DISPENSARY/CHANGE OF USE/VB/M</t>
  </si>
  <si>
    <t>2710 BROOKS ST</t>
  </si>
  <si>
    <t>2022-MSS-RES-00913</t>
  </si>
  <si>
    <t>2021 CODES/SFR/New addtition to back of house: New dining, living room , deck.  Connecting new addition to existing garage./VB/R-3/U</t>
  </si>
  <si>
    <t>2022-MSS-RES-00909</t>
  </si>
  <si>
    <t>2021 CODES/SFR/Convert current second floor bonus room into a bathroom._x000D_
Flooring and subflooring will be removed, floor joists will have 2x10s sistered onto existing joists to elevate floor for shower trap and plumbing waste line clearances/VB/R-3</t>
  </si>
  <si>
    <t>MID MOUNTAIN MAINTENANCE AND REMODEL LLC</t>
  </si>
  <si>
    <t>141 BURLINGTON AVE</t>
  </si>
  <si>
    <t>2022-MSS-RES-00136</t>
  </si>
  <si>
    <t>SFR/Strengthen roof system for solar system/VB/R-3</t>
  </si>
  <si>
    <t>4M ELECTRIC</t>
  </si>
  <si>
    <t>325 KENSINGTON AVE</t>
  </si>
  <si>
    <t>2022-MSS-RES-00933</t>
  </si>
  <si>
    <t>2021 CODES/BATHROOM REMODEL/VB/R-3</t>
  </si>
  <si>
    <t>1525 S 11TH ST W</t>
  </si>
  <si>
    <t>2022-MSS-RES-00860</t>
  </si>
  <si>
    <t>SFR / ATT GAR / NEW PANTY IN GARAGE / VB / R3</t>
  </si>
  <si>
    <t>DTEL CARPENTRY LLC</t>
  </si>
  <si>
    <t>127 S EASY ST</t>
  </si>
  <si>
    <t>2022-MSS-RES-00891</t>
  </si>
  <si>
    <t>2021 CODES/NEW ATT ADU TO SFR/VB/R-3</t>
  </si>
  <si>
    <t>401-A 39TH ST</t>
  </si>
  <si>
    <t>2021-MSS-RES-00057</t>
  </si>
  <si>
    <t>SFR/Replace Awning over Front door with shed roof on existing porch foundation./VB/R-3</t>
  </si>
  <si>
    <t>1221 S 05TH ST W</t>
  </si>
  <si>
    <t>2021-MSS-RES-00078</t>
  </si>
  <si>
    <t>SFR/JL Masonry - Justin Lagemann mason framed and installed a new window in the kitchen, and replaced one that had lost its weights and didn't go up and down anymore./VB/R-3</t>
  </si>
  <si>
    <t>1221 ARTHUR AVE</t>
  </si>
  <si>
    <t>2022-MSS-RES-00914</t>
  </si>
  <si>
    <t>2021 CODES/SFR/BASEMENT REMODEL/VB/R-3</t>
  </si>
  <si>
    <t>1952 KENSINGTON AVE</t>
  </si>
  <si>
    <t>2023-MSS-RES-00003</t>
  </si>
  <si>
    <t>2021 CODES/SFR/Add bathroom (toilet, tub/shower, sink) to existing interior garage space./VB/R-3</t>
  </si>
  <si>
    <t>2444 GILBERT AVE</t>
  </si>
  <si>
    <t>2023-MSS-RES-00017</t>
  </si>
  <si>
    <t>2021 CODES/TOWNHOME/BASEMENT FINISH/VB/R-3</t>
  </si>
  <si>
    <t>2630 B TANBARK WAY</t>
  </si>
  <si>
    <t>2022-MSS-RES-00853</t>
  </si>
  <si>
    <t>2021 CODES/SFR/REMODEL/Converting an existing room in the walkout level 1st floor of the house that was used by the previous owner as a daycare into a junior suite./VB/R-3</t>
  </si>
  <si>
    <t>INFINITY CONSTRUCTION AND REPAIR LLC</t>
  </si>
  <si>
    <t>3204 PAUL LN</t>
  </si>
  <si>
    <t>2023-MSS-RES-00006</t>
  </si>
  <si>
    <t>SFR / Remove &amp; Replace / 30# Felt, replace with  40 Year, Malarkey Shingle /  Malarkey #1030 Synthetic underlayment / Malarkey Artic ice &amp; Water Shield / INSTALL PER IRC AND LISTING / 6:12 / VB / R-3</t>
  </si>
  <si>
    <t>2850 GRASSLAND DR</t>
  </si>
  <si>
    <t>2023-MSS-RES-00004</t>
  </si>
  <si>
    <t>DET GARAGE / remove old roofing / to install ice &amp; water shield / to install GAF Tigerpaw underlayment / to install GAF Timberline HDz architectural shingles / INSTALL PER IRC AND LISTING / 8:12 / VB / U</t>
  </si>
  <si>
    <t>272 STRAND AVE</t>
  </si>
  <si>
    <t>2023-MSS-RES-00005</t>
  </si>
  <si>
    <t>SFR / REMOVE EXISTING ROOF/ FELT UNDERLAYMENT/ ASPHALT SHINGLES / INSTALL PER IRC AND LISTING / 3:12 / OBSERVE LOW SLOPE REQUIREMENTS / VB / R-3</t>
  </si>
  <si>
    <t>815 MARSHALL ST</t>
  </si>
  <si>
    <t>2023-MSS-RES-00025</t>
  </si>
  <si>
    <t>DUPLEX UNIT B / tear off old rofing materials / install new synthetic underlayment / ice n water / drip edge metal / ridge vent and cap / 5:12 / VB / R-2</t>
  </si>
  <si>
    <t>2414 B 55TH ST</t>
  </si>
  <si>
    <t>2023-MSS-RES-00007</t>
  </si>
  <si>
    <t>SFR /Tear off old roofing materials / remove sheeting where needed / correct sag in roof / Install eve starter / rake starter / ice &amp; water shield / synthetic felt &amp; 28-gauge Tif-Rib metal roofing / INSTALL PER IRC AND LISTING / 7:12 / VB / R-3</t>
  </si>
  <si>
    <t>1727 S 11TH ST W</t>
  </si>
  <si>
    <t>2022-MSS-RES-00868</t>
  </si>
  <si>
    <t>2021 CODES/NSFR/ATT GARAGE/VB/R-3/U</t>
  </si>
  <si>
    <t>4071 MORNHINWEG WAY</t>
  </si>
  <si>
    <t>2022-MSS-RES-00142</t>
  </si>
  <si>
    <t>NSFR/ATT GARAGE/VB/R-3/U_x000D_
Rev 01 - 10/05/2022: 8/26/22 REV01_x000D_
• Removed detached barn from project_x000D_
• Change from four car garage to three car garage_x000D_
• Removed steel retaining walls at driveway and south courtyard_x000D_
• Raised elevation of home 3’ and increased the driveway slope to 11% - We have written approval from Adam Sebastian and Aaron Lebsack which I will include as supplemental documents_x000D_
• Basement living area to be left as unfinished_x000D_
• Removed basement bar and fireplace_x000D_
• Reduced mudroom size and changed layout_x000D_
• Removed skylights from family wing hallway_x000D_
• Removed a window in primary bedroom_x000D_
• Changed stone siding to stucco siding_x000D_
• Changed metal roofing to asphalt shingle_x000D_
• Changed glass railing at stairway to metal_x000D_
• Minor changes to lighting layouts and fixtures_x000D_
• Reduced amount of built in cabinetry</t>
  </si>
  <si>
    <t>2022-MSS-RES-00331</t>
  </si>
  <si>
    <t>NEW ADU/ATT GARAGE/Build new, 28 x 32 garage with 600 sq ft ADU above./VB/R-3</t>
  </si>
  <si>
    <t>1325 MURRAY ST</t>
  </si>
  <si>
    <t>2022-MSS-RES-00903</t>
  </si>
  <si>
    <t>ARROWLEAF CONSTRUCTION, LLC</t>
  </si>
  <si>
    <t>826 HOWELL ST</t>
  </si>
  <si>
    <t>2022-MSS-RES-00768</t>
  </si>
  <si>
    <t>5360 NESTING LN</t>
  </si>
  <si>
    <t>2022-MSS-RES-00769</t>
  </si>
  <si>
    <t>2021 CODES/NSFR/ATT GARAGE/VB/R-3</t>
  </si>
  <si>
    <t>5346 NESTING LN</t>
  </si>
  <si>
    <t>2022-MSS-RES-00724</t>
  </si>
  <si>
    <t>2130 HORSETAIL LN</t>
  </si>
  <si>
    <t>2022-MSS-RES-00731</t>
  </si>
  <si>
    <t>5374 NESTING LN</t>
  </si>
  <si>
    <t>2022-MSS-RES-00770</t>
  </si>
  <si>
    <t>7018 MAX DR</t>
  </si>
  <si>
    <t>2022-MSS-RES-00721</t>
  </si>
  <si>
    <t>2021 CODE / NSFR / ATT GAR / VB / R3</t>
  </si>
  <si>
    <t>2138 HORSETAIL LN</t>
  </si>
  <si>
    <t>2022-MSS-RES-00810</t>
  </si>
  <si>
    <t>NSFR/ATT GARAGE/VB/R-3 U</t>
  </si>
  <si>
    <t>2709 BUNKHOUSE PL</t>
  </si>
  <si>
    <t>2022-MSS-RES-00711</t>
  </si>
  <si>
    <t>2021 CODE / NSFR / ATT GARAGE / VB / R-3</t>
  </si>
  <si>
    <t>214 DEAN STONE DR</t>
  </si>
  <si>
    <t>2021-MSS-COM-00012</t>
  </si>
  <si>
    <t>New storage unit buildings/ IIB/ S1</t>
  </si>
  <si>
    <t>5910 SANDPIPER DR</t>
  </si>
  <si>
    <t>2022-MSS-RES-00667.01</t>
  </si>
  <si>
    <t>1/3/23 REVISION TO STRUCTURAL SYSTEM</t>
  </si>
  <si>
    <t>2022-MSS-COM-00257.01</t>
  </si>
  <si>
    <t>12/27/22 REVISION TO REPLACE RTU WITH INTERIOR FURNACE</t>
  </si>
  <si>
    <t>2021-MSS-COM-00203.01</t>
  </si>
  <si>
    <t>MILE HIGH CANNABIS/Change of Use and Interior TI - Non Structural/VB/F-1/B_x000D_
REV 01: Add non-load bearing wall 1/17/23</t>
  </si>
  <si>
    <t>APPLICANT</t>
  </si>
  <si>
    <t>725-E RONAN ST</t>
  </si>
  <si>
    <t>2021-MSS-COM-00039.01</t>
  </si>
  <si>
    <t>8/1/22 REVISION TO ADD 4TH STORY AND 12 ADDITIONAL UNITS</t>
  </si>
  <si>
    <t>2906 EXPO PKWY</t>
  </si>
  <si>
    <t xml:space="preserve">ADU
</t>
  </si>
  <si>
    <t>SFR-DET Census Valuation</t>
  </si>
  <si>
    <t>MISC</t>
  </si>
  <si>
    <r>
      <rPr>
        <sz val="10"/>
        <rFont val="Arial"/>
        <family val="2"/>
      </rPr>
      <t>1000.000.322011.00</t>
    </r>
  </si>
  <si>
    <r>
      <rPr>
        <sz val="10"/>
        <rFont val="Arial"/>
        <family val="2"/>
      </rPr>
      <t>Liquor Licenses</t>
    </r>
  </si>
  <si>
    <r>
      <rPr>
        <sz val="10"/>
        <rFont val="Arial"/>
        <family val="2"/>
      </rPr>
      <t>1000.000.322012.00</t>
    </r>
  </si>
  <si>
    <r>
      <rPr>
        <sz val="10"/>
        <rFont val="Arial"/>
        <family val="2"/>
      </rPr>
      <t>Beer Licenses</t>
    </r>
  </si>
  <si>
    <r>
      <rPr>
        <sz val="10"/>
        <rFont val="Arial"/>
        <family val="2"/>
      </rPr>
      <t>1000.000.322013.00</t>
    </r>
  </si>
  <si>
    <r>
      <rPr>
        <sz val="10"/>
        <rFont val="Arial"/>
        <family val="2"/>
      </rPr>
      <t>Wine Licenses</t>
    </r>
  </si>
  <si>
    <r>
      <rPr>
        <sz val="10"/>
        <rFont val="Arial"/>
        <family val="2"/>
      </rPr>
      <t>1000.000.323057.00</t>
    </r>
  </si>
  <si>
    <r>
      <rPr>
        <sz val="10"/>
        <rFont val="Arial"/>
        <family val="2"/>
      </rPr>
      <t xml:space="preserve">Sidewalk Café
</t>
    </r>
    <r>
      <rPr>
        <sz val="10"/>
        <rFont val="Arial"/>
        <family val="2"/>
      </rPr>
      <t>Endorsement</t>
    </r>
  </si>
  <si>
    <r>
      <rPr>
        <b/>
        <sz val="10"/>
        <rFont val="Arial"/>
        <family val="2"/>
      </rPr>
      <t>Licenses/Registration/Tourist Home/Renewal</t>
    </r>
  </si>
  <si>
    <r>
      <rPr>
        <b/>
        <sz val="10"/>
        <rFont val="Arial"/>
        <family val="2"/>
      </rPr>
      <t>Licenses/Registration/Tourist Home/Renewal Total</t>
    </r>
  </si>
  <si>
    <r>
      <rPr>
        <b/>
        <sz val="10"/>
        <rFont val="Arial"/>
        <family val="2"/>
      </rPr>
      <t>Liquor License - City</t>
    </r>
  </si>
  <si>
    <r>
      <rPr>
        <b/>
        <sz val="10"/>
        <rFont val="Arial"/>
        <family val="2"/>
      </rPr>
      <t>Liquor License - City Total</t>
    </r>
  </si>
  <si>
    <r>
      <rPr>
        <b/>
        <sz val="10"/>
        <rFont val="Arial"/>
        <family val="2"/>
      </rPr>
      <t>Liquor License Renewal</t>
    </r>
  </si>
  <si>
    <r>
      <rPr>
        <b/>
        <sz val="10"/>
        <rFont val="Arial"/>
        <family val="2"/>
      </rPr>
      <t>Liquor License Renewal Total</t>
    </r>
  </si>
  <si>
    <t>IN HOUSE REPORTS</t>
  </si>
  <si>
    <t>2nd Qtr.</t>
  </si>
  <si>
    <t>by 2nd Quarter Market Valuations FY23</t>
  </si>
  <si>
    <t>by 2nd Quarter Market Valuations FY22</t>
  </si>
  <si>
    <t>2022-MSS-COM-00391</t>
  </si>
  <si>
    <t>2021 CODES/FRANCIENNE GRANTSARIS AESTHETICS AND MEDICINE/NEW TI/VB/B</t>
  </si>
  <si>
    <t>BRUNNER HOMES &amp; CONSTRUCTION, INC.</t>
  </si>
  <si>
    <t>2315 MCDONALD AVE  STE 105</t>
  </si>
  <si>
    <t>2021-MSS-COM-00364</t>
  </si>
  <si>
    <t>HOBBY LOBBY/ NEW TI/VB/M</t>
  </si>
  <si>
    <t>HOBBY LOBBY STORESINC</t>
  </si>
  <si>
    <t>2022-MSS-COM-00361</t>
  </si>
  <si>
    <t>DISPENSARY/ LIMITED EXTRACTION / CULTIVATION / CANOPY: 300SF_x000D_
Solvent-free ice bath method only!</t>
  </si>
  <si>
    <t>2228 SOUTH AVE W</t>
  </si>
  <si>
    <t>2022-MSS-COM-00346</t>
  </si>
  <si>
    <t>DISPENSARY / CULTIVATION / CANOPY: 1500SF</t>
  </si>
  <si>
    <t>210 S 03RD ST W</t>
  </si>
  <si>
    <t>2022-MSS-COM-00383</t>
  </si>
  <si>
    <t>CULTIVATION / CANOPY: 66.78SF</t>
  </si>
  <si>
    <t>601 CONTINENTAL WAY</t>
  </si>
  <si>
    <t>2022-MSS-COM-00337</t>
  </si>
  <si>
    <t>CULTIVATION / CANOPY: 483SF</t>
  </si>
  <si>
    <t>1928 IDAHO ST</t>
  </si>
  <si>
    <t>2022-MSS-COM-00271</t>
  </si>
  <si>
    <t>420 DISPENSARY / MIP/ CO2/ CULTIVATION/ CANOPY: 1200SF</t>
  </si>
  <si>
    <t>2502 MURPHY ST</t>
  </si>
  <si>
    <t>2022-MSS-COM-00362</t>
  </si>
  <si>
    <t>CULTIVATION / CANOPY: 400SF</t>
  </si>
  <si>
    <t>4305 BARBARA LN</t>
  </si>
  <si>
    <t>2022-MSS-COM-00340</t>
  </si>
  <si>
    <t>EXTRACTION / INFUSED PRODUCT / CANOPY: 3000SF</t>
  </si>
  <si>
    <t>1225 CLARK FORK LN</t>
  </si>
  <si>
    <t>2022-MSS-COM-00359</t>
  </si>
  <si>
    <t>HAIRCRAFT SALON/NEW TI/VB/B</t>
  </si>
  <si>
    <t>715 KENSINGTON AVE  STE 21</t>
  </si>
  <si>
    <t>2019-MSS-COM-00369</t>
  </si>
  <si>
    <t>PINNACLE COMPOUNDING PHARMACY/ REMODEL AREA (1,232 SF)WITHIN EXISTING STRUCTURE (8,357 SF); EXPANDING MEZZANINE FOR ADDITIONAL OFFICES &amp; STORAGE/VB/B/F-1_x000D_Rev 01 - 05/27/2022: 2/23/22 REVISION</t>
  </si>
  <si>
    <t>1120-E KENSINGTON AVE</t>
  </si>
  <si>
    <t>2022-MSS-COM-00154</t>
  </si>
  <si>
    <t>ARNOLD LLC/CHANGE OF USE/VB/F-1</t>
  </si>
  <si>
    <t>110 E BROADWAY   STE B-1</t>
  </si>
  <si>
    <t>2023-MSS-COM-00026</t>
  </si>
  <si>
    <t>2021 CODES/COMM BLDG/Replace damaged materials from fire sprinkler leak.  Insulation, Drywall, paint, flooring finishes.  All material and assemblies to be rebuilt like for like from original construction plan and specifications</t>
  </si>
  <si>
    <t>910 WYOMING ST  STE 100</t>
  </si>
  <si>
    <t>2022-MSS-COM-00382</t>
  </si>
  <si>
    <t>2021 CODES/FACT AND FICTION/INTERIOR REMODEL/VB/M</t>
  </si>
  <si>
    <t>220 N HIGGINS AVE</t>
  </si>
  <si>
    <t>2022-MSS-COM-00401</t>
  </si>
  <si>
    <t>2021 CODES/710 MONTANA/Change of Use Permit - No Construction, For the purpose of a 420 Permit/VB/M</t>
  </si>
  <si>
    <t>1256 W BROADWAY</t>
  </si>
  <si>
    <t>2020-MSS-COM-00151</t>
  </si>
  <si>
    <t>TOP HAT PATIO EXPANSION/Outdoor patio at Top Hat Lounge/Expansion of area permitted under 2020-MSS-COM-00113/VB/A-3</t>
  </si>
  <si>
    <t>134 W FRONT ST</t>
  </si>
  <si>
    <t>2022-MSS-COM-00167</t>
  </si>
  <si>
    <t>OPPORTUNITY BANK 2ND FLOOR/Remodel of an existing second floor suite to new offices./IIB/B</t>
  </si>
  <si>
    <t>1821 SOUTH AVE W  STE 203</t>
  </si>
  <si>
    <t>2022-MSS-COM-00267</t>
  </si>
  <si>
    <t>2021 CODES/STOKES PH2/Various Mechanical, Plumbing and Electrical Improvements./VB/M</t>
  </si>
  <si>
    <t>2455 DIXON AVE  STE A</t>
  </si>
  <si>
    <t>2022-MSS-COM-00393</t>
  </si>
  <si>
    <t>2021 CODES/MISSOULA OBSTETRICS &amp; GYNECOLOGY SPECIALIST SUITE 304/VB/H-1</t>
  </si>
  <si>
    <t>2825 304 FORT MISSOULA RD</t>
  </si>
  <si>
    <t>2023-MSS-COM-00045</t>
  </si>
  <si>
    <t>CEDAR PRODUCTS UNLIMITED / removing old cedar shingles in front of building and replacing with new metal roof and liner / replacing sheeting and repairing where needed / removing old metal on SW corner of building / replacing with new metal and liner / replacing sheeting and repairing where needed / INSTALL PER IBC AND LISTING / 5:12 / VB / B</t>
  </si>
  <si>
    <t>2135 S 03RD ST W</t>
  </si>
  <si>
    <t>2023-MSS-RES-00021</t>
  </si>
  <si>
    <t>2021 CODES/SFR/Reside, added spacer, osb. Polystyrene, and isolation; changed location or two windows; Sheet rooking in kitchen./VB/R-3</t>
  </si>
  <si>
    <t>2239 E VISTA DR</t>
  </si>
  <si>
    <t>2022-MSS-RES-00916</t>
  </si>
  <si>
    <t>KOACH CONSTRUCTION</t>
  </si>
  <si>
    <t>724 GERALD AVE</t>
  </si>
  <si>
    <t>2022-MSS-RES-00774</t>
  </si>
  <si>
    <t>2021 CODES / SFR / REMODEL / VB / R-3</t>
  </si>
  <si>
    <t>219 E SUSSEX AVE</t>
  </si>
  <si>
    <t>2023-MSS-RES-00010</t>
  </si>
  <si>
    <t>2021 CODES/TOWNHOME/repairs due to water damage- drywall and insulation removed by Dayspring Restoration. Building permit to include: reframe non structural walls to accept updated mechanicals, replace insulation, replace drywall, new flooring. doors, trim, etc. _x000D_
on mechanical permits: damaged furnace to be replaced, add exhaust fan in bath, minor rewiring, minor plumbing repairs/VB/R-3_x000D_
_x000D_
APPROVAL NOTE: BUILDING INSPECTORS TO VERIFY WORK IN FIELD BUT MAY REQUIRE OR REQUEST ADDITIONAL INFORMATION OR PROFESSIONAL ENGINEERING AT THE BUILDING OFFICIAL’S DISCRETION. ALL NEW WORK TO COMPLY WITH THE APPLICABLE PROVISIONS OF THE 2021 IRC.</t>
  </si>
  <si>
    <t>1805 DANIEL DR</t>
  </si>
  <si>
    <t>2022-MSS-RES-00743</t>
  </si>
  <si>
    <t>2200 LOWER LINCOLN HILLS DR</t>
  </si>
  <si>
    <t>2022-MSS-RES-00830</t>
  </si>
  <si>
    <t>SFR/REMODEL/ADDITION/VB/R-3</t>
  </si>
  <si>
    <t>441 WOODWORTH AVE</t>
  </si>
  <si>
    <t>2021-MSS-RES-00573</t>
  </si>
  <si>
    <t>SFR/New mudroom addition to the west side of the house.  Remodeled kitchen with new bay window/</t>
  </si>
  <si>
    <t>225 E KENT AVE</t>
  </si>
  <si>
    <t>2023-MSS-RES-00022</t>
  </si>
  <si>
    <t>2021 CODES/DUPLEX/Change of Use from B/R to R only. Owner converted office back into residential use./VB/R-2</t>
  </si>
  <si>
    <t>701-A/B W CENTRAL AVE</t>
  </si>
  <si>
    <t>2023-MSS-RES-00030</t>
  </si>
  <si>
    <t>BANRG - Add/Alter Garage/Carport</t>
  </si>
  <si>
    <t>2021 CODES/DET GARAGE/INSTALL ONE TOILET AND ONE SINK IN AN EXISTING GARAGE/VB/U</t>
  </si>
  <si>
    <t>1955 S 04TH ST W</t>
  </si>
  <si>
    <t>2022-MSS-RES-00624</t>
  </si>
  <si>
    <t>DET GAR / ADDITION / "NOT A SLAB GOING TO BE A DIRT FLOOR" Will have no water supply or heat source / VB / U</t>
  </si>
  <si>
    <t>520 LIVINGSTON AVE</t>
  </si>
  <si>
    <t>2023-MSS-RES-00062</t>
  </si>
  <si>
    <t>SFR / Tearing off existing shingles / replacing with ice &amp; water shield / synthetic underlayment and GAF HDZ Shingles / INSTALL PER IRC AND LISTING / 8:12 / VB / R-3</t>
  </si>
  <si>
    <t>3825 CONCORD DR</t>
  </si>
  <si>
    <t>2023-MSS-RES-00064</t>
  </si>
  <si>
    <t>SFR / ATT GARAGE / Removal of existing asphalt shingles and underlayment / installation of new ice and water underlayment  / synthetic underlayment per code and manufacturers specifications / installation of new asphalt shingles as well as small tpo install in dead valley between house and garage / INSTALL PER IRC AND LISTING / 4:12 / VB / R-3</t>
  </si>
  <si>
    <t>2232 E SUMMIT DR</t>
  </si>
  <si>
    <t>2023-MSS-RES-00053</t>
  </si>
  <si>
    <t>SRF / reroofing asphalt roof / REMOVE EXISITING ROOFING/ INSTALL ICE AND WATER SHIELD / SYNTHETIC UNDERLAYMENT / SHINGLES / INSTALL PER IRC AND LISTING / 4:12 / VB / R-3</t>
  </si>
  <si>
    <t>101 ELMHURST CT</t>
  </si>
  <si>
    <t>2023-MSS-RES-00063</t>
  </si>
  <si>
    <t>SFR / Remove existing asphalt shingles and underlayment / install new ice and water underlayment as well as synthetic underlayment per code and manufacturers recommendations / install of new architectural asphalt shingles/ INSTALL PER IRC AND LISTING / 6:12 / VB / R-3</t>
  </si>
  <si>
    <t>2519 BLACKTHORN DR</t>
  </si>
  <si>
    <t>2023-MSS-RES-00036</t>
  </si>
  <si>
    <t>SFR / ATT GARAGE / Removal of 3 tab shingle and underlayment / Tear off and install of new decking if needed / Install of new ICe and water underlayment as well as synthetic underlayment per code and manufacturers installation procedure / Install of new Architecural shingles on residence and attached garage / Neither porch, front or back, are  in scope of work / INSTALL PER IRC AND LISTING / 3:12 / VB / R-3</t>
  </si>
  <si>
    <t>2240 W SUSSEX AVE</t>
  </si>
  <si>
    <t>2023-MSS-RES-00045</t>
  </si>
  <si>
    <t>SFR / tear off remove existing roof / Installation of new synthetic underlayment / dry in, ice n water underlayment /  architectural shingles / vent and cap / INSTALL PER IRC AND LISTING / 6:12 / VB / R-3</t>
  </si>
  <si>
    <t>425 BLAINE ST</t>
  </si>
  <si>
    <t>2023-MSS-RES-00020</t>
  </si>
  <si>
    <t>SFR / Remove existing roof / install: ice and water shield / synthetic underlayment / new edge metal / Malarkey Highlander shingles / continuous ridge venting / INSTALL PER IRC AND LISTING / 6:12 / VB / R-3</t>
  </si>
  <si>
    <t>1540 STANLEY ST</t>
  </si>
  <si>
    <t>2022-MSS-RES-00495</t>
  </si>
  <si>
    <t>FREEDOM BUILDERS INC</t>
  </si>
  <si>
    <t>4369 CHRISTIAN DR</t>
  </si>
  <si>
    <t>2022-MSS-RES-00291</t>
  </si>
  <si>
    <t>4377 CHRISTIAN DR</t>
  </si>
  <si>
    <t>2021-MSS-RES-01061</t>
  </si>
  <si>
    <t>NSFR-ADU/ATT GARAGE/VB/R-3</t>
  </si>
  <si>
    <t>2760 THAMES ST</t>
  </si>
  <si>
    <t>2022-MSS-RES-00828</t>
  </si>
  <si>
    <t>944 ANGLERS BEND WAY</t>
  </si>
  <si>
    <t>2022-MSS-RES-00015</t>
  </si>
  <si>
    <t>4448 CHRISTIAN DR</t>
  </si>
  <si>
    <t>2022-MSS-RES-00014</t>
  </si>
  <si>
    <t>4432 CHRISTIAN DR</t>
  </si>
  <si>
    <t>2022-MSS-RES-00843</t>
  </si>
  <si>
    <t>HAYDEN HOMES LLC</t>
  </si>
  <si>
    <t>2545 FENCE LINE DR</t>
  </si>
  <si>
    <t>2022-MSS-RES-00450</t>
  </si>
  <si>
    <t>NEW ADU/VB/R-3</t>
  </si>
  <si>
    <t>PARMITER AND SONS CONSTRUCTION</t>
  </si>
  <si>
    <t>1738-A W KENT AVE</t>
  </si>
  <si>
    <t>2022-MSS-RES-00397</t>
  </si>
  <si>
    <t>7023 MAX DR</t>
  </si>
  <si>
    <t>2022-MSS-COM-00214</t>
  </si>
  <si>
    <t>HILLVIEW APTS BLDG C/NEW 42-PLEX/ VB/R-2</t>
  </si>
  <si>
    <t>1970 RIMEL RD</t>
  </si>
  <si>
    <t>2022-MSS-COM-00171</t>
  </si>
  <si>
    <t>HILLVIEW APTS BLDG E/NEW 42-PLEX/VB/R-2</t>
  </si>
  <si>
    <t>1950 RIMEL RD</t>
  </si>
  <si>
    <t>2022-MSS-COM-00213</t>
  </si>
  <si>
    <t>HILLVIEW APTS BLDG B/NEW 42-PLEX/ VB/R-2</t>
  </si>
  <si>
    <t>1980 RIMEL RD</t>
  </si>
  <si>
    <t>2022-MSS-COM-00212</t>
  </si>
  <si>
    <t>HILLVIEW APTS BLDG A/NEW 42-PLEX/VB/R-2</t>
  </si>
  <si>
    <t>1990 RIMEL RD</t>
  </si>
  <si>
    <t>2022-MSS-COM-00170</t>
  </si>
  <si>
    <t>HILLVIEW APTS BLDG D/NEW 42-PLEX/VB/R-2</t>
  </si>
  <si>
    <t>1960 RIMEL RD</t>
  </si>
  <si>
    <t>2022-MSS-COM-00279</t>
  </si>
  <si>
    <t>UM GILKEY WECOME CENTER SIGN/8'-10"x4'-0" Directional sign for the Gilkey Welcome Center at Connell Ave and Arthur Ave/VB/U</t>
  </si>
  <si>
    <t>2021-MSS-COM-00072</t>
  </si>
  <si>
    <t>ROCKY MOUNTAIN GARDENS &amp; EXPLORATION CENTER/FOOTINGS, FOUNDATION, UTILITIES AND GRADING ONLY./VB/E_x000D_
Rev 01 - 10/19/2021: 6/30/21 REVISION TO INCLUDE REMAINDER OF BLDG/ A-3/ B_x000D_Rev 02 - 02/08/2023: 12/22/22 GARDEN PACKAGE REVISION</t>
  </si>
  <si>
    <t>1075 SOUTH AVE W</t>
  </si>
  <si>
    <t>2022-MSS-RES-00142.02</t>
  </si>
  <si>
    <t>1/20/22 REV/ADD 4TH GARAGE BAY/INTERIOR CHANGES</t>
  </si>
  <si>
    <t>2021-MSS-COM-00072.02</t>
  </si>
  <si>
    <t>12/22/22 GARDEN PACKAGE REVISION</t>
  </si>
  <si>
    <t>TOTAL MOD</t>
  </si>
  <si>
    <t>ACA FEE PAYMENT</t>
  </si>
  <si>
    <t>IN HOUSE PERMITS</t>
  </si>
  <si>
    <r>
      <rPr>
        <sz val="10"/>
        <rFont val="Arial"/>
        <family val="2"/>
      </rPr>
      <t>3549.000.360010.00</t>
    </r>
  </si>
  <si>
    <t>ENGINEERING</t>
  </si>
  <si>
    <t>2021-MSS-COM-00351</t>
  </si>
  <si>
    <t>DISH WIRELESS/ Minor modification of a wireless communications facility.  Collocation on an existing Crown Castle owned cell tower at 86'./VB/U</t>
  </si>
  <si>
    <t>RTS CONCRETE &amp; EXCAVATION INC</t>
  </si>
  <si>
    <t>2022-MSS-COM-00378</t>
  </si>
  <si>
    <t>2021 CODES/ACCURATE AUTO REPAIR/Change of Use Application Only - No modification proposed/VB/B/S-1</t>
  </si>
  <si>
    <t>5500 MOMONT RD</t>
  </si>
  <si>
    <t>2022-MSS-COM-00377</t>
  </si>
  <si>
    <t>DISPENSARY / CULTIVATION / CANOPY: 800SF</t>
  </si>
  <si>
    <t>1510 A BULWER ST</t>
  </si>
  <si>
    <t>2022-MSS-COM-00394</t>
  </si>
  <si>
    <t>2021 CODES/ELECTIONS CENTER/Building remodel with building and accessibility upgrades/VB/B</t>
  </si>
  <si>
    <t>140 N RUSSELL ST</t>
  </si>
  <si>
    <t>2023-MSS-COM-00030</t>
  </si>
  <si>
    <t>2021 CODES/COM BLDG/NEW TI/VB/B</t>
  </si>
  <si>
    <t>3010 SANTA FE CT</t>
  </si>
  <si>
    <t>2023-MSS-COM-00047</t>
  </si>
  <si>
    <t>2021 CODES/HOLIDAY STATION STORE/Removing existing free standing deli cooler.  Expand existing walk in cooler in place of the free standing deli cooler.  Expanded walk in cooler will have 3 glass doors and new cooling equipment for the additional area only./VB/M</t>
  </si>
  <si>
    <t>ROSET AND ASSOCIATES INC</t>
  </si>
  <si>
    <t>2325 RESERVE ST</t>
  </si>
  <si>
    <t>2022-MSS-COM-00347</t>
  </si>
  <si>
    <t>CULTIVATION / EXTRACTION / INFUSED PRODUCT / CANOPY: 4500SF</t>
  </si>
  <si>
    <t>1345 DAKOTA ST</t>
  </si>
  <si>
    <t>2022-MSS-COM-00293</t>
  </si>
  <si>
    <t>TESTING LABORATORY / CANOPY: nullSF</t>
  </si>
  <si>
    <t>216 TRADE ST</t>
  </si>
  <si>
    <t>2022-MSS-COM-00404</t>
  </si>
  <si>
    <t>2021 CODES/CARPORT 1/Bldg 1 Car Port Reconstruction/VB/U</t>
  </si>
  <si>
    <t>QUALITY COMPONENTS CONSTRUCTION INC</t>
  </si>
  <si>
    <t>4100 101 MULLAN RD</t>
  </si>
  <si>
    <t>2022-MSS-COM-00352</t>
  </si>
  <si>
    <t>CULTIVATION / CANOPY: 2500SF</t>
  </si>
  <si>
    <t>1851-B STEPHENS AVE</t>
  </si>
  <si>
    <t>2023-MSS-COM-00025</t>
  </si>
  <si>
    <t>2021 CODES/NORCO/INTERIOR REMODEL/VB/B</t>
  </si>
  <si>
    <t>BC CONTRACTING CO</t>
  </si>
  <si>
    <t>2850 STOCKYARD RD</t>
  </si>
  <si>
    <t>2023-MSS-COM-00015</t>
  </si>
  <si>
    <t>2021 CODES/UM MAIN HALL RM 004/REMODEL/VB/E_x000D_Rev 01 - 05/01/2023: 3/24/23 REVISION TO WALL LAYOUT</t>
  </si>
  <si>
    <t>900 UNIVERSITY AVE</t>
  </si>
  <si>
    <t>2023-MSS-COM-00010</t>
  </si>
  <si>
    <t>2021 CODES/KTMF-TV LOBBY/Erect a partition wall to divide our news room from the open lobby space. This partition will be a right angle "L" shape standing 8 feet high and not connected to the ceiling for aesthetics. The lengths of the wall will be a 14 foot wall along our lobby area and a 23 foot wall along our bathroom areas connected at a right angle. The partition wall will give separation from the open lobby area and also privacy for those coming and going from the men's and women's lavatory. The wall will have an electrical outlet. Permit will be provided by our electrician Anthony of Electric Service./VB/B_x000D_
_x000D_
The construction materials of the wall will be 2x6 with 16" stud spacing. The lobby wall section will have a window opening measuring 32' high by 138.5" long. The partition wall will be finished with sheetrock and paint._x000D_
_x000D_
The walkthrough area from the news room to the lobby areas to the building exits will have an opening on the right and left side of the lobby wall measuring 6' in width on either side.</t>
  </si>
  <si>
    <t>2022-MSS-COM-00226</t>
  </si>
  <si>
    <t>AT&amp;T WIRELESS FACILITY/Minor modification to existing wireless communication tower./VB/U</t>
  </si>
  <si>
    <t>ETHOS DISTRIBUTED SOLUTIONS INC</t>
  </si>
  <si>
    <t>1920 S 03RD ST W</t>
  </si>
  <si>
    <t>2022-MSS-COM-00392</t>
  </si>
  <si>
    <t>2021 CODES/A &amp; D FIRE/NEW TI/VB/B</t>
  </si>
  <si>
    <t>6900 KESTREL DR  STE 8</t>
  </si>
  <si>
    <t>2023-MSS-COM-00027</t>
  </si>
  <si>
    <t>2021 CODES/ELEVATED/INTERIOR REMODEL/VB/M/B</t>
  </si>
  <si>
    <t>2401 BROOKS ST</t>
  </si>
  <si>
    <t>2023-MSS-COM-00033</t>
  </si>
  <si>
    <t>2021 CODES/BIRDIE THATCHER/Change of Occupancy, remodel restroom to make ADA, relocation of existing power service and replacement of lighting./VB/M/B</t>
  </si>
  <si>
    <t>2000 S HIGGINS AVE</t>
  </si>
  <si>
    <t>2023-MSS-COM-00050</t>
  </si>
  <si>
    <t>2021 CODES/WIPFLI/NEW TI/VB/B</t>
  </si>
  <si>
    <t>105 E PINE ST</t>
  </si>
  <si>
    <t>2023-MSS-COM-00016</t>
  </si>
  <si>
    <t>2021 CODES/FLOWER DISPENSARY/INTERIOR REMODEL/VB/M</t>
  </si>
  <si>
    <t>CL MAINTENANCE AND REMODEL</t>
  </si>
  <si>
    <t>2023-MSS-COM-00099</t>
  </si>
  <si>
    <t>2021 CODES/COM BLDG/Re-insulate, Re-sheet rock, re-floor due to fire smoke damage/VB/B</t>
  </si>
  <si>
    <t>ACCESS CONTRACTING</t>
  </si>
  <si>
    <t>415 N HIGGINS AVE  SHELL</t>
  </si>
  <si>
    <t>2022-MSS-COM-00368</t>
  </si>
  <si>
    <t>TEXAS ROADHOUSE/NEW TI/VB/A-3</t>
  </si>
  <si>
    <t>FRONTLINE CONSTRUCTION LLC</t>
  </si>
  <si>
    <t>2023-MSS-COM-00103</t>
  </si>
  <si>
    <t>2021 CODES/DET GARAGE/REPAIR DAMAGE LIKE FOR LIKE/VB/U_x000D_
Detached garage was hit with a car./Minor framing and siding repairs required/Repairs will be exactly like for like and there will be no changes</t>
  </si>
  <si>
    <t>SCOTT TWITE CONSTRUCTION</t>
  </si>
  <si>
    <t>4905 LOWER MILLER CREEK RD</t>
  </si>
  <si>
    <t>2023-MSS-COM-00042</t>
  </si>
  <si>
    <t>2021 CODES/JEWELRY DESIGN CENTER/NEW TI/VB/M</t>
  </si>
  <si>
    <t>2501-C BROOKS ST</t>
  </si>
  <si>
    <t>2022-MSS-COM-00331</t>
  </si>
  <si>
    <t>2021 CODES/STABLES WINE BAR/NEW TI/VB/A-2</t>
  </si>
  <si>
    <t>SOMBRA CONSTRUCTION LLC</t>
  </si>
  <si>
    <t>227 W MAIN ST</t>
  </si>
  <si>
    <t>2023-MSS-COM-00048</t>
  </si>
  <si>
    <t>GRIZZLY GROCERY / Reroofing a 61'X42' section of roof / tear off and dispose existing / Install 2 layers of insulation (5" total) /  Install 60 MIL Firestone reinforced roof system / INSTALL ICE AND WATER SHIELD / INSTALL PER IBC AND LISTING / 0.25:12 / VB / B</t>
  </si>
  <si>
    <t>MAX TITE METAL SPECIALTIES INC</t>
  </si>
  <si>
    <t>447 HILL ST</t>
  </si>
  <si>
    <t>2023-MSS-COM-00074</t>
  </si>
  <si>
    <t>COM APT BLDG / Remove &amp; Replace 30# Felt / replace with 30-Year, Malarkey Shingle / Malarkey #1030 Synthetic underlayment / Malarkey Artic ice &amp; Water Shield / INSTALL PER IRC AND LISTING / 4:12 / VB / R-2</t>
  </si>
  <si>
    <t>1031 S 02ND ST W</t>
  </si>
  <si>
    <t>2023-MSS-COM-00075</t>
  </si>
  <si>
    <t>1035 S 02ND ST W</t>
  </si>
  <si>
    <t>2023-MSS-COM-00073</t>
  </si>
  <si>
    <t>1029 S 02ND ST W</t>
  </si>
  <si>
    <t>2023-MSS-COM-00092</t>
  </si>
  <si>
    <t>6-PLEX / Remove &amp; Replace 30# Felt / replace with 30-Year Malarkey Shingle / Malarkey #1030 Synthetic underlayment / Malarkey Artic ice &amp; Water Shield / INSTALL PER IBC AND LISTING /  5:12 / VB / R-2</t>
  </si>
  <si>
    <t>5102 1 VILLAGE VIEW WAY</t>
  </si>
  <si>
    <t>2023-MSS-COM-00032</t>
  </si>
  <si>
    <t>IRON HORSE BAR &amp; GRILL PATIO AREA ONLY/ PULLING DECK BOARDS TO INVESTIGATE AND REPAIR DAMAGE / INVESTIGATE TOUNGE AND GROOVE CEILING FOR DAMAGE AND REPAIR ANY DAMAGE / NOT SURE IF WE WILL BE REPLACING OR PATCHING THE MEMBRANE UNTIL INSPECTED WITH BLACK RUBBER EPDM STYLE MEMBRANCE / INSTALL ICE AND WATER SHIELD / INSTALL PER IBC AND LISTING / 1:12 / VB / A-2</t>
  </si>
  <si>
    <t>501 N HIGGINS AVE</t>
  </si>
  <si>
    <t>2023-MSS-COM-00091</t>
  </si>
  <si>
    <t>12-PLEX  / Re roof one side of the apartment /  take off old shingles put new 30 year gaf / synthetic layment / ice watet per code / INSTALL PER IBC AND LISTING / 4:12 / VB / R-1</t>
  </si>
  <si>
    <t>6999 UNCLE ROBERT LN</t>
  </si>
  <si>
    <t>2023-MSS-COM-00090</t>
  </si>
  <si>
    <t>MONTANA RAIL LINK / REMOVE BALLAST ROCK AND KEEP FOR REUSE DISPOSE OF EXISTING MEMBRANE / INSTALL NEW PROTECTION MAT OVER NEW 60 MIL TOP / REDISTRIBUTE THE BALLAST ROCK / INSTALL NEW FLASHINGS FOR WALLS, PIPES, DRAINS, SCUPPERS AND VENTS / NEW 24 GAUGE PREFINISHED PARAPET COPING METAL / INSTALL PER IBC AND LISTING / 0.25:12 / VB / B</t>
  </si>
  <si>
    <t>332 W RAILROAD ST</t>
  </si>
  <si>
    <t>2023-MSS-COM-00085</t>
  </si>
  <si>
    <t>DENNY MENHOLT HONDA / REMOVE EXISTING ROOF / Metal Roof Retrofit with membrane / Install EPS flute filler into pans of metal roof to make a flat surface / Install new 1/2" High Density Polyiso and screw into metal / Install new 60-mil EPDM / Manufacturer 20 year details / 0.5:12 / INSTALL PER IBC AND LISTING / VB / B</t>
  </si>
  <si>
    <t>3600 RESERVE ST</t>
  </si>
  <si>
    <t>2023-MSS-COM-00086</t>
  </si>
  <si>
    <t>COM / remove EXISTING ROOF / install 2" ISO on 4:12 area / Install Firestone tapered ISO insulation  for drainage on flat roof portion / Install Firestone mechanically attached 60 mil reinforced roof system and flash into 2ea 3" roof drains and 1ea overflow / Install 24 guage parapet metal flashing / INSTALL PER IBC AND LISTING / PITCH VARIES / VB /</t>
  </si>
  <si>
    <t>NICKELSON CONSTRUCTION</t>
  </si>
  <si>
    <t>2023-MSS-COM-00112</t>
  </si>
  <si>
    <t>COM / Remove two layers of asphalt Roofing / Install half inch R shield fanfold barrier board, and 45 mil TPO membrane Roofing / Install termination bar to perimeters / INSTALL PER IBC AND LISTING</t>
  </si>
  <si>
    <t>811 WOODY ST</t>
  </si>
  <si>
    <t>2023-MSS-COM-00089</t>
  </si>
  <si>
    <t>BLUE MOUNTAIN CLINIC / REMOVE BALLAST ROCK AND KEEP FOR REUSE DISPOSE OF EXISTING MEMBRANE / INSTALL NEW PROTECTION MAT OVER NEW 60 MIL TOP / REDISTRIBUTE THE BALLAST ROCK / INSTALL NEW FLASHINGS FOR WALLS, PIPES, DRAINS, SCUPPERS AND VENTS / NEW 24 GAUGE PREFINISHED PARAPET COPING METAL / INSTALL PER IBC AND LISTING / 0.25:12 / VB / B</t>
  </si>
  <si>
    <t>610 N CALIFORNIA ST</t>
  </si>
  <si>
    <t>3GEN BUILDERS LLC</t>
  </si>
  <si>
    <t>2023-MSS-RES-00114</t>
  </si>
  <si>
    <t>2021 CODES/SFR/GARAGE ADDITION/Building unfinished, covered parking structure/garage on previously constructed foundation from permit #2022-MSS-RES-00281/VB/R-3</t>
  </si>
  <si>
    <t>2023-MSS-RES-00061</t>
  </si>
  <si>
    <t>2021 CODES/DET GARAGE/ADD CARPORT/VB/U</t>
  </si>
  <si>
    <t>ELKHORN MTN CONSTRUCTION LLC</t>
  </si>
  <si>
    <t>1536 W CENTRAL AVE</t>
  </si>
  <si>
    <t>2022-MSS-RES-00917</t>
  </si>
  <si>
    <t>2021 CODES/ADD ADU TO DET GARAGE/VB/R-3/U</t>
  </si>
  <si>
    <t>625 PLYMOUTH ST</t>
  </si>
  <si>
    <t>2022-MSS-RES-00870</t>
  </si>
  <si>
    <t>612 EDITH ST</t>
  </si>
  <si>
    <t>2023-MSS-RES-00052</t>
  </si>
  <si>
    <t>2021 CODES/SFR/DECK ADDITION-REPAIR/VB/R-3</t>
  </si>
  <si>
    <t>ARLEDGE CONSTRUCTION INC</t>
  </si>
  <si>
    <t>3680 JACK DR</t>
  </si>
  <si>
    <t>2023-MSS-RES-00236</t>
  </si>
  <si>
    <t>SFR/RESIDE/remove old lap siding, Tyvek, replace with lp lap siding 8 inch . lp corners .replace windows. paint./SINGLE STORY/VB/R-3</t>
  </si>
  <si>
    <t>1935 KENSINGTON AVE</t>
  </si>
  <si>
    <t>2023-MSS-RES-00242</t>
  </si>
  <si>
    <t>2021 CODES/SFR/Install new insulation inside residence, install new drywall/VB/R-3</t>
  </si>
  <si>
    <t>2023-MSS-RES-00237</t>
  </si>
  <si>
    <t>SFR/Locate. Install egress window 48x48 x2 @ gable end of home. cut out 51x56.5 hole in foundation. install 2x8 treated buck. Seal and set jam to foundation. (&gt;2) 2x6 header @51 inch.  set window, tape and great foam to foundation. trim out. set window well and gravel in well. Back fill. fire alarm.  escape ladder/VB/R-3</t>
  </si>
  <si>
    <t>2022-MSS-RES-00824</t>
  </si>
  <si>
    <t>2021 CODES/SFR/Pour new patio and entryway slabs and add a new front porch/VB/R-3</t>
  </si>
  <si>
    <t>2023-MSS-RES-00080</t>
  </si>
  <si>
    <t>2021 CODES/SFR/ADD DECK COVER/VB/R-3</t>
  </si>
  <si>
    <t>3880 FOX FARM RD</t>
  </si>
  <si>
    <t>2023-MSS-RES-00029</t>
  </si>
  <si>
    <t>2021 CODES/SFR/ADDITION/VB/R-3</t>
  </si>
  <si>
    <t>1115 POPLAR ST</t>
  </si>
  <si>
    <t>2023-MSS-RES-00008</t>
  </si>
  <si>
    <t>2021 CODES/SFR/Tub to shower conversion and replacing the surround walls for the shower area in the main level bathroom. No changes to layout or plumbing locations./VB/R-3</t>
  </si>
  <si>
    <t>3809 CONCORD DR</t>
  </si>
  <si>
    <t>2023-MSS-RES-00015</t>
  </si>
  <si>
    <t>2021 CODES/SFR/Replacing the tub and shower and their surround walls in the master and main bathroom, closing off wall between baths, moving toilet 90 degrees and adding new dual sink vanity and demolishing closet area in the master bath. Will need to move both tub and shower drains/VB/R-3</t>
  </si>
  <si>
    <t>312 WESTVIEW DR</t>
  </si>
  <si>
    <t>2022-MSS-RES-00265</t>
  </si>
  <si>
    <t>SFR / ADDITIONA/VB / R-3</t>
  </si>
  <si>
    <t>2235 FLYNN LN</t>
  </si>
  <si>
    <t>2022-MSS-RES-00644</t>
  </si>
  <si>
    <t>SFR/ADD ADU/VB/R-2</t>
  </si>
  <si>
    <t>ROE CONSTRUCTION</t>
  </si>
  <si>
    <t>2005 MAURICE AVE</t>
  </si>
  <si>
    <t>2023-MSS-RES-00077</t>
  </si>
  <si>
    <t>2021 CODES/UNIT 7/INTERIOR REMODEL/VB/R-3</t>
  </si>
  <si>
    <t>PRESTO CONSTRUCTION</t>
  </si>
  <si>
    <t>521 #7 HARTMAN ST</t>
  </si>
  <si>
    <t>2022-MSS-RES-00785</t>
  </si>
  <si>
    <t>DUPLEX/Repair to cantilever beams at exterior end of house. (removed at some point) Install per plans./VB/R-2</t>
  </si>
  <si>
    <t>GARDEN CITY CONSTRUCTION LLC</t>
  </si>
  <si>
    <t>631 COOLEY ST</t>
  </si>
  <si>
    <t>2023-MSS-RES-00112</t>
  </si>
  <si>
    <t>1017 HILDA AVE</t>
  </si>
  <si>
    <t>2023-MSS-RES-00032</t>
  </si>
  <si>
    <t>2021 CODES/SFR/REMODEL/VB/R-3</t>
  </si>
  <si>
    <t>2022-MSS-RES-00370</t>
  </si>
  <si>
    <t>SFR/REMODEL/ADD PATIOS/VB/R-3</t>
  </si>
  <si>
    <t>5023 JORDAN CT</t>
  </si>
  <si>
    <t>2023-MSS-RES-00221</t>
  </si>
  <si>
    <t>2021 CODES/SFR/Add 4 collar ties to rafters under solar array./VB/R-3</t>
  </si>
  <si>
    <t>SOLAR PLEXUS LLC</t>
  </si>
  <si>
    <t>2936 SALISH CT</t>
  </si>
  <si>
    <t>2023-MSS-RES-00066</t>
  </si>
  <si>
    <t>2021 CODES/SFR/interior framing: sistering existing floor joists, install new subfloor, interior partition room framing; roof: sistering existing roof rafters, replace roof sheathing (as needed), install roof shingles; exterior: repair/replace existing siding and trim/VB/R-3</t>
  </si>
  <si>
    <t>1301 S 05TH ST W</t>
  </si>
  <si>
    <t>2022-MSS-RES-00864</t>
  </si>
  <si>
    <t>SFR/Remodel of entry way with new door, wall, and window. Overframing on existing roof to form gable ends./VB/R-3</t>
  </si>
  <si>
    <t>2022-MSS-RES-00897</t>
  </si>
  <si>
    <t>1436 S 04TH ST W</t>
  </si>
  <si>
    <t>2023-MSS-RES-00048</t>
  </si>
  <si>
    <t>2021 CODES/SFR/Repairing/reworking framing of basement utility room. There was one cut floor joist in crawlspace with was repaired./VB/R-3</t>
  </si>
  <si>
    <t>919 JOHNSON ST</t>
  </si>
  <si>
    <t>2022-MSS-RES-00137</t>
  </si>
  <si>
    <t>3345 CATHY CT</t>
  </si>
  <si>
    <t>2023-MSS-RES-00023</t>
  </si>
  <si>
    <t>2021 CODES/SFR/To replace existing roof and extend roof over existing porch to allow for more insulation and the eventual installation of solar panels./VB/R-3</t>
  </si>
  <si>
    <t>920 TAYLOR ST</t>
  </si>
  <si>
    <t>2023-MSS-RES-00051</t>
  </si>
  <si>
    <t>222 BEVERLY AVE</t>
  </si>
  <si>
    <t>2022-MSS-RES-00832</t>
  </si>
  <si>
    <t>2021 CODES/DET GARAGE/Replace existing rafter single gable roof system with engineered truss roof system for the purpose of gaining additional interior 2nd floor height  of current non-occupied detached carriage house.  The existing detached carriage house in back yard of my existing residence will continue to be used as lower level two car garage and upper level storage./VB/U</t>
  </si>
  <si>
    <t>443 PLYMOUTH ST</t>
  </si>
  <si>
    <t>2023-MSS-RES-00016</t>
  </si>
  <si>
    <t>2021 CODES/SFR/Replacing the shower and surround walls for the shower in the master bathroom. No changes to layout or plumbing/VB/R-3</t>
  </si>
  <si>
    <t>4007 CONCORD DR</t>
  </si>
  <si>
    <t>2023-MSS-RES-00177</t>
  </si>
  <si>
    <t>BRF&amp;F - Footing/Foundation</t>
  </si>
  <si>
    <t>SFR / Take of old shingles / put new malarkey nex / ice water per code / synthetic layment / INSTALL PER IRC AND LISTING / 6:12 / VB / R-3</t>
  </si>
  <si>
    <t>3022 ELDORA LN</t>
  </si>
  <si>
    <t>2023-MSS-RES-00173</t>
  </si>
  <si>
    <t>SFR / remove of old roofing / to install ice &amp; water shield / to install GAF Tigerpaw underlayment / to install GAF Timberline HDz architectural shingles / INSTALL PER IRC AND LISTING / 5:12 / VB / R-3</t>
  </si>
  <si>
    <t>1825 35TH ST</t>
  </si>
  <si>
    <t>2023-MSS-RES-00155</t>
  </si>
  <si>
    <t>SFR / remove shingles / install new dip edge ice and water on eaves / starter course felt / new shingles / ridge vent and ridge cap / INSTALL PER IRC AND LISTING / 4:12 / VB / R-3</t>
  </si>
  <si>
    <t>1835 HARVE AVE</t>
  </si>
  <si>
    <t>2023-MSS-RES-00174</t>
  </si>
  <si>
    <t>SFR / Take of old shakes / put new 50 year grand sequoia gaf shingles / ice water entire house / INSTALL PER IRC AND LISTING / 4:12 / VB / R-3</t>
  </si>
  <si>
    <t>501 PATTEE CANYON DR</t>
  </si>
  <si>
    <t>2023-MSS-RES-00074</t>
  </si>
  <si>
    <t>SFR / Remove shingles / install new drip edge ice and water on eaves starter course felt / new shingles / ridge vent and ridge cap / INSTALL PER IRC AND LISTING / 5:12 / VB / R-3</t>
  </si>
  <si>
    <t>715 POLK ST</t>
  </si>
  <si>
    <t>2023-MSS-RES-00085</t>
  </si>
  <si>
    <t>2602 MUIRFIELD CT</t>
  </si>
  <si>
    <t>2023-MSS-RES-00079</t>
  </si>
  <si>
    <t>SFR/ VB / R-3 / REMOVE EXISTING / ICE AND WATER SHIELD / SYNTHETIC UNDERLAYMENT / ARCHITECTUAL SHINGLES / INSTALL PER IRC AND LISTING / 4:12</t>
  </si>
  <si>
    <t>824 NORMANS LN</t>
  </si>
  <si>
    <t>2023-MSS-RES-00072</t>
  </si>
  <si>
    <t>SFR / Remove shingles / install new drip edge ice and water on eaves starter course felt / new shingles / ridge vent and ridge cap / INSTALL PER IRC AND LISTING / 4:12 / VB / R-3</t>
  </si>
  <si>
    <t>103 COHOSSET DR</t>
  </si>
  <si>
    <t>2023-MSS-RES-00078</t>
  </si>
  <si>
    <t>2967 SHEFFIELD DR</t>
  </si>
  <si>
    <t>2023-MSS-RES-00083</t>
  </si>
  <si>
    <t>338 W ALDER ST</t>
  </si>
  <si>
    <t>2023-MSS-RES-00086</t>
  </si>
  <si>
    <t>SFR / to remove old roofing to install ice &amp; water shield / to install GAF Tigerpaw underlayment / to install GAF Timberline HDz architectural shingles / INSTALL PER IRC AND LISTING / 8:12 / VB / R-3</t>
  </si>
  <si>
    <t>329 N 02ND ST W</t>
  </si>
  <si>
    <t>2023-MSS-RES-00084</t>
  </si>
  <si>
    <t>1742 MISSOULA AVE</t>
  </si>
  <si>
    <t>2023-MSS-RES-00082</t>
  </si>
  <si>
    <t>205 WESTVIEW DR</t>
  </si>
  <si>
    <t>2023-MSS-RES-00073</t>
  </si>
  <si>
    <t>SFR / Remove shingles / install new drip edge ice and water on eaves starter course felt / new shingles / ridge vent and ridge cap / INSTALL PER IRC AND LISTING / 6:12 / VB / R-3</t>
  </si>
  <si>
    <t>2023-MSS-RES-00094</t>
  </si>
  <si>
    <t>1322 S 07TH ST W</t>
  </si>
  <si>
    <t>2023-MSS-RES-00093</t>
  </si>
  <si>
    <t>631 EDITH ST</t>
  </si>
  <si>
    <t>2023-MSS-RES-00097</t>
  </si>
  <si>
    <t>3626 BRANDON WAY</t>
  </si>
  <si>
    <t>2023-MSS-RES-00096</t>
  </si>
  <si>
    <t>531 E PINE ST</t>
  </si>
  <si>
    <t>2023-MSS-RES-00092</t>
  </si>
  <si>
    <t>7 MARTHA'S CT</t>
  </si>
  <si>
    <t>2023-MSS-RES-00095</t>
  </si>
  <si>
    <t>1956 KENSINGTON AVE</t>
  </si>
  <si>
    <t>2023-MSS-RES-00090</t>
  </si>
  <si>
    <t>2003 RAYMOND AVE</t>
  </si>
  <si>
    <t>2023-MSS-RES-00115</t>
  </si>
  <si>
    <t>DUPLEX / Tear off existing roof shingles / underlayment / decking / Replace decking per code / Install ice and water / synthetic underlayment / asphalt shingle roofing per code / INSTALL PER IRC AND LISTING / 4:12 / VB / R-2</t>
  </si>
  <si>
    <t>117 PATTEE CREEK DR</t>
  </si>
  <si>
    <t>2023-MSS-RES-00120</t>
  </si>
  <si>
    <t>SFR / Replace exterior siding with LP lap siding</t>
  </si>
  <si>
    <t>2023-MSS-RES-00168</t>
  </si>
  <si>
    <t>SFR / 5:12 / 1 3 tab layer / R&amp;R / Install synthetic underlayment / install 50 year shingle / ice &amp; water shield / crv / INSTALL PER IRC AND LISTING / VB / R-3</t>
  </si>
  <si>
    <t>15 VIRGINIA DR</t>
  </si>
  <si>
    <t>2023-MSS-RES-00197</t>
  </si>
  <si>
    <t>SFR / Remove existing asphalt shingles and underlayment from 2 story residence / install of new ice and water underlayment as well as synthetic underlayment to code / install of new architectural shingles / INSTALL PER IRC AND LISTING / 8:12 / VB / R-3</t>
  </si>
  <si>
    <t>2727 O'SHAUGHNESY ST</t>
  </si>
  <si>
    <t>2023-MSS-RES-00099</t>
  </si>
  <si>
    <t>SFR / Remove existing roofing material, replace with new GAF asphalt shingles an synthetic underlayment. Resheet if necessary. Remove debris / INSTALL ICE AND WATER SHIELD / 4:12 / INSTALL PER IRC AND LISTING / VB/R3</t>
  </si>
  <si>
    <t>512 N CURTIS ST</t>
  </si>
  <si>
    <t>2023-MSS-RES-00100</t>
  </si>
  <si>
    <t>SFR / REMOVE EXISTING ROOF / REPLACING ROOF SHINGLES WITH NEW ASPHALT ROOF SHINGLES / SYNTHETIC UNDERLAYMNET / INTALL ICE AND WATER SHIELD / INSTALL PER IRC AND LISTING / 4:12 / VB / R-3</t>
  </si>
  <si>
    <t>640 FAIRVIEW AVE</t>
  </si>
  <si>
    <t>2023-MSS-RES-00089</t>
  </si>
  <si>
    <t>201 SIMONS DR</t>
  </si>
  <si>
    <t>2023-MSS-RES-00121</t>
  </si>
  <si>
    <t>SFR / Tearing off existing shingle roof and TPO / Replacing with ice &amp; water shield / synthetic underlayment /  GAF HDZ Shingles and new TPO / INSTALL PER IRC AND LISTING / 11:12 / VB / R-3</t>
  </si>
  <si>
    <t>501 UNIVERSITY AVE</t>
  </si>
  <si>
    <t>2023-MSS-RES-00127</t>
  </si>
  <si>
    <t>SHED / Remove &amp; Replace 30# Felt / replace with 30-Year, Malarkey Shingle / Malarkey #1030 Synthetic underlayment / Malarkey Artic ice &amp; Water Shield / INSTALL PER IRC AND LISTING / 5:12 / VB / U</t>
  </si>
  <si>
    <t>1927 RIVER RD</t>
  </si>
  <si>
    <t>2023-MSS-RES-00122</t>
  </si>
  <si>
    <t>2937 GRASSLAND DR</t>
  </si>
  <si>
    <t>2023-MSS-RES-00116</t>
  </si>
  <si>
    <t>SFR / Tear off and re-roof due to a certainteed warranty failure / Rear of house will need a double layer underlayment install due to being 3.5:12 / Front is 7:12 installing new appropriate vents since the old venting was not compatible and caused roof damage / INSTALL ICE AND WATER SHIELD / INSTALL PER IRC AND LISTING / VB / R-3</t>
  </si>
  <si>
    <t>323 MOUNT AVE</t>
  </si>
  <si>
    <t>2023-MSS-RES-00126</t>
  </si>
  <si>
    <t>SFR / Remove &amp; Replace 30# Felt / replace with 50-Year, Malarkey Shingle / Malarkey #1030 Synthetic underlayment / Malarkey Artic ice &amp; Water Shield / INSTALL PER IRC AND LISTING / 9:12 / VB / R-3</t>
  </si>
  <si>
    <t>7201 OLD GRANT CREEK RD</t>
  </si>
  <si>
    <t>2023-MSS-RES-00103</t>
  </si>
  <si>
    <t>SFR / Re roof a house,  take off old shingles put new 30 year malarkeynex shingles synthetic layment, ice water per code / 6:12 / INSTALL PER IRC AND LISTING / VB/R3</t>
  </si>
  <si>
    <t>110 BLACK PINE TRL</t>
  </si>
  <si>
    <t>2023-MSS-RES-00130</t>
  </si>
  <si>
    <t>SFR / REMOVE EXISITNG / INSTALL new architectural shingles /ice and water shield / ridgeline attic ventilation /  on a single story gabled roof design / FELT UNDERLAYMENT /  5:12 roof slope /INSTALL PER IRC AND LISTING /VB / R-3</t>
  </si>
  <si>
    <t>JIM GUERRERO ROOFING</t>
  </si>
  <si>
    <t>2333 LIVINGSTON AVE</t>
  </si>
  <si>
    <t>2023-MSS-RES-00165</t>
  </si>
  <si>
    <t>Detached Shed / 1 3-TAB / 1 story re-roof / R&amp;R / Install synthetic underlayment / install 50 year shingle / INSTALL PER IRC AND LISTING / OBSERVE LOW SLOPE REQUIREMENTS / 3:12 / VB / U</t>
  </si>
  <si>
    <t>2804 HARMONY CT</t>
  </si>
  <si>
    <t>2023-MSS-RES-00158</t>
  </si>
  <si>
    <t>DET GARAGE / Tear off existing shingles and underlayment / replace with ice and water underlayment / synthetic underlayment / install of architectural shingles to code / INSTALL PER IRC AND LISTING / 8:12 / VB / U</t>
  </si>
  <si>
    <t>312 NORTH AVE E</t>
  </si>
  <si>
    <t>2023-MSS-RES-00157</t>
  </si>
  <si>
    <t>SFR /Remove existing roofing material / Resheet if necessary / Replace with new synthetic underlayment and GAF asphalt shingles / Remove debris / INSTALL PER IRC AND LISTING / 4:12 / VB / R-3</t>
  </si>
  <si>
    <t>6400 LINDA VISTA BLVD</t>
  </si>
  <si>
    <t>2023-MSS-RES-00180</t>
  </si>
  <si>
    <t>2135 MOUNT AVE</t>
  </si>
  <si>
    <t>2023-MSS-RES-00159</t>
  </si>
  <si>
    <t>SFR / 3,4,5,:12 / 1 3 TAB Layer / 1 story residential re-roof / R&amp;R / Install synthetic underlayment / install 50 year shingle / ice &amp; water shield / crv / INSTALL PER IRC AND LISTING / OBSERVE LOW SLOPE REQUIREMENTS / VB / R-3</t>
  </si>
  <si>
    <t>2023-MSS-RES-00132</t>
  </si>
  <si>
    <t>SFR / 6:12 / 1 ARCH Layer / 1 Story residential re-roof / R&amp;R / Install synthetic underlayment / Install 50 year shingle / ice &amp; water shield / crv / INSTALL PER IRC AND LISTING / VB / R-3</t>
  </si>
  <si>
    <t>6125 HOBSON LN</t>
  </si>
  <si>
    <t>2023-MSS-RES-00137</t>
  </si>
  <si>
    <t>SFR / Remove existing roofing materials / Resheet if necessary / Replace with new synthetic underlayment and GAF asphalt shingles / Remove debris / INSTALL PER IRC AND LISTING / 4:12 / VB / R-3</t>
  </si>
  <si>
    <t>2427 SOUTH HILLS DR</t>
  </si>
  <si>
    <t>2023-MSS-RES-00154</t>
  </si>
  <si>
    <t>SFR / Remove &amp; Replace 30# Felt / replace with 30-Year, Malarkey Shingle / Malarkey #1030 Synthetic underlayment / Malarkey Artic ice &amp; Water Shield / INSTALL PER IRC AND LISTING / 4:12 / VB / R-3</t>
  </si>
  <si>
    <t>127 W HILL CREST DR</t>
  </si>
  <si>
    <t>2023-MSS-RES-00152</t>
  </si>
  <si>
    <t>2023-MSS-RES-00138</t>
  </si>
  <si>
    <t>2021 CODES/SFR/Remove existing shingles and underlayment on home and garage. Install ice/water and synthetic underlayment per code. Install asphalt shingles per code./SINGLE STORY/8:12/VB/R-3</t>
  </si>
  <si>
    <t>2022-MSS-RES-00733</t>
  </si>
  <si>
    <t>SFR / Tear off existing and replace with new synthetic paper and 30 yr asphalt shingles / INSTALL ICE AND WATER SHIELD / INSTALL PER IRC AND LISTING / 4:12 / VB / R-3</t>
  </si>
  <si>
    <t>177 S EASY ST</t>
  </si>
  <si>
    <t>2023-MSS-RES-00135</t>
  </si>
  <si>
    <t>SFR / Remove existing roofing material / d style drip edge / install ice and water on eves and in valleys / install synthetic underlayment / 30 year architectural shingles / remove debris / INSTALL PER IRC AND LISTING / 4:12 / VB / R-3</t>
  </si>
  <si>
    <t>2635 BEL-VUE DR</t>
  </si>
  <si>
    <t>2022-MSS-RES-00557</t>
  </si>
  <si>
    <t>SFR / REMOVE EXSITING ROOF / Re roof re sheet wit 5/8 osb / new ice AND WATER shield / 1 row titanium underlaymnt / 12:12 / INSTALL PER IRC AND LISTING / VB / R-3</t>
  </si>
  <si>
    <t>615 N 03RD ST W</t>
  </si>
  <si>
    <t>2023-MSS-RES-00129</t>
  </si>
  <si>
    <t>SFR / Remove shingles / install new drip edge ice and water on eaves / new starter course felt / new shingles / ridge vent and ridge cap . 33 square Oakridge Estate Grey / INSTALL PER IRC AND LISTING / 6:12 / VB / R-3</t>
  </si>
  <si>
    <t>2626 ANTHONY LN</t>
  </si>
  <si>
    <t>2022-MSS-RES-00796</t>
  </si>
  <si>
    <t>SFR/REROOF/Remove existing shingles replace with synthetic underlayment and new 30 year asphalt/4:12/SINGLE STORY/VB/R-3</t>
  </si>
  <si>
    <t>920 DIXON AVE</t>
  </si>
  <si>
    <t>2023-MSS-RES-00223</t>
  </si>
  <si>
    <t>1211 LANDON'S WAY</t>
  </si>
  <si>
    <t>2023-MSS-RES-00224</t>
  </si>
  <si>
    <t>DET GARAGE / Remove &amp; Replace 30# Felt / replace with 30-Year, Malarkey Shingle / Malarkey #1030 Synthetic underlayment / Malarkey Artic ice &amp; Water Shield / INSTALL PER IRC AND LISTING / 5:12 / VB / U</t>
  </si>
  <si>
    <t>2023-MSS-RES-00195</t>
  </si>
  <si>
    <t>SFR / 4:12 / 1 ARCH Layer / 1-2 story residential re-roof / R&amp;R / Install synthetic underlayment / Install 50 year shingle / ice &amp; water shield / crv / INSTALL PER IRC AND LISTING / VB / R-3</t>
  </si>
  <si>
    <t>4867 CHADWICK LN</t>
  </si>
  <si>
    <t>2023-MSS-RES-00188</t>
  </si>
  <si>
    <t>SFR / Shingle roof replacement on the main portion of the home / flat roof will NOT be changed or repaired / removing the existing 3 tab shingles and applying GAF HDZ shingles with synthetic underlayment tigerpaw, and weather watch ice and water shield  / INSTALL PER IRC AND LISTING / 10:12 / VB / R-3</t>
  </si>
  <si>
    <t>823 CLEVELAND ST</t>
  </si>
  <si>
    <t>2023-MSS-RES-00194</t>
  </si>
  <si>
    <t>SFR / 4:12 / 1 ARCH Layer / 1 Story residential re-roof / R&amp;R / install synthetic underlayment / install 50 year shingle / ice &amp; water shield / crv / INSTALL PER IRC AND LISTING / VB / R-3</t>
  </si>
  <si>
    <t>614 DEARBORN AVE</t>
  </si>
  <si>
    <t>2023-MSS-RES-00171</t>
  </si>
  <si>
    <t>SFR / Tear off and remove existing shingles and underlayment / Replace with ice/water and synthetic underlayment per code / Replace with asphalt shingle roofing material per code / INSTALL PER IRC AND LISTING / 7:12 / VB / R-3</t>
  </si>
  <si>
    <t>127 HASTINGS AVE</t>
  </si>
  <si>
    <t>2023-MSS-RES-00169</t>
  </si>
  <si>
    <t>2508 BLACKTHORN DR</t>
  </si>
  <si>
    <t>2023-MSS-RES-00170</t>
  </si>
  <si>
    <t>SFR / Remove &amp; Replace 30# Felt / replace with 30-Year, Malarkey Shingle / Malarkey #1030 Synthetic underlayment / Malarkey Artic ice &amp; Water Shield / INSTALL PER IRC AND LISTING / 7:12 / VB / R-3</t>
  </si>
  <si>
    <t>5055 JORDAN CT</t>
  </si>
  <si>
    <t>2023-MSS-RES-00198</t>
  </si>
  <si>
    <t>DET GARAGE / Remove existing shingles and underlayment from detached garage / install new ice and water underlayment as well as synthetic underlayment / new architectural shingles to code / INSTALL PER IRC AND LISTING / 6:12 / VB / U</t>
  </si>
  <si>
    <t>2023-MSS-RES-00200</t>
  </si>
  <si>
    <t>SFR / Remove existing roof to bare decking / install new edge metal / install new underlayment including ice &amp; water membrane on all eaves and valleys / install new limited lifetime architectural shingles / install new pipe boots / install new ridge vent and cap / INSTALL PER IRC AND LISTING / 9:12 / VB / R-3</t>
  </si>
  <si>
    <t>705 CLEVELAND ST</t>
  </si>
  <si>
    <t>2023-MSS-RES-00205</t>
  </si>
  <si>
    <t>SFR / 5:12 / 1 3 TAB Layer / 1-2 Story SF Residential re-roof / R&amp;R / install synthetic underlayment / install 50 year shingle / ice &amp; water shield / crv / INSTALL PER IRC AND LISTING / VB / R-3</t>
  </si>
  <si>
    <t>209 RITA CT</t>
  </si>
  <si>
    <t>CLW CONSTRUCTION LLC</t>
  </si>
  <si>
    <t>2023-MSS-RES-00277</t>
  </si>
  <si>
    <t>2021 CODES/SFR/REROOF/Remove and proper disposal of roofing material/ice and water membrane per code/synthetic underlayment in succeeding courses/Architectural Shingle System/ridge vent and hip/ridge shingle/related accessories require to complete roofing scope of work/PER IRC &amp; LISTING/TWO STORY/6:12/VB/R-3</t>
  </si>
  <si>
    <t>6701 KELSEY CT</t>
  </si>
  <si>
    <t>2023-MSS-RES-00295</t>
  </si>
  <si>
    <t>GARAGE////Remove &amp; Replace 30# Felt, replace with 30-Year, Malarkey Shingle._x000D_
Malarkey #1030 Synthetic underlayment, Malarkey Artic ice &amp; Water Shield / INSTALL PER IRC AND LISTING / VB / R-3</t>
  </si>
  <si>
    <t>2023-MSS-RES-00264</t>
  </si>
  <si>
    <t>SFR/REROOF/Remove existing to roofing to bare decking, install new edge metal, install new underlayment including ice &amp; water barrier on all eaves and valleys, install new limited lifetime architectural shingles, install new pipe boots, install new ridge vent and cap./SINGLE STORY/5:12/VB/R-3</t>
  </si>
  <si>
    <t>2430 RATTLESNAKE DR</t>
  </si>
  <si>
    <t>2023-MSS-RES-00278</t>
  </si>
  <si>
    <t>2021 CODES/SFR/REROOF/Remove and proper disposal of roofing material/ice and water membrane per code/synthetic underlayment in succeeding courses/Architectural Shingle System/ridge vent and hip/ridge shingle/all related accessories require to complete roofing scope of work./PER IRC &amp; LISTING/SINGLE STORY/4:12/VB/R-3</t>
  </si>
  <si>
    <t>224 E CRESTLINE DR</t>
  </si>
  <si>
    <t>2023-MSS-RES-00276</t>
  </si>
  <si>
    <t>2021 CODES/SFR/REROOF/Remove existing shingles and underlayment. Install ice/water and synthetic underlayment per code. Install asphalt shingle roofing per code./PER IRC &amp; LISTING/SINGLE STORY/4:12/VB/R-3</t>
  </si>
  <si>
    <t>1500 CLARKIA LN</t>
  </si>
  <si>
    <t>2023-MSS-RES-00265</t>
  </si>
  <si>
    <t>SFR/REROOF/Remove &amp; Replace 30# Felt, replace with 50-Year, Malarkey Shingle._x000D_
Malarkey #1030 Synthetic underlayment, Malarkey Artic ice &amp; Water Shield/PER LISTING AND IRC/3 STORY/4:12/VB/R-3</t>
  </si>
  <si>
    <t>7403 HIGHLINE CT</t>
  </si>
  <si>
    <t>2023-MSS-RES-00258</t>
  </si>
  <si>
    <t>SFR / SYNTHETIC UNDERLAYMENT  / ICE AND WATER SHIELD / OWENS CORNING SHINGLES / INSTALL PER IRC AND LISTING / ROOF PITCH VARIES WITH MAIN HOUSE BEING 12:12</t>
  </si>
  <si>
    <t>629 PLYMOUTH ST</t>
  </si>
  <si>
    <t>2023-MSS-RES-00207</t>
  </si>
  <si>
    <t>SFR / Remove existing roofing to bare decking / install new edge metal / install new udnerlayment including ice &amp; water membrane on all eaves and valleys / install new limited lifetime architectural shingles / install new pipe boots / install new ridge vent and cap / INSTALL PER IRC AND LISTING / 7:12 / VB / R-3</t>
  </si>
  <si>
    <t>2004 S 13TH ST W</t>
  </si>
  <si>
    <t>2023-MSS-RES-00249</t>
  </si>
  <si>
    <t>SFR / remove old roofing / to install ice &amp; water shield / to install GAF Tigerpaw underlayment / to install GAF Timberline HDz architectural shingles / INSTALL PER IRC AND LISTING / 4:12 / VB / R-3</t>
  </si>
  <si>
    <t>1722 DEFOE ST</t>
  </si>
  <si>
    <t>2023-MSS-RES-00230</t>
  </si>
  <si>
    <t>SFR / REROOF/1 3 TAB Layer / 1-2 story residential re-roof / R&amp;R / Install synthetic underlayment / install 50 year shingle / ice &amp; water shield / crv/5:12/TWO STORY/VB/R-3</t>
  </si>
  <si>
    <t>610 OVERLOOK WAY</t>
  </si>
  <si>
    <t>2023-MSS-RES-00231</t>
  </si>
  <si>
    <t>SFR /REROOF/ 1 arch layer / 1 story residential re-roof / R&amp;R / install synthetic underlayment / install ice &amp; water shield/8:12/VB/R-3</t>
  </si>
  <si>
    <t>2702 O'SHAUGHNESY ST</t>
  </si>
  <si>
    <t>2023-MSS-RES-00234</t>
  </si>
  <si>
    <t>SFR / REMOVE EXISTING / INSTALL SHINGLE AND #30 tar paper / Ice and water shield / FELT UNDERLAYMENT / single story hip roof design / 5:12 roof slope / INSTALL PER IRC AND LISTING /VB / R-3</t>
  </si>
  <si>
    <t>2201 WYLIE AVE</t>
  </si>
  <si>
    <t>2023-MSS-RES-00232</t>
  </si>
  <si>
    <t>DET GARAGE/REROOF / 8:12 / 1 arch layer / 1 story re-roof / R&amp;R / install synthetic underlayment / ice &amp; water shield / crv/SINGLE STORY/VB/U</t>
  </si>
  <si>
    <t>2023-MSS-RES-00229</t>
  </si>
  <si>
    <t>SFR / Garage / 4/12:12 / 1 Arch Layer / 1 story residential re-roof / R&amp;R / install synthetic underlayment / install 50 year shingle / ice &amp; water shield / crv</t>
  </si>
  <si>
    <t>2023-MSS-RES-00239</t>
  </si>
  <si>
    <t>SFR/REROOF/Replace/Dispose off old roof. Malarkey Highlander Nex roofing products./ICE &amp; WATER/UDL/ARCH SHINGLES/SINGLE STORY/5:12/VB/R-3</t>
  </si>
  <si>
    <t>3912 LINCOLN RD</t>
  </si>
  <si>
    <t>2023-MSS-RES-00238</t>
  </si>
  <si>
    <t>SFR / Remove and Replace shingles on roof / INSTALL ICE AND WATER SHIELD/SYNTHETIC UDL / INSTALL PER IRC AND LISTING / 6:12 / VB/ R-3</t>
  </si>
  <si>
    <t>912 PARKVIEW WAY</t>
  </si>
  <si>
    <t>2023-MSS-RES-00222</t>
  </si>
  <si>
    <t>3748 BRANDON WAY</t>
  </si>
  <si>
    <t>2023-MSS-RES-00220</t>
  </si>
  <si>
    <t>620 E KENT AVE</t>
  </si>
  <si>
    <t>2023-MSS-RES-00024</t>
  </si>
  <si>
    <t>105 BURLINGTON AVE</t>
  </si>
  <si>
    <t>2022-MSS-RES-00839</t>
  </si>
  <si>
    <t>7061 MAX DR</t>
  </si>
  <si>
    <t>2022-MSS-RES-00406</t>
  </si>
  <si>
    <t>BUILT WELL CONSTRUCTION</t>
  </si>
  <si>
    <t>2519 CHUCK WAGON RD</t>
  </si>
  <si>
    <t>2022-MSS-RES-00660</t>
  </si>
  <si>
    <t>NSFR-ADU/ATT GARAGE/VB/R-3/U</t>
  </si>
  <si>
    <t>HAYWOOD CONSTRUCTION</t>
  </si>
  <si>
    <t>2708 RATTLESNAKE DR</t>
  </si>
  <si>
    <t>2022-MSS-RES-00665</t>
  </si>
  <si>
    <t>PETERS CONSTRUCTION LLC</t>
  </si>
  <si>
    <t>7025 MAX DR</t>
  </si>
  <si>
    <t>2023-MSS-RES-00046</t>
  </si>
  <si>
    <t>S AND G LAKE CONSTRUCTION</t>
  </si>
  <si>
    <t>2522 FENCE LINE DR</t>
  </si>
  <si>
    <t>2022-MSS-RES-00262</t>
  </si>
  <si>
    <t>824 HICKORY ST</t>
  </si>
  <si>
    <t>2023-MSS-RES-00059</t>
  </si>
  <si>
    <t>2543 CHUCK WAGON RD</t>
  </si>
  <si>
    <t>2023-MSS-RES-00013</t>
  </si>
  <si>
    <t>5534 CATTLE DR</t>
  </si>
  <si>
    <t>2023-MSS-RES-00011</t>
  </si>
  <si>
    <t>5514 CATTLE DR</t>
  </si>
  <si>
    <t>2022-MSS-RES-00583</t>
  </si>
  <si>
    <t>2707 PANIOLO PL</t>
  </si>
  <si>
    <t>2023-MSS-RES-00039</t>
  </si>
  <si>
    <t>4433 CHRISTIAN DR</t>
  </si>
  <si>
    <t>2023-MSS-RES-00033</t>
  </si>
  <si>
    <t>5556 CATTLE DR</t>
  </si>
  <si>
    <t>2022-MSS-RES-00655</t>
  </si>
  <si>
    <t>937 ANGLERS BEND WAY</t>
  </si>
  <si>
    <t>2022-MSS-RES-00421</t>
  </si>
  <si>
    <t>2018 CODES/NSFR/VB/R-3</t>
  </si>
  <si>
    <t>2518 CHUCK WAGON DR</t>
  </si>
  <si>
    <t>2023-MSS-RES-00018</t>
  </si>
  <si>
    <t>973 ANGLERS BEND WAY</t>
  </si>
  <si>
    <t>2023-MSS-RES-00118</t>
  </si>
  <si>
    <t>2021 CODES / NSFR / ATT GARAGE / VB / R-3 / U</t>
  </si>
  <si>
    <t>CONNOR INGALLS CONSTRUCTION LLC</t>
  </si>
  <si>
    <t>5581 CATTLE DR</t>
  </si>
  <si>
    <t>2023-MSS-RES-00037</t>
  </si>
  <si>
    <t>TIMBERLINE TILE</t>
  </si>
  <si>
    <t>6990 ALISHA DR</t>
  </si>
  <si>
    <t>2022-MSS-RES-00090</t>
  </si>
  <si>
    <t>NSFR / ATT GARAGE / VB / R-3</t>
  </si>
  <si>
    <t>4321 CHRISTIAN DR</t>
  </si>
  <si>
    <t>2022-MSS-RES-00922</t>
  </si>
  <si>
    <t>2021 CODES/NEW TOWNHOUSE/ATT GARAGE/VB/R-3</t>
  </si>
  <si>
    <t>4100- CAMDEN ST</t>
  </si>
  <si>
    <t>2022-MSS-RES-00920</t>
  </si>
  <si>
    <t>4140-A CAMDEN ST</t>
  </si>
  <si>
    <t>2022-MSS-RES-00919</t>
  </si>
  <si>
    <t>4140-B CAMDEN ST</t>
  </si>
  <si>
    <t>2022-MSS-RES-00921</t>
  </si>
  <si>
    <t>4100-A CAMDEN ST</t>
  </si>
  <si>
    <t>2021-MSS-RES-00435</t>
  </si>
  <si>
    <t>NEW TOWNHOME UNIT B/ATT GARAGE/VB/R-3</t>
  </si>
  <si>
    <t>2205-B S 13TH ST W</t>
  </si>
  <si>
    <t>2021-MSS-RES-00429</t>
  </si>
  <si>
    <t>UNIT A/NEW TOWNHOME/ATT GARAGE//VB/R-3</t>
  </si>
  <si>
    <t>2205-A S 13TH ST W</t>
  </si>
  <si>
    <t>2023-MSS-COM-00115</t>
  </si>
  <si>
    <t>4-PLEX COMMERCIAL ROOFING PERMIT NEEDED Remove &amp; Replace 30# Felt, replace with 30-Year, Malarkey Shingle. Malarkey #1030 Synthetic underlayment, Malarkey Artic ice &amp; Water Shield. / Install per IBC and Listing / 4:12</t>
  </si>
  <si>
    <t>2014 A-B S 12TH ST W</t>
  </si>
  <si>
    <t>600 LINDEN ST</t>
  </si>
  <si>
    <t>2023-MSS-RES-00028</t>
  </si>
  <si>
    <t>2021 CODES/NEW DET GARAGE-STUDIO/VB/U</t>
  </si>
  <si>
    <t>2023-MSS-RES-00056</t>
  </si>
  <si>
    <t>2021 CODES/NEW DET GARAGE/ SEE PERMIT # 2022-MSS-RES-00421 FOR ENGINEERING PERMITS ASSOCIATED WITH THIS PROJECT /VB/U</t>
  </si>
  <si>
    <t>2022-MSS-RES-00835</t>
  </si>
  <si>
    <t>2021 CODES/NEW DET GARAGE/EXISTING MONO SLAB/VB/U</t>
  </si>
  <si>
    <t>4244 DIAGON LN</t>
  </si>
  <si>
    <t>2023-MSS-RES-00128</t>
  </si>
  <si>
    <t>2021 CODES/NEW DET GARAGE-SHOP-STORAGE/VB/U</t>
  </si>
  <si>
    <t>BROME DESIGN BUILD LLC</t>
  </si>
  <si>
    <t>820 S 06TH ST W</t>
  </si>
  <si>
    <t>2023-MSS-RES-00014</t>
  </si>
  <si>
    <t>2023-MSS-RES-00012</t>
  </si>
  <si>
    <t>2023-MSS-RES-00060</t>
  </si>
  <si>
    <t>2023-MSS-RES-00057</t>
  </si>
  <si>
    <t>2022 CODES/NEW DET GARAGE/VB/U</t>
  </si>
  <si>
    <t>2023-MSS-RES-00026</t>
  </si>
  <si>
    <t>2022-MSS-COM-00176</t>
  </si>
  <si>
    <t>NEW MIXED USE BLDG/VB/R-2/B</t>
  </si>
  <si>
    <t>315 RUSSELL ST</t>
  </si>
  <si>
    <t>2022-MSS-COM-00221</t>
  </si>
  <si>
    <t>HILLVIEW APTS GARAGE BLDG 2/NEW GARAGE BLDG/VB/U</t>
  </si>
  <si>
    <t>2022-MSS-COM-00215</t>
  </si>
  <si>
    <t>HILLVIEW APTS GARAGE BLDG 1/NEW GARAGE BLDG/VB/U</t>
  </si>
  <si>
    <t>2022-MSS-COM-00222</t>
  </si>
  <si>
    <t>HILLVIEW APTS GARAGE BLDG 3/NEW GARAGE BLDG/VB/U</t>
  </si>
  <si>
    <t>2022-MSS-COM-00277</t>
  </si>
  <si>
    <t>BNCOP -  New Office/Bank/Professional Building</t>
  </si>
  <si>
    <t>2021 CODES / FIRST SECURITY BANK/NEW BANK/VB/B/A-2/S-1</t>
  </si>
  <si>
    <t>1704 DEARBORN AVE</t>
  </si>
  <si>
    <t>2022-MSS-COM-00219</t>
  </si>
  <si>
    <t>BNCSC -  New Store/Customer Service</t>
  </si>
  <si>
    <t>NEW COMM BLDG/S-1/B/M/IIIB</t>
  </si>
  <si>
    <t>5850 SANDPIPER DR</t>
  </si>
  <si>
    <t>2023-MSS-RES-00038.01</t>
  </si>
  <si>
    <t>3/9/23 REVISION TO RELOCATE BASEMENT HALLWAY TO ENLARGE BEDROOMS</t>
  </si>
  <si>
    <t>CONFLUENCE CONSTRUCTION LLC</t>
  </si>
  <si>
    <t>803 WHITAKER DR</t>
  </si>
  <si>
    <t>2022-MSS-RES-00891.01</t>
  </si>
  <si>
    <t>3/20/23 REVISION TO RELOCATE STAIRS TO THE 2ND STORY</t>
  </si>
  <si>
    <t>2022-MSS-RES-00860.01</t>
  </si>
  <si>
    <t>3/10/23 REVISION TO ENLARGE PANTRY</t>
  </si>
  <si>
    <t>2022-MSS-RES-00494.01</t>
  </si>
  <si>
    <t>2/15/23 REVISION</t>
  </si>
  <si>
    <t>2022-MSS-RES-00137.01</t>
  </si>
  <si>
    <t>3/27/23 REVISION TO REFRAME ONE WALL</t>
  </si>
  <si>
    <t>2022-MSS-COM-00270.01</t>
  </si>
  <si>
    <t>2/8/23 SITE REVISIONS</t>
  </si>
  <si>
    <t>2022-MSS-COM-00155.01</t>
  </si>
  <si>
    <t>12/14/22 REVISION TO ELEVATOR SHAFT</t>
  </si>
  <si>
    <t>BBM CONSTRUCTION LLC</t>
  </si>
  <si>
    <t>2022-MSS-COM-00116.02</t>
  </si>
  <si>
    <t>2/14/23 REVISION TO ADD JANITOR'S CLOSET</t>
  </si>
  <si>
    <t>2021-MSS-RES-00844.01</t>
  </si>
  <si>
    <t>4/6/23 REVISION TO ADD FOUNDATION DRAIN AND FINISH A BASEMENT BEDROOM</t>
  </si>
  <si>
    <t>2021-MSS-RES-00009.01</t>
  </si>
  <si>
    <t>NEW TWO UNIT CONDO BLDG/ATT GARAGE/ VB/ R3/ RETAINING WALL REVISION &amp; PATIO ADDITION TO UNIT B</t>
  </si>
  <si>
    <t>1273-A BASECAMP DR</t>
  </si>
  <si>
    <t>1273-B BASECAMP DR</t>
  </si>
  <si>
    <t>2020-MSS-COM-00068.07</t>
  </si>
  <si>
    <t>2/17/23 REVISION FOR ENTRY DOOR COVER-AWNING</t>
  </si>
  <si>
    <t>ACA Reports</t>
  </si>
  <si>
    <t>Planning</t>
  </si>
  <si>
    <t>Utility Excavation (Not for Service for Sewer, Water or Storm)</t>
  </si>
  <si>
    <r>
      <rPr>
        <sz val="10"/>
        <rFont val="Arial"/>
        <family val="2"/>
      </rPr>
      <t>2512.000.323014.00</t>
    </r>
  </si>
  <si>
    <r>
      <rPr>
        <sz val="10"/>
        <rFont val="Arial"/>
        <family val="2"/>
      </rPr>
      <t>2512.000.323015.00</t>
    </r>
  </si>
  <si>
    <r>
      <rPr>
        <sz val="10"/>
        <rFont val="Arial"/>
        <family val="2"/>
      </rPr>
      <t>Road District</t>
    </r>
  </si>
  <si>
    <r>
      <rPr>
        <sz val="10"/>
        <rFont val="Arial"/>
        <family val="2"/>
      </rPr>
      <t>2512.000.323020.00</t>
    </r>
  </si>
  <si>
    <r>
      <rPr>
        <sz val="10"/>
        <rFont val="Arial"/>
        <family val="2"/>
      </rPr>
      <t>2512.000.343097.00</t>
    </r>
  </si>
  <si>
    <r>
      <rPr>
        <b/>
        <sz val="10"/>
        <rFont val="Arial"/>
        <family val="2"/>
      </rPr>
      <t>Rental Renewal</t>
    </r>
  </si>
  <si>
    <r>
      <rPr>
        <b/>
        <sz val="10"/>
        <rFont val="Arial"/>
        <family val="2"/>
      </rPr>
      <t>Rental Renewal Total</t>
    </r>
  </si>
  <si>
    <r>
      <rPr>
        <b/>
        <sz val="10"/>
        <rFont val="Arial"/>
        <family val="2"/>
      </rPr>
      <t>Utility Excavation (Not for Service for Sewer,  Water or Storm)</t>
    </r>
  </si>
  <si>
    <r>
      <rPr>
        <b/>
        <sz val="10"/>
        <rFont val="Arial"/>
        <family val="2"/>
      </rPr>
      <t>Utility Excavation (Not for Service for Sewer,  Water or Storm) Total</t>
    </r>
  </si>
  <si>
    <r>
      <rPr>
        <sz val="10"/>
        <rFont val="Arial"/>
        <family val="2"/>
      </rPr>
      <t>2512.000.323021.00</t>
    </r>
  </si>
  <si>
    <r>
      <rPr>
        <sz val="10"/>
        <rFont val="Arial"/>
        <family val="2"/>
      </rPr>
      <t>2512.000.323023.00</t>
    </r>
  </si>
  <si>
    <r>
      <rPr>
        <sz val="10"/>
        <rFont val="Arial"/>
        <family val="2"/>
      </rPr>
      <t>2512.000.341076.00</t>
    </r>
  </si>
  <si>
    <r>
      <rPr>
        <sz val="10"/>
        <rFont val="Arial"/>
        <family val="2"/>
      </rPr>
      <t>2512.000.343025.00</t>
    </r>
  </si>
  <si>
    <r>
      <rPr>
        <sz val="10"/>
        <rFont val="Arial"/>
        <family val="2"/>
      </rPr>
      <t>2512.000.343033.00</t>
    </r>
  </si>
  <si>
    <r>
      <rPr>
        <b/>
        <sz val="10"/>
        <rFont val="Arial"/>
        <family val="2"/>
      </rPr>
      <t>Cannabis Business License Renewal</t>
    </r>
  </si>
  <si>
    <r>
      <rPr>
        <b/>
        <sz val="10"/>
        <rFont val="Arial"/>
        <family val="2"/>
      </rPr>
      <t>Cannabis Business License Renewal Total</t>
    </r>
  </si>
  <si>
    <r>
      <rPr>
        <sz val="10"/>
        <rFont val="Arial"/>
        <family val="2"/>
      </rPr>
      <t>2512.000.341078.00</t>
    </r>
  </si>
  <si>
    <r>
      <rPr>
        <sz val="10"/>
        <color rgb="FF000000"/>
        <rFont val="Arial"/>
        <family val="2"/>
      </rPr>
      <t xml:space="preserve">SFR-DET
</t>
    </r>
  </si>
  <si>
    <r>
      <rPr>
        <sz val="10"/>
        <color rgb="FF000000"/>
        <rFont val="Arial"/>
        <family val="2"/>
      </rPr>
      <t xml:space="preserve">TED 2U
</t>
    </r>
  </si>
  <si>
    <r>
      <rPr>
        <sz val="10"/>
        <color rgb="FF000000"/>
        <rFont val="Arial"/>
        <family val="2"/>
      </rPr>
      <t xml:space="preserve">Duplex
</t>
    </r>
  </si>
  <si>
    <t>0</t>
  </si>
  <si>
    <t xml:space="preserve">
</t>
  </si>
  <si>
    <t>SFR/New siding, windows, doors, floors, trim,insulation drywall, electrical, vac and plumbing etc to be redone. No structural changes.
CITY NOTE: BUILDING INSPECTORS TO FIELD VERIFY CODE COMPLIANCE AND MAY REQUEST ADDITIONAL INFORMATION.
Rev 01 - 03/28/2023: 3/27/23 REVISION TO REFRAME ONE WALL</t>
  </si>
  <si>
    <t>SFR / Remove &amp; Replace 30# Felt, replace with 30-Year, Malarkey Shingle.
Malarkey #1030 Synthetic underlayment, Malarkey Artic ice &amp; Water Shield 6:12 / INSTALL PER IRC AND LISTING / VB/R3</t>
  </si>
  <si>
    <t>DUPLEX / Remove &amp; Replace 30# Felt, replace with 30-Year, Malarkey Shingle.
Malarkey #1030 Synthetic underlayment, Malarkey Artic ice &amp; Water Shield / 8:12 / INSTALL PER IRC AND LISTING / VB/R3</t>
  </si>
  <si>
    <t>SFR / Remove &amp; Replace 30# Felt, replace with 30-Year, Malarkey Shingle.
Malarkey #1030 Synthetic underlayment, Malarkey Artic ice &amp; Water Shield / 6:12 / INSTALL PER IRC AND LISTING / VB/R3</t>
  </si>
  <si>
    <t>SFR / Remove &amp; Replace 30# Felt, replace with 30-Year, Malarkey Shingle.
Malarkey #1030 Synthetic underlayment, Malarkey Artic ice &amp; Water Shield / 5:12 / INSTALL PER IRC AND LISTING / VB/R3</t>
  </si>
  <si>
    <t>SFR / Remove &amp; Replace 30# Felt, replace with 30-Year, Malarkey Shingle.
Malarkey #1030 Synthetic underlayment, Malarkey Artic ice &amp; Water Shield / 3:12 OBSERVE LOW SLOPE REQUIREMENTS / INSTALL PER IRC AND LISTING / VB/R3</t>
  </si>
  <si>
    <t>SFR / Remove &amp; Replace 30# Felt, replace with 50-Year, Malarkey Shingle.
Malarkey #1030 Synthetic underlayment, Malarkey Artic ice &amp; Water Shield / INSTALL PER IRC AND LISTING / 6:12 / VB/R3</t>
  </si>
  <si>
    <t>SFR / GARAGE Remove &amp; Replace 30# Felt / replace with 40-Year, Malarkey Shingle /
Malarkey #1030 Synthetic underlayment / Malarkey Artic ice &amp; Water Shield / INSTALL PER IRC AND LISTING / 6:12 / VB / R-3</t>
  </si>
  <si>
    <r>
      <rPr>
        <sz val="10"/>
        <color rgb="FF000000"/>
        <rFont val="Arial"/>
        <family val="2"/>
      </rPr>
      <t xml:space="preserve">ADU
</t>
    </r>
  </si>
  <si>
    <t>Multiple Issue Info</t>
  </si>
  <si>
    <t>Record Number</t>
  </si>
  <si>
    <t>Work Description</t>
  </si>
  <si>
    <t>Business Name</t>
  </si>
  <si>
    <t>Project Cost</t>
  </si>
  <si>
    <t>Job Cost Valuation</t>
  </si>
  <si>
    <t>Current Valuation - Comm</t>
  </si>
  <si>
    <t>Current Valuation - Res</t>
  </si>
  <si>
    <t>Address</t>
  </si>
  <si>
    <t>2023-MSS-RES-00242.01</t>
  </si>
  <si>
    <t>4/24/23 REVISION TO INCLUDE FRAMING REPLACEMENT</t>
  </si>
  <si>
    <t>175</t>
  </si>
  <si>
    <t>2023-MSS-COM-00015.01</t>
  </si>
  <si>
    <t>3/24/23 REVISION TO WALL LAYOUT</t>
  </si>
  <si>
    <t>2022-MSS-COM-00152.01</t>
  </si>
  <si>
    <t>3/20/23 REVISION TO ADD A WALL TO CREATE AN EXERCISE SPACE</t>
  </si>
  <si>
    <t>2022-MSS-COM-00028.01</t>
  </si>
  <si>
    <t>4/17/23 REVISION / PROVIDE ACCESS EASEMENT BK AND PG 
•         Expanded surface area of garage/storage (grid C-E/1-2) by roughly 550 SF.    
•         Reduced the size of the Brewery, so that all the area west of grid J is no longer F-2 occupancy.
•         Replaced F-2 occupancy with B-2 tenant spaces (tenants 3 &amp; 5). 
•         Added entrance and added covered accessible route to tenant space 5 @ grid E/1.
•         Reworked parking at grid A.5/1-4 and added an accessible parking stall here.
•         Reworked parking along Higgins boulevard, by removing the existing parking lot entrance on the N/E corner of the property.  This change allows us to add a few stalls and increase the landscaped area of the project, including snow storage areas. 
We have included some plumbing stub locations for the future tenants (tenants 3 &amp; 5), additional work to tenant spaces will be addressed in future tenant improvement permits.</t>
  </si>
  <si>
    <t>2022-MSS-COM-00015.02</t>
  </si>
  <si>
    <t>4/11/23 REVISION TO LIGHTING PLANS</t>
  </si>
  <si>
    <t>1559 S 11TH ST W</t>
  </si>
  <si>
    <t>2021-MSS-COM-00393</t>
  </si>
  <si>
    <t>DISH WIRELESS/ Install antennas, ancillary tower and ground equipment etc. at an unmanned wireless facility with no change to structure height or ground space/VB/U</t>
  </si>
  <si>
    <t>LEGACY TELELCOMMUNICATIONS INC</t>
  </si>
  <si>
    <t>2023-MSS-COM-00046</t>
  </si>
  <si>
    <t>2021 CODES/CHI KHI BIKINIS AND APPAREL/Change of Use/No Construction or Alterations/VB/M</t>
  </si>
  <si>
    <t>126 E BROADWAY  STE 6</t>
  </si>
  <si>
    <t>2023-MSS-COM-00037</t>
  </si>
  <si>
    <t>2021 CODES/A CLEAN STITCH/INTERIOR REMODEL/NEW TI/VB/M/B</t>
  </si>
  <si>
    <t>HUMAN POWERED FUTURE PLLC</t>
  </si>
  <si>
    <t>3275-K1  N RESERVE ST</t>
  </si>
  <si>
    <t>2023-MSS-COM-00029</t>
  </si>
  <si>
    <t>2021 CODES/3 RIVERS PEDIATRIC DENTISTRY/Enclose 114 sqft existing treatment room by adding perimeter walls and 2 doors. Install 4' length of casework. No exterior work, no site work, no change to use, occupancy, or egress./VB/B</t>
  </si>
  <si>
    <t>2680 WASHBURN ST</t>
  </si>
  <si>
    <t>2023-MSS-COM-00119</t>
  </si>
  <si>
    <t>2021 CODES/UM LOMMASSON CENTER DINING OFFICE/REMODEL/VB/E</t>
  </si>
  <si>
    <t>2023-MSS-COM-00052</t>
  </si>
  <si>
    <t>2021 CODES/ECONOLODGE/We will install the grease trap per drawings done by western Montana engineering. Ceiling’s will have to be opened in the dish room and the bathroom behind the dish room to run vent piping./VB/R-2</t>
  </si>
  <si>
    <t>PLUMB TECH PLUMBING AND HEATING</t>
  </si>
  <si>
    <t>4953 N RESERVE ST</t>
  </si>
  <si>
    <t>2023-MSS-COM-00088</t>
  </si>
  <si>
    <t>2021 CODES/COM BLDG/Interior remodel and facade renovation/VB/B</t>
  </si>
  <si>
    <t>1245 S 03RD ST W</t>
  </si>
  <si>
    <t>2023-MSS-COM-00068</t>
  </si>
  <si>
    <t>2021 CODES/TOSCA OILS AND BALSAMICS/NEW TI//IIIB/M</t>
  </si>
  <si>
    <t>CARL FUNK</t>
  </si>
  <si>
    <t>137 E MAIN ST</t>
  </si>
  <si>
    <t>2023-MSS-COM-00120</t>
  </si>
  <si>
    <t>2021 CODES/UNITS 201, 205, 301, 305, 401, 405/The proposed work is for exterior deck repairs only./VB/R-2</t>
  </si>
  <si>
    <t>712 201 W SPRUCE ST</t>
  </si>
  <si>
    <t>2023-MSS-COM-00080</t>
  </si>
  <si>
    <t>2021 CODES/NORCO/2496 SF ROOF FOR EXISTING EXTERIOR LOADING DOCK/VB/M</t>
  </si>
  <si>
    <t>2022-MSS-COM-00342</t>
  </si>
  <si>
    <t>WILDFLOWER APTS BLDG G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</si>
  <si>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1250 34TH ST</t>
  </si>
  <si>
    <t>2022-MSS-COM-00341</t>
  </si>
  <si>
    <t>WILDFLOWER APTS BLDG F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</si>
  <si>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2023-MSS-COM-00176</t>
  </si>
  <si>
    <t>2021 CODES/4-PLEX/REROOF/2:12 / 1 3 TAB Layer / 1 Story SF Residential Re-Roof / R&amp;R / Install synthetic underlayment / install 50 year shingle / ice &amp; water shield / crv/OBSERVE LOW SLOPE RQRMTS/VB/R-2
CITY APPROVAL NOTE: Double underlayment required for shingle installations less than 4:12 in slope. Install per listing and IBC 1507.2.</t>
  </si>
  <si>
    <t>603 OVERLOOK WAY</t>
  </si>
  <si>
    <t>2023-MSS-COM-00127</t>
  </si>
  <si>
    <t>4-PLEX / Remove old TPO membrane roofing and install new TPO Membrane roofing system / INSTALL PER IBC AND LISTING / ICE AND WATER SHIELD / 1:12 / VB / R-2</t>
  </si>
  <si>
    <t>321 S 03RD ST W</t>
  </si>
  <si>
    <t>2023-MSS-COM-00175</t>
  </si>
  <si>
    <t>2021 CODES/COM BLDG/REROOF/To steep sloped section only: remove one layer of existing shingles. Install ice protection membrane to the eaves and synthetic roofing felt to remaining area. Install 30-year architectural shingles. Assess attic situation, ridge vent installation to be determined/SINGLE STORY/4:12/VB/B</t>
  </si>
  <si>
    <t>1521 COOPER ST  SHELL</t>
  </si>
  <si>
    <t>2023-MSS-COM-00163</t>
  </si>
  <si>
    <t>2021 CODES/17-PLEX/REROOF/Remove &amp; Replace 30# Felt, replace with 30-Year, Malarkey Shingle. Malarkey #1030 Synthetic underlayment, Malarkey Artic ice &amp; Water Shield./PER CODE AND LISTING/3 STORY/12:12/VB/R-2</t>
  </si>
  <si>
    <t>1409 S 03RD ST W</t>
  </si>
  <si>
    <t>2023-MSS-COM-00162</t>
  </si>
  <si>
    <t>2021 CODES/CHURCH/REROOF/Tear off existing asphalt shingles and install new asphalt shingles and underlayment./PER CODE AND LISTING/SINGLE STORY/10:12/VB/R-3</t>
  </si>
  <si>
    <t>430 W ALDER ST</t>
  </si>
  <si>
    <t>2023-MSS-COM-00159</t>
  </si>
  <si>
    <t>2021 CODES/MEADOWLARK DENTAL/REROOF/1. Remove and dispose of existing built up roofing       
2. Install 1/2" protection insulation , insulation crickets at drains       
3. Install 60 mil TPO by mechanically attaching        
4. New flashings for walls, pipes, and vents       
5. Install 3 new drain inserts       
6. Install new 24 gauge parapet coping (color selected by owner)</t>
  </si>
  <si>
    <t>628 B SOUTH AVE W</t>
  </si>
  <si>
    <t>2023-MSS-RES-00142</t>
  </si>
  <si>
    <t>2021 CODES/SFR/main &amp; guest bath remodels/VB/R-3</t>
  </si>
  <si>
    <t>2464 MCDONALD AVE</t>
  </si>
  <si>
    <t>2023-MSS-RES-00144</t>
  </si>
  <si>
    <t>2021 CODES/TOWNHOUSE/master bath remodel/VB/R-3</t>
  </si>
  <si>
    <t>1915 E BROADWAY</t>
  </si>
  <si>
    <t>2023-MSS-RES-00145</t>
  </si>
  <si>
    <t>2021 CODES/CONDO/master bath remodel - tub to shower conversion, replace wall surround in wet area only - no changes to existing layout/VB/R-3</t>
  </si>
  <si>
    <t>5108 5 VILLAGE VIEW WAY</t>
  </si>
  <si>
    <t>2023-MSS-RES-00147</t>
  </si>
  <si>
    <t>2021 CODES/SFR/BATHROOM REMODEL/VB/R-3</t>
  </si>
  <si>
    <t>1905 DIXON AVE</t>
  </si>
  <si>
    <t>2023-MSS-RES-00148</t>
  </si>
  <si>
    <t>2021 CODES/SFR/upstairs bath remodel/VB/R-3</t>
  </si>
  <si>
    <t>688 NORTH AVE W</t>
  </si>
  <si>
    <t>2022-MSS-RES-00104</t>
  </si>
  <si>
    <t>SFR/VB/R-3 / MAIN FLOOR KITCHEN AND BASEMENT FAMILY ROOM ADDITION / PARTIAL REMODEL OF EXISTING BASEMENT/VB/R-3</t>
  </si>
  <si>
    <t>601 FORD ST</t>
  </si>
  <si>
    <t>2022-MSS-RES-00108</t>
  </si>
  <si>
    <t>SFR/Remove existing roof, add new trusses to create two bedrooms and bath upstairs. Truss system allows for open floor plan on front of house, update electrical (currently has two wire), plumbing, and insulation to code/VB/R-3/</t>
  </si>
  <si>
    <t>1645 S 11TH ST W</t>
  </si>
  <si>
    <t>2023-MSS-RES-00075</t>
  </si>
  <si>
    <t>2021 CODES/SFR/ADDITION/REMODEL/VB/R-3</t>
  </si>
  <si>
    <t>239 BROOKS ST</t>
  </si>
  <si>
    <t>2022-MSS-RES-00896</t>
  </si>
  <si>
    <t>2407 WOODLAND AVE</t>
  </si>
  <si>
    <t>2023-MSS-RES-00176</t>
  </si>
  <si>
    <t>2021 CODES/SFR/BASEMENT FINISH/VB/R-3</t>
  </si>
  <si>
    <t>7027 MAX DR</t>
  </si>
  <si>
    <r>
      <rPr>
        <sz val="10"/>
        <color rgb="FF000000"/>
        <rFont val="Arial"/>
        <family val="2"/>
      </rPr>
      <t xml:space="preserve">SFR-DET
</t>
    </r>
  </si>
  <si>
    <t>2023-MSS-RES-00199</t>
  </si>
  <si>
    <t>2021 CODES/SFR/ADD PORCH/VB/R-3</t>
  </si>
  <si>
    <t>HAMMERBEAM TIMBERFRAMING</t>
  </si>
  <si>
    <t>511 LOLO ST</t>
  </si>
  <si>
    <t>2023-MSS-RES-00117</t>
  </si>
  <si>
    <t>2021 CODES/SFR / INSTALL NEW DECK, REPLACING WINDOW W DOOR/VB/R-3</t>
  </si>
  <si>
    <t>590 OVERLOOK WAY</t>
  </si>
  <si>
    <t>2022-MSS-RES-00899</t>
  </si>
  <si>
    <t>2021 CODES/SFR/Replace existing deck in back of house/VB/R-3</t>
  </si>
  <si>
    <t>ROBERT MEDIAK CONSTRUCTION</t>
  </si>
  <si>
    <t>105 WALDEN PL</t>
  </si>
  <si>
    <t>2023-MSS-RES-00187</t>
  </si>
  <si>
    <t>2021 CODES/SFR/Bathroom remodel/VB/R-3</t>
  </si>
  <si>
    <t>2113 INVERNESS PL</t>
  </si>
  <si>
    <t>2023-MSS-RES-00227</t>
  </si>
  <si>
    <t>2021 CODES/SFR/Deck Replacement on 1st floor.   Enlarged patio on grade at the basement w/ new pergola/VB/R-3</t>
  </si>
  <si>
    <t>JASON LONSKI CONSTRUCTION HISTORIC PRESERVATION</t>
  </si>
  <si>
    <t>5115 PINTLAR MOUNTAIN CT</t>
  </si>
  <si>
    <t>2023-MSS-RES-00178</t>
  </si>
  <si>
    <t>4691 SCOTT ALLEN DR</t>
  </si>
  <si>
    <t>2023-MSS-RES-00179</t>
  </si>
  <si>
    <t>290 N EASY ST</t>
  </si>
  <si>
    <t>2022-MSS-RES-00887</t>
  </si>
  <si>
    <t>2021 CODES/NEW TOWNHOME/ATT GARAGE/VB/R-3/U</t>
  </si>
  <si>
    <t>5359-A REMINGTON DR</t>
  </si>
  <si>
    <r>
      <rPr>
        <sz val="10"/>
        <color rgb="FF000000"/>
        <rFont val="Arial"/>
        <family val="2"/>
      </rPr>
      <t xml:space="preserve">SFR-ATT
</t>
    </r>
  </si>
  <si>
    <t>2023-MSS-RES-00166</t>
  </si>
  <si>
    <t>2022-MSS-RES-00904</t>
  </si>
  <si>
    <t>2021 CODES/SFR TO DUPLEX/REMODEL/CHANGE OF USE/VB/R-2</t>
  </si>
  <si>
    <t>1029 TURNER ST  APTS A/B</t>
  </si>
  <si>
    <r>
      <rPr>
        <sz val="10"/>
        <color rgb="FF000000"/>
        <rFont val="Arial"/>
        <family val="2"/>
      </rPr>
      <t xml:space="preserve">Duplex
</t>
    </r>
  </si>
  <si>
    <t>2023-MSS-RES-00196</t>
  </si>
  <si>
    <t>2021 CODES/SFR/PARTIAL BASEMENT FINISH/VB/R-3</t>
  </si>
  <si>
    <t>2023-MSS-RES-00191</t>
  </si>
  <si>
    <t>WESTERN MONTANA LEVEL LINE BUILDERS INC</t>
  </si>
  <si>
    <t>5442 PROSPECT DR</t>
  </si>
  <si>
    <t>2023-MSS-RES-00206</t>
  </si>
  <si>
    <t>3220 OLD POND RD</t>
  </si>
  <si>
    <t>2023-MSS-RES-00217</t>
  </si>
  <si>
    <t>2021 CODES/SFR/2 Bathroom remodel - Shower to Shower Conversion - Main Hallway and Master Bath - Will be installing flooring in both bathrooms. Will be adding a travertine ceiling panel to the master bathroom. There are no changes to the layout.
Will replace wall surround in wet area; will put up greenboard behind acrylic panels.
Will check exterior walls for vapor barrier and proper insulation/VB/R-3</t>
  </si>
  <si>
    <t>3212 PAUL LN</t>
  </si>
  <si>
    <t>2023-MSS-RES-00297</t>
  </si>
  <si>
    <t>2021 CODES/STUDIO/Add a bathroom to the existing backyard studio./VB/U</t>
  </si>
  <si>
    <t>340 WOODFORD ST</t>
  </si>
  <si>
    <t>2023-MSS-RES-00235</t>
  </si>
  <si>
    <t>2021 CODES/SFR/Repair water damage from February. Replace cabinets, do sheetrock, painting, move dishwasher, move washer and dryer, new flooring./VB/R-3 - NO ADDITIONAL FRAMING</t>
  </si>
  <si>
    <t>VUCKOVICH BUILDING COMPANY</t>
  </si>
  <si>
    <t>200 ARTEMOS DR</t>
  </si>
  <si>
    <t>2023-MSS-RES-00268</t>
  </si>
  <si>
    <t>2021 CODES/SFR/Bathroom remodel - Tub to Shower Conversion - Master Bath - There are no changes to the layout./Will replace wall surround in wet area; will put up greenboard behind acrylic panels./Will check exterior walls for vapor barrier and proper insulation/VB/R-3</t>
  </si>
  <si>
    <t>3101 FLEET ST</t>
  </si>
  <si>
    <t>2023-MSS-RES-00289</t>
  </si>
  <si>
    <t>2021 CODES/SFR / Install 2 egress windows in basement/VB/R-3</t>
  </si>
  <si>
    <t>7 VIRGINIA DR</t>
  </si>
  <si>
    <t>2023-MSS-RES-00324</t>
  </si>
  <si>
    <t>2021 CODES/SFR/ROOF SUPPORT FOR SOLAR/VB/R-3
Added screws for support, we are not sure why we need a building permit for this. Please call Mike Sudik at 406-360-5148
CITY NOTES: Building Inspectors to verify- per engineering letter-
"To justify the structure for Missoula snow loading, in conjunction with the solar panels, please verify that at least one consistent bearing line runs the length of the building, supporting the ceiling joist. If not, please install an attic strongback at the areas with no wall below. Also, please inspect the colar tie and queen struts connection to rafters and ceiling joist to insure a minimum of 4 – 10d nails per connection."
Common screws are not considered acceptable substitutes for nails unless specified by the SER.</t>
  </si>
  <si>
    <t>2140 S 07TH ST W</t>
  </si>
  <si>
    <t>2023-MSS-RES-00240</t>
  </si>
  <si>
    <t>2021 CODES/SFR/Bathroom remodel - Shower to Shower Conversion, Installing picture window in Bedroom - Master Bath - There are no changes to the layout.
Will replace wall surround in wet area; will put up greenboard behind acrylic panels.
Will check exterior walls for vapor barrier and proper insulation/VB/R-3</t>
  </si>
  <si>
    <t>5311 BIGFORK RD</t>
  </si>
  <si>
    <t>2023-MSS-RES-00139</t>
  </si>
  <si>
    <t>2900 BANCROFT ST</t>
  </si>
  <si>
    <t>2023-MSS-RES-00098</t>
  </si>
  <si>
    <t>1525 GERALD AVE</t>
  </si>
  <si>
    <t>2023-MSS-RES-00076</t>
  </si>
  <si>
    <t>2021 CODES/SFR/ADDITION/REMODEL/VB/R-3/U</t>
  </si>
  <si>
    <t>601 LOLO ST</t>
  </si>
  <si>
    <t>2022-MSS-RES-00560</t>
  </si>
  <si>
    <t>DUPLEX FROM SFR/2-story addition attached to an existing 1-story house, 2 total units./VB/R-3/U</t>
  </si>
  <si>
    <t>WOEHLER CONSTRUCTION</t>
  </si>
  <si>
    <t>812 ASH ST</t>
  </si>
  <si>
    <t>2023-MSS-RES-00323</t>
  </si>
  <si>
    <t>DET GARAGE / Remove and replace roof / Rhino Ice and Water Shield / Epelay 15lb felt / Shingles to be Malarkey Vista AR / INSTALL PER IRC AND LISTING / 6:12 / VB / U</t>
  </si>
  <si>
    <t>GLACIER ROOFING AND CONSTRUCTION</t>
  </si>
  <si>
    <t>1547 S 08TH ST W</t>
  </si>
  <si>
    <t>2023-MSS-RES-00319</t>
  </si>
  <si>
    <t>2021 CODES/SFR/REROOF/ 4-6:12 / 1 3 TAB Layer / 1 Story SF Residential Re-Roof / R&amp;R / Install synthetic underlayment / install 50 year shingle / ice &amp; water shield / crv/PER IRC &amp; LISTING/VB/R-3</t>
  </si>
  <si>
    <t>251 GRANDVIEW WAY</t>
  </si>
  <si>
    <t>2023-MSS-RES-00318</t>
  </si>
  <si>
    <t>SFR / Remove old shingles from roof / replace with ice and water shield and synthetic underlayment / new GAF HDZ Shingles installed / INSTALL PER IRC AND LISTING / 4:12 / VB / R-3</t>
  </si>
  <si>
    <t>1325 LOWER LINCOLN HILLS DR</t>
  </si>
  <si>
    <t>2023-MSS-RES-00316</t>
  </si>
  <si>
    <t>SFR / 17 sq Remove old shingles, tar felt, and cap /  Replace with new architectural IKO LL  shingles / pipe jacks / and synthetic underlayment / Add ice and water shield / Open ridge and install ridge venting /   INSTALL PER IRC AND LISTING / 4:12 / VB / R-3</t>
  </si>
  <si>
    <t>P R &amp; R</t>
  </si>
  <si>
    <t>838 S 05TH ST W</t>
  </si>
  <si>
    <t>2023-MSS-RES-00313</t>
  </si>
  <si>
    <t>SFR / Remove &amp; Replace 30# Felt, replace with 50-Year, Malarkey Shingle / Malarkey #1030 Synthetic underlayment /  Malarkey Artic ice &amp; Water Shield / INSTALL PER IRC AND LISTING / 3:12 / VB / R-3 / OBSERVE LOW SLOPE REQUIREMENTS</t>
  </si>
  <si>
    <t>922 PARKVIEW WAY</t>
  </si>
  <si>
    <t>2023-MSS-RES-00322</t>
  </si>
  <si>
    <t>SFR / to remove old roofing / to install ice &amp; water shield / to install GAF Tigerpaw underlayment / to install GAF Timberline HDz architectural shingles / INSTALL PER IRC AND LISTING / 5:12 / VB / R-3</t>
  </si>
  <si>
    <t>635 RIVER CT</t>
  </si>
  <si>
    <t>2023-MSS-RES-00321</t>
  </si>
  <si>
    <t>SFR / to remove old roofing / to install ice &amp; water shield / to install Gaf Tigerpaw underlayment / to install GAF Timberline HDz architectural shingles / INSTALL PER IRC AND LISTING / 5:12 / VB / R-3</t>
  </si>
  <si>
    <t>3135 CATHY CT</t>
  </si>
  <si>
    <t>2023-MSS-RES-00303</t>
  </si>
  <si>
    <t>SFR / Remove and replace existing shingles / Install ice and water shield / synthetic underlayment / metal in valleys / GAF shingle / INSTALL PER IRC AND LISTING / 13:12 / VB / R-3</t>
  </si>
  <si>
    <t>513 N DAVIS ST</t>
  </si>
  <si>
    <t>2023-MSS-RES-00269</t>
  </si>
  <si>
    <t>2021 CODES/SFR/REROOF/Remove shingles install new drip edge ice and water on eaves starter course felt new shingles ridge vent and ridge cap. 26 square 5/12 pitch  1 story OC Flex shingles estate grey/PER LISTING &amp; IRC/VB/R-3</t>
  </si>
  <si>
    <t>2023-MSS-RES-00326</t>
  </si>
  <si>
    <t>SFR / Remove existing shingles and underlayment / Replace with ice/water and synthetic underlayment per code / Install asphalt shingles per code / INSTALL PER IRC AND LISTING / 6:12 / VB / R-3</t>
  </si>
  <si>
    <t>2313 EATON ST</t>
  </si>
  <si>
    <t>2023-MSS-RES-00329</t>
  </si>
  <si>
    <t>SFR / Remove existing shingles and underlayment / Install ice/water and synthetic underlayment per code / Install asphalt shingles per code / INSTALL PER IRC AND LISTING / :12 / VB / R-3</t>
  </si>
  <si>
    <t>2696 FLEET ST</t>
  </si>
  <si>
    <t>2023-MSS-RES-00311</t>
  </si>
  <si>
    <t>SFR / 4:12 / 1 ARCH Layer / 1 Story SF Residential Re-Roof / R&amp;R / Install synthetic underlayment / install 50 year shingle / ice &amp; water shield / crv / INSTALL PER IRC AND LISTING / VB / R--3</t>
  </si>
  <si>
    <t>120 SARANAC DR</t>
  </si>
  <si>
    <t>2023-MSS-RES-00261</t>
  </si>
  <si>
    <t>SFR / Remove existing roofing to bare decking / install new edge metal / install new underlayment including ice &amp; water membrane on eaves and valleys / install new limited lifetime architectural shingles / install new pipe boots / install new ridge vent and cap / INSTALL PER IRC AND LISTING / 4:12 / VB / R-3</t>
  </si>
  <si>
    <t>2419 WYOMING ST</t>
  </si>
  <si>
    <t>2023-MSS-RES-00260</t>
  </si>
  <si>
    <t>SFR / Remove existing roofing to bare decking / install new edge metal / install new ice &amp; water membrane throughout / install new limited lifetime architectural shingles / install new pipe boots / install new ridge vent and cap / INSTALL PER IRC AND LISTING / 3:12 / VB / R-3 / OBSERVE LOW SLOPE REQUIREMENTS</t>
  </si>
  <si>
    <t>3326 HOLLIS ST</t>
  </si>
  <si>
    <t>2023-MSS-RES-00331</t>
  </si>
  <si>
    <t>SFR / 3:12 / 1 3 TAB Layer / 1 Story SF Residential Re-Roof / R&amp;R / Install synthetic underlayment / install 50 year shingle / ice &amp; water shield / crv / INSTALL PER IRC AND LISTING / VB / R-3</t>
  </si>
  <si>
    <t>2019 S 08TH ST W</t>
  </si>
  <si>
    <t>2023-MSS-RES-00281</t>
  </si>
  <si>
    <t>SFR / Remove one layer of asphalt shingles / Install ice protection membrane / Install 30 lb roofing felt or equivalent / Install malarkey Highlander architectural shingles / INSTALL PER IRC AND LISTING / 5:12 / VB / R-3</t>
  </si>
  <si>
    <t>1220 LINCOLN RD</t>
  </si>
  <si>
    <t>2023-MSS-RES-00301</t>
  </si>
  <si>
    <t>SFR / Remove shingles / install new drip edge / ice and water shield on eaves / starter course felt / new shingles / ridge vent and ridge cap / INSTALL PER IRC AND LISTING / 4:12 / VB / R-3</t>
  </si>
  <si>
    <t>4311 WILD FOX</t>
  </si>
  <si>
    <t>2023-MSS-RES-00336</t>
  </si>
  <si>
    <t>SFR / 7-8:12 / 1 ARCH Layer / 1-2 Story SF Residential Re-Roof / R&amp;R / Install synthetic underlayment / install 50 year shingle / ice &amp; water shield / crv / INSTALL PER IRC AND LISTING / VB / R-3</t>
  </si>
  <si>
    <t>5741 PROSPECT DR</t>
  </si>
  <si>
    <t>2023-MSS-RES-00296</t>
  </si>
  <si>
    <t>SFR / Remove existing shingles and underlayment / Install ice/water and synthetic underlayment per code / Install asphalt shingle roofing per code / INSTALL PER IRC AND LISTING / 8:12 / VB / R-3</t>
  </si>
  <si>
    <t>2739 WESTMINSTER DR</t>
  </si>
  <si>
    <t>2023-MSS-RES-00294</t>
  </si>
  <si>
    <t>2407 STRATFORD LN</t>
  </si>
  <si>
    <t>2023-MSS-RES-00344</t>
  </si>
  <si>
    <t>2021 CODES/SFR/REROOF/Remove &amp; Replace 30# Felt, replace with 30-Year, Malarkey Shingle. Malarkey #1030 Synthetic underlayment, Malarkey Artic ice &amp; Water Shield./PER CODE &amp; LISTING/SINGLE STORY/4:12/VB/R-3</t>
  </si>
  <si>
    <t>2236 55TH ST</t>
  </si>
  <si>
    <t>2023-MSS-RES-00350</t>
  </si>
  <si>
    <t>2021 CODES/SFR/REROOF/Remove &amp; Replace 30# Felt, replace with 30-Year, Malarkey Shingle., Malarkey #1030 Synthetic underlayment, Malarkey Artic ice &amp; Water Shield./PER IRC &amp; LISTING/2 STORY/5:12/VB/R-3</t>
  </si>
  <si>
    <t>6746 LINDA VISTA BLVD</t>
  </si>
  <si>
    <t>2023-MSS-RES-00338</t>
  </si>
  <si>
    <t>SFR / Remove and proper disposal of roofing material / Provide and Apply ice and water membrane over entire roof / Provide and Apply Architectural Shingle System / Provide and Apply ridge vent and hip/ridge shingle / Provide and apply all related accessories require to complete roofing scope of work / INSTALL PER IRC AND LISTING / 3:12 / VB / R-3 / OBSERVE LOW SLOPE REQUIREMENTS</t>
  </si>
  <si>
    <t>2611 GILBERT AVE</t>
  </si>
  <si>
    <t>2023-MSS-RES-00339</t>
  </si>
  <si>
    <t>2021 CODES/SFR/REROOF/Tear off old shingles, replace with synthetic underlayment, ice and water shield, install new GAF Timberline HDZ shingles/PER CODE &amp; LISTING/SINGLE STORY/5:12/VB/R-3</t>
  </si>
  <si>
    <t>1103 COOPER ST</t>
  </si>
  <si>
    <t>2023-MSS-RES-00342</t>
  </si>
  <si>
    <t>2021 CODES/SFR/REROOF/Remove and proper disposal of roofing material/ice and water membrane per code/synthetic underlayment in succeeding courses/Architectural Shingle System/ridge vent and hip/ridge shingle/all related accessories require to complete roofing scope of work./PER IRC &amp; LISTING/SINGLE STORY/8:12/VB/R-3</t>
  </si>
  <si>
    <t>1542 S 05TH ST W</t>
  </si>
  <si>
    <t>2023-MSS-RES-00343</t>
  </si>
  <si>
    <t>2021 CODES/SFR/REROOF/Remove &amp; Replace 30# Felt, replace with 40-Year, Malarkey Shingle. Malarkey #1030 Synthetic underlayment, Malarkey Artic ice &amp; Water Shield/PER CODE &amp; LISTING/TWO STORY/12:12/VB/R-3</t>
  </si>
  <si>
    <t>1201 S 05TH ST W</t>
  </si>
  <si>
    <t>2023-MSS-RES-00352</t>
  </si>
  <si>
    <t>2021 CODES/SFR/REROOF/TEAR OFF/SYNTHETIC UDL/ICE &amp; WATER/MARLARKY ARCH SHINGLES/SINGLE STORY/PER IRC &amp; LISTING/6:12/VB/R-3</t>
  </si>
  <si>
    <t>304 KENSINGTON AVE</t>
  </si>
  <si>
    <t>2023-MSS-RES-00360</t>
  </si>
  <si>
    <t>2021 CODES/SFR/REROOF/Remove existing roof to bare decking, install new edge metal, install new underlayment including ice &amp; water barrier on all eaves and valleys, install new limited lifetime architectural shingles, install new pipe boots, install new ridge vent and cap./PER IRC &amp; LISTING/SINGLE STORY/6:12/VB/R-3</t>
  </si>
  <si>
    <t>1225 HARRISON ST</t>
  </si>
  <si>
    <t>2023-MSS-RES-00367</t>
  </si>
  <si>
    <t>2021 CODES/SFR/REROOF/Remove &amp; Replace 30# Felt, replace with 30-Year, Malarkey Shingle/Malarkey #1030 Synthetic underlayment, Malarkey Artic ice &amp; Water Shield./PER IRC &amp; LISTING/SINGLE STORY/8:12/VB/R-3</t>
  </si>
  <si>
    <t>901 TURNER ST</t>
  </si>
  <si>
    <t>2023-MSS-RES-00182</t>
  </si>
  <si>
    <t>SFR / Remove existing roofing to bare decking / install new edge metal / install new underlayment including ice &amp; water barrier on all eaves and valleys / install new limited lifetime architectural shingles / install new pipe boots / install new ridge vent and cap / INSTALL PER IRC AND LISTING / 9:12 / VB / R-3</t>
  </si>
  <si>
    <t>1624 S 14TH ST W</t>
  </si>
  <si>
    <t>2023-MSS-RES-00262</t>
  </si>
  <si>
    <t>2021 CODES/SFR / REROOF/4:12 / 1 3 TAB Layer / 1 story residential re-roof / R&amp;R / Install synthetic underlayment / Install 50 year shingle / ice &amp; water shield / crv/PER IRC AND LISTING/VB/R-3</t>
  </si>
  <si>
    <t>2 KASOTA CT</t>
  </si>
  <si>
    <t>2023-MSS-RES-00356</t>
  </si>
  <si>
    <t>2021 CODES/SFR/REROOF/Replace failing asphault shingle roof with metal roof./TEAR OFF/FAN FOLD/METAL ROOFING/PER IRC &amp; LISTING/TWO STORY/3:12/VB/R-3</t>
  </si>
  <si>
    <t>2725 LOWER LINCOLN HILLS DR</t>
  </si>
  <si>
    <t>2023-MSS-RES-00357</t>
  </si>
  <si>
    <t>2021 CODES/SFR/REROOF/Remove existing shingles and underlayment. Install ice/water and synthetic underlayment per code. Install asphalt shingles per code./PER IRC &amp; LISTING/SINGLE STORY/4:12/VB/R-3</t>
  </si>
  <si>
    <t>2330 SKYLINE DR</t>
  </si>
  <si>
    <t>2023-MSS-RES-00384</t>
  </si>
  <si>
    <t>2021 CODES/SFR/REROOF/Tear off/Replace old roof with Malarkey highlander shingles and products./ICE &amp; WATER/SYNTHETIC UDL/PER IRC &amp; LISTING/SINGLE STORY/5:12/VB/R-3</t>
  </si>
  <si>
    <t>105 PARKER CT</t>
  </si>
  <si>
    <t>2023-MSS-RES-00252</t>
  </si>
  <si>
    <t>2021 CODES/SFR/RESIDE/TEAR OFF/LP OR HARDY BOARD SIDING/SINGLE STORY/VB/R-3</t>
  </si>
  <si>
    <t>STERN CONSTRUCTION</t>
  </si>
  <si>
    <t>214 SOUTH AVE W</t>
  </si>
  <si>
    <t>2023-MSS-RES-00263</t>
  </si>
  <si>
    <t>SFR / Remove and replace roof / Rhino Ice and Water Shield / Epelay 15lb felt / Shingles to be Malarkey Vista AR / INSTALL PER IRC AND LISTING / 6:12 / VB / R-3</t>
  </si>
  <si>
    <t>2022-MSS-RES-00703</t>
  </si>
  <si>
    <t>SFR / REMOVE EXISTING ROOFING / ICE AND WATER SHIELD / SYNTHETIC UNDERLAYMENT / ASPHALT SHINGLES / INSTALL PER IRC AND LISTING /  OBSERVE LOW SLOPE REQUIREMENTS / 2:12 / 5:12 / 7:12 / 8:12 / 12:12 / 19:12 / VB / R3
Metal panels on 2:12 section. Sealant on laps if lap profile provided. Double underlayment reqd on that section.</t>
  </si>
  <si>
    <t>2390 HARVE AVE</t>
  </si>
  <si>
    <t>2023-MSS-RES-00385</t>
  </si>
  <si>
    <t>2021 CODES/DUPLEX/REROOF/Remove old roofing Install ice and water shield Install synthetic underlayment Install style d metal Install ridge vent Install Malarkey Vista shingles/PER IRC &amp; LISTING/SINGLE STORY/4:12/VB/R-2</t>
  </si>
  <si>
    <t>IVANS ROOFING AND CONSTRUCTION LLC</t>
  </si>
  <si>
    <t>5603 A-B BRIDGER CT</t>
  </si>
  <si>
    <t>2023-MSS-RES-00358</t>
  </si>
  <si>
    <t>2021 CODES/SFR/REROOF/Remove and replace asphalt shingles on home.  Includes tear off of all underlayment, installation of new ice &amp; water, synthetic underlayment, eave/rake starter, installation of 30yr comp. shingle./PER IRC &amp; LISTING/SINGLE STORY/7:12/VB/R-3</t>
  </si>
  <si>
    <t>C'S EXTERIOR DESIGNS</t>
  </si>
  <si>
    <t>1562 CORNERSTONE DR</t>
  </si>
  <si>
    <t>2023-MSS-RES-00304</t>
  </si>
  <si>
    <t>1521 TAMARACK ST</t>
  </si>
  <si>
    <t>2023-MSS-RES-00183</t>
  </si>
  <si>
    <t>1628 S 14TH ST W</t>
  </si>
  <si>
    <t>2023-MSS-RES-00310</t>
  </si>
  <si>
    <t>SFR / Remove old roofing / Install synthetic underlayment / Install ice and water shield / Install ridge vent / Install style d metal Install Malarkey Legacy shingles / INSTALL PER IRC AND LISTING / 8:12 / VB / R-3</t>
  </si>
  <si>
    <t>1955 ELK VIEW CT</t>
  </si>
  <si>
    <t>2023-MSS-RES-00353</t>
  </si>
  <si>
    <t>2021 CODES/SFR/REROOF/ 3-4:12 / 1 ARCH Layer / 2 Story SF Residential Re-Roof / R&amp;R / Install synthetic underlayment / install 50 year shingle / ice &amp; water shield / crv / INSTALL PER IRC AND LISTING / VB / R-3</t>
  </si>
  <si>
    <t>710 CONTINENTAL WAY</t>
  </si>
  <si>
    <t>2023-MSS-RES-00386</t>
  </si>
  <si>
    <t>2021 CODES/SFR/REROOF/Remove old asphalt shingles.  Install I&amp;W, underlayment and new comp asphalt shingles./PER IRC &amp; LISTING/SINGLE STORY/4:12/VB/R-3</t>
  </si>
  <si>
    <t>107 TAHOE DR</t>
  </si>
  <si>
    <t>2023-MSS-RES-00388</t>
  </si>
  <si>
    <t>2021 CODES/SFR/REROOF/Remove and dispose of existing shingles, install ice &amp; water, synthetic underlayment, metal drip edge, Owens Corning Duration Flex shingles, turtle vent, ridge cap/OBSERVE LOW SLOPE RQRMTS/PER IRC &amp; LISTING/SINGLE STORY/3:12/VB/R-3</t>
  </si>
  <si>
    <t>329 E CENTRAL AVE</t>
  </si>
  <si>
    <t>2023-MSS-RES-00309</t>
  </si>
  <si>
    <t>SFR / Remove old roofing / Install ice and water shield / Install synthetic underlayment / Install style d metal / Install ridge vent / Install Malarkey Legacy shingles / INSTALL PER IRC AND LISTING / 5:12 / VB / R-3</t>
  </si>
  <si>
    <t>1711 RIVER RD</t>
  </si>
  <si>
    <t>2023-MSS-RES-00382</t>
  </si>
  <si>
    <t>2021 CODES/SFR/REROOF/Remove old shingles and replace with synthetic underlayment, ice and water shield, and new GAF Timberline  HDZ shingles/PER IRC &amp; LISTING/SINGLE STORY/6:12/VB/R-3</t>
  </si>
  <si>
    <t>2720 2 SYCAMORE ST</t>
  </si>
  <si>
    <t>2023-MSS-RES-00383</t>
  </si>
  <si>
    <t>2021 CODES/SFR/REROOF/TEAR OFF/6:12 / 1 COMP Layer / 1-2 Story SF Residential Re-Roof / R&amp;R / Install synthetic underlayment / install 50 year shingle / ice &amp; water/PER IRC &amp; LISTING/VB/R-3</t>
  </si>
  <si>
    <t>6009 HOBSON LN</t>
  </si>
  <si>
    <t>2023-MSS-RES-00381</t>
  </si>
  <si>
    <t>2021 CODES/SFR/REROOF/Tear off old shingles and replace with synthetic underlayment, ice and water shield and replace with GAF HDZ Timberline Shingles/PER IRC &amp; LISTING/SINGLE STORY/10:12/VB/R-3</t>
  </si>
  <si>
    <t>501 N 02ND ST W</t>
  </si>
  <si>
    <t>2023-MSS-RES-00228</t>
  </si>
  <si>
    <t>2544 CONCHO WAY</t>
  </si>
  <si>
    <t>2021-MSS-RES-00796</t>
  </si>
  <si>
    <t>613 EDITH ST</t>
  </si>
  <si>
    <r>
      <rPr>
        <sz val="10"/>
        <color rgb="FF000000"/>
        <rFont val="Arial"/>
        <family val="2"/>
      </rPr>
      <t xml:space="preserve">ADU
</t>
    </r>
  </si>
  <si>
    <t>2023-MSS-RES-00031</t>
  </si>
  <si>
    <t>2546 FENCE LINE DR</t>
  </si>
  <si>
    <t>2023-MSS-RES-00040</t>
  </si>
  <si>
    <t>724 ROLLINS ST</t>
  </si>
  <si>
    <r>
      <rPr>
        <sz val="10"/>
        <color rgb="FF000000"/>
        <rFont val="Arial"/>
        <family val="2"/>
      </rPr>
      <t xml:space="preserve">TED SF
</t>
    </r>
  </si>
  <si>
    <t>2023-MSS-RES-00043</t>
  </si>
  <si>
    <t>730 ROLLINS ST</t>
  </si>
  <si>
    <t>2023-MSS-RES-00044</t>
  </si>
  <si>
    <t>728 ROLLINS ST</t>
  </si>
  <si>
    <t>2021-MSS-RES-00587</t>
  </si>
  <si>
    <t>2516 MUIRFIELD CT</t>
  </si>
  <si>
    <t>2022-MSS-RES-00002</t>
  </si>
  <si>
    <t>NSFR-ADU/VB/R-3</t>
  </si>
  <si>
    <t>CRICKET CONSTRUCTION LLC</t>
  </si>
  <si>
    <t>1015 HARRISON ST</t>
  </si>
  <si>
    <t>2023-MSS-RES-00042</t>
  </si>
  <si>
    <t>732 ROLLINS ST</t>
  </si>
  <si>
    <t>2023-MSS-RES-00101</t>
  </si>
  <si>
    <t>2521 CONCHO WAY</t>
  </si>
  <si>
    <t>2023-MSS-RES-00041</t>
  </si>
  <si>
    <t>722 ROLLINS ST</t>
  </si>
  <si>
    <t>2023-MSS-RES-00134</t>
  </si>
  <si>
    <t>2021 CODES/NSFR/ATT GARAGE//VB/R-3/U</t>
  </si>
  <si>
    <t>2766 PANIOLO PL</t>
  </si>
  <si>
    <t>2022-MSS-RES-00884</t>
  </si>
  <si>
    <t>5359-B REMINGTON DR</t>
  </si>
  <si>
    <t>2022-MSS-COM-00194</t>
  </si>
  <si>
    <t>NEW 4-PLEX/VB/R-2</t>
  </si>
  <si>
    <t>808 ASH ST</t>
  </si>
  <si>
    <r>
      <rPr>
        <sz val="10"/>
        <color rgb="FF000000"/>
        <rFont val="Arial"/>
        <family val="2"/>
      </rPr>
      <t xml:space="preserve">MFR-APT
</t>
    </r>
  </si>
  <si>
    <t>2022-MSS-COM-00376</t>
  </si>
  <si>
    <t>2021 CODES/NEW 12-PLEX/VB/R-2</t>
  </si>
  <si>
    <t>614 N 3RD ST W</t>
  </si>
  <si>
    <t>2023-MSS-RES-00175</t>
  </si>
  <si>
    <t>2021 CODES/NEW DET ACCESSORY BLDG &amp; POOL/new construction detached accessory building housing a sauna and pool equipment room.  In-ground prefabricated Plunge Pool, associated paving and infrastructure./VB/U</t>
  </si>
  <si>
    <t>2023-MSS-RES-00275</t>
  </si>
  <si>
    <t>525 BLAINE ST</t>
  </si>
  <si>
    <t>2023-MSS-RES-00218</t>
  </si>
  <si>
    <t>2021 CODES/NEW CARPORT/VB/U</t>
  </si>
  <si>
    <t>4711 ORCHARD AVE</t>
  </si>
  <si>
    <t>2023-MSS-RES-00065</t>
  </si>
  <si>
    <t>2022-MSS-RES-00815</t>
  </si>
  <si>
    <t>811 HILDA AVE</t>
  </si>
  <si>
    <t>2023-MSS-COM-00021</t>
  </si>
  <si>
    <t>2021 CODES/PARTNERS HOPE CENTER/NEW 12 BED HOSPICE FACILITY/VA/I-2</t>
  </si>
  <si>
    <t>3615 UNION PACIFIC ST</t>
  </si>
  <si>
    <t>2023-MSS-COM-00061</t>
  </si>
  <si>
    <t>2021 CODES/MULLAN CROSSING CARPORT #3/NEW CARPORT/IIB/U</t>
  </si>
  <si>
    <t>2023-MSS-COM-00059</t>
  </si>
  <si>
    <t>2021 CODES/MULLAN CROSSING CARPORT #1/NEW CARPORT/IIB/U</t>
  </si>
  <si>
    <t>2023-MSS-COM-00060</t>
  </si>
  <si>
    <t>2021 CODES/MULLAN CROSSING CARPORT #2/NEW CARPORT/IIB/U</t>
  </si>
  <si>
    <t>2023-MSS-COM-00041</t>
  </si>
  <si>
    <t>2021 CODES/HARRIER OFFICE BLDG/NEW OFFICE BLDG/VB/B</t>
  </si>
  <si>
    <t>5767 W HARRIER  STE 203</t>
  </si>
  <si>
    <t>5767 W HARRIER STE 201</t>
  </si>
  <si>
    <t>5767 W HARRIER  STE 202</t>
  </si>
  <si>
    <t>5767 W HARRIER  STE 204</t>
  </si>
  <si>
    <t>5767 W HARRIER  SHELL</t>
  </si>
  <si>
    <t>5767 W HARRIER  STE 101</t>
  </si>
  <si>
    <t>2022-MSS-COM-00334</t>
  </si>
  <si>
    <t>2021 CODES/MAGIC DIAMOND/New Casino, Lounge &amp; Liquor Store. Existing facility to be removed./VB/A-3/M/S-2</t>
  </si>
  <si>
    <t>680 S HIGGINS AVE W</t>
  </si>
  <si>
    <t>SFR</t>
  </si>
  <si>
    <t>1000.000.323057.00</t>
  </si>
  <si>
    <t>Sidewalk Café
Endorsement</t>
  </si>
  <si>
    <t>2512.000.323015.00</t>
  </si>
  <si>
    <t>Road District</t>
  </si>
  <si>
    <t>2512.000.323020.00</t>
  </si>
  <si>
    <t>2512.000.341076.00</t>
  </si>
  <si>
    <t>2512.000.343025.00</t>
  </si>
  <si>
    <t>2512.000.343097.00</t>
  </si>
  <si>
    <t>Cannabis Business License Renewal</t>
  </si>
  <si>
    <t>Cannabis Business License Renewal Total</t>
  </si>
  <si>
    <t>Liquor License Renewal</t>
  </si>
  <si>
    <t>Liquor License Renewal Total</t>
  </si>
  <si>
    <t>Rental Business License</t>
  </si>
  <si>
    <t>Rental Business License Total</t>
  </si>
  <si>
    <t>Utility Excavation (Not for Service for Sewer,  Water or Storm)</t>
  </si>
  <si>
    <t>Utility Excavation (Not for Service for Sewer,  Water or Storm) Total</t>
  </si>
  <si>
    <t>GL</t>
  </si>
  <si>
    <t>Account</t>
  </si>
  <si>
    <t>Total</t>
  </si>
  <si>
    <t>Liquor</t>
  </si>
  <si>
    <t>General</t>
  </si>
  <si>
    <t>Rental</t>
  </si>
  <si>
    <t>Penalties</t>
  </si>
  <si>
    <t>Tourist</t>
  </si>
  <si>
    <t>Registrations</t>
  </si>
  <si>
    <t>Zoning</t>
  </si>
  <si>
    <r>
      <rPr>
        <sz val="10"/>
        <rFont val="Arial"/>
        <family val="2"/>
      </rPr>
      <t>2321.000.334061.00</t>
    </r>
  </si>
  <si>
    <r>
      <rPr>
        <sz val="10"/>
        <rFont val="Arial"/>
        <family val="2"/>
      </rPr>
      <t>2512.000.323018.00</t>
    </r>
  </si>
  <si>
    <r>
      <rPr>
        <sz val="10"/>
        <rFont val="Arial"/>
        <family val="2"/>
      </rPr>
      <t>5210.000.368000.00</t>
    </r>
  </si>
  <si>
    <r>
      <rPr>
        <b/>
        <sz val="10"/>
        <rFont val="Arial"/>
        <family val="2"/>
      </rPr>
      <t>Building/Residential Construction/NA/NA</t>
    </r>
  </si>
  <si>
    <r>
      <rPr>
        <b/>
        <sz val="10"/>
        <rFont val="Arial"/>
        <family val="2"/>
      </rPr>
      <t>Building/Residential Construction/NA/NA Total</t>
    </r>
  </si>
  <si>
    <t>PLAN PERMITS</t>
  </si>
  <si>
    <t>duplex</t>
  </si>
  <si>
    <t xml:space="preserve">Misc
</t>
  </si>
  <si>
    <t>bus</t>
  </si>
  <si>
    <t>CURRENT MARKET VALAUTIONS</t>
  </si>
  <si>
    <t>2022-MSS-RES-00494.02</t>
  </si>
  <si>
    <t>6/8/23 REVISION TO MASTER BEDROOM</t>
  </si>
  <si>
    <t>2022-MSS-RES-00158.01</t>
  </si>
  <si>
    <t>4/24/23 REVISION TO ADD BALCONIES/AWNINGS</t>
  </si>
  <si>
    <t>2022-MSS-RES-00157.01</t>
  </si>
  <si>
    <t>2022-MSS-RES-00156.01</t>
  </si>
  <si>
    <t>2022-MSS-RES-00155.01</t>
  </si>
  <si>
    <t>2022-MSS-RES-00154.01</t>
  </si>
  <si>
    <t>2022-MSS-COM-00368.01</t>
  </si>
  <si>
    <t>5/2/23 REVISION TO ADD VAPOR MITIGATION SYSTEM IN FLOOR SLAB</t>
  </si>
  <si>
    <t>2022-MSS-COM-00111.01</t>
  </si>
  <si>
    <t>5/31/23 REVISION TO SANCTUARY SEATING &amp; OCCUPANT LOADS</t>
  </si>
  <si>
    <t>2021-MSS-COM-00406.01</t>
  </si>
  <si>
    <t>4/11/23 REVISION/BASEMENT EXPANSION/ADD EGRESS STAIRS/MINOR LAYOUT CHANGES</t>
  </si>
  <si>
    <t>2021-MSS-COM-00360.01</t>
  </si>
  <si>
    <t>4/11/23 REVISION TO LANDSCAPING PLAN FOR ALL OF BROADWAY LOFTS</t>
  </si>
  <si>
    <t>3490 MARY JANE BLVD   APTS A-H</t>
  </si>
  <si>
    <t>2023-MSS-COM-00035</t>
  </si>
  <si>
    <t>2021 CODES/BEST BUY/INTERIOR REMODEL/VB/M</t>
  </si>
  <si>
    <t>DAVACO OF MONTANA LP</t>
  </si>
  <si>
    <t>2640 N RESERVE ST  STE D</t>
  </si>
  <si>
    <t>2023-MSS-COM-00051</t>
  </si>
  <si>
    <t>2021 CODES/WHEREHAUS LLC/ADDITION/IIB/S-1/B/F-2</t>
  </si>
  <si>
    <t>5845 SANDPIPER DR</t>
  </si>
  <si>
    <t>2023-MSS-COM-00066</t>
  </si>
  <si>
    <t>2021 CODES/KINDRED SKIN + SOUL/NEW TI/interior remodel/VB/B</t>
  </si>
  <si>
    <t>KASBERG SIDING AND REMODEL</t>
  </si>
  <si>
    <t>115 W FRONT ST</t>
  </si>
  <si>
    <t>2023-MSS-COM-00084</t>
  </si>
  <si>
    <t>2021 CODES/KENT BROS AUTOMOTIVE/NEW TI/CHANGE OF USE/VB/S-1/B</t>
  </si>
  <si>
    <t>910 DICKENS ST</t>
  </si>
  <si>
    <t>2023-MSS-COM-00109</t>
  </si>
  <si>
    <t>2021 CODES/J CREW/NEW TI/VB/M</t>
  </si>
  <si>
    <t>RETAIL CONSTRUCTION SERVICES, INC.</t>
  </si>
  <si>
    <t>2023-MSS-COM-00123</t>
  </si>
  <si>
    <t>2021 CODES/12-PLEX CARPORT/Removal of foundation and asphalt that was damaged by fire, rebuild of carport and parking lot to pre-loss condition and repair storage shed. No soil is due to be disturbed, the asphalt will be removed and replaced inside of curbed parameters./VB/U</t>
  </si>
  <si>
    <t>620 WHITAKER DR</t>
  </si>
  <si>
    <t>2023-MSS-COM-00131</t>
  </si>
  <si>
    <t>2021 CODES/PAPAYA/COULD MANAGEMENT LLC/Change of Use Letter B occupancy Medical Cannabis to M Occupancy Cannabis/VB/M/F-1</t>
  </si>
  <si>
    <t>1526 SOUTH AVE W</t>
  </si>
  <si>
    <t>2023-MSS-COM-00132</t>
  </si>
  <si>
    <t>2021 CODES/DOUBLE K RANCH DELI/Exterior detached seasonal patio/VB/A-3</t>
  </si>
  <si>
    <t>2700 PAXSON ST   STE 110</t>
  </si>
  <si>
    <t>2023-MSS-COM-00133</t>
  </si>
  <si>
    <t>2021 CODES/UM WASHINGTON GRIZZLY STADIUM/REPAIRS/VB/A-3</t>
  </si>
  <si>
    <t>PROFESSIONAL CONSTRUCTION SERVICES INC</t>
  </si>
  <si>
    <t>1 CAMPUS DR</t>
  </si>
  <si>
    <t>2023-MSS-COM-00134</t>
  </si>
  <si>
    <t>2021 CODES/ELEVATED PH 2/Addition to and facade renovation of existing commercial building/VB/M</t>
  </si>
  <si>
    <t>2023-MSS-COM-00138</t>
  </si>
  <si>
    <t>2021 CODES/TENANT 3 OPPORTUNITY BANK/Tenant 303 Remodel of an existing 3rd floor suite to new office./II-B/B</t>
  </si>
  <si>
    <t>1821 SOUTH AVE W  STE 303</t>
  </si>
  <si>
    <t>2023-MSS-COM-00201</t>
  </si>
  <si>
    <t>2021 CODES/MISSOULA HEAD START/Remove uneven concrete and trip hazards of existing pavements.  Convert an existing entry into a new entry accessible route from INTERIOR AND EXTERIOR.  
Interior work and exterior work will result in a functioning accessible route from a new flush floor 
inside classroom with raised exterior door and exterior concrete work to create an accessible, trip free 
paved area.</t>
  </si>
  <si>
    <t>2121 39TH ST</t>
  </si>
  <si>
    <t>2023-MSS-COM-00209</t>
  </si>
  <si>
    <t>COM / APPLYING OVER EXISTING ROOF / Install 1/2 inch Ultra recover board / Install 60 mill TPO membrane Mechanically fastened / INSTALL PER IBC AND LISTING / 0.25:12 / IIIB / S-1
Note: Code allows a maximum of two roofing layers total on a recover.</t>
  </si>
  <si>
    <t>1600 NORTH AVE W  STE 800</t>
  </si>
  <si>
    <t>2023-MSS-COM-00208</t>
  </si>
  <si>
    <t>RIVERSIDE APT BLDG 700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</si>
  <si>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2075 COOPER ST</t>
  </si>
  <si>
    <t>2023-MSS-COM-00207</t>
  </si>
  <si>
    <t>RIVERSIDE APTS BLDG 600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</si>
  <si>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2023-MSS-COM-00206</t>
  </si>
  <si>
    <t>RIVERSIDE APTS BLDG 500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</si>
  <si>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2023-MSS-COM-00205</t>
  </si>
  <si>
    <t>RIVERSIDE APTS BLDG 400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</si>
  <si>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2023-MSS-COM-00204</t>
  </si>
  <si>
    <t>RIVERSIDE APTS BLDG 300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</si>
  <si>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2023-MSS-COM-00203</t>
  </si>
  <si>
    <t>RIVERSIDE APTS BLDG 200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</si>
  <si>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2023-MSS-COM-00202</t>
  </si>
  <si>
    <t>RIVERSIDE APTS BLDG 100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</si>
  <si>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2023-MSS-COM-00191</t>
  </si>
  <si>
    <t>COMMERCIAL / This is a flat roof replacement. It will have no underlayment because it is a commercial flat roof over steel pan decking. We will remove existing epdm membrane roof and replace with new 1.5 inch iso board insulation and PVC membrane / INSTALL PER IBC AND LISTING / OBSERVE LOW SLOPE REQUIREMENTS / 1:1</t>
  </si>
  <si>
    <t>704 SW HIGGINS AVE</t>
  </si>
  <si>
    <t>2023-MSS-COM-00190</t>
  </si>
  <si>
    <t>HELLGATE ELEMENTARY BLDG 3 / Remove &amp; Replace 30# Felt / replace with 30-Year, Malarkey Shingle / Malarkey #1030 Synthetic underlayment / Malarkey Artic ice &amp; Water Shield / INSTALL PER IBC AND LISTING / 6:12 / VB / E
       We are replacing the roof on the smaller attached building, not the entire building of address 2385 Flynn Land, building 3.</t>
  </si>
  <si>
    <t>2385 FLYNN LN</t>
  </si>
  <si>
    <t>2023-MSS-COM-00185</t>
  </si>
  <si>
    <t>COM / Remove existing roof to the deck and dispose / Install new drip edge / ice and water guard / Titanium UDL 30 / Malarkey Highlanders to code / INSTALL PER IBC AND LISTING / 6:12 / VB / B</t>
  </si>
  <si>
    <t>2023-MSS-COM-00167</t>
  </si>
  <si>
    <t>2021 CODES/COM BLDG/REROOF/Re-roof bldg w/ a Firestone 60 MIL reinforced mechanically attached membrane roof system/Tear off existing TPO roof/Remove 1/2" EPS insulation/Install 2 layers of 2" Firestone staggered ISO insulation/Flash all penetrations/
Install per listing and IBC</t>
  </si>
  <si>
    <t>910 S 03RD ST W</t>
  </si>
  <si>
    <t>2023-MSS-COM-00160</t>
  </si>
  <si>
    <t>COM / removing the existing roof / installing 1.5" ISO Board insulation / 60 Mil PVC membrane / INSTALL ICE AND WATER SHIELD / INSTALL PER IBC AND LISTING / 1:12 / VB / B</t>
  </si>
  <si>
    <t>2720 A-E PALMER ST</t>
  </si>
  <si>
    <t>2023-MSS-COM-00155</t>
  </si>
  <si>
    <t>RIVER ROCK APTS / CARPORT / Complete Roof tear off / 30 Lb Synthetic underlayment / Starter Shingles / New Drip edge / Replaced with Owens Corning Duration Shingles / INSTALL PER IBC AND LISTING / 4:12 / VB / U</t>
  </si>
  <si>
    <t>1210 OTIS ST</t>
  </si>
  <si>
    <t>2023-MSS-COM-00154</t>
  </si>
  <si>
    <t>2023-MSS-COM-00153</t>
  </si>
  <si>
    <t>2023-MSS-COM-00152</t>
  </si>
  <si>
    <t>2023-MSS-COM-00151</t>
  </si>
  <si>
    <t>2023-MSS-COM-00150</t>
  </si>
  <si>
    <t>2023-MSS-COM-00149</t>
  </si>
  <si>
    <t>RIVER ROCK APTS / Complete Roof tear off / 30 Lb Synthetic underlayment / 2 Courses of  Ice and Water Shield at the eaves and valleys / Starter Shingles / New Drip edge / all vents and pipe boots replaced with new / Replaced with Owens Corning Duration Shingles / INSTALL PER IBC AND LISTING / 6:12 / VB / R-2</t>
  </si>
  <si>
    <t>1240 OTIS ST</t>
  </si>
  <si>
    <t>2023-MSS-COM-00148</t>
  </si>
  <si>
    <t>1220 OTIS ST</t>
  </si>
  <si>
    <t>2023-MSS-COM-00147</t>
  </si>
  <si>
    <t>2023-MSS-COM-00136</t>
  </si>
  <si>
    <t>WILDFLOWER APARTMENTS BUILDING C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</si>
  <si>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2023-MSS-COM-00129</t>
  </si>
  <si>
    <t>WILDFLOWER APARTMENTS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R-3</t>
  </si>
  <si>
    <t>2023-MSS-COM-00113</t>
  </si>
  <si>
    <t>MULTIFAMILY (10+ UNITS) / Remove and dispose of all existing TPO roof membrane / Mechanically fasten Conklin Flexion / 25 year PVC membrane according to manufacturer's specifications / INSTALL PER IBC AND LISTING / 1:12 / VB / R-2</t>
  </si>
  <si>
    <t>NORTH STAR ROOFING</t>
  </si>
  <si>
    <t>511 WESTVIEW DR</t>
  </si>
  <si>
    <t>2023-MSS-RES-00437</t>
  </si>
  <si>
    <t>2021 CODES/SFR/VB/R-3/Install 5/8" sheetrock on shared wall between the house and the garage. Remove abandoned ductwork in bedroom, patch floor and ceiling (note: no structural is involved).
City Note: GWB must be applied to garage side of shared wall. Field inspectors to verify work.</t>
  </si>
  <si>
    <t>DLZ CONSTRUCTION LLC</t>
  </si>
  <si>
    <t>2251 S 10TH ST W</t>
  </si>
  <si>
    <t>2023-MSS-RES-00413</t>
  </si>
  <si>
    <t>2021 CODES/SFR/REPLACE BACK DECK/VB/R-3</t>
  </si>
  <si>
    <t>WILD WOOD CONSTRUCTION</t>
  </si>
  <si>
    <t>308 WHITAKER DR</t>
  </si>
  <si>
    <t>2023-MSS-RES-00374</t>
  </si>
  <si>
    <t>2021 CODES/SFR/Remove old deck on side of house and replace same size with all new material./VB/R-3</t>
  </si>
  <si>
    <t>ALPHA ELECTRIC LLC</t>
  </si>
  <si>
    <t>612 OVERLOOK WAY</t>
  </si>
  <si>
    <t>2023-MSS-RES-00361</t>
  </si>
  <si>
    <t>2021 CODES/SFR/Install 2- Egress windows/VB/R-3</t>
  </si>
  <si>
    <t>1927 34TH ST</t>
  </si>
  <si>
    <t>2023-MSS-RES-00317</t>
  </si>
  <si>
    <t>2021 CODES/SFR/INTERIOR REMODEL.  REBUILD FRONT PORCH, NEW ROOFING, NEW WINDOWS AND DOORS/VB/R-3</t>
  </si>
  <si>
    <t>1620 HELEN AVE</t>
  </si>
  <si>
    <t>2023-MSS-RES-00274</t>
  </si>
  <si>
    <t>2021 CODES/SFR/Structural repairs required to support installation of new grid tie solar system</t>
  </si>
  <si>
    <t>2023-MSS-RES-00266</t>
  </si>
  <si>
    <t>105 GREENWOOD LN</t>
  </si>
  <si>
    <t>2023-MSS-RES-00243</t>
  </si>
  <si>
    <t>2021 CODES/SFR/Replace gas fireplace with window in front room of the house./VB/R-3</t>
  </si>
  <si>
    <t>108 PINERIDGE DR</t>
  </si>
  <si>
    <t>2023-MSS-RES-00241</t>
  </si>
  <si>
    <t>2021 CODES/SFR/Repair damage to house where it was struck by a car.  The damage consists of framing, siding and drywall damage to the north side of the house, framing, drywall and siding damage to the south side of the house, framing and sheathing and flooring damage to the floor between the two affected walls as well as any damage uncovered during the repair.  The bathroom shower was destroyed.//VB/R-3
APPROVAL NOTE: BUILDING INSPECTORS TO VERIFY WORK IN FIELD BUT MAY REQUIRE ADDITIONAL INFORMATION OR PROFESSIONAL ENGINEERING AT THE BUILDING OFFICIAL’S DISCRETION. ALL NEW WORK TO COMPLY WITH THE APPLICABLE PROVISIONS OF THE 2021 IRC.</t>
  </si>
  <si>
    <t>2245 NORTH AVE W</t>
  </si>
  <si>
    <t>2023-MSS-RES-00215</t>
  </si>
  <si>
    <t>2021 CODES/SFR/Replacing compromised concrete masonry block wall with poured foundation wall./VB/R-3</t>
  </si>
  <si>
    <t>SWITCHBACK EXCAVATION</t>
  </si>
  <si>
    <t>5041 JAIDEN LN</t>
  </si>
  <si>
    <t>2023-MSS-RES-00192</t>
  </si>
  <si>
    <t>2021 CODES/SFR/Addition. Second story rebuild./VB/R-3</t>
  </si>
  <si>
    <t>473 KENSINGTON AVE</t>
  </si>
  <si>
    <t>2023-MSS-RES-00161</t>
  </si>
  <si>
    <t>2021 CODES/CONVERT STUDIO TO ADU/VB/R-3</t>
  </si>
  <si>
    <t>1331 SHERWOOD ST</t>
  </si>
  <si>
    <t>2023-MSS-RES-00111</t>
  </si>
  <si>
    <t>2021 CODES/SFR/REMODEL/ADDITION/VB/R-3</t>
  </si>
  <si>
    <t>2022-MSS-RES-00918</t>
  </si>
  <si>
    <t>2021 CODES/ADDITION OF GARAGE / DWELLING UNIT/VB/R-3</t>
  </si>
  <si>
    <t>521 S ORANGE ST</t>
  </si>
  <si>
    <t>2022-MSS-RES-00907</t>
  </si>
  <si>
    <t>STRUCTURE WEST</t>
  </si>
  <si>
    <t>645 NORTH AVE W</t>
  </si>
  <si>
    <t>2022-MSS-RES-00895</t>
  </si>
  <si>
    <t>2021 CODES/SFR/Reframing/Repairing roof, interior remodel, and minor addition at dining/VB/R-3</t>
  </si>
  <si>
    <t>3321 OLD POND RD</t>
  </si>
  <si>
    <t>2022-MSS-RES-00894</t>
  </si>
  <si>
    <t>2021 CODES/SFR/Bedroom addition above garage and new mudroom entry/VB/R-3</t>
  </si>
  <si>
    <t>1730 S HIGGINS AVE</t>
  </si>
  <si>
    <t>2016-MSS-RES-01010</t>
  </si>
  <si>
    <t>test</t>
  </si>
  <si>
    <t>435 RYMAN ST</t>
  </si>
  <si>
    <t>2022-MSS-RES-00518</t>
  </si>
  <si>
    <t>EARTH &amp; TOOL LLC</t>
  </si>
  <si>
    <t>402 EDDY AVE</t>
  </si>
  <si>
    <t>2022-MSS-RES-00908</t>
  </si>
  <si>
    <t>2021 CODES/DET Garage/shop Remodel &amp; Addition/VB/U</t>
  </si>
  <si>
    <t>2023-MSS-RES-00426</t>
  </si>
  <si>
    <t>SFR / remove old shingles / install new D style metal.ice and water shield / tiger paw underlayment / new starter shingle / install new shingles new vent and cap / INSTALL PER IRC AND LISTING / 6:12 / VB / R-3</t>
  </si>
  <si>
    <t>2605 ANTHONY LN</t>
  </si>
  <si>
    <t>2023-MSS-RES-00427</t>
  </si>
  <si>
    <t>SFR / Remove existing roofing to bare decking / install new edge metal / install new underlayment including ice &amp; water barrier on all eaves and valleys / install new limited lifetime architectural shingles / install new pipe boots / install new ridge vent and cap / INSTALL PER IRC AND LISTING / 5:12 / VB / R-3</t>
  </si>
  <si>
    <t>3015 OLD POND RD</t>
  </si>
  <si>
    <t>2023-MSS-RES-00505</t>
  </si>
  <si>
    <t>sfr / 7:12 / 1 COMP Layer / 1 story sf residential re-roof / R&amp;R/ install synthetic underlayment / install 50 year shingle / ice &amp; water shield / crv / INSTALL PER IRC AND LISTING / VB / R-3</t>
  </si>
  <si>
    <t>2679 STRATFORD LN</t>
  </si>
  <si>
    <t>2023-MSS-RES-00429</t>
  </si>
  <si>
    <t>SFR / Remove old shingles / replace with synthetic underlayment / ice &amp; water shield / GAF Timberline HDZ Shingles / INSTALL PER IRC AND LISTING / 8:12 / VB / R-3</t>
  </si>
  <si>
    <t>1348 LILLY CT</t>
  </si>
  <si>
    <t>2023-MSS-RES-00430</t>
  </si>
  <si>
    <t>SFR / Remove old shingles / replace with synthetic underlayment / ice &amp; water shield / new GAF Timberline HDZ Shingles / INSTALL PER IRC AND LISTING / 5:12 / VB / R-3</t>
  </si>
  <si>
    <t>1500 W CENTRAL AVE</t>
  </si>
  <si>
    <t>2023-MSS-RES-00431</t>
  </si>
  <si>
    <t>SFR / Remove old shingles / replace with synthetic underlayment / ice &amp; water shield / new GAF Timberline HDZ Shingles / INSTALL PER IRC AND LISTING / 4:12 / VB / R-3</t>
  </si>
  <si>
    <t>3104 BANCROFT ST</t>
  </si>
  <si>
    <t>2023-MSS-RES-00432</t>
  </si>
  <si>
    <t>SFR / Remove existing roof and dispose / Repair any damaged decking / Install new underlayment / drip edge / pipe jacks / malarkey shingles to code / INSTALL PER IRC AND LISTING / 4:12 / VB / R-3</t>
  </si>
  <si>
    <t>2110 CHARLOTT AVE</t>
  </si>
  <si>
    <t>2023-MSS-RES-00436</t>
  </si>
  <si>
    <t>SFR / 4:12 / 1 COMP Layer / 1 Story SF Residential Re-Roof / R&amp;R / Install synthetic underlayment / install 50 year shingle / ice &amp; water shield / crv / INSTALL PER IRC AND LISTING / VB / R-3</t>
  </si>
  <si>
    <t>2210 S 09TH ST W</t>
  </si>
  <si>
    <t>2023-MSS-RES-00504</t>
  </si>
  <si>
    <t>DETACHED GARAGE / 6:12 / 1 ARCH Layer / 1 story re-roof / R&amp;R/ install synthetic underlayment / install 50 year shingle / ice &amp; water shield / crv / INSTALL PER IRC AND LISTING / VB / U</t>
  </si>
  <si>
    <t>934 ROLLINS ST</t>
  </si>
  <si>
    <t>2023-MSS-RES-00438</t>
  </si>
  <si>
    <t>sfr / 4:12 / 1 COMP Layer / 2 story sf residential re-roof / R&amp;rR/ install synthetic underlayment / install 50 year shingle / ice &amp; water shield / crv / INSTALL PER IRC AND LISTING / VB / R-3</t>
  </si>
  <si>
    <t>202 SIMONS DR</t>
  </si>
  <si>
    <t>2023-MSS-RES-00443</t>
  </si>
  <si>
    <t>2021 CODES/SFR/REROOF/Remove existing shingles and underlayment. Install ice/water and synthetic underlayment per code. Install asphalt shingles per code./PER IRC &amp; LISTING/SINGLE STORY/6:12/VB/R-3</t>
  </si>
  <si>
    <t>6549 E KIKI CT</t>
  </si>
  <si>
    <t>2023-MSS-RES-00444</t>
  </si>
  <si>
    <t>2021 CODES/SFR/REROOF/Remove and proper disposal of roofing material/Provide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IRC &amp; LISTING/TWO STORY/7:12/VB/R-3</t>
  </si>
  <si>
    <t>2023-MSS-RES-00445</t>
  </si>
  <si>
    <t>SFR / Remove and proper disposal of roofing material.  
Provide and Apply ice and water membrane per code.
Provide and Apply, synthetic underlayment in succeeding courses.
Provide and Apply Architectural Shingle System.
Provide and Apply ridge vent and hip/ridge shingle. 
Provide and apply all related accessories require to complete roofing scope of work. / Install Per IRC and Listing / 7:12 / VB / R3</t>
  </si>
  <si>
    <t>1435 DEFOE ST</t>
  </si>
  <si>
    <t>2023-MSS-RES-00446</t>
  </si>
  <si>
    <t>2021 CODES/SFR/REROOF/Remove and proper disposal of roofing material/Provide and Apply ice and water membrane per code/Provide and Apply, synthetic underlayment in succeeding courses/Provide and Apply Architectural Shingle System/Provide and Apply ridge vent and hip/ridge shingle/Provide and Apply 60MIL TPO to low slope area/Provide and apply all related accessories require to complete roofing scope of work/PER IRC &amp; LISTING/TWO STORY/7:12/VB/R-3</t>
  </si>
  <si>
    <t>2115 STRAND AVE</t>
  </si>
  <si>
    <t>2023-MSS-RES-00447</t>
  </si>
  <si>
    <t>2021 CODES/TOWNHOME/REROOF/Remove and proper disposal of roofing material/Provide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scope/PER IRC &amp; LISTING/TWO STORY/4:12/VB/R-3</t>
  </si>
  <si>
    <t>4021 A O'LEARY ST</t>
  </si>
  <si>
    <t>2023-MSS-RES-00448</t>
  </si>
  <si>
    <t>2021 CODES/TOWNHOME/REROOF/Remove and proper disposal of roofing material/Provide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IRC &amp; LISTING/TWO STORY/4:12/VB/R-3</t>
  </si>
  <si>
    <t>4021 B O'LEARY ST</t>
  </si>
  <si>
    <t>2023-MSS-RES-00449</t>
  </si>
  <si>
    <t>DETACHED GARAGE FOR UNIT A &amp; B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U</t>
  </si>
  <si>
    <t>2023-MSS-RES-00503</t>
  </si>
  <si>
    <t>sfr / 6,8:12 / 1 ARCH Layer / 1 story sf residential re-roof / R&amp;R/ install synthetic underlayment / install 50 year shingle / ice &amp; water shield / crv / INSTALL PER IRC AND LISTING / VB / R-3</t>
  </si>
  <si>
    <t>2023-MSS-RES-00450</t>
  </si>
  <si>
    <t>649 W ARTEMOS DR</t>
  </si>
  <si>
    <t>2023-MSS-RES-00452</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</si>
  <si>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4:12 / VB / R-3</t>
  </si>
  <si>
    <t>2870 FLYNN LN</t>
  </si>
  <si>
    <t>2023-MSS-RES-00453</t>
  </si>
  <si>
    <t>2103 W SUSSEX AVE</t>
  </si>
  <si>
    <t>2023-MSS-RES-00456</t>
  </si>
  <si>
    <t>2021 CODES/DUPLEX/REROOF/Remove &amp; Replace/30# Felt, replace with 30-Year, Malarkey Shingle/Malarkey #1030 Synthetic underlayment, Malarkey Artic ice &amp; Water Shield./PER IRC &amp; LISTING/SINGLE STORY/6:12/VB/R-3</t>
  </si>
  <si>
    <t>2209 GILBERT AVE</t>
  </si>
  <si>
    <t>2023-MSS-RES-00457</t>
  </si>
  <si>
    <t>2021 CODES/DET GARAGE/REROOF/Remove &amp; Replace/30# Felt, replace with 30-Year, Malarkey Shingle/Malarkey #1030 Synthetic underlayment, Malarkey Artic ice &amp; Water Shield./PER IRC &amp; LISTING/SINGLE STORY/6:12/VB/U</t>
  </si>
  <si>
    <t>2023-MSS-RES-00458</t>
  </si>
  <si>
    <t>2021 CODES/SFR/REROOF/Remove &amp; Replace/30# Felt, replace with 50-Year, Malarkey Shingle/Malarkey #1030 Synthetic underlayment, Malarkey Artic ice &amp; Water Shield/PER IRC &amp; LISTING/SINGLE STORY/6:12/VB/R-3</t>
  </si>
  <si>
    <t>501 SOUTH AVE W</t>
  </si>
  <si>
    <t>2023-MSS-RES-00499</t>
  </si>
  <si>
    <t>SFR / Remove existing shingles and underlayment / Install ice/water and synthetic underlayment per code / Install asphalt shingles per code / INSTALL PER IRC AND LISTING / 7:12 / VB / R-3</t>
  </si>
  <si>
    <t>3832 LEXINGTON AVE</t>
  </si>
  <si>
    <t>2023-MSS-RES-00496</t>
  </si>
  <si>
    <t>2021 CODES/DUPLEX/REROOF/Remove shinglews install new drip edge ice and watr on eaves starter course felt new arch shingles, ridge vent and ridge cap/PER IRC &amp; LISTING/SINGLE STORY/6 &amp; 8:12/VB/R-3</t>
  </si>
  <si>
    <t>1606 COOPER ST</t>
  </si>
  <si>
    <t>2023-MSS-RES-00461</t>
  </si>
  <si>
    <t>2021 CODES/SFR/REROOF/Remove existing shingles and replace with synthetic underlayment, ice &amp; water shield and GAF Timberline HDZ Shingles/PER IRC &amp; LISTING/SINGLE STORY/7:12/VB/R-3</t>
  </si>
  <si>
    <t>945 S 05TH ST W</t>
  </si>
  <si>
    <t>2023-MSS-RES-00465</t>
  </si>
  <si>
    <t>2021 CODES/SFR/REROOF / 2,4 / 1 - 3 TAB layer / 1 - 2 SF residential reroof / R&amp;R / install synthetic underlayment / install 50-year shingles / ice and water shield / CRV/PER IRC &amp; LISTING/TWO STORY/4:12/VB/R-3</t>
  </si>
  <si>
    <t>5014 ORCHARD AVE</t>
  </si>
  <si>
    <t>2023-MSS-RES-00495</t>
  </si>
  <si>
    <t>2021 CODES/SFR/REROOD/Remove shingles install new drip edge ice and water on eaves starter course felt new arch shingles ridge vent and ridge cap/PER IRC &amp; LISTING/SINGLE STORY/4:12/VB/R-3</t>
  </si>
  <si>
    <t>615 PARKVIEW WAY</t>
  </si>
  <si>
    <t>2023-MSS-RES-00466</t>
  </si>
  <si>
    <t>2021 CODES/SFR/REROOF/Remove roofing install drip edge ice and water on eaves starter course felt new shingles ridge vent and ridge cap/PER IRC &amp; LISTING/TWO STORY/4:12/VB/R-3</t>
  </si>
  <si>
    <t>801 HIGHLAND PARK DR</t>
  </si>
  <si>
    <t>2023-MSS-RES-00473</t>
  </si>
  <si>
    <t>2021 CODES/SFR/REROOF/Remove existing roof to the deck and dispose. Repair any damaged decking if necessary. Install malarkey arctic seal over entire roof along with new pipe flashings and chimney flashing. Install new Malarkey Vista's to code./PER IRC &amp; LISTING/SINGLE STORY/3:12/VB/R-3</t>
  </si>
  <si>
    <t>2832 CAMAS CT</t>
  </si>
  <si>
    <t>2023-MSS-RES-00475</t>
  </si>
  <si>
    <t>2021 CODES/SFR/REROOF/Remove &amp; Replace 30# Felt, replace with 30-Year, Malarkey Shingle.
Malarkey #1030 Synthetic underlayment, Malarkey Artic ice &amp; Water Shield./PER ICR &amp; LISTING/TWO STORY/5:12/VB/R-3</t>
  </si>
  <si>
    <t>2319 W FOOTHILLS DR</t>
  </si>
  <si>
    <t>2023-MSS-RES-00476</t>
  </si>
  <si>
    <t>2021 CODES/DET GARAGE/REROOF/Remove &amp; Replace 30# Felt, replace with 30-Year, Malarkey Shingle. Malarkey #1030 Synthetic underlayment, Malarkey Artic ice &amp; Water Shield./PER IRC &amp; LISTING/SINGLE STORY/5:12/VB/R-3</t>
  </si>
  <si>
    <t>2023-MSS-RES-00478</t>
  </si>
  <si>
    <t>2021 CODES/SFR/REROOF/Remove existing roofing material, resheet if necessary. Replace with the new GAF asphalt shingles and synthetic underlayment. Remove debris./PER IRC &amp; LISTING/OBSERVE LOW SLOPE RQRMTS/SINGLE STORY/3:12/VB/R-3</t>
  </si>
  <si>
    <t>131 ARROWHEAD DR</t>
  </si>
  <si>
    <t>2023-MSS-RES-00483</t>
  </si>
  <si>
    <t>2021 CODES/SFR/REROOF/Remove existing roofing to bare decking, install new underlayment including high temp ice &amp; water membrane in all valleys, install new 24ga snap lock metal and trims, install new pipe boots, install ridge vent and cap/PER IRC &amp; LISTING/SINGLE STORY/6:12/VB/R-3</t>
  </si>
  <si>
    <t>4501 FOX FARM RD</t>
  </si>
  <si>
    <t>2023-MSS-RES-00485</t>
  </si>
  <si>
    <t>2021 CODES/SFR/REROOF/Take of old shingles, put new 30 year malarkey nex,  synthetic underlayment, icewatershield/PER ICE &amp; LISTING/SINGLE STORY/8:12/VB/R-3</t>
  </si>
  <si>
    <t>365 BURLINGTON AVE</t>
  </si>
  <si>
    <t>2023-MSS-RES-00486</t>
  </si>
  <si>
    <t>2021 CODES/SFR /REROOF/ Shingle roof replacement / removing the existing 3 tab shingles and applying GAF HDZ shingles with synthetic underlayment tigerpaw, and weather watch ice and water shield / INSTALL PER IRC AND LISTING / 3:12 / VB / R-3</t>
  </si>
  <si>
    <t>2305 43RD ST</t>
  </si>
  <si>
    <t>2023-MSS-RES-00488</t>
  </si>
  <si>
    <t>REMOVING EXISTING ROOF / APPLY ICE AND WATER SHIELD / INSTALLING OC PROARMOR UNDERLAYMENT / INSTALLING OC LIFETIME OAD AR SIERRA GAY SHINGLES / INSTALL PER IRC AND LISTING / 4:12 / VB / R-3</t>
  </si>
  <si>
    <t>703 CATLIN ST</t>
  </si>
  <si>
    <t>2023-MSS-RES-00489</t>
  </si>
  <si>
    <t>2021 CODES/SFR/REROOF/Take of old shingles, put new 30 year malarkey nex,  synthetic layment  icewater shield per code/PER IRC &amp; LISTING/SINGLE STORY/6:12/VB/R-3</t>
  </si>
  <si>
    <t>1537 DEFOE ST</t>
  </si>
  <si>
    <t>2023-MSS-RES-00490</t>
  </si>
  <si>
    <t>2021 CODES/SFR/REROOF/Remove existing roof to the deck. Inspect decking. Install new underlayment to code. Install new malarkey shingles to code./PER IRC &amp; LISTING/SINGLE STORY/7:12/VB/R-3</t>
  </si>
  <si>
    <t>2660 MARY JANE BLVD</t>
  </si>
  <si>
    <t>2023-MSS-RES-00492</t>
  </si>
  <si>
    <t>2021 CODES/SFR/REROOF/Take of old shakes , put new 24ga standing seem metal,, high temp iso entire house/PER IRC &amp; LISTING/SINGLE STORY/10:12/VB/R-3</t>
  </si>
  <si>
    <t>225 BEVERLY AVE</t>
  </si>
  <si>
    <t>2023-MSS-RES-00419</t>
  </si>
  <si>
    <t>SFR / Take off old shakes / put new grand sequoia gaf shingle / ice water per code / synthetic layment / INSTALL PER IRC AND LISTING / 6:12 / VB / R-3</t>
  </si>
  <si>
    <t>524 EVANKELLY RD</t>
  </si>
  <si>
    <t>2023-MSS-RES-00418</t>
  </si>
  <si>
    <t>SFR / 7:12 / 1 ARCH Layer / 1-2 Story SF Residential Re-Roof / R&amp;R / Install synthetic underlayment / install 50 year shingle / ice &amp; water shield / crv / INSTALL PER IRC AND LISTING / VB / R-3</t>
  </si>
  <si>
    <t>5600 KRISTIN LN</t>
  </si>
  <si>
    <t>2023-MSS-RES-00414</t>
  </si>
  <si>
    <t>SFR / remove old roofing / install 1/2" R Tech shield / install 60 Mill TPO / install new edge metal / INSTALL ICE AND WATER SHIELD / INSTALL PER IRC AND LISTING / 1:12 / VB / R-3</t>
  </si>
  <si>
    <t>3318 HOLLIS ST</t>
  </si>
  <si>
    <t>2023-MSS-RES-00412</t>
  </si>
  <si>
    <t>SFR / remove existing roof / install 1/2" R Tech shield / install 60 Mill TPO / install new edge metal / INSTALL ICE AND WATER SHIELD / INSTALL PER IRC AND LISTING / 1:12 / VB / R-3</t>
  </si>
  <si>
    <t>3223 HOLLIS ST</t>
  </si>
  <si>
    <t>2023-MSS-RES-00411</t>
  </si>
  <si>
    <t>DET GARAGE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U</t>
  </si>
  <si>
    <t>120 FAIRVIEW AVE</t>
  </si>
  <si>
    <t>2023-MSS-RES-00410</t>
  </si>
  <si>
    <t>2023-MSS-RES-00409</t>
  </si>
  <si>
    <t>Garage / Remove existing roofing to wood deck / Install 1/2" HD Cover Board / Install 60MIL E.P.D.M. Single Ply membrane for low slope / Install 24 Gauge Perimeter flashing / INSTALL PER IRC AND LISTING / 1:12 / VB / U</t>
  </si>
  <si>
    <t>1117 JACKSON ST</t>
  </si>
  <si>
    <t>2023-MSS-RES-00408</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</si>
  <si>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7:12 / INSTALL PER IRC AND LISTING / VB / R-3</t>
  </si>
  <si>
    <t>677 ANGLERS BEND WAY</t>
  </si>
  <si>
    <t>2023-MSS-RES-00401</t>
  </si>
  <si>
    <t>SFR / Remove existing shingles and underlayment / Install ice/water and synthetic underlayment per code / Install asphalt shingles per code / INSTALL PER IRC AND LISTING / 5:12 / VB / R-3</t>
  </si>
  <si>
    <t>2600 O'SHAUGHNESY ST</t>
  </si>
  <si>
    <t>2023-MSS-RES-00400</t>
  </si>
  <si>
    <t>SFR / REMOVE EXISTING ROOFING / INSTALL NEW DRIP EDGE ICE AND WATER ON EAVES / NEW STARTER COURSE FELT / NEW SHINGLES / RIDGE VENT AND RIDGE CAP ON 7/12 / INSTALL TPO ON 3 SQUARE 1/12 PITCH / INSTALL PER IRC AND LISTING / VB / R-3</t>
  </si>
  <si>
    <t>510 WOODWORTH AVE</t>
  </si>
  <si>
    <t>2023-MSS-RES-00398</t>
  </si>
  <si>
    <t>SFR / Remove old shingles / replace with synthetic underlayment / ice and water shield / new GAF HDZ Shingles / INSTALL PER IRC AND LISTING / 8:12 / VB / R-3</t>
  </si>
  <si>
    <t>655 EVANS AVE</t>
  </si>
  <si>
    <t>2023-MSS-RES-00395</t>
  </si>
  <si>
    <t>SFR / Remove &amp; Replace 30# Felt / replace with 30-Year, Malarkey Shingle / Malarkey #1030 Synthetic underlayment / Malarkey Artic ice &amp; Water Shield / INSTALL PER IRC AND LISTING / 9:12 / VB / R-3</t>
  </si>
  <si>
    <t>4827 POTTER PARK LP</t>
  </si>
  <si>
    <t>2023-MSS-RES-00390</t>
  </si>
  <si>
    <t>SFR / Remove old Roofing / Install synthetic underlayment / Install ice and water shield / Install Malarkey Legacy shingles / Install ridge vent Install style d metal / INSTALL PER IRC AND LISTING / 10:12 / VB / R-3</t>
  </si>
  <si>
    <t>604 CASTLE PINES DR</t>
  </si>
  <si>
    <t>2023-MSS-RES-00373</t>
  </si>
  <si>
    <t>2021 CODES/SFR/REROOF/remove shingles install new drip edge ice and water on eaves starter course felt new arch shingles ridge vent and ridge cap/PER IRC &amp; LISTING/5 &amp; 8:12/VB/R-3</t>
  </si>
  <si>
    <t>808 ELM ST</t>
  </si>
  <si>
    <t>2023-MSS-RES-00372</t>
  </si>
  <si>
    <t>2021 CODES/SFR/REROOF/Remove shingles install new drip edge ice and water on eaves starter course felt new arch shingles ridge vent and ridge cap/PER IRC &amp; LISTING/SINGLE STORY/5:12/VB/R-3</t>
  </si>
  <si>
    <t>5401 MAINVIEW DR</t>
  </si>
  <si>
    <t>2023-MSS-RES-00371</t>
  </si>
  <si>
    <t>2021 CODES/SFR/REROOF/remove shingles install new drip edge ice and water on eaves startr course felt new arch shingles ridge vent and ridge cap/PER IRC &amp; LISTING/SINGLE STORY/4:12/VB/R-3</t>
  </si>
  <si>
    <t>2301 HIGHWOOD DR</t>
  </si>
  <si>
    <t>2023-MSS-RES-00355</t>
  </si>
  <si>
    <t>2021 CODES/SFR/REROOF/remove existing roofing material, install ice and water on eves and in valleys, synthetic underlayment, d style drip edge on eves and rakes, 30 year architectural shingles, remove debris/PER IRC &amp; LISTING/TWO STORY/5:12/VB/R-3</t>
  </si>
  <si>
    <t>2105 42ND ST</t>
  </si>
  <si>
    <t>2023-MSS-RES-00354</t>
  </si>
  <si>
    <t>2021 CODES/SFR/REROOF/remove existing roofing material, install synthetic underlayment, d style drip edge on eve and rake, 30 year architectural shingles, remove debris, ice &amp; water/PER IRC &amp; LISTING/TWO STORY/5:12/VB/R-3</t>
  </si>
  <si>
    <t>628 EDITH ST</t>
  </si>
  <si>
    <t>2023-MSS-RES-00346</t>
  </si>
  <si>
    <t>SFR / Remove existing roofing material, re-sheet if necessary / Replace roofing material with synthetic underlayment and new GAF asphalt shingles / Remove debris / INSTALL PER IRC AND LISTING / 3:12 / VB / R-3 / OBSERVE LOW SLOPE REQUIREMENTS</t>
  </si>
  <si>
    <t>2020-MSS-RES-00568</t>
  </si>
  <si>
    <t>NSF Townhome - Unit A/ATT GARAGE/VB/R-3</t>
  </si>
  <si>
    <t>912 PALMER ST</t>
  </si>
  <si>
    <t>2022-MSS-RES-00568</t>
  </si>
  <si>
    <t>4440 CHRISTIAN DR</t>
  </si>
  <si>
    <t>2023-MSS-RES-00001</t>
  </si>
  <si>
    <t>2505 FENCE LINE DR</t>
  </si>
  <si>
    <t>2023-MSS-RES-00034</t>
  </si>
  <si>
    <t>2505 CONCHO WAY</t>
  </si>
  <si>
    <t>2023-MSS-RES-00054</t>
  </si>
  <si>
    <t>DOUBLE K</t>
  </si>
  <si>
    <t>301 MANSION HEIGHTS DR</t>
  </si>
  <si>
    <t>2023-MSS-RES-00067</t>
  </si>
  <si>
    <t>2506 FENCE LINE DR</t>
  </si>
  <si>
    <t>2023-MSS-RES-00068</t>
  </si>
  <si>
    <t>2520 BELT BUCKLE WAY</t>
  </si>
  <si>
    <t>2023-MSS-RES-00091</t>
  </si>
  <si>
    <t>5592 CATTLE DR</t>
  </si>
  <si>
    <t>2023-MSS-RES-00110</t>
  </si>
  <si>
    <t>4376 HARRISON SCOTT DR</t>
  </si>
  <si>
    <t>2023-MSS-RES-00160</t>
  </si>
  <si>
    <t>3130 MARTINWOOD RD</t>
  </si>
  <si>
    <t>2023-MSS-RES-00181</t>
  </si>
  <si>
    <t>4309 HARRISON SCOTT DR</t>
  </si>
  <si>
    <t>2023-MSS-RES-00189</t>
  </si>
  <si>
    <t>2021 CODES/NEW ADU/ATT GARAGE/VB/R-3/U</t>
  </si>
  <si>
    <t>KLEIN CONSTRUCTION</t>
  </si>
  <si>
    <t>255 ROOSEVELT ST</t>
  </si>
  <si>
    <t>2023-MSS-RES-00213</t>
  </si>
  <si>
    <t>5415 REMINGTON DR</t>
  </si>
  <si>
    <t>2023-MSS-RES-00244</t>
  </si>
  <si>
    <t>4330 CHRISTIAN DR</t>
  </si>
  <si>
    <t>2023-MSS-RES-00245</t>
  </si>
  <si>
    <t>ACR CONSTRUCTION LLC</t>
  </si>
  <si>
    <t>4406 HARRISON SCOTT DR</t>
  </si>
  <si>
    <t>2023-MSS-RES-00333</t>
  </si>
  <si>
    <t>5584 CATTLE DR</t>
  </si>
  <si>
    <t>2023-MSS-RES-00389</t>
  </si>
  <si>
    <t>5509 CATTLE DR</t>
  </si>
  <si>
    <t>2020-MSS-RES-00569</t>
  </si>
  <si>
    <t>NSF Townhome - Unit B/ATT GARAGE/VB/R-3</t>
  </si>
  <si>
    <t>914 PALMER ST</t>
  </si>
  <si>
    <t>2022-MSS-RES-00525</t>
  </si>
  <si>
    <t>NEW DUPLEX/ATT GARAGE/VB/R-2/U</t>
  </si>
  <si>
    <t>JMJ WOODWORKERS</t>
  </si>
  <si>
    <t>940-A/B KEMP ST</t>
  </si>
  <si>
    <t>2022-MSS-COM-00203</t>
  </si>
  <si>
    <t>NEW 8-PLEX/VB/R-2</t>
  </si>
  <si>
    <t>708 STODDARD ST</t>
  </si>
  <si>
    <t>2022-MSS-COM-00015</t>
  </si>
  <si>
    <t>NEW 9-PLEX/VB/R-2
Rev 01 - 12/07/2022: 9/13/22 REVISION, CRAWL SPACE TO SLAB ON GRADE, REMOVE 2ND SET OF STAIRS, CHANGE ROOF AND DECK FRAMING.
Rev 02 - 05/16/2023: 4/11/23 REVISION TO LIGHTING PLANS</t>
  </si>
  <si>
    <t>2023-MSS-RES-00047</t>
  </si>
  <si>
    <t>2021 CODES/NEW DET GARAGE/REPLACE EXISTING GARAGE/VB/U</t>
  </si>
  <si>
    <t>1660 S 10TH ST W</t>
  </si>
  <si>
    <t>2023-MSS-RES-00334</t>
  </si>
  <si>
    <t>2023-MSS-RES-00347</t>
  </si>
  <si>
    <t>2021 CODES/NEW In Ground Swimming Pool/VB/U</t>
  </si>
  <si>
    <t>4041 MORNHINWEG LP</t>
  </si>
  <si>
    <r>
      <rPr>
        <b/>
        <sz val="10"/>
        <rFont val="Arial"/>
        <family val="2"/>
      </rPr>
      <t>Itinerant/Mobile License Renewal</t>
    </r>
  </si>
  <si>
    <r>
      <rPr>
        <b/>
        <sz val="10"/>
        <rFont val="Arial"/>
        <family val="2"/>
      </rPr>
      <t>Itinerant/Mobile License Renewal Total</t>
    </r>
  </si>
  <si>
    <t>PLAN</t>
  </si>
  <si>
    <t>3rd Qtr.</t>
  </si>
  <si>
    <t>4th Qtr.</t>
  </si>
  <si>
    <t>by 3rd Quarter Market Valuations FY23</t>
  </si>
  <si>
    <t>by 3rd Quarter Market Valuations FY22</t>
  </si>
  <si>
    <t>by 4th Quarter Market Valuations FY23</t>
  </si>
  <si>
    <t>by 4th Quarter Market Valuations FY22</t>
  </si>
  <si>
    <t>YTD</t>
  </si>
  <si>
    <t>Jan - June for CY Report</t>
  </si>
  <si>
    <t>End of December</t>
  </si>
  <si>
    <t>End of June</t>
  </si>
  <si>
    <t>Jan - June</t>
  </si>
  <si>
    <t>single</t>
  </si>
  <si>
    <t>multi-unit</t>
  </si>
  <si>
    <t xml:space="preserve">SFR-ATT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</si>
</sst>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
    <numFmt numFmtId="165" formatCode="_(&quot;$&quot;* #,##0.00_);_(&quot;$&quot;* \(#,##0.00\);_(&quot;$&quot;* &quot;-&quot;_);_(@_)"/>
    <numFmt numFmtId="166" formatCode="\$#,##0.00"/>
    <numFmt numFmtId="167" formatCode="\$0.00"/>
    <numFmt numFmtId="168" formatCode="\$0.00_);\(\$0.00\)"/>
    <numFmt numFmtId="169" formatCode="\$#,##0.00_);\(\$#,##0.00\)"/>
  </numFmts>
  <fonts count="6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2"/>
      <name val="Arial"/>
      <family val="2"/>
    </font>
    <font>
      <sz val="10"/>
      <name val="Arial"/>
      <family val="2"/>
    </font>
    <font>
      <b/>
      <i/>
      <sz val="12"/>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Arial"/>
      <family val="2"/>
    </font>
    <font>
      <sz val="10"/>
      <name val="Arial"/>
      <family val="2"/>
    </font>
    <font>
      <b/>
      <i/>
      <sz val="12"/>
      <color theme="1"/>
      <name val="Arial"/>
      <family val="2"/>
    </font>
    <font>
      <u/>
      <sz val="12"/>
      <name val="Arial"/>
      <family val="2"/>
    </font>
    <font>
      <sz val="18"/>
      <color theme="3"/>
      <name val="Cambria"/>
      <family val="2"/>
      <scheme val="major"/>
    </font>
    <font>
      <sz val="11"/>
      <color rgb="FF9C5700"/>
      <name val="Calibri"/>
      <family val="2"/>
      <scheme val="minor"/>
    </font>
    <font>
      <u/>
      <sz val="11"/>
      <color theme="10"/>
      <name val="Calibri"/>
      <family val="2"/>
      <scheme val="minor"/>
    </font>
    <font>
      <sz val="11"/>
      <name val="Calibri"/>
      <family val="2"/>
    </font>
    <font>
      <sz val="11"/>
      <color theme="1"/>
      <name val="Arial"/>
      <family val="2"/>
    </font>
    <font>
      <b/>
      <sz val="10"/>
      <name val="Arial"/>
      <family val="2"/>
    </font>
    <font>
      <b/>
      <sz val="10"/>
      <name val="Arial"/>
      <family val="2"/>
    </font>
    <font>
      <sz val="12"/>
      <color rgb="FF000000"/>
      <name val="Calibri"/>
      <family val="2"/>
      <scheme val="minor"/>
    </font>
    <font>
      <b/>
      <sz val="12"/>
      <color rgb="FF000000"/>
      <name val="Calibri"/>
      <family val="2"/>
      <scheme val="minor"/>
    </font>
    <font>
      <sz val="14"/>
      <color rgb="FF000000"/>
      <name val="Calibri"/>
      <family val="2"/>
      <scheme val="minor"/>
    </font>
    <font>
      <b/>
      <sz val="14"/>
      <color rgb="FF000000"/>
      <name val="Calibri"/>
      <family val="2"/>
      <scheme val="minor"/>
    </font>
    <font>
      <sz val="8"/>
      <name val="Arial"/>
      <family val="2"/>
    </font>
    <font>
      <b/>
      <sz val="10"/>
      <name val="Arial"/>
      <family val="2"/>
    </font>
    <font>
      <sz val="11"/>
      <name val="Arial"/>
      <family val="2"/>
    </font>
    <font>
      <sz val="11"/>
      <color rgb="FF000000"/>
      <name val="Calibri"/>
      <family val="2"/>
      <scheme val="minor"/>
    </font>
    <font>
      <b/>
      <sz val="11"/>
      <color rgb="FF000000"/>
      <name val="Calibri"/>
      <family val="2"/>
      <scheme val="minor"/>
    </font>
    <font>
      <sz val="10"/>
      <name val="Arial"/>
      <family val="2"/>
    </font>
    <font>
      <sz val="10"/>
      <color rgb="FF000000"/>
      <name val="Arial"/>
      <family val="2"/>
    </font>
    <font>
      <b/>
      <sz val="10"/>
      <color rgb="FF000000"/>
      <name val="Arial"/>
      <family val="2"/>
    </font>
    <font>
      <b/>
      <sz val="11"/>
      <name val="Calibri"/>
      <family val="2"/>
    </font>
    <font>
      <sz val="10"/>
      <name val="Arial"/>
      <family val="2"/>
    </font>
    <font>
      <b/>
      <sz val="10"/>
      <name val="Arial"/>
      <family val="2"/>
    </font>
    <font>
      <sz val="10"/>
      <color rgb="FF000000"/>
      <name val="Arial"/>
      <family val="2"/>
    </font>
    <font>
      <sz val="11"/>
      <name val="Calibri"/>
      <family val="2"/>
    </font>
    <font>
      <sz val="10"/>
      <color rgb="FF000000"/>
      <name val="Arial"/>
      <family val="2"/>
    </font>
    <font>
      <sz val="11"/>
      <name val="Calibri"/>
      <family val="2"/>
    </font>
  </fonts>
  <fills count="61">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CCCCFF"/>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FF99"/>
        <bgColor indexed="64"/>
      </patternFill>
    </fill>
    <fill>
      <patternFill patternType="solid">
        <fgColor rgb="FFFFFFCC"/>
        <bgColor indexed="64"/>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
      <patternFill patternType="solid">
        <fgColor rgb="FF00CC66"/>
        <bgColor indexed="64"/>
      </patternFill>
    </fill>
    <fill>
      <patternFill patternType="solid">
        <fgColor theme="7" tint="0.39997558519241921"/>
        <bgColor indexed="64"/>
      </patternFill>
    </fill>
    <fill>
      <patternFill patternType="solid">
        <fgColor rgb="FFFFCCCC"/>
        <bgColor indexed="64"/>
      </patternFill>
    </fill>
    <fill>
      <patternFill patternType="solid">
        <fgColor theme="9" tint="0.59999389629810485"/>
        <bgColor indexed="64"/>
      </patternFill>
    </fill>
    <fill>
      <patternFill patternType="solid">
        <fgColor rgb="FF00D25F"/>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CC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s>
  <borders count="88">
    <border>
      <left/>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diagonal/>
    </border>
    <border>
      <left/>
      <right style="thin">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uble">
        <color rgb="FFDCDCDC"/>
      </top>
      <bottom style="medium">
        <color rgb="FF000000"/>
      </bottom>
      <diagonal/>
    </border>
    <border>
      <left/>
      <right/>
      <top style="thin">
        <color indexed="64"/>
      </top>
      <bottom/>
      <diagonal/>
    </border>
    <border>
      <left style="medium">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
      <left style="thin">
        <color rgb="FF000000"/>
      </left>
      <right/>
      <top/>
      <bottom style="thin">
        <color rgb="FF000000"/>
      </bottom>
      <diagonal/>
    </border>
    <border>
      <left/>
      <right/>
      <top style="thin">
        <color rgb="FFFFFFFF"/>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s>
  <cellStyleXfs count="351">
    <xf numFmtId="0" fontId="0" fillId="0" borderId="0"/>
    <xf numFmtId="44" fontId="17" fillId="0" borderId="0" applyFont="0" applyFill="0" applyBorder="0" applyAlignment="0" applyProtection="0"/>
    <xf numFmtId="0" fontId="17" fillId="0" borderId="0" applyProtection="0"/>
    <xf numFmtId="0" fontId="20" fillId="0" borderId="0"/>
    <xf numFmtId="0" fontId="22" fillId="0" borderId="0" applyNumberFormat="0" applyFill="0" applyBorder="0" applyAlignment="0" applyProtection="0"/>
    <xf numFmtId="0" fontId="23" fillId="0" borderId="19" applyNumberFormat="0" applyFill="0" applyAlignment="0" applyProtection="0"/>
    <xf numFmtId="0" fontId="24" fillId="0" borderId="20" applyNumberFormat="0" applyFill="0" applyAlignment="0" applyProtection="0"/>
    <xf numFmtId="0" fontId="25" fillId="0" borderId="21" applyNumberFormat="0" applyFill="0" applyAlignment="0" applyProtection="0"/>
    <xf numFmtId="0" fontId="25" fillId="0" borderId="0" applyNumberFormat="0" applyFill="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22" applyNumberFormat="0" applyAlignment="0" applyProtection="0"/>
    <xf numFmtId="0" fontId="30" fillId="7" borderId="23" applyNumberFormat="0" applyAlignment="0" applyProtection="0"/>
    <xf numFmtId="0" fontId="31" fillId="7" borderId="22" applyNumberFormat="0" applyAlignment="0" applyProtection="0"/>
    <xf numFmtId="0" fontId="32" fillId="0" borderId="24" applyNumberFormat="0" applyFill="0" applyAlignment="0" applyProtection="0"/>
    <xf numFmtId="0" fontId="33" fillId="8" borderId="25"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27" applyNumberFormat="0" applyFill="0" applyAlignment="0" applyProtection="0"/>
    <xf numFmtId="0" fontId="37"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37" fillId="25" borderId="0" applyNumberFormat="0" applyBorder="0" applyAlignment="0" applyProtection="0"/>
    <xf numFmtId="0" fontId="37"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37" fillId="29" borderId="0" applyNumberFormat="0" applyBorder="0" applyAlignment="0" applyProtection="0"/>
    <xf numFmtId="0" fontId="37" fillId="30"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37" fillId="33" borderId="0" applyNumberFormat="0" applyBorder="0" applyAlignment="0" applyProtection="0"/>
    <xf numFmtId="0" fontId="16" fillId="0" borderId="0"/>
    <xf numFmtId="0" fontId="16" fillId="9" borderId="26" applyNumberFormat="0" applyFont="0" applyAlignment="0" applyProtection="0"/>
    <xf numFmtId="0" fontId="17" fillId="0" borderId="0"/>
    <xf numFmtId="0" fontId="17" fillId="0" borderId="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0" borderId="0"/>
    <xf numFmtId="0" fontId="15" fillId="9" borderId="26" applyNumberFormat="0" applyFont="0" applyAlignment="0" applyProtection="0"/>
    <xf numFmtId="0" fontId="14" fillId="11" borderId="0" applyNumberFormat="0" applyBorder="0" applyAlignment="0" applyProtection="0"/>
    <xf numFmtId="0" fontId="14" fillId="12"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0" borderId="0"/>
    <xf numFmtId="0" fontId="14" fillId="9" borderId="26" applyNumberFormat="0" applyFont="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0" borderId="0"/>
    <xf numFmtId="0" fontId="13" fillId="9" borderId="26" applyNumberFormat="0" applyFont="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0" borderId="0"/>
    <xf numFmtId="0" fontId="13" fillId="9" borderId="26" applyNumberFormat="0" applyFont="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0" borderId="0"/>
    <xf numFmtId="0" fontId="13" fillId="9" borderId="26" applyNumberFormat="0" applyFont="0" applyAlignment="0" applyProtection="0"/>
    <xf numFmtId="9" fontId="40" fillId="0" borderId="0" applyFont="0" applyFill="0" applyBorder="0" applyAlignment="0" applyProtection="0"/>
    <xf numFmtId="0" fontId="12" fillId="0" borderId="0"/>
    <xf numFmtId="0" fontId="43" fillId="0" borderId="0" applyNumberFormat="0" applyFill="0" applyBorder="0" applyAlignment="0" applyProtection="0"/>
    <xf numFmtId="0" fontId="44" fillId="5" borderId="0" applyNumberFormat="0" applyBorder="0" applyAlignment="0" applyProtection="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45" fillId="0" borderId="0" applyNumberFormat="0" applyFill="0" applyBorder="0" applyAlignment="0" applyProtection="0"/>
    <xf numFmtId="0" fontId="11" fillId="0" borderId="0"/>
    <xf numFmtId="0" fontId="11" fillId="9" borderId="26"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0" fillId="0" borderId="0"/>
    <xf numFmtId="0" fontId="10" fillId="9" borderId="26"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9" fillId="0" borderId="0"/>
    <xf numFmtId="0" fontId="9" fillId="9" borderId="26" applyNumberFormat="0" applyFont="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18" fillId="34" borderId="14" applyBorder="0" applyAlignment="0"/>
    <xf numFmtId="0" fontId="18" fillId="34" borderId="14" applyBorder="0" applyAlignment="0"/>
    <xf numFmtId="0" fontId="21" fillId="34" borderId="18" applyBorder="0">
      <alignment horizontal="center" vertical="center" wrapText="1"/>
    </xf>
    <xf numFmtId="0" fontId="19" fillId="2" borderId="12" applyBorder="0" applyAlignment="0">
      <alignment vertical="center"/>
    </xf>
    <xf numFmtId="0" fontId="21" fillId="2" borderId="12">
      <alignment horizontal="right" vertical="center"/>
    </xf>
    <xf numFmtId="0" fontId="38" fillId="34" borderId="28"/>
    <xf numFmtId="0" fontId="38" fillId="2" borderId="28"/>
    <xf numFmtId="0" fontId="38" fillId="34" borderId="28"/>
    <xf numFmtId="0" fontId="38" fillId="2" borderId="28"/>
    <xf numFmtId="0" fontId="8" fillId="0" borderId="0"/>
    <xf numFmtId="0" fontId="8" fillId="9" borderId="26" applyNumberFormat="0" applyFont="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6" fillId="0" borderId="0"/>
    <xf numFmtId="0" fontId="6" fillId="9" borderId="26"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5" fillId="0" borderId="0"/>
    <xf numFmtId="0" fontId="5" fillId="9" borderId="26"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4" fillId="0" borderId="0"/>
    <xf numFmtId="0" fontId="4" fillId="9" borderId="26"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 fillId="0" borderId="0"/>
    <xf numFmtId="0" fontId="3" fillId="9" borderId="26"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 fillId="0" borderId="0"/>
    <xf numFmtId="0" fontId="2" fillId="9" borderId="26"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 fillId="0" borderId="0"/>
    <xf numFmtId="0" fontId="1" fillId="9" borderId="26"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849">
    <xf numFmtId="0" fontId="0" fillId="0" borderId="0" xfId="0"/>
    <xf numFmtId="0" fontId="39" fillId="0" borderId="3" xfId="0" applyFont="1" applyBorder="1" applyAlignment="1" applyProtection="1">
      <alignment horizontal="center" vertical="center"/>
      <protection locked="0"/>
    </xf>
    <xf numFmtId="0" fontId="18" fillId="0" borderId="5" xfId="0" applyFont="1" applyBorder="1" applyAlignment="1">
      <alignment horizontal="center" vertical="center"/>
    </xf>
    <xf numFmtId="0" fontId="18" fillId="0" borderId="6" xfId="0" applyFont="1" applyBorder="1" applyAlignment="1">
      <alignment horizontal="center" vertical="center"/>
    </xf>
    <xf numFmtId="44" fontId="18" fillId="0" borderId="3" xfId="1" applyFont="1" applyFill="1" applyBorder="1" applyAlignment="1" applyProtection="1">
      <alignment horizontal="center" vertical="center"/>
      <protection locked="0"/>
    </xf>
    <xf numFmtId="44" fontId="39" fillId="0" borderId="3" xfId="1" applyFont="1" applyFill="1" applyBorder="1" applyAlignment="1" applyProtection="1">
      <alignment horizontal="center" vertical="center"/>
      <protection locked="0"/>
    </xf>
    <xf numFmtId="44" fontId="18" fillId="34" borderId="5" xfId="1" applyFont="1" applyFill="1" applyBorder="1" applyAlignment="1" applyProtection="1">
      <alignment horizontal="center" vertical="center"/>
      <protection locked="0"/>
    </xf>
    <xf numFmtId="44" fontId="18" fillId="34" borderId="3" xfId="1" applyFont="1" applyFill="1" applyBorder="1" applyAlignment="1" applyProtection="1">
      <alignment horizontal="center" vertical="center"/>
      <protection locked="0"/>
    </xf>
    <xf numFmtId="44" fontId="18" fillId="34" borderId="6" xfId="1" applyFont="1" applyFill="1" applyBorder="1" applyAlignment="1" applyProtection="1">
      <alignment horizontal="center" vertical="center"/>
      <protection locked="0"/>
    </xf>
    <xf numFmtId="44" fontId="18" fillId="34" borderId="7" xfId="1" applyFont="1" applyFill="1" applyBorder="1" applyAlignment="1" applyProtection="1">
      <alignment horizontal="center" vertical="center"/>
      <protection locked="0"/>
    </xf>
    <xf numFmtId="44" fontId="18" fillId="34" borderId="44" xfId="1" applyFont="1" applyFill="1" applyBorder="1" applyAlignment="1" applyProtection="1">
      <alignment horizontal="center" vertical="center"/>
      <protection locked="0"/>
    </xf>
    <xf numFmtId="44" fontId="18" fillId="34" borderId="46" xfId="1" applyFont="1" applyFill="1" applyBorder="1" applyAlignment="1" applyProtection="1">
      <alignment horizontal="center" vertical="center"/>
      <protection locked="0"/>
    </xf>
    <xf numFmtId="44" fontId="18" fillId="34" borderId="43" xfId="1" applyFont="1" applyFill="1" applyBorder="1" applyAlignment="1" applyProtection="1">
      <alignment horizontal="center" vertical="center"/>
      <protection locked="0"/>
    </xf>
    <xf numFmtId="44" fontId="18" fillId="0" borderId="9" xfId="1" applyFont="1" applyFill="1" applyBorder="1" applyAlignment="1" applyProtection="1">
      <alignment horizontal="center" vertical="center"/>
      <protection locked="0"/>
    </xf>
    <xf numFmtId="44" fontId="18" fillId="34" borderId="9" xfId="1" applyFont="1" applyFill="1" applyBorder="1" applyAlignment="1" applyProtection="1">
      <alignment horizontal="center" vertical="center"/>
      <protection locked="0"/>
    </xf>
    <xf numFmtId="44" fontId="18" fillId="34" borderId="3" xfId="1" applyFont="1" applyFill="1" applyBorder="1" applyAlignment="1">
      <alignment horizontal="center"/>
    </xf>
    <xf numFmtId="44" fontId="18" fillId="34" borderId="7" xfId="1" applyFont="1" applyFill="1" applyBorder="1" applyAlignment="1">
      <alignment horizontal="center"/>
    </xf>
    <xf numFmtId="44" fontId="18" fillId="36" borderId="7" xfId="1" applyFont="1" applyFill="1" applyBorder="1" applyAlignment="1" applyProtection="1">
      <alignment horizontal="center" vertical="center"/>
      <protection locked="0"/>
    </xf>
    <xf numFmtId="44" fontId="18" fillId="36" borderId="3" xfId="1" applyFont="1" applyFill="1" applyBorder="1" applyAlignment="1" applyProtection="1">
      <alignment horizontal="center" vertical="center"/>
      <protection locked="0"/>
    </xf>
    <xf numFmtId="44" fontId="18" fillId="36" borderId="14" xfId="1" applyFont="1" applyFill="1" applyBorder="1" applyAlignment="1" applyProtection="1">
      <alignment horizontal="center" vertical="center"/>
    </xf>
    <xf numFmtId="44" fontId="18" fillId="36" borderId="5" xfId="1" applyFont="1" applyFill="1" applyBorder="1" applyAlignment="1" applyProtection="1">
      <alignment horizontal="center" vertical="center"/>
      <protection locked="0"/>
    </xf>
    <xf numFmtId="44" fontId="18" fillId="36" borderId="6" xfId="1" applyFont="1" applyFill="1" applyBorder="1" applyAlignment="1" applyProtection="1">
      <alignment horizontal="center" vertical="center"/>
      <protection locked="0"/>
    </xf>
    <xf numFmtId="44" fontId="18" fillId="36" borderId="42" xfId="1" applyFont="1" applyFill="1" applyBorder="1" applyAlignment="1" applyProtection="1">
      <alignment horizontal="center" vertical="center"/>
    </xf>
    <xf numFmtId="0" fontId="17" fillId="0" borderId="0" xfId="0" applyFont="1"/>
    <xf numFmtId="44" fontId="18" fillId="0" borderId="6" xfId="1" applyFont="1" applyFill="1" applyBorder="1" applyAlignment="1" applyProtection="1">
      <alignment horizontal="center" vertical="center"/>
      <protection locked="0"/>
    </xf>
    <xf numFmtId="44" fontId="18" fillId="0" borderId="5" xfId="1" applyFont="1" applyFill="1" applyBorder="1" applyAlignment="1" applyProtection="1">
      <alignment horizontal="center" vertical="center"/>
      <protection locked="0"/>
    </xf>
    <xf numFmtId="0" fontId="18" fillId="0" borderId="14" xfId="0" applyFont="1" applyBorder="1" applyAlignment="1" applyProtection="1">
      <alignment horizontal="center" vertical="center"/>
      <protection locked="0"/>
    </xf>
    <xf numFmtId="44" fontId="18" fillId="36" borderId="46" xfId="1" applyFont="1" applyFill="1" applyBorder="1" applyAlignment="1" applyProtection="1">
      <alignment horizontal="center" vertical="center"/>
    </xf>
    <xf numFmtId="44" fontId="18" fillId="36" borderId="48" xfId="1" applyFont="1" applyFill="1" applyBorder="1" applyAlignment="1" applyProtection="1">
      <alignment horizontal="center" vertical="center"/>
    </xf>
    <xf numFmtId="44" fontId="0" fillId="0" borderId="0" xfId="0" applyNumberFormat="1"/>
    <xf numFmtId="0" fontId="18" fillId="0" borderId="3" xfId="0" applyFont="1" applyBorder="1" applyAlignment="1" applyProtection="1">
      <alignment horizontal="center" vertical="center"/>
      <protection locked="0"/>
    </xf>
    <xf numFmtId="0" fontId="18" fillId="0" borderId="6" xfId="0" applyFont="1" applyBorder="1" applyAlignment="1" applyProtection="1">
      <alignment horizontal="center" vertical="center"/>
      <protection locked="0"/>
    </xf>
    <xf numFmtId="0" fontId="18" fillId="0" borderId="5" xfId="0" applyFont="1" applyBorder="1" applyAlignment="1" applyProtection="1">
      <alignment horizontal="center" vertical="center"/>
      <protection locked="0"/>
    </xf>
    <xf numFmtId="9" fontId="0" fillId="0" borderId="0" xfId="118" applyFont="1"/>
    <xf numFmtId="0" fontId="18" fillId="34" borderId="14" xfId="0" applyFont="1" applyFill="1" applyBorder="1"/>
    <xf numFmtId="0" fontId="18" fillId="34" borderId="3" xfId="0" applyFont="1" applyFill="1" applyBorder="1"/>
    <xf numFmtId="0" fontId="18" fillId="34" borderId="47" xfId="0" applyFont="1" applyFill="1" applyBorder="1"/>
    <xf numFmtId="44" fontId="18" fillId="36" borderId="45" xfId="1" applyFont="1" applyFill="1" applyBorder="1" applyAlignment="1" applyProtection="1">
      <alignment horizontal="center" vertical="center"/>
    </xf>
    <xf numFmtId="0" fontId="18" fillId="0" borderId="7" xfId="0" applyFont="1" applyBorder="1" applyAlignment="1">
      <alignment horizontal="center" vertical="center"/>
    </xf>
    <xf numFmtId="0" fontId="18" fillId="34" borderId="5" xfId="0" applyFont="1" applyFill="1" applyBorder="1" applyAlignment="1">
      <alignment horizontal="center" vertical="center"/>
    </xf>
    <xf numFmtId="0" fontId="18" fillId="34" borderId="6" xfId="0" applyFont="1" applyFill="1" applyBorder="1" applyAlignment="1">
      <alignment horizontal="center" vertical="center"/>
    </xf>
    <xf numFmtId="0" fontId="18" fillId="34" borderId="3" xfId="0" applyFont="1" applyFill="1" applyBorder="1" applyAlignment="1">
      <alignment horizontal="center" vertical="center"/>
    </xf>
    <xf numFmtId="0" fontId="18" fillId="0" borderId="3" xfId="0" applyFont="1" applyBorder="1" applyAlignment="1">
      <alignment horizontal="center" vertical="center"/>
    </xf>
    <xf numFmtId="17" fontId="19" fillId="0" borderId="10" xfId="0" quotePrefix="1" applyNumberFormat="1" applyFont="1" applyBorder="1" applyAlignment="1" applyProtection="1">
      <alignment horizontal="left"/>
      <protection locked="0"/>
    </xf>
    <xf numFmtId="0" fontId="19" fillId="0" borderId="0" xfId="0" applyFont="1" applyAlignment="1">
      <alignment horizontal="left"/>
    </xf>
    <xf numFmtId="0" fontId="19" fillId="0" borderId="8" xfId="0" applyFont="1" applyBorder="1" applyAlignment="1" applyProtection="1">
      <alignment horizontal="right"/>
      <protection locked="0"/>
    </xf>
    <xf numFmtId="0" fontId="19" fillId="0" borderId="12" xfId="0" applyFont="1" applyBorder="1" applyAlignment="1">
      <alignment vertical="center"/>
    </xf>
    <xf numFmtId="0" fontId="19" fillId="2" borderId="12" xfId="0" applyFont="1" applyFill="1" applyBorder="1" applyAlignment="1">
      <alignment vertical="center"/>
    </xf>
    <xf numFmtId="0" fontId="19" fillId="2" borderId="28" xfId="0" applyFont="1" applyFill="1" applyBorder="1" applyAlignment="1">
      <alignment horizontal="center" vertical="center"/>
    </xf>
    <xf numFmtId="0" fontId="19" fillId="2" borderId="16" xfId="0" applyFont="1" applyFill="1" applyBorder="1" applyAlignment="1">
      <alignment horizontal="center" vertical="center"/>
    </xf>
    <xf numFmtId="0" fontId="19" fillId="2" borderId="30" xfId="0" applyFont="1" applyFill="1" applyBorder="1" applyAlignment="1">
      <alignment horizontal="center" vertical="center"/>
    </xf>
    <xf numFmtId="0" fontId="18" fillId="0" borderId="50" xfId="2" applyFont="1" applyBorder="1" applyAlignment="1" applyProtection="1">
      <alignment horizontal="right" vertical="center"/>
    </xf>
    <xf numFmtId="0" fontId="18" fillId="0" borderId="2" xfId="2" applyFont="1" applyBorder="1" applyAlignment="1" applyProtection="1">
      <alignment horizontal="right" vertical="center"/>
    </xf>
    <xf numFmtId="0" fontId="39" fillId="0" borderId="3" xfId="0" applyFont="1" applyBorder="1"/>
    <xf numFmtId="0" fontId="18" fillId="0" borderId="2" xfId="2" applyFont="1" applyBorder="1" applyAlignment="1" applyProtection="1">
      <alignment horizontal="right" vertical="center" wrapText="1"/>
    </xf>
    <xf numFmtId="0" fontId="18" fillId="0" borderId="51" xfId="2" applyFont="1" applyBorder="1" applyAlignment="1" applyProtection="1">
      <alignment horizontal="right" vertical="center"/>
    </xf>
    <xf numFmtId="0" fontId="21" fillId="2" borderId="12" xfId="2" applyFont="1" applyFill="1" applyBorder="1" applyAlignment="1" applyProtection="1">
      <alignment horizontal="right" vertical="center"/>
    </xf>
    <xf numFmtId="0" fontId="39" fillId="0" borderId="0" xfId="0" applyFont="1"/>
    <xf numFmtId="0" fontId="19" fillId="2" borderId="12" xfId="2" applyFont="1" applyFill="1" applyBorder="1" applyAlignment="1" applyProtection="1">
      <alignment horizontal="left" vertical="center" wrapText="1"/>
    </xf>
    <xf numFmtId="164" fontId="19" fillId="2" borderId="16" xfId="0" applyNumberFormat="1" applyFont="1" applyFill="1" applyBorder="1" applyAlignment="1">
      <alignment horizontal="center" vertical="center"/>
    </xf>
    <xf numFmtId="164" fontId="19" fillId="2" borderId="30" xfId="0" applyNumberFormat="1" applyFont="1" applyFill="1" applyBorder="1" applyAlignment="1">
      <alignment horizontal="center" vertical="center"/>
    </xf>
    <xf numFmtId="0" fontId="18" fillId="0" borderId="1" xfId="2" applyFont="1" applyBorder="1" applyAlignment="1" applyProtection="1">
      <alignment horizontal="right" vertical="center"/>
    </xf>
    <xf numFmtId="0" fontId="18" fillId="0" borderId="4" xfId="2" applyFont="1" applyBorder="1" applyAlignment="1" applyProtection="1">
      <alignment horizontal="right" vertical="center"/>
    </xf>
    <xf numFmtId="0" fontId="18" fillId="0" borderId="13" xfId="2" applyFont="1" applyBorder="1" applyAlignment="1" applyProtection="1">
      <alignment horizontal="right" vertical="center"/>
    </xf>
    <xf numFmtId="0" fontId="21" fillId="2" borderId="18" xfId="2" applyFont="1" applyFill="1" applyBorder="1" applyAlignment="1" applyProtection="1">
      <alignment horizontal="right" vertical="center"/>
    </xf>
    <xf numFmtId="0" fontId="19" fillId="2" borderId="12" xfId="61" applyFont="1" applyFill="1" applyBorder="1" applyAlignment="1" applyProtection="1">
      <alignment horizontal="left" vertical="center"/>
    </xf>
    <xf numFmtId="164" fontId="19" fillId="2" borderId="28" xfId="0" applyNumberFormat="1" applyFont="1" applyFill="1" applyBorder="1" applyAlignment="1">
      <alignment horizontal="center" vertical="center"/>
    </xf>
    <xf numFmtId="0" fontId="21" fillId="2" borderId="52" xfId="2" applyFont="1" applyFill="1" applyBorder="1" applyAlignment="1" applyProtection="1">
      <alignment horizontal="right" vertical="center" wrapText="1"/>
    </xf>
    <xf numFmtId="0" fontId="38" fillId="2" borderId="50" xfId="0" applyFont="1" applyFill="1" applyBorder="1" applyAlignment="1">
      <alignment wrapText="1"/>
    </xf>
    <xf numFmtId="0" fontId="41" fillId="2" borderId="12" xfId="0" applyFont="1" applyFill="1" applyBorder="1" applyAlignment="1">
      <alignment horizontal="right" wrapText="1"/>
    </xf>
    <xf numFmtId="0" fontId="38" fillId="0" borderId="18" xfId="0" applyFont="1" applyBorder="1"/>
    <xf numFmtId="0" fontId="38" fillId="0" borderId="0" xfId="0" applyFont="1"/>
    <xf numFmtId="0" fontId="39" fillId="0" borderId="15" xfId="0" applyFont="1" applyBorder="1" applyAlignment="1">
      <alignment horizontal="center"/>
    </xf>
    <xf numFmtId="0" fontId="19" fillId="37" borderId="50" xfId="2" applyFont="1" applyFill="1" applyBorder="1" applyAlignment="1" applyProtection="1">
      <alignment horizontal="left" vertical="center"/>
    </xf>
    <xf numFmtId="164" fontId="19" fillId="37" borderId="14" xfId="0" applyNumberFormat="1" applyFont="1" applyFill="1" applyBorder="1" applyAlignment="1">
      <alignment horizontal="center" vertical="center"/>
    </xf>
    <xf numFmtId="164" fontId="19" fillId="37" borderId="42" xfId="0" applyNumberFormat="1" applyFont="1" applyFill="1" applyBorder="1" applyAlignment="1">
      <alignment horizontal="center" vertical="center"/>
    </xf>
    <xf numFmtId="0" fontId="21" fillId="37" borderId="12" xfId="2" applyFont="1" applyFill="1" applyBorder="1" applyAlignment="1" applyProtection="1">
      <alignment horizontal="right" vertical="center"/>
    </xf>
    <xf numFmtId="0" fontId="19" fillId="37" borderId="50" xfId="2" applyFont="1" applyFill="1" applyBorder="1" applyAlignment="1" applyProtection="1">
      <alignment vertical="center"/>
    </xf>
    <xf numFmtId="0" fontId="18" fillId="0" borderId="51" xfId="0" applyFont="1" applyBorder="1" applyAlignment="1">
      <alignment horizontal="right"/>
    </xf>
    <xf numFmtId="0" fontId="21" fillId="37" borderId="12" xfId="0" applyFont="1" applyFill="1" applyBorder="1" applyAlignment="1">
      <alignment horizontal="right"/>
    </xf>
    <xf numFmtId="0" fontId="38" fillId="35" borderId="12" xfId="2" applyFont="1" applyFill="1" applyBorder="1" applyAlignment="1" applyProtection="1">
      <alignment horizontal="left" vertical="center"/>
    </xf>
    <xf numFmtId="0" fontId="18" fillId="0" borderId="0" xfId="0" applyFont="1"/>
    <xf numFmtId="0" fontId="18" fillId="0" borderId="47" xfId="0" applyFont="1" applyBorder="1" applyAlignment="1" applyProtection="1">
      <alignment horizontal="center" vertical="center"/>
      <protection locked="0"/>
    </xf>
    <xf numFmtId="0" fontId="18" fillId="0" borderId="14" xfId="0" applyFont="1" applyBorder="1" applyAlignment="1">
      <alignment horizontal="center" vertical="center"/>
    </xf>
    <xf numFmtId="0" fontId="18" fillId="0" borderId="47" xfId="0" applyFont="1" applyBorder="1" applyAlignment="1">
      <alignment horizontal="center" vertical="center"/>
    </xf>
    <xf numFmtId="44" fontId="39" fillId="0" borderId="3" xfId="0" applyNumberFormat="1" applyFont="1" applyBorder="1"/>
    <xf numFmtId="44" fontId="39" fillId="0" borderId="47" xfId="0" applyNumberFormat="1" applyFont="1" applyBorder="1"/>
    <xf numFmtId="0" fontId="38" fillId="34" borderId="28" xfId="0" applyFont="1" applyFill="1" applyBorder="1"/>
    <xf numFmtId="44" fontId="38" fillId="34" borderId="28" xfId="1" applyFont="1" applyFill="1" applyBorder="1"/>
    <xf numFmtId="0" fontId="38" fillId="2" borderId="28" xfId="0" applyFont="1" applyFill="1" applyBorder="1"/>
    <xf numFmtId="44" fontId="38" fillId="2" borderId="28" xfId="1" applyFont="1" applyFill="1" applyBorder="1"/>
    <xf numFmtId="44" fontId="38" fillId="34" borderId="28" xfId="0" applyNumberFormat="1" applyFont="1" applyFill="1" applyBorder="1"/>
    <xf numFmtId="44" fontId="38" fillId="2" borderId="28" xfId="0" applyNumberFormat="1" applyFont="1" applyFill="1" applyBorder="1"/>
    <xf numFmtId="44" fontId="38" fillId="2" borderId="30" xfId="0" applyNumberFormat="1" applyFont="1" applyFill="1" applyBorder="1"/>
    <xf numFmtId="44" fontId="38" fillId="36" borderId="28" xfId="0" applyNumberFormat="1" applyFont="1" applyFill="1" applyBorder="1"/>
    <xf numFmtId="44" fontId="38" fillId="37" borderId="28" xfId="0" applyNumberFormat="1" applyFont="1" applyFill="1" applyBorder="1"/>
    <xf numFmtId="44" fontId="38" fillId="37" borderId="30" xfId="0" applyNumberFormat="1" applyFont="1" applyFill="1" applyBorder="1"/>
    <xf numFmtId="44" fontId="38" fillId="35" borderId="28" xfId="0" applyNumberFormat="1" applyFont="1" applyFill="1" applyBorder="1"/>
    <xf numFmtId="44" fontId="38" fillId="35" borderId="30" xfId="0" applyNumberFormat="1" applyFont="1" applyFill="1" applyBorder="1"/>
    <xf numFmtId="0" fontId="38" fillId="2" borderId="53" xfId="0" applyFont="1" applyFill="1" applyBorder="1" applyAlignment="1">
      <alignment horizontal="center"/>
    </xf>
    <xf numFmtId="44" fontId="18" fillId="34" borderId="14" xfId="1" applyFont="1" applyFill="1" applyBorder="1"/>
    <xf numFmtId="44" fontId="18" fillId="34" borderId="3" xfId="1" applyFont="1" applyFill="1" applyBorder="1"/>
    <xf numFmtId="44" fontId="18" fillId="34" borderId="47" xfId="1" applyFont="1" applyFill="1" applyBorder="1"/>
    <xf numFmtId="0" fontId="38" fillId="34" borderId="53" xfId="0" applyFont="1" applyFill="1" applyBorder="1" applyAlignment="1">
      <alignment horizontal="center"/>
    </xf>
    <xf numFmtId="0" fontId="39" fillId="0" borderId="34" xfId="0" applyFont="1" applyBorder="1" applyAlignment="1">
      <alignment horizontal="center"/>
    </xf>
    <xf numFmtId="1" fontId="39" fillId="0" borderId="33" xfId="0" applyNumberFormat="1" applyFont="1" applyBorder="1" applyAlignment="1">
      <alignment horizontal="center"/>
    </xf>
    <xf numFmtId="0" fontId="18" fillId="36" borderId="34" xfId="47" applyFont="1" applyFill="1" applyBorder="1" applyAlignment="1" applyProtection="1">
      <alignment horizontal="center" vertical="center"/>
      <protection locked="0"/>
    </xf>
    <xf numFmtId="1" fontId="39" fillId="0" borderId="35" xfId="0" applyNumberFormat="1" applyFont="1" applyBorder="1" applyAlignment="1">
      <alignment horizontal="center"/>
    </xf>
    <xf numFmtId="0" fontId="39" fillId="0" borderId="36" xfId="0" applyFont="1" applyBorder="1" applyAlignment="1">
      <alignment horizontal="center"/>
    </xf>
    <xf numFmtId="0" fontId="18" fillId="36" borderId="33" xfId="0" applyFont="1" applyFill="1" applyBorder="1" applyAlignment="1" applyProtection="1">
      <alignment horizontal="center" vertical="center"/>
      <protection locked="0"/>
    </xf>
    <xf numFmtId="0" fontId="18" fillId="36" borderId="34" xfId="0" applyFont="1" applyFill="1" applyBorder="1" applyAlignment="1" applyProtection="1">
      <alignment horizontal="center" vertical="center"/>
      <protection locked="0"/>
    </xf>
    <xf numFmtId="0" fontId="18" fillId="36" borderId="33" xfId="0" applyFont="1" applyFill="1" applyBorder="1" applyAlignment="1">
      <alignment horizontal="center" vertical="center"/>
    </xf>
    <xf numFmtId="0" fontId="18" fillId="36" borderId="34" xfId="0" applyFont="1" applyFill="1" applyBorder="1" applyAlignment="1">
      <alignment horizontal="center" vertical="center"/>
    </xf>
    <xf numFmtId="0" fontId="18" fillId="36" borderId="31" xfId="0" applyFont="1" applyFill="1" applyBorder="1" applyAlignment="1">
      <alignment horizontal="center" vertical="center"/>
    </xf>
    <xf numFmtId="0" fontId="18" fillId="36" borderId="32" xfId="0" applyFont="1" applyFill="1" applyBorder="1" applyAlignment="1">
      <alignment horizontal="center" vertical="center"/>
    </xf>
    <xf numFmtId="0" fontId="18" fillId="36" borderId="36" xfId="0" applyFont="1" applyFill="1" applyBorder="1" applyAlignment="1">
      <alignment horizontal="center" vertical="center"/>
    </xf>
    <xf numFmtId="0" fontId="18" fillId="36" borderId="36" xfId="47" applyFont="1" applyFill="1" applyBorder="1" applyAlignment="1" applyProtection="1">
      <alignment horizontal="center" vertical="center"/>
      <protection locked="0"/>
    </xf>
    <xf numFmtId="44" fontId="18" fillId="0" borderId="14" xfId="0" applyNumberFormat="1" applyFont="1" applyBorder="1" applyAlignment="1">
      <alignment horizontal="center" vertical="center"/>
    </xf>
    <xf numFmtId="44" fontId="18" fillId="0" borderId="3" xfId="0" applyNumberFormat="1" applyFont="1" applyBorder="1" applyAlignment="1">
      <alignment horizontal="center" vertical="center"/>
    </xf>
    <xf numFmtId="44" fontId="18" fillId="0" borderId="47" xfId="0" applyNumberFormat="1" applyFont="1" applyBorder="1" applyAlignment="1">
      <alignment horizontal="center" vertical="center"/>
    </xf>
    <xf numFmtId="44" fontId="18" fillId="0" borderId="5" xfId="1" applyFont="1" applyFill="1" applyBorder="1" applyAlignment="1" applyProtection="1">
      <alignment horizontal="center" vertical="center"/>
    </xf>
    <xf numFmtId="44" fontId="39" fillId="0" borderId="3" xfId="1" applyFont="1" applyFill="1" applyBorder="1" applyAlignment="1" applyProtection="1">
      <alignment horizontal="center" vertical="center"/>
    </xf>
    <xf numFmtId="44" fontId="18" fillId="0" borderId="3" xfId="1" applyFont="1" applyFill="1" applyBorder="1" applyAlignment="1" applyProtection="1">
      <alignment horizontal="center" vertical="center"/>
    </xf>
    <xf numFmtId="44" fontId="18" fillId="0" borderId="6" xfId="1" applyFont="1" applyFill="1" applyBorder="1" applyAlignment="1" applyProtection="1">
      <alignment horizontal="center" vertical="center"/>
    </xf>
    <xf numFmtId="1" fontId="38" fillId="34" borderId="16" xfId="0" applyNumberFormat="1" applyFont="1" applyFill="1" applyBorder="1" applyAlignment="1">
      <alignment horizontal="center"/>
    </xf>
    <xf numFmtId="1" fontId="38" fillId="34" borderId="29" xfId="0" applyNumberFormat="1" applyFont="1" applyFill="1" applyBorder="1"/>
    <xf numFmtId="0" fontId="0" fillId="34" borderId="29" xfId="0" applyFill="1" applyBorder="1"/>
    <xf numFmtId="0" fontId="19" fillId="34" borderId="16" xfId="0" applyFont="1" applyFill="1" applyBorder="1" applyAlignment="1">
      <alignment horizontal="center"/>
    </xf>
    <xf numFmtId="0" fontId="38" fillId="2" borderId="16" xfId="0" applyFont="1" applyFill="1" applyBorder="1" applyAlignment="1">
      <alignment horizontal="center"/>
    </xf>
    <xf numFmtId="0" fontId="38" fillId="2" borderId="29" xfId="0" applyFont="1" applyFill="1" applyBorder="1"/>
    <xf numFmtId="0" fontId="38" fillId="2" borderId="54" xfId="0" applyFont="1" applyFill="1" applyBorder="1" applyAlignment="1">
      <alignment horizontal="center"/>
    </xf>
    <xf numFmtId="0" fontId="38" fillId="34" borderId="16" xfId="0" applyFont="1" applyFill="1" applyBorder="1" applyAlignment="1">
      <alignment horizontal="center"/>
    </xf>
    <xf numFmtId="0" fontId="38" fillId="34" borderId="29" xfId="0" applyFont="1" applyFill="1" applyBorder="1"/>
    <xf numFmtId="0" fontId="18" fillId="0" borderId="31" xfId="0" applyFont="1" applyBorder="1" applyAlignment="1" applyProtection="1">
      <alignment vertical="center"/>
      <protection locked="0"/>
    </xf>
    <xf numFmtId="0" fontId="18" fillId="0" borderId="33" xfId="0" applyFont="1" applyBorder="1" applyAlignment="1" applyProtection="1">
      <alignment vertical="center"/>
      <protection locked="0"/>
    </xf>
    <xf numFmtId="0" fontId="39" fillId="0" borderId="35" xfId="0" applyFont="1" applyBorder="1" applyAlignment="1" applyProtection="1">
      <alignment vertical="center"/>
      <protection locked="0"/>
    </xf>
    <xf numFmtId="0" fontId="18" fillId="0" borderId="40" xfId="0" applyFont="1" applyBorder="1" applyAlignment="1" applyProtection="1">
      <alignment vertical="center"/>
      <protection locked="0"/>
    </xf>
    <xf numFmtId="0" fontId="18" fillId="0" borderId="39" xfId="0" applyFont="1" applyBorder="1" applyAlignment="1" applyProtection="1">
      <alignment vertical="center"/>
      <protection locked="0"/>
    </xf>
    <xf numFmtId="0" fontId="0" fillId="34" borderId="31" xfId="0" applyFill="1" applyBorder="1"/>
    <xf numFmtId="0" fontId="0" fillId="34" borderId="33" xfId="0" applyFill="1" applyBorder="1"/>
    <xf numFmtId="0" fontId="0" fillId="34" borderId="35" xfId="0" applyFill="1" applyBorder="1"/>
    <xf numFmtId="44" fontId="18" fillId="34" borderId="14" xfId="1" applyFont="1" applyFill="1" applyBorder="1" applyAlignment="1" applyProtection="1">
      <alignment horizontal="center" vertical="center"/>
      <protection locked="0"/>
    </xf>
    <xf numFmtId="44" fontId="18" fillId="34" borderId="59" xfId="1" applyFont="1" applyFill="1" applyBorder="1" applyAlignment="1" applyProtection="1">
      <alignment horizontal="center" vertical="center"/>
      <protection locked="0"/>
    </xf>
    <xf numFmtId="44" fontId="38" fillId="2" borderId="17" xfId="0" applyNumberFormat="1" applyFont="1" applyFill="1" applyBorder="1"/>
    <xf numFmtId="0" fontId="18" fillId="34" borderId="60" xfId="0" applyFont="1" applyFill="1" applyBorder="1" applyAlignment="1" applyProtection="1">
      <alignment horizontal="center" vertical="center"/>
      <protection locked="0"/>
    </xf>
    <xf numFmtId="0" fontId="18" fillId="34" borderId="59" xfId="0" applyFont="1" applyFill="1" applyBorder="1" applyAlignment="1" applyProtection="1">
      <alignment horizontal="center" vertical="center"/>
      <protection locked="0"/>
    </xf>
    <xf numFmtId="44" fontId="18" fillId="34" borderId="34" xfId="1" applyFont="1" applyFill="1" applyBorder="1" applyAlignment="1">
      <alignment horizontal="center"/>
    </xf>
    <xf numFmtId="44" fontId="18" fillId="34" borderId="11" xfId="1" applyFont="1" applyFill="1" applyBorder="1" applyAlignment="1">
      <alignment horizontal="center"/>
    </xf>
    <xf numFmtId="0" fontId="0" fillId="2" borderId="29" xfId="0" applyFill="1" applyBorder="1"/>
    <xf numFmtId="0" fontId="18" fillId="34" borderId="61" xfId="0" applyFont="1" applyFill="1" applyBorder="1" applyAlignment="1" applyProtection="1">
      <alignment horizontal="center" vertical="center"/>
      <protection locked="0"/>
    </xf>
    <xf numFmtId="44" fontId="18" fillId="34" borderId="61" xfId="1" applyFont="1" applyFill="1" applyBorder="1" applyAlignment="1" applyProtection="1">
      <alignment horizontal="center" vertical="center"/>
      <protection locked="0"/>
    </xf>
    <xf numFmtId="0" fontId="0" fillId="0" borderId="31" xfId="0" applyBorder="1"/>
    <xf numFmtId="0" fontId="0" fillId="0" borderId="33" xfId="0" applyBorder="1"/>
    <xf numFmtId="0" fontId="0" fillId="0" borderId="35" xfId="0" applyBorder="1"/>
    <xf numFmtId="0" fontId="0" fillId="34" borderId="15" xfId="0" applyFill="1" applyBorder="1"/>
    <xf numFmtId="44" fontId="18" fillId="34" borderId="59" xfId="1" applyFont="1" applyFill="1" applyBorder="1" applyAlignment="1" applyProtection="1">
      <alignment horizontal="center" vertical="center"/>
    </xf>
    <xf numFmtId="44" fontId="18" fillId="0" borderId="9" xfId="1" applyFont="1" applyFill="1" applyBorder="1" applyAlignment="1" applyProtection="1">
      <alignment horizontal="center" vertical="center"/>
    </xf>
    <xf numFmtId="44" fontId="18" fillId="0" borderId="3" xfId="1" applyFont="1" applyFill="1" applyBorder="1" applyAlignment="1" applyProtection="1">
      <alignment horizontal="center"/>
    </xf>
    <xf numFmtId="44" fontId="39" fillId="0" borderId="7" xfId="1" applyFont="1" applyFill="1" applyBorder="1" applyAlignment="1" applyProtection="1">
      <alignment horizontal="center"/>
    </xf>
    <xf numFmtId="44" fontId="18" fillId="0" borderId="32" xfId="1" applyFont="1" applyFill="1" applyBorder="1" applyAlignment="1" applyProtection="1">
      <alignment horizontal="center" vertical="center"/>
    </xf>
    <xf numFmtId="44" fontId="18" fillId="0" borderId="34" xfId="1" applyFont="1" applyFill="1" applyBorder="1" applyAlignment="1" applyProtection="1">
      <alignment horizontal="center" vertical="center"/>
    </xf>
    <xf numFmtId="44" fontId="18" fillId="0" borderId="36" xfId="1" applyFont="1" applyFill="1" applyBorder="1" applyAlignment="1" applyProtection="1">
      <alignment horizontal="center" vertical="center"/>
    </xf>
    <xf numFmtId="0" fontId="19" fillId="2" borderId="63" xfId="0" applyFont="1" applyFill="1" applyBorder="1" applyAlignment="1">
      <alignment horizontal="center" vertical="center"/>
    </xf>
    <xf numFmtId="0" fontId="19" fillId="2" borderId="64" xfId="0" applyFont="1" applyFill="1" applyBorder="1" applyAlignment="1">
      <alignment horizontal="center" vertical="center"/>
    </xf>
    <xf numFmtId="0" fontId="18" fillId="36" borderId="33" xfId="47" applyFont="1" applyFill="1" applyBorder="1" applyAlignment="1" applyProtection="1">
      <alignment vertical="center"/>
      <protection locked="0"/>
    </xf>
    <xf numFmtId="0" fontId="18" fillId="36" borderId="35" xfId="47" applyFont="1" applyFill="1" applyBorder="1" applyAlignment="1" applyProtection="1">
      <alignment vertical="center"/>
      <protection locked="0"/>
    </xf>
    <xf numFmtId="0" fontId="38" fillId="37" borderId="29" xfId="0" applyFont="1" applyFill="1" applyBorder="1"/>
    <xf numFmtId="0" fontId="38" fillId="37" borderId="16" xfId="0" applyFont="1" applyFill="1" applyBorder="1" applyAlignment="1">
      <alignment horizontal="center"/>
    </xf>
    <xf numFmtId="0" fontId="18" fillId="36" borderId="31" xfId="0" applyFont="1" applyFill="1" applyBorder="1" applyAlignment="1">
      <alignment vertical="center"/>
    </xf>
    <xf numFmtId="0" fontId="38" fillId="37" borderId="29" xfId="0" applyFont="1" applyFill="1" applyBorder="1" applyAlignment="1">
      <alignment horizontal="center"/>
    </xf>
    <xf numFmtId="0" fontId="39" fillId="0" borderId="0" xfId="0" applyFont="1" applyAlignment="1">
      <alignment horizontal="center"/>
    </xf>
    <xf numFmtId="0" fontId="38" fillId="35" borderId="29" xfId="0" applyFont="1" applyFill="1" applyBorder="1" applyAlignment="1">
      <alignment horizontal="center"/>
    </xf>
    <xf numFmtId="0" fontId="39" fillId="0" borderId="33" xfId="0" applyFont="1" applyBorder="1"/>
    <xf numFmtId="0" fontId="39" fillId="0" borderId="34" xfId="0" applyFont="1" applyBorder="1"/>
    <xf numFmtId="0" fontId="38" fillId="36" borderId="29" xfId="0" applyFont="1" applyFill="1" applyBorder="1"/>
    <xf numFmtId="0" fontId="38" fillId="36" borderId="16" xfId="0" applyFont="1" applyFill="1" applyBorder="1" applyAlignment="1">
      <alignment horizontal="center"/>
    </xf>
    <xf numFmtId="1" fontId="39" fillId="0" borderId="33" xfId="0" applyNumberFormat="1" applyFont="1" applyBorder="1"/>
    <xf numFmtId="1" fontId="38" fillId="37" borderId="29" xfId="0" applyNumberFormat="1" applyFont="1" applyFill="1" applyBorder="1"/>
    <xf numFmtId="1" fontId="39" fillId="0" borderId="34" xfId="0" applyNumberFormat="1" applyFont="1" applyBorder="1" applyAlignment="1">
      <alignment horizontal="center"/>
    </xf>
    <xf numFmtId="1" fontId="38" fillId="36" borderId="29" xfId="0" applyNumberFormat="1" applyFont="1" applyFill="1" applyBorder="1" applyAlignment="1">
      <alignment horizontal="center"/>
    </xf>
    <xf numFmtId="1" fontId="38" fillId="36" borderId="16" xfId="0" applyNumberFormat="1" applyFont="1" applyFill="1" applyBorder="1" applyAlignment="1">
      <alignment horizontal="center"/>
    </xf>
    <xf numFmtId="1" fontId="38" fillId="37" borderId="29" xfId="0" applyNumberFormat="1" applyFont="1" applyFill="1" applyBorder="1" applyAlignment="1">
      <alignment horizontal="center"/>
    </xf>
    <xf numFmtId="1" fontId="39" fillId="0" borderId="35" xfId="0" applyNumberFormat="1" applyFont="1" applyBorder="1"/>
    <xf numFmtId="0" fontId="39" fillId="0" borderId="36" xfId="0" applyFont="1" applyBorder="1"/>
    <xf numFmtId="0" fontId="38" fillId="36" borderId="16" xfId="0" applyFont="1" applyFill="1" applyBorder="1"/>
    <xf numFmtId="0" fontId="18" fillId="36" borderId="33" xfId="0" applyFont="1" applyFill="1" applyBorder="1" applyAlignment="1">
      <alignment vertical="center"/>
    </xf>
    <xf numFmtId="0" fontId="18" fillId="36" borderId="34" xfId="0" applyFont="1" applyFill="1" applyBorder="1" applyAlignment="1">
      <alignment vertical="center"/>
    </xf>
    <xf numFmtId="0" fontId="18" fillId="36" borderId="37" xfId="0" applyFont="1" applyFill="1" applyBorder="1" applyAlignment="1">
      <alignment horizontal="center" vertical="center"/>
    </xf>
    <xf numFmtId="0" fontId="18" fillId="36" borderId="35" xfId="0" applyFont="1" applyFill="1" applyBorder="1" applyAlignment="1">
      <alignment vertical="center"/>
    </xf>
    <xf numFmtId="0" fontId="18" fillId="36" borderId="36" xfId="0" applyFont="1" applyFill="1" applyBorder="1" applyAlignment="1">
      <alignment vertical="center"/>
    </xf>
    <xf numFmtId="44" fontId="38" fillId="37" borderId="30" xfId="1" applyFont="1" applyFill="1" applyBorder="1"/>
    <xf numFmtId="44" fontId="18" fillId="36" borderId="59" xfId="1" applyFont="1" applyFill="1" applyBorder="1" applyAlignment="1" applyProtection="1">
      <alignment horizontal="center" vertical="center"/>
    </xf>
    <xf numFmtId="0" fontId="19" fillId="37" borderId="65" xfId="2" applyFont="1" applyFill="1" applyBorder="1" applyAlignment="1" applyProtection="1">
      <alignment vertical="center"/>
    </xf>
    <xf numFmtId="164" fontId="19" fillId="37" borderId="63" xfId="0" applyNumberFormat="1" applyFont="1" applyFill="1" applyBorder="1" applyAlignment="1">
      <alignment horizontal="center" vertical="center"/>
    </xf>
    <xf numFmtId="164" fontId="19" fillId="37" borderId="64" xfId="0" applyNumberFormat="1" applyFont="1" applyFill="1" applyBorder="1" applyAlignment="1">
      <alignment horizontal="center" vertical="center"/>
    </xf>
    <xf numFmtId="1" fontId="39" fillId="0" borderId="31" xfId="0" applyNumberFormat="1" applyFont="1" applyBorder="1"/>
    <xf numFmtId="1" fontId="39" fillId="0" borderId="31" xfId="0" applyNumberFormat="1" applyFont="1" applyBorder="1" applyAlignment="1">
      <alignment horizontal="center"/>
    </xf>
    <xf numFmtId="44" fontId="18" fillId="36" borderId="60" xfId="1" applyFont="1" applyFill="1" applyBorder="1" applyAlignment="1" applyProtection="1">
      <alignment horizontal="center" vertical="center"/>
    </xf>
    <xf numFmtId="0" fontId="18" fillId="36" borderId="35" xfId="0" applyFont="1" applyFill="1" applyBorder="1" applyAlignment="1" applyProtection="1">
      <alignment horizontal="center" vertical="center"/>
      <protection locked="0"/>
    </xf>
    <xf numFmtId="44" fontId="18" fillId="36" borderId="47" xfId="1" applyFont="1" applyFill="1" applyBorder="1" applyAlignment="1" applyProtection="1">
      <alignment horizontal="center" vertical="center"/>
      <protection locked="0"/>
    </xf>
    <xf numFmtId="1" fontId="39" fillId="0" borderId="36" xfId="0" applyNumberFormat="1" applyFont="1" applyBorder="1" applyAlignment="1">
      <alignment horizontal="center"/>
    </xf>
    <xf numFmtId="44" fontId="18" fillId="36" borderId="61" xfId="1" applyFont="1" applyFill="1" applyBorder="1" applyAlignment="1" applyProtection="1">
      <alignment horizontal="center" vertical="center"/>
    </xf>
    <xf numFmtId="0" fontId="0" fillId="0" borderId="37" xfId="0" applyBorder="1"/>
    <xf numFmtId="0" fontId="0" fillId="0" borderId="33" xfId="0" applyBorder="1" applyAlignment="1">
      <alignment horizontal="center"/>
    </xf>
    <xf numFmtId="0" fontId="0" fillId="0" borderId="35" xfId="0" applyBorder="1" applyAlignment="1">
      <alignment horizontal="center"/>
    </xf>
    <xf numFmtId="0" fontId="0" fillId="36" borderId="35" xfId="0" applyFill="1" applyBorder="1" applyAlignment="1">
      <alignment horizontal="center"/>
    </xf>
    <xf numFmtId="0" fontId="0" fillId="0" borderId="37" xfId="0" applyBorder="1" applyAlignment="1">
      <alignment horizontal="center"/>
    </xf>
    <xf numFmtId="1" fontId="39" fillId="0" borderId="38" xfId="0" applyNumberFormat="1" applyFont="1" applyBorder="1" applyAlignment="1">
      <alignment horizontal="center"/>
    </xf>
    <xf numFmtId="0" fontId="0" fillId="36" borderId="29" xfId="0" applyFill="1" applyBorder="1" applyAlignment="1">
      <alignment horizontal="center"/>
    </xf>
    <xf numFmtId="0" fontId="0" fillId="36" borderId="29" xfId="0" applyFill="1" applyBorder="1"/>
    <xf numFmtId="0" fontId="0" fillId="36" borderId="33" xfId="0" applyFill="1" applyBorder="1" applyAlignment="1">
      <alignment horizontal="center"/>
    </xf>
    <xf numFmtId="0" fontId="0" fillId="37" borderId="29" xfId="0" applyFill="1" applyBorder="1" applyAlignment="1">
      <alignment horizontal="center"/>
    </xf>
    <xf numFmtId="0" fontId="18" fillId="36" borderId="36" xfId="0" applyFont="1" applyFill="1" applyBorder="1" applyAlignment="1" applyProtection="1">
      <alignment horizontal="center" vertical="center"/>
      <protection locked="0"/>
    </xf>
    <xf numFmtId="0" fontId="0" fillId="36" borderId="31" xfId="0" applyFill="1" applyBorder="1" applyAlignment="1">
      <alignment horizontal="center"/>
    </xf>
    <xf numFmtId="0" fontId="0" fillId="37" borderId="29" xfId="0" applyFill="1" applyBorder="1"/>
    <xf numFmtId="0" fontId="0" fillId="36" borderId="33" xfId="0" applyFill="1" applyBorder="1"/>
    <xf numFmtId="0" fontId="0" fillId="36" borderId="35" xfId="0" applyFill="1" applyBorder="1"/>
    <xf numFmtId="0" fontId="0" fillId="34" borderId="29" xfId="0" applyFill="1" applyBorder="1" applyAlignment="1">
      <alignment horizontal="center"/>
    </xf>
    <xf numFmtId="0" fontId="0" fillId="2" borderId="29" xfId="0" applyFill="1" applyBorder="1" applyAlignment="1">
      <alignment horizontal="center"/>
    </xf>
    <xf numFmtId="44" fontId="39" fillId="0" borderId="14" xfId="1" applyFont="1" applyBorder="1"/>
    <xf numFmtId="44" fontId="39" fillId="0" borderId="3" xfId="1" applyFont="1" applyBorder="1"/>
    <xf numFmtId="44" fontId="39" fillId="0" borderId="47" xfId="1" applyFont="1" applyBorder="1"/>
    <xf numFmtId="44" fontId="39" fillId="0" borderId="32" xfId="1" applyFont="1" applyBorder="1" applyAlignment="1">
      <alignment horizontal="center"/>
    </xf>
    <xf numFmtId="44" fontId="39" fillId="0" borderId="34" xfId="1" applyFont="1" applyBorder="1" applyAlignment="1">
      <alignment horizontal="center"/>
    </xf>
    <xf numFmtId="44" fontId="39" fillId="0" borderId="36" xfId="1" applyFont="1" applyBorder="1" applyAlignment="1">
      <alignment horizontal="center"/>
    </xf>
    <xf numFmtId="0" fontId="18" fillId="0" borderId="5" xfId="0" applyFont="1" applyBorder="1" applyAlignment="1">
      <alignment horizontal="right" vertical="center"/>
    </xf>
    <xf numFmtId="0" fontId="18" fillId="0" borderId="6" xfId="0" applyFont="1" applyBorder="1" applyAlignment="1">
      <alignment horizontal="right" vertical="center"/>
    </xf>
    <xf numFmtId="0" fontId="18" fillId="0" borderId="7" xfId="0" applyFont="1" applyBorder="1" applyAlignment="1">
      <alignment horizontal="right" vertical="center"/>
    </xf>
    <xf numFmtId="0" fontId="18" fillId="0" borderId="3" xfId="0" applyFont="1" applyBorder="1" applyAlignment="1">
      <alignment horizontal="right" vertical="center"/>
    </xf>
    <xf numFmtId="0" fontId="39" fillId="0" borderId="3" xfId="0" applyFont="1" applyBorder="1" applyAlignment="1">
      <alignment horizontal="right" vertical="center"/>
    </xf>
    <xf numFmtId="0" fontId="38" fillId="34" borderId="28" xfId="0" applyFont="1" applyFill="1" applyBorder="1" applyAlignment="1">
      <alignment horizontal="right"/>
    </xf>
    <xf numFmtId="0" fontId="18" fillId="34" borderId="14" xfId="0" applyFont="1" applyFill="1" applyBorder="1" applyAlignment="1">
      <alignment horizontal="right"/>
    </xf>
    <xf numFmtId="0" fontId="18" fillId="34" borderId="5" xfId="0" applyFont="1" applyFill="1" applyBorder="1" applyAlignment="1">
      <alignment horizontal="right" vertical="center"/>
    </xf>
    <xf numFmtId="0" fontId="18" fillId="34" borderId="3" xfId="0" applyFont="1" applyFill="1" applyBorder="1" applyAlignment="1">
      <alignment horizontal="right"/>
    </xf>
    <xf numFmtId="0" fontId="18" fillId="34" borderId="6" xfId="0" applyFont="1" applyFill="1" applyBorder="1" applyAlignment="1">
      <alignment horizontal="right" vertical="center"/>
    </xf>
    <xf numFmtId="0" fontId="18" fillId="34" borderId="3" xfId="0" applyFont="1" applyFill="1" applyBorder="1" applyAlignment="1">
      <alignment horizontal="right" vertical="center"/>
    </xf>
    <xf numFmtId="0" fontId="18" fillId="34" borderId="47" xfId="0" applyFont="1" applyFill="1" applyBorder="1" applyAlignment="1">
      <alignment horizontal="right"/>
    </xf>
    <xf numFmtId="0" fontId="38" fillId="2" borderId="28" xfId="0" applyFont="1" applyFill="1" applyBorder="1" applyAlignment="1">
      <alignment horizontal="right"/>
    </xf>
    <xf numFmtId="0" fontId="18" fillId="0" borderId="14" xfId="0" applyFont="1" applyBorder="1" applyAlignment="1">
      <alignment horizontal="right" vertical="center"/>
    </xf>
    <xf numFmtId="0" fontId="18" fillId="0" borderId="47" xfId="0" applyFont="1" applyBorder="1" applyAlignment="1">
      <alignment horizontal="right" vertical="center"/>
    </xf>
    <xf numFmtId="0" fontId="18" fillId="0" borderId="32" xfId="0" applyFont="1" applyBorder="1" applyAlignment="1">
      <alignment horizontal="right" vertical="center"/>
    </xf>
    <xf numFmtId="0" fontId="18" fillId="0" borderId="34" xfId="0" applyFont="1" applyBorder="1" applyAlignment="1">
      <alignment horizontal="right" vertical="center"/>
    </xf>
    <xf numFmtId="1" fontId="18" fillId="0" borderId="36" xfId="0" applyNumberFormat="1" applyFont="1" applyBorder="1" applyAlignment="1">
      <alignment horizontal="right" vertical="center"/>
    </xf>
    <xf numFmtId="0" fontId="38" fillId="34" borderId="16" xfId="0" applyFont="1" applyFill="1" applyBorder="1" applyAlignment="1">
      <alignment horizontal="right"/>
    </xf>
    <xf numFmtId="0" fontId="18" fillId="34" borderId="56" xfId="0" applyFont="1" applyFill="1" applyBorder="1" applyAlignment="1" applyProtection="1">
      <alignment horizontal="right" vertical="center"/>
      <protection locked="0"/>
    </xf>
    <xf numFmtId="0" fontId="18" fillId="34" borderId="57" xfId="0" applyFont="1" applyFill="1" applyBorder="1" applyAlignment="1" applyProtection="1">
      <alignment horizontal="right" vertical="center"/>
      <protection locked="0"/>
    </xf>
    <xf numFmtId="0" fontId="18" fillId="34" borderId="58" xfId="0" applyFont="1" applyFill="1" applyBorder="1" applyAlignment="1" applyProtection="1">
      <alignment horizontal="right" vertical="center"/>
      <protection locked="0"/>
    </xf>
    <xf numFmtId="0" fontId="38" fillId="2" borderId="16" xfId="0" applyFont="1" applyFill="1" applyBorder="1" applyAlignment="1">
      <alignment horizontal="right"/>
    </xf>
    <xf numFmtId="0" fontId="18" fillId="0" borderId="36" xfId="0" applyFont="1" applyBorder="1" applyAlignment="1">
      <alignment horizontal="right" vertical="center"/>
    </xf>
    <xf numFmtId="0" fontId="0" fillId="34" borderId="31" xfId="0" applyFill="1" applyBorder="1" applyAlignment="1">
      <alignment horizontal="right"/>
    </xf>
    <xf numFmtId="0" fontId="18" fillId="34" borderId="60" xfId="0" applyFont="1" applyFill="1" applyBorder="1" applyAlignment="1">
      <alignment horizontal="right" vertical="center"/>
    </xf>
    <xf numFmtId="0" fontId="0" fillId="34" borderId="33" xfId="0" applyFill="1" applyBorder="1" applyAlignment="1">
      <alignment horizontal="right"/>
    </xf>
    <xf numFmtId="0" fontId="18" fillId="34" borderId="59" xfId="0" applyFont="1" applyFill="1" applyBorder="1" applyAlignment="1">
      <alignment horizontal="right" vertical="center"/>
    </xf>
    <xf numFmtId="0" fontId="0" fillId="34" borderId="37" xfId="0" applyFill="1" applyBorder="1" applyAlignment="1">
      <alignment horizontal="right"/>
    </xf>
    <xf numFmtId="0" fontId="18" fillId="34" borderId="62" xfId="0" applyFont="1" applyFill="1" applyBorder="1" applyAlignment="1">
      <alignment horizontal="right" vertical="center"/>
    </xf>
    <xf numFmtId="0" fontId="0" fillId="34" borderId="29" xfId="0" applyFill="1" applyBorder="1" applyAlignment="1">
      <alignment horizontal="right"/>
    </xf>
    <xf numFmtId="0" fontId="38" fillId="34" borderId="17" xfId="0" applyFont="1" applyFill="1" applyBorder="1" applyAlignment="1">
      <alignment horizontal="right"/>
    </xf>
    <xf numFmtId="0" fontId="39" fillId="0" borderId="32" xfId="0" applyFont="1" applyBorder="1" applyAlignment="1">
      <alignment horizontal="right"/>
    </xf>
    <xf numFmtId="0" fontId="39" fillId="0" borderId="34" xfId="0" applyFont="1" applyBorder="1" applyAlignment="1">
      <alignment horizontal="right"/>
    </xf>
    <xf numFmtId="0" fontId="39" fillId="0" borderId="36" xfId="0" applyFont="1" applyBorder="1" applyAlignment="1">
      <alignment horizontal="right"/>
    </xf>
    <xf numFmtId="1" fontId="38" fillId="36" borderId="16" xfId="0" applyNumberFormat="1" applyFont="1" applyFill="1" applyBorder="1" applyAlignment="1">
      <alignment horizontal="right"/>
    </xf>
    <xf numFmtId="0" fontId="39" fillId="0" borderId="0" xfId="0" applyFont="1" applyAlignment="1">
      <alignment horizontal="right"/>
    </xf>
    <xf numFmtId="1" fontId="38" fillId="37" borderId="16" xfId="0" applyNumberFormat="1" applyFont="1" applyFill="1" applyBorder="1" applyAlignment="1">
      <alignment horizontal="right"/>
    </xf>
    <xf numFmtId="0" fontId="18" fillId="36" borderId="34" xfId="47" applyFont="1" applyFill="1" applyBorder="1" applyAlignment="1" applyProtection="1">
      <alignment horizontal="right" vertical="center"/>
      <protection locked="0"/>
    </xf>
    <xf numFmtId="0" fontId="18" fillId="36" borderId="36" xfId="47" applyFont="1" applyFill="1" applyBorder="1" applyAlignment="1" applyProtection="1">
      <alignment horizontal="right" vertical="center"/>
      <protection locked="0"/>
    </xf>
    <xf numFmtId="0" fontId="38" fillId="37" borderId="16" xfId="0" applyFont="1" applyFill="1" applyBorder="1" applyAlignment="1">
      <alignment horizontal="right"/>
    </xf>
    <xf numFmtId="0" fontId="18" fillId="36" borderId="56" xfId="0" applyFont="1" applyFill="1" applyBorder="1" applyAlignment="1">
      <alignment horizontal="right" vertical="center"/>
    </xf>
    <xf numFmtId="0" fontId="18" fillId="36" borderId="57" xfId="0" applyFont="1" applyFill="1" applyBorder="1" applyAlignment="1" applyProtection="1">
      <alignment horizontal="right" vertical="center"/>
      <protection locked="0"/>
    </xf>
    <xf numFmtId="0" fontId="18" fillId="36" borderId="58" xfId="0" applyFont="1" applyFill="1" applyBorder="1" applyAlignment="1" applyProtection="1">
      <alignment horizontal="right" vertical="center"/>
      <protection locked="0"/>
    </xf>
    <xf numFmtId="0" fontId="38" fillId="35" borderId="16" xfId="0" applyFont="1" applyFill="1" applyBorder="1" applyAlignment="1">
      <alignment horizontal="right"/>
    </xf>
    <xf numFmtId="0" fontId="38" fillId="36" borderId="16" xfId="0" applyFont="1" applyFill="1" applyBorder="1" applyAlignment="1">
      <alignment horizontal="right"/>
    </xf>
    <xf numFmtId="1" fontId="39" fillId="0" borderId="32" xfId="0" applyNumberFormat="1" applyFont="1" applyBorder="1" applyAlignment="1">
      <alignment horizontal="right"/>
    </xf>
    <xf numFmtId="1" fontId="39" fillId="0" borderId="34" xfId="0" applyNumberFormat="1" applyFont="1" applyBorder="1" applyAlignment="1">
      <alignment horizontal="right"/>
    </xf>
    <xf numFmtId="1" fontId="39" fillId="0" borderId="36" xfId="0" applyNumberFormat="1" applyFont="1" applyBorder="1" applyAlignment="1">
      <alignment horizontal="right"/>
    </xf>
    <xf numFmtId="0" fontId="18" fillId="36" borderId="34" xfId="0" applyFont="1" applyFill="1" applyBorder="1" applyAlignment="1">
      <alignment horizontal="right" vertical="center"/>
    </xf>
    <xf numFmtId="44" fontId="38" fillId="37" borderId="17" xfId="1" applyFont="1" applyFill="1" applyBorder="1"/>
    <xf numFmtId="0" fontId="18" fillId="36" borderId="32" xfId="0" applyFont="1" applyFill="1" applyBorder="1" applyAlignment="1">
      <alignment horizontal="right" vertical="center"/>
    </xf>
    <xf numFmtId="0" fontId="18" fillId="36" borderId="36" xfId="0" applyFont="1" applyFill="1" applyBorder="1" applyAlignment="1">
      <alignment horizontal="right" vertical="center"/>
    </xf>
    <xf numFmtId="0" fontId="18" fillId="34" borderId="32" xfId="0" applyFont="1" applyFill="1" applyBorder="1" applyAlignment="1">
      <alignment horizontal="right" vertical="center"/>
    </xf>
    <xf numFmtId="0" fontId="18" fillId="34" borderId="34" xfId="0" applyFont="1" applyFill="1" applyBorder="1" applyAlignment="1">
      <alignment horizontal="right" vertical="center"/>
    </xf>
    <xf numFmtId="0" fontId="18" fillId="34" borderId="36" xfId="0" applyFont="1" applyFill="1" applyBorder="1" applyAlignment="1">
      <alignment horizontal="right" vertical="center"/>
    </xf>
    <xf numFmtId="44" fontId="18" fillId="36" borderId="59" xfId="1" applyFont="1" applyFill="1" applyBorder="1" applyAlignment="1" applyProtection="1">
      <alignment horizontal="right" vertical="center"/>
    </xf>
    <xf numFmtId="44" fontId="18" fillId="36" borderId="61" xfId="1" applyFont="1" applyFill="1" applyBorder="1" applyAlignment="1" applyProtection="1">
      <alignment horizontal="right" vertical="center"/>
    </xf>
    <xf numFmtId="1" fontId="39" fillId="0" borderId="34" xfId="0" applyNumberFormat="1" applyFont="1" applyBorder="1"/>
    <xf numFmtId="1" fontId="39" fillId="0" borderId="36" xfId="0" applyNumberFormat="1" applyFont="1" applyBorder="1"/>
    <xf numFmtId="1" fontId="18" fillId="36" borderId="32" xfId="0" applyNumberFormat="1" applyFont="1" applyFill="1" applyBorder="1" applyAlignment="1">
      <alignment horizontal="right" vertical="center"/>
    </xf>
    <xf numFmtId="1" fontId="18" fillId="36" borderId="34" xfId="0" applyNumberFormat="1" applyFont="1" applyFill="1" applyBorder="1" applyAlignment="1">
      <alignment horizontal="right" vertical="center"/>
    </xf>
    <xf numFmtId="1" fontId="18" fillId="36" borderId="36" xfId="0" applyNumberFormat="1" applyFont="1" applyFill="1" applyBorder="1" applyAlignment="1">
      <alignment horizontal="right" vertical="center"/>
    </xf>
    <xf numFmtId="0" fontId="18" fillId="36" borderId="56" xfId="0" applyFont="1" applyFill="1" applyBorder="1" applyAlignment="1">
      <alignment vertical="center"/>
    </xf>
    <xf numFmtId="0" fontId="18" fillId="36" borderId="57" xfId="0" applyFont="1" applyFill="1" applyBorder="1" applyAlignment="1">
      <alignment vertical="center"/>
    </xf>
    <xf numFmtId="0" fontId="18" fillId="36" borderId="58" xfId="0" applyFont="1" applyFill="1" applyBorder="1" applyAlignment="1">
      <alignment vertical="center"/>
    </xf>
    <xf numFmtId="44" fontId="18" fillId="0" borderId="14" xfId="1" applyFont="1" applyFill="1" applyBorder="1" applyAlignment="1" applyProtection="1">
      <alignment horizontal="right" vertical="center"/>
    </xf>
    <xf numFmtId="44" fontId="18" fillId="0" borderId="3" xfId="1" applyFont="1" applyFill="1" applyBorder="1" applyAlignment="1" applyProtection="1">
      <alignment horizontal="right" vertical="center"/>
    </xf>
    <xf numFmtId="44" fontId="18" fillId="0" borderId="47" xfId="1" applyFont="1" applyFill="1" applyBorder="1" applyAlignment="1" applyProtection="1">
      <alignment horizontal="right" vertical="center"/>
    </xf>
    <xf numFmtId="44" fontId="18" fillId="34" borderId="14" xfId="1" applyFont="1" applyFill="1" applyBorder="1" applyAlignment="1">
      <alignment horizontal="right"/>
    </xf>
    <xf numFmtId="44" fontId="18" fillId="34" borderId="3" xfId="1" applyFont="1" applyFill="1" applyBorder="1" applyAlignment="1">
      <alignment horizontal="right"/>
    </xf>
    <xf numFmtId="44" fontId="18" fillId="34" borderId="47" xfId="1" applyFont="1" applyFill="1" applyBorder="1" applyAlignment="1">
      <alignment horizontal="right"/>
    </xf>
    <xf numFmtId="44" fontId="18" fillId="0" borderId="32" xfId="1" applyFont="1" applyFill="1" applyBorder="1" applyAlignment="1" applyProtection="1">
      <alignment horizontal="right" vertical="center"/>
    </xf>
    <xf numFmtId="44" fontId="18" fillId="0" borderId="34" xfId="1" applyFont="1" applyFill="1" applyBorder="1" applyAlignment="1" applyProtection="1">
      <alignment horizontal="right" vertical="center"/>
    </xf>
    <xf numFmtId="44" fontId="18" fillId="0" borderId="36" xfId="1" applyFont="1" applyFill="1" applyBorder="1" applyAlignment="1" applyProtection="1">
      <alignment horizontal="right" vertical="center"/>
    </xf>
    <xf numFmtId="44" fontId="18" fillId="34" borderId="60" xfId="1" applyFont="1" applyFill="1" applyBorder="1" applyAlignment="1" applyProtection="1">
      <alignment horizontal="right" vertical="center"/>
    </xf>
    <xf numFmtId="44" fontId="18" fillId="34" borderId="59" xfId="1" applyFont="1" applyFill="1" applyBorder="1" applyAlignment="1" applyProtection="1">
      <alignment horizontal="right" vertical="center"/>
    </xf>
    <xf numFmtId="44" fontId="18" fillId="34" borderId="61" xfId="1" applyFont="1" applyFill="1" applyBorder="1" applyAlignment="1" applyProtection="1">
      <alignment horizontal="right" vertical="center"/>
    </xf>
    <xf numFmtId="44" fontId="18" fillId="36" borderId="60" xfId="1" applyFont="1" applyFill="1" applyBorder="1" applyAlignment="1" applyProtection="1">
      <alignment horizontal="right" vertical="center"/>
    </xf>
    <xf numFmtId="44" fontId="18" fillId="34" borderId="42" xfId="1" applyFont="1" applyFill="1" applyBorder="1" applyAlignment="1">
      <alignment horizontal="right"/>
    </xf>
    <xf numFmtId="44" fontId="18" fillId="34" borderId="46" xfId="1" applyFont="1" applyFill="1" applyBorder="1" applyAlignment="1">
      <alignment horizontal="right"/>
    </xf>
    <xf numFmtId="44" fontId="18" fillId="34" borderId="48" xfId="1" applyFont="1" applyFill="1" applyBorder="1" applyAlignment="1">
      <alignment horizontal="right"/>
    </xf>
    <xf numFmtId="44" fontId="38" fillId="2" borderId="30" xfId="1" applyFont="1" applyFill="1" applyBorder="1"/>
    <xf numFmtId="0" fontId="19" fillId="2" borderId="29" xfId="0" applyFont="1" applyFill="1" applyBorder="1"/>
    <xf numFmtId="0" fontId="18" fillId="36" borderId="38" xfId="47" applyFont="1" applyFill="1" applyBorder="1" applyAlignment="1" applyProtection="1">
      <alignment horizontal="center" vertical="center"/>
      <protection locked="0"/>
    </xf>
    <xf numFmtId="0" fontId="18" fillId="36" borderId="11" xfId="47" applyFont="1" applyFill="1" applyBorder="1" applyAlignment="1" applyProtection="1">
      <alignment horizontal="center" vertical="center"/>
      <protection locked="0"/>
    </xf>
    <xf numFmtId="0" fontId="18" fillId="36" borderId="66" xfId="47" applyFont="1" applyFill="1" applyBorder="1" applyAlignment="1" applyProtection="1">
      <alignment horizontal="center" vertical="center"/>
      <protection locked="0"/>
    </xf>
    <xf numFmtId="0" fontId="18" fillId="36" borderId="9" xfId="0" applyFont="1" applyFill="1" applyBorder="1" applyAlignment="1" applyProtection="1">
      <alignment horizontal="center" vertical="center"/>
      <protection locked="0"/>
    </xf>
    <xf numFmtId="44" fontId="18" fillId="36" borderId="42" xfId="1" applyFont="1" applyFill="1" applyBorder="1" applyAlignment="1" applyProtection="1">
      <alignment horizontal="right" vertical="center"/>
    </xf>
    <xf numFmtId="44" fontId="18" fillId="36" borderId="46" xfId="1" applyFont="1" applyFill="1" applyBorder="1" applyAlignment="1" applyProtection="1">
      <alignment horizontal="right" vertical="center"/>
    </xf>
    <xf numFmtId="44" fontId="18" fillId="36" borderId="48" xfId="1" applyFont="1" applyFill="1" applyBorder="1" applyAlignment="1" applyProtection="1">
      <alignment horizontal="right" vertical="center"/>
    </xf>
    <xf numFmtId="44" fontId="39" fillId="0" borderId="32" xfId="1" applyFont="1" applyBorder="1" applyAlignment="1">
      <alignment horizontal="right"/>
    </xf>
    <xf numFmtId="44" fontId="39" fillId="0" borderId="34" xfId="1" applyFont="1" applyBorder="1" applyAlignment="1">
      <alignment horizontal="right"/>
    </xf>
    <xf numFmtId="44" fontId="39" fillId="0" borderId="36" xfId="1" applyFont="1" applyBorder="1" applyAlignment="1">
      <alignment horizontal="right"/>
    </xf>
    <xf numFmtId="44" fontId="18" fillId="34" borderId="32" xfId="1" applyFont="1" applyFill="1" applyBorder="1" applyAlignment="1" applyProtection="1">
      <alignment horizontal="right" vertical="center"/>
    </xf>
    <xf numFmtId="44" fontId="18" fillId="34" borderId="34" xfId="1" applyFont="1" applyFill="1" applyBorder="1" applyAlignment="1" applyProtection="1">
      <alignment horizontal="right" vertical="center"/>
    </xf>
    <xf numFmtId="44" fontId="18" fillId="34" borderId="36" xfId="1" applyFont="1" applyFill="1" applyBorder="1" applyAlignment="1" applyProtection="1">
      <alignment horizontal="right" vertical="center"/>
    </xf>
    <xf numFmtId="0" fontId="0" fillId="2" borderId="29" xfId="0" applyFill="1" applyBorder="1" applyAlignment="1">
      <alignment horizontal="right"/>
    </xf>
    <xf numFmtId="44" fontId="18" fillId="36" borderId="34" xfId="1" applyFont="1" applyFill="1" applyBorder="1" applyAlignment="1" applyProtection="1">
      <alignment horizontal="right" vertical="center"/>
    </xf>
    <xf numFmtId="44" fontId="18" fillId="36" borderId="32" xfId="1" applyFont="1" applyFill="1" applyBorder="1" applyAlignment="1" applyProtection="1">
      <alignment horizontal="right" vertical="center"/>
    </xf>
    <xf numFmtId="44" fontId="18" fillId="36" borderId="36" xfId="1" applyFont="1" applyFill="1" applyBorder="1" applyAlignment="1" applyProtection="1">
      <alignment horizontal="right" vertical="center"/>
    </xf>
    <xf numFmtId="44" fontId="18" fillId="36" borderId="14" xfId="1" applyFont="1" applyFill="1" applyBorder="1" applyAlignment="1">
      <alignment horizontal="center" vertical="center"/>
    </xf>
    <xf numFmtId="164" fontId="19" fillId="0" borderId="67" xfId="0" applyNumberFormat="1" applyFont="1" applyBorder="1" applyAlignment="1">
      <alignment horizontal="left" vertical="center"/>
    </xf>
    <xf numFmtId="44" fontId="18" fillId="34" borderId="14" xfId="0" applyNumberFormat="1" applyFont="1" applyFill="1" applyBorder="1" applyAlignment="1">
      <alignment horizontal="right"/>
    </xf>
    <xf numFmtId="44" fontId="18" fillId="34" borderId="3" xfId="0" applyNumberFormat="1" applyFont="1" applyFill="1" applyBorder="1" applyAlignment="1">
      <alignment horizontal="right"/>
    </xf>
    <xf numFmtId="44" fontId="18" fillId="34" borderId="47" xfId="0" applyNumberFormat="1" applyFont="1" applyFill="1" applyBorder="1" applyAlignment="1">
      <alignment horizontal="right"/>
    </xf>
    <xf numFmtId="44" fontId="17" fillId="0" borderId="0" xfId="0" applyNumberFormat="1" applyFont="1"/>
    <xf numFmtId="44" fontId="18" fillId="34" borderId="32" xfId="0" applyNumberFormat="1" applyFont="1" applyFill="1" applyBorder="1" applyAlignment="1">
      <alignment horizontal="right" vertical="center"/>
    </xf>
    <xf numFmtId="44" fontId="18" fillId="34" borderId="34" xfId="0" applyNumberFormat="1" applyFont="1" applyFill="1" applyBorder="1" applyAlignment="1">
      <alignment horizontal="right" vertical="center"/>
    </xf>
    <xf numFmtId="44" fontId="18" fillId="34" borderId="36" xfId="0" applyNumberFormat="1" applyFont="1" applyFill="1" applyBorder="1" applyAlignment="1">
      <alignment horizontal="right" vertical="center"/>
    </xf>
    <xf numFmtId="42" fontId="18" fillId="36" borderId="32" xfId="0" applyNumberFormat="1" applyFont="1" applyFill="1" applyBorder="1" applyAlignment="1">
      <alignment horizontal="right" vertical="center"/>
    </xf>
    <xf numFmtId="42" fontId="18" fillId="36" borderId="34" xfId="0" applyNumberFormat="1" applyFont="1" applyFill="1" applyBorder="1" applyAlignment="1">
      <alignment horizontal="right" vertical="center"/>
    </xf>
    <xf numFmtId="42" fontId="18" fillId="36" borderId="36" xfId="0" applyNumberFormat="1" applyFont="1" applyFill="1" applyBorder="1" applyAlignment="1">
      <alignment horizontal="right" vertical="center"/>
    </xf>
    <xf numFmtId="44" fontId="18" fillId="0" borderId="14" xfId="0" applyNumberFormat="1" applyFont="1" applyBorder="1" applyAlignment="1">
      <alignment horizontal="right" vertical="center"/>
    </xf>
    <xf numFmtId="44" fontId="18" fillId="0" borderId="3" xfId="0" applyNumberFormat="1" applyFont="1" applyBorder="1" applyAlignment="1">
      <alignment horizontal="right" vertical="center"/>
    </xf>
    <xf numFmtId="44" fontId="18" fillId="0" borderId="47" xfId="0" applyNumberFormat="1" applyFont="1" applyBorder="1" applyAlignment="1">
      <alignment horizontal="right" vertical="center"/>
    </xf>
    <xf numFmtId="44" fontId="18" fillId="0" borderId="32" xfId="0" applyNumberFormat="1" applyFont="1" applyBorder="1" applyAlignment="1">
      <alignment horizontal="right" vertical="center"/>
    </xf>
    <xf numFmtId="44" fontId="18" fillId="0" borderId="34" xfId="0" applyNumberFormat="1" applyFont="1" applyBorder="1" applyAlignment="1">
      <alignment horizontal="right" vertical="center"/>
    </xf>
    <xf numFmtId="44" fontId="18" fillId="0" borderId="36" xfId="0" applyNumberFormat="1" applyFont="1" applyBorder="1" applyAlignment="1">
      <alignment horizontal="right" vertical="center"/>
    </xf>
    <xf numFmtId="44" fontId="39" fillId="0" borderId="34" xfId="0" applyNumberFormat="1" applyFont="1" applyBorder="1" applyAlignment="1">
      <alignment horizontal="right"/>
    </xf>
    <xf numFmtId="44" fontId="39" fillId="0" borderId="0" xfId="0" applyNumberFormat="1" applyFont="1"/>
    <xf numFmtId="44" fontId="18" fillId="34" borderId="48" xfId="0" applyNumberFormat="1" applyFont="1" applyFill="1" applyBorder="1" applyAlignment="1">
      <alignment horizontal="right" vertical="center"/>
    </xf>
    <xf numFmtId="44" fontId="18" fillId="34" borderId="42" xfId="1" applyFont="1" applyFill="1" applyBorder="1" applyAlignment="1" applyProtection="1">
      <alignment horizontal="right" vertical="center"/>
    </xf>
    <xf numFmtId="44" fontId="18" fillId="34" borderId="46" xfId="1" applyFont="1" applyFill="1" applyBorder="1" applyAlignment="1" applyProtection="1">
      <alignment horizontal="right" vertical="center"/>
    </xf>
    <xf numFmtId="0" fontId="18" fillId="34" borderId="68" xfId="0" applyFont="1" applyFill="1" applyBorder="1" applyAlignment="1">
      <alignment horizontal="right"/>
    </xf>
    <xf numFmtId="0" fontId="18" fillId="34" borderId="69" xfId="0" applyFont="1" applyFill="1" applyBorder="1" applyAlignment="1">
      <alignment horizontal="right"/>
    </xf>
    <xf numFmtId="0" fontId="18" fillId="34" borderId="70" xfId="0" applyFont="1" applyFill="1" applyBorder="1" applyAlignment="1">
      <alignment horizontal="right"/>
    </xf>
    <xf numFmtId="42" fontId="18" fillId="34" borderId="5" xfId="1" applyNumberFormat="1" applyFont="1" applyFill="1" applyBorder="1" applyAlignment="1" applyProtection="1">
      <alignment horizontal="center" vertical="center"/>
      <protection locked="0"/>
    </xf>
    <xf numFmtId="42" fontId="18" fillId="34" borderId="3" xfId="1" applyNumberFormat="1" applyFont="1" applyFill="1" applyBorder="1" applyAlignment="1" applyProtection="1">
      <alignment horizontal="center" vertical="center"/>
      <protection locked="0"/>
    </xf>
    <xf numFmtId="42" fontId="18" fillId="34" borderId="6" xfId="1" applyNumberFormat="1" applyFont="1" applyFill="1" applyBorder="1" applyAlignment="1" applyProtection="1">
      <alignment horizontal="center" vertical="center"/>
      <protection locked="0"/>
    </xf>
    <xf numFmtId="42" fontId="18" fillId="34" borderId="14" xfId="1" applyNumberFormat="1" applyFont="1" applyFill="1" applyBorder="1" applyAlignment="1" applyProtection="1">
      <alignment horizontal="center" vertical="center"/>
      <protection locked="0"/>
    </xf>
    <xf numFmtId="42" fontId="18" fillId="34" borderId="3" xfId="1" applyNumberFormat="1" applyFont="1" applyFill="1" applyBorder="1" applyAlignment="1">
      <alignment horizontal="center"/>
    </xf>
    <xf numFmtId="42" fontId="18" fillId="34" borderId="7" xfId="1" applyNumberFormat="1" applyFont="1" applyFill="1" applyBorder="1" applyAlignment="1">
      <alignment horizontal="center"/>
    </xf>
    <xf numFmtId="42" fontId="18" fillId="36" borderId="7" xfId="1" applyNumberFormat="1" applyFont="1" applyFill="1" applyBorder="1" applyAlignment="1" applyProtection="1">
      <alignment horizontal="right" vertical="center"/>
      <protection locked="0"/>
    </xf>
    <xf numFmtId="42" fontId="18" fillId="36" borderId="3" xfId="1" applyNumberFormat="1" applyFont="1" applyFill="1" applyBorder="1" applyAlignment="1" applyProtection="1">
      <alignment horizontal="right" vertical="center"/>
      <protection locked="0"/>
    </xf>
    <xf numFmtId="42" fontId="18" fillId="36" borderId="5" xfId="1" applyNumberFormat="1" applyFont="1" applyFill="1" applyBorder="1" applyAlignment="1" applyProtection="1">
      <alignment horizontal="right" vertical="center"/>
      <protection locked="0"/>
    </xf>
    <xf numFmtId="42" fontId="18" fillId="36" borderId="34" xfId="1" applyNumberFormat="1" applyFont="1" applyFill="1" applyBorder="1" applyAlignment="1" applyProtection="1">
      <alignment horizontal="right" vertical="center"/>
    </xf>
    <xf numFmtId="42" fontId="38" fillId="37" borderId="30" xfId="1" applyNumberFormat="1" applyFont="1" applyFill="1" applyBorder="1"/>
    <xf numFmtId="42" fontId="38" fillId="37" borderId="28" xfId="0" applyNumberFormat="1" applyFont="1" applyFill="1" applyBorder="1"/>
    <xf numFmtId="44" fontId="18" fillId="0" borderId="5" xfId="1" applyFont="1" applyFill="1" applyBorder="1" applyAlignment="1" applyProtection="1">
      <alignment horizontal="right" vertical="center"/>
    </xf>
    <xf numFmtId="44" fontId="18" fillId="0" borderId="6" xfId="1" applyFont="1" applyFill="1" applyBorder="1" applyAlignment="1" applyProtection="1">
      <alignment horizontal="right" vertical="center"/>
    </xf>
    <xf numFmtId="0" fontId="18" fillId="36" borderId="38" xfId="47" applyFont="1" applyFill="1" applyBorder="1" applyAlignment="1" applyProtection="1">
      <alignment horizontal="right" vertical="center"/>
      <protection locked="0"/>
    </xf>
    <xf numFmtId="0" fontId="18" fillId="36" borderId="11" xfId="47" applyFont="1" applyFill="1" applyBorder="1" applyAlignment="1" applyProtection="1">
      <alignment horizontal="right" vertical="center"/>
      <protection locked="0"/>
    </xf>
    <xf numFmtId="0" fontId="18" fillId="36" borderId="66" xfId="47" applyFont="1" applyFill="1" applyBorder="1" applyAlignment="1" applyProtection="1">
      <alignment horizontal="right" vertical="center"/>
      <protection locked="0"/>
    </xf>
    <xf numFmtId="0" fontId="18" fillId="36" borderId="9" xfId="0" applyFont="1" applyFill="1" applyBorder="1" applyAlignment="1" applyProtection="1">
      <alignment horizontal="right" vertical="center"/>
      <protection locked="0"/>
    </xf>
    <xf numFmtId="0" fontId="18" fillId="36" borderId="36" xfId="0" applyFont="1" applyFill="1" applyBorder="1" applyAlignment="1" applyProtection="1">
      <alignment horizontal="right" vertical="center"/>
      <protection locked="0"/>
    </xf>
    <xf numFmtId="49" fontId="39" fillId="0" borderId="34" xfId="0" applyNumberFormat="1" applyFont="1" applyBorder="1" applyAlignment="1">
      <alignment horizontal="right"/>
    </xf>
    <xf numFmtId="1" fontId="18" fillId="0" borderId="6" xfId="0" applyNumberFormat="1" applyFont="1" applyBorder="1" applyAlignment="1">
      <alignment horizontal="right" vertical="center"/>
    </xf>
    <xf numFmtId="0" fontId="18" fillId="36" borderId="38" xfId="47" applyFont="1" applyFill="1" applyBorder="1" applyAlignment="1" applyProtection="1">
      <alignment vertical="center"/>
      <protection locked="0"/>
    </xf>
    <xf numFmtId="0" fontId="18" fillId="36" borderId="34" xfId="47" applyFont="1" applyFill="1" applyBorder="1" applyAlignment="1" applyProtection="1">
      <alignment vertical="center"/>
      <protection locked="0"/>
    </xf>
    <xf numFmtId="0" fontId="18" fillId="36" borderId="11" xfId="47" applyFont="1" applyFill="1" applyBorder="1" applyAlignment="1" applyProtection="1">
      <alignment vertical="center"/>
      <protection locked="0"/>
    </xf>
    <xf numFmtId="0" fontId="18" fillId="36" borderId="66" xfId="47" applyFont="1" applyFill="1" applyBorder="1" applyAlignment="1" applyProtection="1">
      <alignment vertical="center"/>
      <protection locked="0"/>
    </xf>
    <xf numFmtId="0" fontId="0" fillId="35" borderId="29" xfId="0" applyFill="1" applyBorder="1" applyAlignment="1">
      <alignment horizontal="center"/>
    </xf>
    <xf numFmtId="0" fontId="38" fillId="35" borderId="16" xfId="0" applyFont="1" applyFill="1" applyBorder="1" applyAlignment="1">
      <alignment horizontal="center"/>
    </xf>
    <xf numFmtId="1" fontId="38" fillId="34" borderId="53" xfId="0" applyNumberFormat="1" applyFont="1" applyFill="1" applyBorder="1" applyAlignment="1">
      <alignment horizontal="center"/>
    </xf>
    <xf numFmtId="164" fontId="18" fillId="36" borderId="7" xfId="47" applyNumberFormat="1" applyFont="1" applyFill="1" applyBorder="1" applyAlignment="1" applyProtection="1">
      <alignment horizontal="right" vertical="center"/>
      <protection locked="0"/>
    </xf>
    <xf numFmtId="164" fontId="18" fillId="36" borderId="3" xfId="47" applyNumberFormat="1" applyFont="1" applyFill="1" applyBorder="1" applyAlignment="1" applyProtection="1">
      <alignment horizontal="right" vertical="center"/>
      <protection locked="0"/>
    </xf>
    <xf numFmtId="164" fontId="18" fillId="36" borderId="5" xfId="47" applyNumberFormat="1" applyFont="1" applyFill="1" applyBorder="1" applyAlignment="1" applyProtection="1">
      <alignment horizontal="right" vertical="center"/>
      <protection locked="0"/>
    </xf>
    <xf numFmtId="44" fontId="18" fillId="36" borderId="5" xfId="1" applyFont="1" applyFill="1" applyBorder="1" applyAlignment="1" applyProtection="1">
      <alignment horizontal="right" vertical="center"/>
      <protection locked="0"/>
    </xf>
    <xf numFmtId="44" fontId="18" fillId="36" borderId="14" xfId="1" applyFont="1" applyFill="1" applyBorder="1" applyAlignment="1">
      <alignment horizontal="right" vertical="center"/>
    </xf>
    <xf numFmtId="44" fontId="18" fillId="36" borderId="47" xfId="1" applyFont="1" applyFill="1" applyBorder="1" applyAlignment="1" applyProtection="1">
      <alignment horizontal="right" vertical="center"/>
      <protection locked="0"/>
    </xf>
    <xf numFmtId="2" fontId="0" fillId="0" borderId="0" xfId="118" applyNumberFormat="1" applyFont="1"/>
    <xf numFmtId="165" fontId="18" fillId="36" borderId="14" xfId="1" applyNumberFormat="1" applyFont="1" applyFill="1" applyBorder="1" applyAlignment="1">
      <alignment horizontal="center" vertical="center"/>
    </xf>
    <xf numFmtId="165" fontId="18" fillId="36" borderId="5" xfId="1" applyNumberFormat="1" applyFont="1" applyFill="1" applyBorder="1" applyAlignment="1" applyProtection="1">
      <alignment horizontal="center" vertical="center"/>
      <protection locked="0"/>
    </xf>
    <xf numFmtId="165" fontId="18" fillId="36" borderId="47" xfId="1" applyNumberFormat="1" applyFont="1" applyFill="1" applyBorder="1" applyAlignment="1" applyProtection="1">
      <alignment horizontal="center" vertical="center"/>
      <protection locked="0"/>
    </xf>
    <xf numFmtId="165" fontId="38" fillId="37" borderId="28" xfId="1" applyNumberFormat="1" applyFont="1" applyFill="1" applyBorder="1"/>
    <xf numFmtId="165" fontId="38" fillId="35" borderId="28" xfId="0" applyNumberFormat="1" applyFont="1" applyFill="1" applyBorder="1"/>
    <xf numFmtId="165" fontId="18" fillId="36" borderId="32" xfId="1" applyNumberFormat="1" applyFont="1" applyFill="1" applyBorder="1" applyAlignment="1" applyProtection="1">
      <alignment horizontal="right" vertical="center"/>
    </xf>
    <xf numFmtId="165" fontId="18" fillId="36" borderId="34" xfId="1" applyNumberFormat="1" applyFont="1" applyFill="1" applyBorder="1" applyAlignment="1" applyProtection="1">
      <alignment horizontal="right" vertical="center"/>
    </xf>
    <xf numFmtId="165" fontId="18" fillId="36" borderId="36" xfId="1" applyNumberFormat="1" applyFont="1" applyFill="1" applyBorder="1" applyAlignment="1" applyProtection="1">
      <alignment horizontal="right" vertical="center"/>
    </xf>
    <xf numFmtId="165" fontId="38" fillId="37" borderId="17" xfId="1" applyNumberFormat="1" applyFont="1" applyFill="1" applyBorder="1"/>
    <xf numFmtId="165" fontId="39" fillId="0" borderId="0" xfId="0" applyNumberFormat="1" applyFont="1"/>
    <xf numFmtId="165" fontId="38" fillId="35" borderId="30" xfId="0" applyNumberFormat="1" applyFont="1" applyFill="1" applyBorder="1"/>
    <xf numFmtId="165" fontId="18" fillId="34" borderId="5" xfId="1" applyNumberFormat="1" applyFont="1" applyFill="1" applyBorder="1" applyAlignment="1" applyProtection="1">
      <alignment horizontal="center" vertical="center"/>
      <protection locked="0"/>
    </xf>
    <xf numFmtId="165" fontId="18" fillId="34" borderId="3" xfId="1" applyNumberFormat="1" applyFont="1" applyFill="1" applyBorder="1" applyAlignment="1" applyProtection="1">
      <alignment horizontal="center" vertical="center"/>
      <protection locked="0"/>
    </xf>
    <xf numFmtId="165" fontId="18" fillId="34" borderId="6" xfId="1" applyNumberFormat="1" applyFont="1" applyFill="1" applyBorder="1" applyAlignment="1" applyProtection="1">
      <alignment horizontal="center" vertical="center"/>
      <protection locked="0"/>
    </xf>
    <xf numFmtId="165" fontId="38" fillId="2" borderId="28" xfId="1" applyNumberFormat="1" applyFont="1" applyFill="1" applyBorder="1"/>
    <xf numFmtId="165" fontId="18" fillId="34" borderId="68" xfId="1" applyNumberFormat="1" applyFont="1" applyFill="1" applyBorder="1" applyAlignment="1">
      <alignment horizontal="right"/>
    </xf>
    <xf numFmtId="165" fontId="18" fillId="34" borderId="69" xfId="1" applyNumberFormat="1" applyFont="1" applyFill="1" applyBorder="1" applyAlignment="1">
      <alignment horizontal="right"/>
    </xf>
    <xf numFmtId="165" fontId="18" fillId="34" borderId="70" xfId="1" applyNumberFormat="1" applyFont="1" applyFill="1" applyBorder="1" applyAlignment="1">
      <alignment horizontal="right"/>
    </xf>
    <xf numFmtId="165" fontId="38" fillId="2" borderId="30" xfId="1" applyNumberFormat="1" applyFont="1" applyFill="1" applyBorder="1"/>
    <xf numFmtId="165" fontId="18" fillId="34" borderId="14" xfId="1" applyNumberFormat="1" applyFont="1" applyFill="1" applyBorder="1" applyAlignment="1" applyProtection="1">
      <alignment horizontal="center" vertical="center"/>
      <protection locked="0"/>
    </xf>
    <xf numFmtId="165" fontId="18" fillId="34" borderId="3" xfId="1" applyNumberFormat="1" applyFont="1" applyFill="1" applyBorder="1" applyAlignment="1">
      <alignment horizontal="center"/>
    </xf>
    <xf numFmtId="165" fontId="18" fillId="34" borderId="7" xfId="1" applyNumberFormat="1" applyFont="1" applyFill="1" applyBorder="1" applyAlignment="1">
      <alignment horizontal="center"/>
    </xf>
    <xf numFmtId="165" fontId="38" fillId="2" borderId="28" xfId="0" applyNumberFormat="1" applyFont="1" applyFill="1" applyBorder="1"/>
    <xf numFmtId="165" fontId="18" fillId="34" borderId="32" xfId="1" applyNumberFormat="1" applyFont="1" applyFill="1" applyBorder="1" applyAlignment="1" applyProtection="1">
      <alignment horizontal="right" vertical="center"/>
    </xf>
    <xf numFmtId="165" fontId="18" fillId="34" borderId="34" xfId="1" applyNumberFormat="1" applyFont="1" applyFill="1" applyBorder="1" applyAlignment="1" applyProtection="1">
      <alignment horizontal="right" vertical="center"/>
    </xf>
    <xf numFmtId="165" fontId="18" fillId="34" borderId="36" xfId="1" applyNumberFormat="1" applyFont="1" applyFill="1" applyBorder="1" applyAlignment="1" applyProtection="1">
      <alignment horizontal="right" vertical="center"/>
    </xf>
    <xf numFmtId="165" fontId="38" fillId="2" borderId="17" xfId="0" applyNumberFormat="1" applyFont="1" applyFill="1" applyBorder="1"/>
    <xf numFmtId="165" fontId="38" fillId="2" borderId="30" xfId="0" applyNumberFormat="1" applyFont="1" applyFill="1" applyBorder="1"/>
    <xf numFmtId="0" fontId="38" fillId="37" borderId="16" xfId="0" applyFont="1" applyFill="1" applyBorder="1"/>
    <xf numFmtId="44" fontId="38" fillId="37" borderId="28" xfId="1" applyFont="1" applyFill="1" applyBorder="1"/>
    <xf numFmtId="44" fontId="38" fillId="2" borderId="17" xfId="1" applyFont="1" applyFill="1" applyBorder="1"/>
    <xf numFmtId="165" fontId="38" fillId="37" borderId="30" xfId="1" applyNumberFormat="1" applyFont="1" applyFill="1" applyBorder="1"/>
    <xf numFmtId="44" fontId="18" fillId="36" borderId="47" xfId="0" applyNumberFormat="1" applyFont="1" applyFill="1" applyBorder="1" applyAlignment="1" applyProtection="1">
      <alignment horizontal="center" vertical="center"/>
      <protection locked="0"/>
    </xf>
    <xf numFmtId="0" fontId="0" fillId="0" borderId="0" xfId="0" applyAlignment="1">
      <alignment wrapText="1"/>
    </xf>
    <xf numFmtId="0" fontId="17" fillId="39" borderId="0" xfId="0" applyFont="1" applyFill="1" applyAlignment="1">
      <alignment wrapText="1"/>
    </xf>
    <xf numFmtId="0" fontId="0" fillId="36" borderId="0" xfId="0" applyFill="1" applyAlignment="1">
      <alignment wrapText="1"/>
    </xf>
    <xf numFmtId="43" fontId="0" fillId="0" borderId="0" xfId="0" applyNumberFormat="1"/>
    <xf numFmtId="0" fontId="0" fillId="40" borderId="0" xfId="0" applyFill="1" applyAlignment="1">
      <alignment wrapText="1"/>
    </xf>
    <xf numFmtId="0" fontId="46" fillId="0" borderId="0" xfId="0" applyFont="1" applyAlignment="1">
      <alignment vertical="center"/>
    </xf>
    <xf numFmtId="0" fontId="17" fillId="0" borderId="0" xfId="0" applyFont="1" applyAlignment="1">
      <alignment horizontal="right"/>
    </xf>
    <xf numFmtId="164" fontId="47" fillId="0" borderId="67" xfId="0" applyNumberFormat="1" applyFont="1" applyBorder="1" applyAlignment="1">
      <alignment horizontal="right" vertical="center"/>
    </xf>
    <xf numFmtId="43" fontId="0" fillId="40" borderId="0" xfId="0" applyNumberFormat="1" applyFill="1"/>
    <xf numFmtId="43" fontId="0" fillId="36" borderId="0" xfId="0" applyNumberFormat="1" applyFill="1"/>
    <xf numFmtId="0" fontId="48" fillId="41" borderId="0" xfId="0" applyFont="1" applyFill="1"/>
    <xf numFmtId="0" fontId="0" fillId="41" borderId="0" xfId="0" applyFill="1"/>
    <xf numFmtId="0" fontId="0" fillId="41" borderId="0" xfId="0" applyFill="1" applyAlignment="1">
      <alignment wrapText="1"/>
    </xf>
    <xf numFmtId="43" fontId="0" fillId="41" borderId="0" xfId="0" applyNumberFormat="1" applyFill="1"/>
    <xf numFmtId="0" fontId="48" fillId="42" borderId="0" xfId="0" applyFont="1" applyFill="1"/>
    <xf numFmtId="0" fontId="0" fillId="42" borderId="0" xfId="0" applyFill="1"/>
    <xf numFmtId="0" fontId="0" fillId="42" borderId="0" xfId="0" applyFill="1" applyAlignment="1">
      <alignment wrapText="1"/>
    </xf>
    <xf numFmtId="43" fontId="0" fillId="42" borderId="0" xfId="0" applyNumberFormat="1" applyFill="1"/>
    <xf numFmtId="0" fontId="49" fillId="43" borderId="0" xfId="0" applyFont="1" applyFill="1"/>
    <xf numFmtId="43" fontId="49" fillId="43" borderId="0" xfId="0" applyNumberFormat="1" applyFont="1" applyFill="1"/>
    <xf numFmtId="0" fontId="0" fillId="44" borderId="0" xfId="0" applyFill="1" applyAlignment="1">
      <alignment wrapText="1"/>
    </xf>
    <xf numFmtId="0" fontId="49" fillId="0" borderId="0" xfId="0" applyFont="1"/>
    <xf numFmtId="44" fontId="0" fillId="0" borderId="0" xfId="1" applyFont="1"/>
    <xf numFmtId="0" fontId="49" fillId="45" borderId="0" xfId="0" applyFont="1" applyFill="1"/>
    <xf numFmtId="49" fontId="50" fillId="48" borderId="71" xfId="211" applyNumberFormat="1" applyFont="1" applyFill="1" applyBorder="1" applyAlignment="1">
      <alignment horizontal="left" vertical="top" wrapText="1"/>
    </xf>
    <xf numFmtId="0" fontId="50" fillId="48" borderId="71" xfId="211" applyFont="1" applyFill="1" applyBorder="1" applyAlignment="1">
      <alignment horizontal="right" vertical="top" wrapText="1"/>
    </xf>
    <xf numFmtId="49" fontId="50" fillId="46" borderId="71" xfId="211" applyNumberFormat="1" applyFont="1" applyFill="1" applyBorder="1" applyAlignment="1">
      <alignment horizontal="center" wrapText="1"/>
    </xf>
    <xf numFmtId="49" fontId="51" fillId="0" borderId="72" xfId="211" applyNumberFormat="1" applyFont="1" applyBorder="1" applyAlignment="1">
      <alignment horizontal="left" vertical="top" wrapText="1"/>
    </xf>
    <xf numFmtId="0" fontId="50" fillId="47" borderId="71" xfId="211" applyFont="1" applyFill="1" applyBorder="1" applyAlignment="1">
      <alignment horizontal="right" vertical="top" wrapText="1"/>
    </xf>
    <xf numFmtId="49" fontId="50" fillId="47" borderId="71" xfId="211" applyNumberFormat="1" applyFont="1" applyFill="1" applyBorder="1" applyAlignment="1">
      <alignment horizontal="left" vertical="top" wrapText="1"/>
    </xf>
    <xf numFmtId="0" fontId="51" fillId="0" borderId="72" xfId="211" applyFont="1" applyBorder="1" applyAlignment="1">
      <alignment horizontal="right" vertical="top" wrapText="1"/>
    </xf>
    <xf numFmtId="44" fontId="18" fillId="0" borderId="34" xfId="1" applyFont="1" applyFill="1" applyBorder="1" applyAlignment="1">
      <alignment horizontal="center"/>
    </xf>
    <xf numFmtId="44" fontId="39" fillId="0" borderId="11" xfId="1" applyFont="1" applyFill="1" applyBorder="1" applyAlignment="1">
      <alignment horizontal="center"/>
    </xf>
    <xf numFmtId="0" fontId="18" fillId="0" borderId="32" xfId="0" applyFont="1" applyBorder="1" applyAlignment="1" applyProtection="1">
      <alignment horizontal="center" vertical="center"/>
      <protection locked="0"/>
    </xf>
    <xf numFmtId="0" fontId="18" fillId="0" borderId="34" xfId="0" applyFont="1" applyBorder="1" applyAlignment="1" applyProtection="1">
      <alignment horizontal="center" vertical="center"/>
      <protection locked="0"/>
    </xf>
    <xf numFmtId="0" fontId="39" fillId="0" borderId="36" xfId="0" applyFont="1" applyBorder="1" applyAlignment="1" applyProtection="1">
      <alignment horizontal="center" vertical="center"/>
      <protection locked="0"/>
    </xf>
    <xf numFmtId="0" fontId="18" fillId="0" borderId="36" xfId="0" applyFont="1" applyBorder="1" applyAlignment="1" applyProtection="1">
      <alignment horizontal="center" vertical="center"/>
      <protection locked="0"/>
    </xf>
    <xf numFmtId="44" fontId="0" fillId="40" borderId="0" xfId="0" applyNumberFormat="1" applyFill="1"/>
    <xf numFmtId="44" fontId="0" fillId="34" borderId="0" xfId="1" applyFont="1" applyFill="1"/>
    <xf numFmtId="0" fontId="0" fillId="34" borderId="0" xfId="0" applyFill="1" applyAlignment="1">
      <alignment wrapText="1"/>
    </xf>
    <xf numFmtId="0" fontId="49" fillId="41" borderId="0" xfId="0" applyFont="1" applyFill="1"/>
    <xf numFmtId="0" fontId="49" fillId="41" borderId="0" xfId="0" applyFont="1" applyFill="1" applyAlignment="1">
      <alignment wrapText="1"/>
    </xf>
    <xf numFmtId="44" fontId="49" fillId="41" borderId="0" xfId="1" applyFont="1" applyFill="1"/>
    <xf numFmtId="44" fontId="49" fillId="41" borderId="0" xfId="0" applyNumberFormat="1" applyFont="1" applyFill="1"/>
    <xf numFmtId="0" fontId="49" fillId="49" borderId="0" xfId="0" applyFont="1" applyFill="1"/>
    <xf numFmtId="0" fontId="49" fillId="49" borderId="0" xfId="0" applyFont="1" applyFill="1" applyAlignment="1">
      <alignment wrapText="1"/>
    </xf>
    <xf numFmtId="44" fontId="49" fillId="49" borderId="0" xfId="1" applyFont="1" applyFill="1"/>
    <xf numFmtId="44" fontId="49" fillId="49" borderId="0" xfId="0" applyNumberFormat="1" applyFont="1" applyFill="1"/>
    <xf numFmtId="0" fontId="49" fillId="50" borderId="0" xfId="0" applyFont="1" applyFill="1"/>
    <xf numFmtId="0" fontId="49" fillId="50" borderId="0" xfId="0" applyFont="1" applyFill="1" applyAlignment="1">
      <alignment horizontal="right"/>
    </xf>
    <xf numFmtId="44" fontId="49" fillId="50" borderId="0" xfId="0" applyNumberFormat="1" applyFont="1" applyFill="1"/>
    <xf numFmtId="0" fontId="0" fillId="0" borderId="73" xfId="0" applyBorder="1"/>
    <xf numFmtId="44" fontId="17" fillId="0" borderId="0" xfId="1" applyFont="1"/>
    <xf numFmtId="0" fontId="49" fillId="0" borderId="0" xfId="0" applyFont="1" applyAlignment="1">
      <alignment wrapText="1"/>
    </xf>
    <xf numFmtId="44" fontId="49" fillId="0" borderId="0" xfId="1" applyFont="1"/>
    <xf numFmtId="0" fontId="17" fillId="0" borderId="0" xfId="0" applyFont="1" applyAlignment="1">
      <alignment wrapText="1"/>
    </xf>
    <xf numFmtId="49" fontId="50" fillId="46" borderId="71" xfId="0" applyNumberFormat="1" applyFont="1" applyFill="1" applyBorder="1" applyAlignment="1">
      <alignment horizontal="center" wrapText="1"/>
    </xf>
    <xf numFmtId="49" fontId="50" fillId="47" borderId="71" xfId="0" applyNumberFormat="1" applyFont="1" applyFill="1" applyBorder="1" applyAlignment="1">
      <alignment horizontal="left" vertical="top" wrapText="1"/>
    </xf>
    <xf numFmtId="49" fontId="50" fillId="48" borderId="71" xfId="0" applyNumberFormat="1" applyFont="1" applyFill="1" applyBorder="1" applyAlignment="1">
      <alignment horizontal="left" vertical="top" wrapText="1"/>
    </xf>
    <xf numFmtId="49" fontId="51" fillId="0" borderId="72" xfId="0" applyNumberFormat="1" applyFont="1" applyBorder="1" applyAlignment="1">
      <alignment horizontal="left" vertical="top" wrapText="1"/>
    </xf>
    <xf numFmtId="0" fontId="50" fillId="47" borderId="71" xfId="0" applyFont="1" applyFill="1" applyBorder="1" applyAlignment="1">
      <alignment horizontal="right" vertical="top" wrapText="1"/>
    </xf>
    <xf numFmtId="0" fontId="50" fillId="48" borderId="71" xfId="0" applyFont="1" applyFill="1" applyBorder="1" applyAlignment="1">
      <alignment horizontal="right" vertical="top" wrapText="1"/>
    </xf>
    <xf numFmtId="0" fontId="51" fillId="0" borderId="72" xfId="0" applyFont="1" applyBorder="1" applyAlignment="1">
      <alignment horizontal="right" vertical="top" wrapText="1"/>
    </xf>
    <xf numFmtId="44" fontId="39" fillId="45" borderId="3" xfId="1" applyFont="1" applyFill="1" applyBorder="1"/>
    <xf numFmtId="44" fontId="39" fillId="45" borderId="34" xfId="1" applyFont="1" applyFill="1" applyBorder="1" applyAlignment="1">
      <alignment horizontal="center"/>
    </xf>
    <xf numFmtId="0" fontId="48" fillId="0" borderId="0" xfId="0" applyFont="1"/>
    <xf numFmtId="0" fontId="36" fillId="0" borderId="0" xfId="0" applyFont="1"/>
    <xf numFmtId="0" fontId="36" fillId="0" borderId="0" xfId="0" applyFont="1" applyAlignment="1">
      <alignment wrapText="1"/>
    </xf>
    <xf numFmtId="0" fontId="48" fillId="39" borderId="0" xfId="0" applyFont="1" applyFill="1" applyAlignment="1">
      <alignment wrapText="1"/>
    </xf>
    <xf numFmtId="0" fontId="36" fillId="51" borderId="0" xfId="0" applyFont="1" applyFill="1" applyAlignment="1">
      <alignment wrapText="1"/>
    </xf>
    <xf numFmtId="0" fontId="36" fillId="34" borderId="0" xfId="0" applyFont="1" applyFill="1" applyAlignment="1">
      <alignment wrapText="1"/>
    </xf>
    <xf numFmtId="44" fontId="0" fillId="51" borderId="0" xfId="0" applyNumberFormat="1" applyFill="1"/>
    <xf numFmtId="44" fontId="0" fillId="0" borderId="0" xfId="1" applyFont="1" applyAlignment="1">
      <alignment wrapText="1"/>
    </xf>
    <xf numFmtId="0" fontId="36" fillId="52" borderId="0" xfId="0" applyFont="1" applyFill="1"/>
    <xf numFmtId="0" fontId="36" fillId="52" borderId="0" xfId="0" applyFont="1" applyFill="1" applyAlignment="1">
      <alignment wrapText="1"/>
    </xf>
    <xf numFmtId="44" fontId="36" fillId="52" borderId="0" xfId="1" applyFont="1" applyFill="1"/>
    <xf numFmtId="44" fontId="36" fillId="39" borderId="0" xfId="1" applyFont="1" applyFill="1"/>
    <xf numFmtId="44" fontId="36" fillId="52" borderId="0" xfId="0" applyNumberFormat="1" applyFont="1" applyFill="1"/>
    <xf numFmtId="44" fontId="7" fillId="0" borderId="0" xfId="1" applyFont="1" applyFill="1"/>
    <xf numFmtId="0" fontId="36" fillId="53" borderId="0" xfId="0" applyFont="1" applyFill="1"/>
    <xf numFmtId="0" fontId="36" fillId="53" borderId="0" xfId="0" applyFont="1" applyFill="1" applyAlignment="1">
      <alignment wrapText="1"/>
    </xf>
    <xf numFmtId="44" fontId="36" fillId="53" borderId="0" xfId="1" applyFont="1" applyFill="1"/>
    <xf numFmtId="44" fontId="36" fillId="53" borderId="0" xfId="0" applyNumberFormat="1" applyFont="1" applyFill="1"/>
    <xf numFmtId="0" fontId="36" fillId="38" borderId="0" xfId="0" applyFont="1" applyFill="1" applyAlignment="1">
      <alignment horizontal="right"/>
    </xf>
    <xf numFmtId="0" fontId="0" fillId="38" borderId="0" xfId="0" applyFill="1"/>
    <xf numFmtId="44" fontId="36" fillId="38" borderId="0" xfId="0" applyNumberFormat="1" applyFont="1" applyFill="1"/>
    <xf numFmtId="44" fontId="0" fillId="0" borderId="0" xfId="1" applyFont="1" applyFill="1"/>
    <xf numFmtId="0" fontId="0" fillId="44" borderId="0" xfId="0" applyFill="1"/>
    <xf numFmtId="0" fontId="48" fillId="0" borderId="0" xfId="0" applyFont="1" applyAlignment="1">
      <alignment wrapText="1"/>
    </xf>
    <xf numFmtId="44" fontId="48" fillId="0" borderId="0" xfId="1" applyFont="1"/>
    <xf numFmtId="49" fontId="52" fillId="48" borderId="71" xfId="231" applyNumberFormat="1" applyFont="1" applyFill="1" applyBorder="1" applyAlignment="1">
      <alignment horizontal="left" vertical="top" wrapText="1"/>
    </xf>
    <xf numFmtId="49" fontId="53" fillId="0" borderId="72" xfId="231" applyNumberFormat="1" applyFont="1" applyBorder="1" applyAlignment="1">
      <alignment horizontal="right" vertical="top" wrapText="1"/>
    </xf>
    <xf numFmtId="49" fontId="52" fillId="48" borderId="71" xfId="231" applyNumberFormat="1" applyFont="1" applyFill="1" applyBorder="1" applyAlignment="1">
      <alignment horizontal="left" vertical="top"/>
    </xf>
    <xf numFmtId="49" fontId="52" fillId="48" borderId="71" xfId="231" applyNumberFormat="1" applyFont="1" applyFill="1" applyBorder="1" applyAlignment="1">
      <alignment horizontal="right" vertical="top" wrapText="1"/>
    </xf>
    <xf numFmtId="49" fontId="52" fillId="46" borderId="71" xfId="231" applyNumberFormat="1" applyFont="1" applyFill="1" applyBorder="1" applyAlignment="1">
      <alignment horizontal="center" wrapText="1"/>
    </xf>
    <xf numFmtId="49" fontId="53" fillId="0" borderId="72" xfId="231" applyNumberFormat="1" applyFont="1" applyBorder="1" applyAlignment="1">
      <alignment horizontal="left" vertical="top" wrapText="1"/>
    </xf>
    <xf numFmtId="49" fontId="52" fillId="46" borderId="71" xfId="231" applyNumberFormat="1" applyFont="1" applyFill="1" applyBorder="1" applyAlignment="1">
      <alignment horizontal="center"/>
    </xf>
    <xf numFmtId="49" fontId="52" fillId="47" borderId="71" xfId="231" applyNumberFormat="1" applyFont="1" applyFill="1" applyBorder="1" applyAlignment="1">
      <alignment horizontal="right" vertical="top" wrapText="1"/>
    </xf>
    <xf numFmtId="49" fontId="52" fillId="47" borderId="71" xfId="231" applyNumberFormat="1" applyFont="1" applyFill="1" applyBorder="1" applyAlignment="1">
      <alignment horizontal="left" vertical="top" wrapText="1"/>
    </xf>
    <xf numFmtId="49" fontId="52" fillId="47" borderId="71" xfId="231" applyNumberFormat="1" applyFont="1" applyFill="1" applyBorder="1" applyAlignment="1">
      <alignment horizontal="left" vertical="top"/>
    </xf>
    <xf numFmtId="0" fontId="0" fillId="54" borderId="0" xfId="0" applyFill="1"/>
    <xf numFmtId="0" fontId="18" fillId="0" borderId="74" xfId="2" applyFont="1" applyBorder="1" applyAlignment="1" applyProtection="1">
      <alignment horizontal="right" vertical="center"/>
    </xf>
    <xf numFmtId="0" fontId="18" fillId="0" borderId="0" xfId="2" applyFont="1" applyAlignment="1" applyProtection="1">
      <alignment horizontal="right" vertical="center"/>
    </xf>
    <xf numFmtId="44" fontId="0" fillId="41" borderId="0" xfId="1" applyFont="1" applyFill="1"/>
    <xf numFmtId="1" fontId="0" fillId="0" borderId="0" xfId="0" applyNumberFormat="1"/>
    <xf numFmtId="44" fontId="0" fillId="0" borderId="73" xfId="1" applyFont="1" applyBorder="1"/>
    <xf numFmtId="44" fontId="0" fillId="51" borderId="0" xfId="1" applyFont="1" applyFill="1"/>
    <xf numFmtId="0" fontId="55" fillId="55" borderId="0" xfId="0" applyFont="1" applyFill="1"/>
    <xf numFmtId="0" fontId="0" fillId="55" borderId="0" xfId="0" applyFill="1"/>
    <xf numFmtId="0" fontId="0" fillId="55" borderId="0" xfId="0" applyFill="1" applyAlignment="1">
      <alignment wrapText="1"/>
    </xf>
    <xf numFmtId="44" fontId="0" fillId="55" borderId="0" xfId="1" applyFont="1" applyFill="1"/>
    <xf numFmtId="44" fontId="0" fillId="55" borderId="0" xfId="0" applyNumberFormat="1" applyFill="1"/>
    <xf numFmtId="0" fontId="55" fillId="42" borderId="0" xfId="0" applyFont="1" applyFill="1"/>
    <xf numFmtId="44" fontId="0" fillId="42" borderId="0" xfId="1" applyFont="1" applyFill="1"/>
    <xf numFmtId="44" fontId="0" fillId="42" borderId="0" xfId="0" applyNumberFormat="1" applyFill="1"/>
    <xf numFmtId="0" fontId="57" fillId="47" borderId="71" xfId="251" applyFont="1" applyFill="1" applyBorder="1" applyAlignment="1">
      <alignment horizontal="right" vertical="top" wrapText="1"/>
    </xf>
    <xf numFmtId="49" fontId="58" fillId="0" borderId="72" xfId="251" applyNumberFormat="1" applyFont="1" applyBorder="1" applyAlignment="1">
      <alignment horizontal="left" vertical="top" wrapText="1"/>
    </xf>
    <xf numFmtId="49" fontId="57" fillId="48" borderId="71" xfId="251" applyNumberFormat="1" applyFont="1" applyFill="1" applyBorder="1" applyAlignment="1">
      <alignment horizontal="left" vertical="top" wrapText="1"/>
    </xf>
    <xf numFmtId="0" fontId="56" fillId="0" borderId="0" xfId="0" applyFont="1"/>
    <xf numFmtId="0" fontId="58" fillId="0" borderId="72" xfId="251" applyFont="1" applyBorder="1" applyAlignment="1">
      <alignment horizontal="right" vertical="top" wrapText="1"/>
    </xf>
    <xf numFmtId="49" fontId="57" fillId="47" borderId="71" xfId="251" applyNumberFormat="1" applyFont="1" applyFill="1" applyBorder="1" applyAlignment="1">
      <alignment horizontal="left" vertical="top" wrapText="1"/>
    </xf>
    <xf numFmtId="49" fontId="57" fillId="46" borderId="71" xfId="251" applyNumberFormat="1" applyFont="1" applyFill="1" applyBorder="1" applyAlignment="1">
      <alignment horizontal="center" wrapText="1"/>
    </xf>
    <xf numFmtId="0" fontId="57" fillId="48" borderId="71" xfId="251" applyFont="1" applyFill="1" applyBorder="1" applyAlignment="1">
      <alignment horizontal="right" vertical="top" wrapText="1"/>
    </xf>
    <xf numFmtId="0" fontId="0" fillId="0" borderId="0" xfId="0" applyAlignment="1">
      <alignment horizontal="left" vertical="top"/>
    </xf>
    <xf numFmtId="0" fontId="59" fillId="0" borderId="75" xfId="0" applyFont="1" applyBorder="1" applyAlignment="1">
      <alignment horizontal="left" vertical="top" wrapText="1"/>
    </xf>
    <xf numFmtId="0" fontId="55" fillId="0" borderId="75" xfId="0" applyFont="1" applyBorder="1" applyAlignment="1">
      <alignment horizontal="left" vertical="top" wrapText="1"/>
    </xf>
    <xf numFmtId="0" fontId="0" fillId="0" borderId="75" xfId="0" applyBorder="1" applyAlignment="1">
      <alignment horizontal="left" wrapText="1"/>
    </xf>
    <xf numFmtId="0" fontId="0" fillId="0" borderId="0" xfId="0" applyAlignment="1">
      <alignment horizontal="left" wrapText="1"/>
    </xf>
    <xf numFmtId="0" fontId="0" fillId="0" borderId="0" xfId="0" applyAlignment="1">
      <alignment vertical="center" wrapText="1"/>
    </xf>
    <xf numFmtId="0" fontId="0" fillId="0" borderId="78" xfId="0" applyBorder="1" applyAlignment="1">
      <alignment wrapText="1"/>
    </xf>
    <xf numFmtId="0" fontId="48" fillId="0" borderId="75" xfId="0" applyFont="1" applyBorder="1" applyAlignment="1">
      <alignment horizontal="left" vertical="top" wrapText="1"/>
    </xf>
    <xf numFmtId="0" fontId="48" fillId="0" borderId="0" xfId="0" applyFont="1" applyAlignment="1">
      <alignment horizontal="left" vertical="top"/>
    </xf>
    <xf numFmtId="0" fontId="0" fillId="34" borderId="0" xfId="0" applyFill="1"/>
    <xf numFmtId="0" fontId="0" fillId="43" borderId="0" xfId="0" applyFill="1"/>
    <xf numFmtId="44" fontId="0" fillId="43" borderId="0" xfId="0" applyNumberFormat="1" applyFill="1"/>
    <xf numFmtId="0" fontId="48" fillId="56" borderId="0" xfId="0" applyFont="1" applyFill="1"/>
    <xf numFmtId="0" fontId="48" fillId="56" borderId="0" xfId="0" applyFont="1" applyFill="1" applyAlignment="1">
      <alignment wrapText="1"/>
    </xf>
    <xf numFmtId="44" fontId="48" fillId="56" borderId="0" xfId="1" applyFont="1" applyFill="1"/>
    <xf numFmtId="44" fontId="48" fillId="56" borderId="0" xfId="0" applyNumberFormat="1" applyFont="1" applyFill="1"/>
    <xf numFmtId="0" fontId="48" fillId="57" borderId="0" xfId="0" applyFont="1" applyFill="1"/>
    <xf numFmtId="0" fontId="48" fillId="57" borderId="0" xfId="0" applyFont="1" applyFill="1" applyAlignment="1">
      <alignment wrapText="1"/>
    </xf>
    <xf numFmtId="44" fontId="48" fillId="57" borderId="0" xfId="1" applyFont="1" applyFill="1"/>
    <xf numFmtId="44" fontId="48" fillId="57" borderId="0" xfId="0" applyNumberFormat="1" applyFont="1" applyFill="1"/>
    <xf numFmtId="44" fontId="48" fillId="39" borderId="0" xfId="1" applyFont="1" applyFill="1"/>
    <xf numFmtId="44" fontId="48" fillId="58" borderId="0" xfId="1" applyFont="1" applyFill="1"/>
    <xf numFmtId="44" fontId="0" fillId="0" borderId="0" xfId="1" applyFont="1" applyAlignment="1">
      <alignment horizontal="left" vertical="top"/>
    </xf>
    <xf numFmtId="0" fontId="17" fillId="0" borderId="75" xfId="0" applyFont="1" applyBorder="1" applyAlignment="1">
      <alignment horizontal="left" vertical="top" wrapText="1"/>
    </xf>
    <xf numFmtId="44" fontId="60" fillId="0" borderId="76" xfId="1" applyFont="1" applyBorder="1" applyAlignment="1">
      <alignment vertical="top" shrinkToFit="1"/>
    </xf>
    <xf numFmtId="44" fontId="61" fillId="0" borderId="76" xfId="1" applyFont="1" applyBorder="1" applyAlignment="1">
      <alignment vertical="top" shrinkToFit="1"/>
    </xf>
    <xf numFmtId="44" fontId="0" fillId="0" borderId="76" xfId="1" applyFont="1" applyBorder="1" applyAlignment="1">
      <alignment wrapText="1"/>
    </xf>
    <xf numFmtId="0" fontId="0" fillId="0" borderId="3" xfId="0" applyBorder="1"/>
    <xf numFmtId="0" fontId="57" fillId="47" borderId="71" xfId="271" applyFont="1" applyFill="1" applyBorder="1" applyAlignment="1">
      <alignment horizontal="right" vertical="top" wrapText="1"/>
    </xf>
    <xf numFmtId="0" fontId="57" fillId="48" borderId="71" xfId="271" applyFont="1" applyFill="1" applyBorder="1" applyAlignment="1">
      <alignment horizontal="right" vertical="top" wrapText="1"/>
    </xf>
    <xf numFmtId="49" fontId="57" fillId="48" borderId="71" xfId="271" applyNumberFormat="1" applyFont="1" applyFill="1" applyBorder="1" applyAlignment="1">
      <alignment horizontal="left" vertical="top" wrapText="1"/>
    </xf>
    <xf numFmtId="49" fontId="58" fillId="0" borderId="72" xfId="271" applyNumberFormat="1" applyFont="1" applyBorder="1" applyAlignment="1">
      <alignment horizontal="left" vertical="top" wrapText="1"/>
    </xf>
    <xf numFmtId="49" fontId="57" fillId="46" borderId="71" xfId="271" applyNumberFormat="1" applyFont="1" applyFill="1" applyBorder="1" applyAlignment="1">
      <alignment horizontal="center" wrapText="1"/>
    </xf>
    <xf numFmtId="0" fontId="58" fillId="0" borderId="72" xfId="271" applyFont="1" applyBorder="1" applyAlignment="1">
      <alignment horizontal="right" vertical="top" wrapText="1"/>
    </xf>
    <xf numFmtId="49" fontId="57" fillId="47" borderId="71" xfId="271" applyNumberFormat="1" applyFont="1" applyFill="1" applyBorder="1" applyAlignment="1">
      <alignment horizontal="left" vertical="top" wrapText="1"/>
    </xf>
    <xf numFmtId="0" fontId="0" fillId="59" borderId="0" xfId="0" applyFill="1"/>
    <xf numFmtId="1" fontId="57" fillId="47" borderId="71" xfId="271" applyNumberFormat="1" applyFont="1" applyFill="1" applyBorder="1" applyAlignment="1">
      <alignment horizontal="right" vertical="top" wrapText="1"/>
    </xf>
    <xf numFmtId="0" fontId="48" fillId="43" borderId="0" xfId="0" applyFont="1" applyFill="1"/>
    <xf numFmtId="44" fontId="48" fillId="43" borderId="0" xfId="0" applyNumberFormat="1" applyFont="1" applyFill="1"/>
    <xf numFmtId="1" fontId="57" fillId="48" borderId="71" xfId="271" applyNumberFormat="1" applyFont="1" applyFill="1" applyBorder="1" applyAlignment="1">
      <alignment horizontal="right" vertical="top" wrapText="1"/>
    </xf>
    <xf numFmtId="1" fontId="58" fillId="0" borderId="72" xfId="271" applyNumberFormat="1" applyFont="1" applyBorder="1" applyAlignment="1">
      <alignment horizontal="right" vertical="top" wrapText="1"/>
    </xf>
    <xf numFmtId="0" fontId="0" fillId="59" borderId="0" xfId="0" applyFill="1" applyAlignment="1">
      <alignment wrapText="1"/>
    </xf>
    <xf numFmtId="0" fontId="48" fillId="43" borderId="0" xfId="0" applyFont="1" applyFill="1" applyAlignment="1">
      <alignment horizontal="right"/>
    </xf>
    <xf numFmtId="0" fontId="55" fillId="41" borderId="0" xfId="0" applyFont="1" applyFill="1"/>
    <xf numFmtId="44" fontId="0" fillId="41" borderId="0" xfId="0" applyNumberFormat="1" applyFill="1"/>
    <xf numFmtId="0" fontId="55" fillId="49" borderId="0" xfId="0" applyFont="1" applyFill="1"/>
    <xf numFmtId="0" fontId="0" fillId="49" borderId="0" xfId="0" applyFill="1"/>
    <xf numFmtId="0" fontId="0" fillId="49" borderId="0" xfId="0" applyFill="1" applyAlignment="1">
      <alignment wrapText="1"/>
    </xf>
    <xf numFmtId="44" fontId="0" fillId="49" borderId="0" xfId="1" applyFont="1" applyFill="1"/>
    <xf numFmtId="44" fontId="0" fillId="49" borderId="0" xfId="0" applyNumberFormat="1" applyFill="1"/>
    <xf numFmtId="0" fontId="17" fillId="0" borderId="80" xfId="0" applyFont="1" applyBorder="1" applyAlignment="1">
      <alignment horizontal="left" vertical="top" wrapText="1"/>
    </xf>
    <xf numFmtId="166" fontId="60" fillId="0" borderId="80" xfId="0" applyNumberFormat="1" applyFont="1" applyBorder="1" applyAlignment="1">
      <alignment vertical="top" shrinkToFit="1"/>
    </xf>
    <xf numFmtId="167" fontId="60" fillId="0" borderId="80" xfId="0" applyNumberFormat="1" applyFont="1" applyBorder="1" applyAlignment="1">
      <alignment vertical="top" shrinkToFit="1"/>
    </xf>
    <xf numFmtId="0" fontId="0" fillId="0" borderId="11" xfId="0" applyBorder="1" applyAlignment="1">
      <alignment horizontal="left" vertical="top"/>
    </xf>
    <xf numFmtId="166" fontId="61" fillId="0" borderId="80" xfId="0" applyNumberFormat="1" applyFont="1" applyBorder="1" applyAlignment="1">
      <alignment vertical="top" shrinkToFit="1"/>
    </xf>
    <xf numFmtId="0" fontId="0" fillId="0" borderId="11" xfId="0" applyBorder="1" applyAlignment="1">
      <alignment horizontal="left" wrapText="1"/>
    </xf>
    <xf numFmtId="0" fontId="17" fillId="0" borderId="80" xfId="0" applyFont="1" applyBorder="1" applyAlignment="1">
      <alignment vertical="top" wrapText="1"/>
    </xf>
    <xf numFmtId="0" fontId="0" fillId="0" borderId="80" xfId="0" applyBorder="1" applyAlignment="1">
      <alignment wrapText="1"/>
    </xf>
    <xf numFmtId="0" fontId="0" fillId="0" borderId="80" xfId="0" applyBorder="1" applyAlignment="1">
      <alignment vertical="center" wrapText="1"/>
    </xf>
    <xf numFmtId="167" fontId="61" fillId="0" borderId="80" xfId="0" applyNumberFormat="1" applyFont="1" applyBorder="1" applyAlignment="1">
      <alignment vertical="top" shrinkToFit="1"/>
    </xf>
    <xf numFmtId="0" fontId="0" fillId="0" borderId="11" xfId="0" applyBorder="1" applyAlignment="1">
      <alignment vertical="center" wrapText="1"/>
    </xf>
    <xf numFmtId="0" fontId="0" fillId="0" borderId="80" xfId="0" applyBorder="1" applyAlignment="1">
      <alignment horizontal="left" wrapText="1"/>
    </xf>
    <xf numFmtId="0" fontId="48" fillId="44" borderId="0" xfId="0" applyFont="1" applyFill="1"/>
    <xf numFmtId="0" fontId="48" fillId="0" borderId="11" xfId="0" applyFont="1" applyBorder="1"/>
    <xf numFmtId="0" fontId="48" fillId="0" borderId="80" xfId="0" applyFont="1" applyBorder="1" applyAlignment="1">
      <alignment horizontal="left" vertical="top" wrapText="1"/>
    </xf>
    <xf numFmtId="0" fontId="19" fillId="0" borderId="0" xfId="0" applyFont="1" applyAlignment="1">
      <alignment horizontal="left" vertical="top"/>
    </xf>
    <xf numFmtId="1" fontId="39" fillId="0" borderId="32" xfId="0" applyNumberFormat="1" applyFont="1" applyBorder="1"/>
    <xf numFmtId="41" fontId="0" fillId="0" borderId="0" xfId="0" applyNumberFormat="1"/>
    <xf numFmtId="43" fontId="17" fillId="0" borderId="0" xfId="0" applyNumberFormat="1" applyFont="1"/>
    <xf numFmtId="43" fontId="46" fillId="0" borderId="0" xfId="0" applyNumberFormat="1" applyFont="1"/>
    <xf numFmtId="0" fontId="48" fillId="41" borderId="0" xfId="0" applyFont="1" applyFill="1" applyAlignment="1">
      <alignment wrapText="1"/>
    </xf>
    <xf numFmtId="41" fontId="48" fillId="41" borderId="0" xfId="0" applyNumberFormat="1" applyFont="1" applyFill="1"/>
    <xf numFmtId="43" fontId="48" fillId="41" borderId="0" xfId="0" applyNumberFormat="1" applyFont="1" applyFill="1"/>
    <xf numFmtId="43" fontId="62" fillId="41" borderId="0" xfId="0" applyNumberFormat="1" applyFont="1" applyFill="1"/>
    <xf numFmtId="0" fontId="48" fillId="42" borderId="0" xfId="0" applyFont="1" applyFill="1" applyAlignment="1">
      <alignment wrapText="1"/>
    </xf>
    <xf numFmtId="41" fontId="48" fillId="42" borderId="0" xfId="0" applyNumberFormat="1" applyFont="1" applyFill="1"/>
    <xf numFmtId="43" fontId="48" fillId="42" borderId="0" xfId="0" applyNumberFormat="1" applyFont="1" applyFill="1"/>
    <xf numFmtId="43" fontId="62" fillId="42" borderId="0" xfId="0" applyNumberFormat="1" applyFont="1" applyFill="1"/>
    <xf numFmtId="0" fontId="17" fillId="60" borderId="0" xfId="0" applyFont="1" applyFill="1"/>
    <xf numFmtId="0" fontId="48" fillId="60" borderId="0" xfId="0" applyFont="1" applyFill="1" applyAlignment="1">
      <alignment horizontal="right"/>
    </xf>
    <xf numFmtId="43" fontId="48" fillId="60" borderId="0" xfId="0" applyNumberFormat="1" applyFont="1" applyFill="1"/>
    <xf numFmtId="0" fontId="0" fillId="0" borderId="75" xfId="0" applyBorder="1" applyAlignment="1">
      <alignment horizontal="left" vertical="top" wrapText="1"/>
    </xf>
    <xf numFmtId="167" fontId="60" fillId="0" borderId="75" xfId="0" applyNumberFormat="1" applyFont="1" applyBorder="1" applyAlignment="1">
      <alignment vertical="top" shrinkToFit="1"/>
    </xf>
    <xf numFmtId="0" fontId="0" fillId="0" borderId="75" xfId="0" applyBorder="1" applyAlignment="1">
      <alignment wrapText="1"/>
    </xf>
    <xf numFmtId="0" fontId="17" fillId="0" borderId="75" xfId="0" applyFont="1" applyBorder="1" applyAlignment="1">
      <alignment vertical="top" wrapText="1"/>
    </xf>
    <xf numFmtId="166" fontId="61" fillId="0" borderId="75" xfId="0" applyNumberFormat="1" applyFont="1" applyBorder="1" applyAlignment="1">
      <alignment vertical="top" shrinkToFit="1"/>
    </xf>
    <xf numFmtId="166" fontId="60" fillId="0" borderId="75" xfId="0" applyNumberFormat="1" applyFont="1" applyBorder="1" applyAlignment="1">
      <alignment vertical="top" shrinkToFit="1"/>
    </xf>
    <xf numFmtId="167" fontId="60" fillId="0" borderId="79" xfId="0" applyNumberFormat="1" applyFont="1" applyBorder="1" applyAlignment="1">
      <alignment vertical="top" shrinkToFit="1"/>
    </xf>
    <xf numFmtId="167" fontId="60" fillId="0" borderId="81" xfId="0" applyNumberFormat="1" applyFont="1" applyBorder="1" applyAlignment="1">
      <alignment vertical="top" shrinkToFit="1"/>
    </xf>
    <xf numFmtId="166" fontId="60" fillId="0" borderId="79" xfId="0" applyNumberFormat="1" applyFont="1" applyBorder="1" applyAlignment="1">
      <alignment vertical="top" shrinkToFit="1"/>
    </xf>
    <xf numFmtId="166" fontId="60" fillId="0" borderId="81" xfId="0" applyNumberFormat="1" applyFont="1" applyBorder="1" applyAlignment="1">
      <alignment vertical="top" shrinkToFit="1"/>
    </xf>
    <xf numFmtId="166" fontId="60" fillId="0" borderId="78" xfId="0" applyNumberFormat="1" applyFont="1" applyBorder="1" applyAlignment="1">
      <alignment vertical="top" shrinkToFit="1"/>
    </xf>
    <xf numFmtId="167" fontId="61" fillId="0" borderId="75" xfId="0" applyNumberFormat="1" applyFont="1" applyBorder="1" applyAlignment="1">
      <alignment vertical="top" shrinkToFit="1"/>
    </xf>
    <xf numFmtId="0" fontId="0" fillId="0" borderId="75" xfId="0" applyBorder="1" applyAlignment="1">
      <alignment vertical="center" wrapText="1"/>
    </xf>
    <xf numFmtId="168" fontId="60" fillId="0" borderId="75" xfId="0" applyNumberFormat="1" applyFont="1" applyBorder="1" applyAlignment="1">
      <alignment vertical="top" shrinkToFit="1"/>
    </xf>
    <xf numFmtId="0" fontId="58" fillId="0" borderId="72" xfId="291" applyFont="1" applyBorder="1" applyAlignment="1">
      <alignment horizontal="right" vertical="top" wrapText="1"/>
    </xf>
    <xf numFmtId="0" fontId="57" fillId="48" borderId="71" xfId="291" applyFont="1" applyFill="1" applyBorder="1" applyAlignment="1">
      <alignment horizontal="right" vertical="top" wrapText="1"/>
    </xf>
    <xf numFmtId="0" fontId="57" fillId="47" borderId="71" xfId="291" applyFont="1" applyFill="1" applyBorder="1" applyAlignment="1">
      <alignment horizontal="right" vertical="top" wrapText="1"/>
    </xf>
    <xf numFmtId="49" fontId="57" fillId="48" borderId="71" xfId="291" applyNumberFormat="1" applyFont="1" applyFill="1" applyBorder="1" applyAlignment="1">
      <alignment horizontal="left" vertical="top" wrapText="1"/>
    </xf>
    <xf numFmtId="49" fontId="58" fillId="0" borderId="72" xfId="291" applyNumberFormat="1" applyFont="1" applyBorder="1" applyAlignment="1">
      <alignment horizontal="left" vertical="top" wrapText="1"/>
    </xf>
    <xf numFmtId="49" fontId="57" fillId="46" borderId="71" xfId="291" applyNumberFormat="1" applyFont="1" applyFill="1" applyBorder="1" applyAlignment="1">
      <alignment horizontal="center" wrapText="1"/>
    </xf>
    <xf numFmtId="49" fontId="57" fillId="47" borderId="71" xfId="291" applyNumberFormat="1" applyFont="1" applyFill="1" applyBorder="1" applyAlignment="1">
      <alignment horizontal="left" vertical="top" wrapText="1"/>
    </xf>
    <xf numFmtId="0" fontId="64" fillId="57" borderId="0" xfId="0" applyFont="1" applyFill="1"/>
    <xf numFmtId="0" fontId="0" fillId="57" borderId="0" xfId="0" applyFill="1"/>
    <xf numFmtId="0" fontId="0" fillId="57" borderId="0" xfId="0" applyFill="1" applyAlignment="1">
      <alignment wrapText="1"/>
    </xf>
    <xf numFmtId="43" fontId="0" fillId="57" borderId="0" xfId="0" applyNumberFormat="1" applyFill="1"/>
    <xf numFmtId="0" fontId="64" fillId="49" borderId="0" xfId="0" applyFont="1" applyFill="1"/>
    <xf numFmtId="43" fontId="0" fillId="49" borderId="0" xfId="0" applyNumberFormat="1" applyFill="1"/>
    <xf numFmtId="43" fontId="48" fillId="57" borderId="0" xfId="0" applyNumberFormat="1" applyFont="1" applyFill="1"/>
    <xf numFmtId="43" fontId="62" fillId="57" borderId="0" xfId="0" applyNumberFormat="1" applyFont="1" applyFill="1"/>
    <xf numFmtId="43" fontId="48" fillId="49" borderId="0" xfId="0" applyNumberFormat="1" applyFont="1" applyFill="1"/>
    <xf numFmtId="43" fontId="62" fillId="49" borderId="0" xfId="0" applyNumberFormat="1" applyFont="1" applyFill="1"/>
    <xf numFmtId="0" fontId="63" fillId="0" borderId="75" xfId="0" applyFont="1" applyBorder="1" applyAlignment="1">
      <alignment horizontal="left" vertical="top" wrapText="1"/>
    </xf>
    <xf numFmtId="0" fontId="64" fillId="0" borderId="75" xfId="0" applyFont="1" applyBorder="1" applyAlignment="1">
      <alignment horizontal="left" vertical="top" wrapText="1"/>
    </xf>
    <xf numFmtId="49" fontId="50" fillId="48" borderId="71" xfId="311" applyNumberFormat="1" applyFont="1" applyFill="1" applyBorder="1" applyAlignment="1">
      <alignment horizontal="left" vertical="top" wrapText="1"/>
    </xf>
    <xf numFmtId="0" fontId="50" fillId="48" borderId="71" xfId="311" applyFont="1" applyFill="1" applyBorder="1" applyAlignment="1">
      <alignment horizontal="right" vertical="top" wrapText="1"/>
    </xf>
    <xf numFmtId="0" fontId="50" fillId="47" borderId="71" xfId="311" applyFont="1" applyFill="1" applyBorder="1" applyAlignment="1">
      <alignment horizontal="right" vertical="top" wrapText="1"/>
    </xf>
    <xf numFmtId="0" fontId="63" fillId="0" borderId="75" xfId="0" applyFont="1" applyBorder="1" applyAlignment="1">
      <alignment vertical="top" wrapText="1"/>
    </xf>
    <xf numFmtId="49" fontId="50" fillId="46" borderId="71" xfId="311" applyNumberFormat="1" applyFont="1" applyFill="1" applyBorder="1" applyAlignment="1">
      <alignment horizontal="center" wrapText="1"/>
    </xf>
    <xf numFmtId="49" fontId="51" fillId="0" borderId="72" xfId="311" applyNumberFormat="1" applyFont="1" applyBorder="1" applyAlignment="1">
      <alignment horizontal="left" vertical="top" wrapText="1"/>
    </xf>
    <xf numFmtId="0" fontId="63" fillId="0" borderId="77" xfId="0" applyFont="1" applyBorder="1" applyAlignment="1">
      <alignment vertical="top" wrapText="1"/>
    </xf>
    <xf numFmtId="49" fontId="50" fillId="47" borderId="71" xfId="311" applyNumberFormat="1" applyFont="1" applyFill="1" applyBorder="1" applyAlignment="1">
      <alignment horizontal="left" vertical="top" wrapText="1"/>
    </xf>
    <xf numFmtId="166" fontId="60" fillId="0" borderId="77" xfId="0" applyNumberFormat="1" applyFont="1" applyBorder="1" applyAlignment="1">
      <alignment vertical="top" shrinkToFit="1"/>
    </xf>
    <xf numFmtId="167" fontId="60" fillId="0" borderId="77" xfId="0" applyNumberFormat="1" applyFont="1" applyBorder="1" applyAlignment="1">
      <alignment vertical="top" shrinkToFit="1"/>
    </xf>
    <xf numFmtId="0" fontId="51" fillId="0" borderId="72" xfId="311" applyFont="1" applyBorder="1" applyAlignment="1">
      <alignment horizontal="right" vertical="top" wrapText="1"/>
    </xf>
    <xf numFmtId="0" fontId="0" fillId="0" borderId="76" xfId="0" applyBorder="1" applyAlignment="1">
      <alignment wrapText="1"/>
    </xf>
    <xf numFmtId="0" fontId="63" fillId="0" borderId="82" xfId="0" applyFont="1" applyBorder="1" applyAlignment="1">
      <alignment vertical="center" wrapText="1"/>
    </xf>
    <xf numFmtId="49" fontId="50" fillId="47" borderId="71" xfId="331" applyNumberFormat="1" applyFont="1" applyFill="1" applyBorder="1" applyAlignment="1">
      <alignment horizontal="left" vertical="top" wrapText="1"/>
    </xf>
    <xf numFmtId="49" fontId="50" fillId="46" borderId="71" xfId="331" applyNumberFormat="1" applyFont="1" applyFill="1" applyBorder="1" applyAlignment="1">
      <alignment horizontal="center" wrapText="1"/>
    </xf>
    <xf numFmtId="49" fontId="51" fillId="0" borderId="72" xfId="331" applyNumberFormat="1" applyFont="1" applyBorder="1" applyAlignment="1">
      <alignment horizontal="left" vertical="top" wrapText="1"/>
    </xf>
    <xf numFmtId="49" fontId="50" fillId="48" borderId="71" xfId="331" applyNumberFormat="1" applyFont="1" applyFill="1" applyBorder="1" applyAlignment="1">
      <alignment horizontal="left" vertical="top" wrapText="1"/>
    </xf>
    <xf numFmtId="0" fontId="48" fillId="49" borderId="0" xfId="0" applyFont="1" applyFill="1"/>
    <xf numFmtId="0" fontId="48" fillId="49" borderId="0" xfId="0" applyFont="1" applyFill="1" applyAlignment="1">
      <alignment wrapText="1"/>
    </xf>
    <xf numFmtId="44" fontId="48" fillId="49" borderId="0" xfId="1" applyFont="1" applyFill="1"/>
    <xf numFmtId="0" fontId="65" fillId="0" borderId="83" xfId="0" applyFont="1" applyBorder="1" applyAlignment="1">
      <alignment vertical="top" wrapText="1" readingOrder="1"/>
    </xf>
    <xf numFmtId="0" fontId="65" fillId="0" borderId="84" xfId="0" applyFont="1" applyBorder="1" applyAlignment="1">
      <alignment horizontal="left" vertical="top" wrapText="1" readingOrder="1"/>
    </xf>
    <xf numFmtId="0" fontId="66" fillId="0" borderId="86" xfId="0" applyFont="1" applyBorder="1" applyAlignment="1">
      <alignment vertical="top" wrapText="1"/>
    </xf>
    <xf numFmtId="43" fontId="65" fillId="0" borderId="83" xfId="0" applyNumberFormat="1" applyFont="1" applyBorder="1" applyAlignment="1">
      <alignment vertical="top" wrapText="1" readingOrder="1"/>
    </xf>
    <xf numFmtId="0" fontId="65" fillId="0" borderId="83" xfId="0" applyFont="1" applyBorder="1" applyAlignment="1">
      <alignment vertical="top" readingOrder="1"/>
    </xf>
    <xf numFmtId="0" fontId="61" fillId="41" borderId="83" xfId="0" applyFont="1" applyFill="1" applyBorder="1" applyAlignment="1">
      <alignment vertical="top" wrapText="1" readingOrder="1"/>
    </xf>
    <xf numFmtId="0" fontId="65" fillId="41" borderId="83" xfId="0" applyFont="1" applyFill="1" applyBorder="1" applyAlignment="1">
      <alignment vertical="top" wrapText="1" readingOrder="1"/>
    </xf>
    <xf numFmtId="0" fontId="65" fillId="41" borderId="83" xfId="0" applyFont="1" applyFill="1" applyBorder="1" applyAlignment="1">
      <alignment vertical="top" readingOrder="1"/>
    </xf>
    <xf numFmtId="43" fontId="65" fillId="41" borderId="83" xfId="0" applyNumberFormat="1" applyFont="1" applyFill="1" applyBorder="1" applyAlignment="1">
      <alignment vertical="top" wrapText="1" readingOrder="1"/>
    </xf>
    <xf numFmtId="0" fontId="61" fillId="41" borderId="0" xfId="0" applyFont="1" applyFill="1" applyAlignment="1">
      <alignment vertical="top" wrapText="1" readingOrder="1"/>
    </xf>
    <xf numFmtId="0" fontId="65" fillId="41" borderId="0" xfId="0" applyFont="1" applyFill="1" applyAlignment="1">
      <alignment vertical="top" wrapText="1" readingOrder="1"/>
    </xf>
    <xf numFmtId="0" fontId="65" fillId="41" borderId="0" xfId="0" applyFont="1" applyFill="1" applyAlignment="1">
      <alignment vertical="top" readingOrder="1"/>
    </xf>
    <xf numFmtId="43" fontId="65" fillId="41" borderId="0" xfId="0" applyNumberFormat="1" applyFont="1" applyFill="1" applyAlignment="1">
      <alignment vertical="top" wrapText="1" readingOrder="1"/>
    </xf>
    <xf numFmtId="0" fontId="61" fillId="49" borderId="0" xfId="0" applyFont="1" applyFill="1" applyAlignment="1">
      <alignment vertical="top" wrapText="1" readingOrder="1"/>
    </xf>
    <xf numFmtId="0" fontId="65" fillId="49" borderId="0" xfId="0" applyFont="1" applyFill="1" applyAlignment="1">
      <alignment vertical="top" wrapText="1" readingOrder="1"/>
    </xf>
    <xf numFmtId="0" fontId="65" fillId="49" borderId="0" xfId="0" applyFont="1" applyFill="1" applyAlignment="1">
      <alignment vertical="top" readingOrder="1"/>
    </xf>
    <xf numFmtId="43" fontId="65" fillId="49" borderId="0" xfId="0" applyNumberFormat="1" applyFont="1" applyFill="1" applyAlignment="1">
      <alignment vertical="top" wrapText="1" readingOrder="1"/>
    </xf>
    <xf numFmtId="43" fontId="0" fillId="0" borderId="0" xfId="0" applyNumberFormat="1" applyAlignment="1">
      <alignment wrapText="1"/>
    </xf>
    <xf numFmtId="1" fontId="39" fillId="0" borderId="0" xfId="0" applyNumberFormat="1" applyFont="1" applyAlignment="1">
      <alignment horizontal="right"/>
    </xf>
    <xf numFmtId="0" fontId="50" fillId="47" borderId="71" xfId="331" applyFont="1" applyFill="1" applyBorder="1" applyAlignment="1">
      <alignment horizontal="right" vertical="top" wrapText="1"/>
    </xf>
    <xf numFmtId="0" fontId="50" fillId="48" borderId="71" xfId="331" applyFont="1" applyFill="1" applyBorder="1" applyAlignment="1">
      <alignment horizontal="right" vertical="top" wrapText="1"/>
    </xf>
    <xf numFmtId="0" fontId="51" fillId="0" borderId="72" xfId="331" applyFont="1" applyBorder="1" applyAlignment="1">
      <alignment horizontal="right" vertical="top" wrapText="1"/>
    </xf>
    <xf numFmtId="0" fontId="48" fillId="50" borderId="0" xfId="0" applyFont="1" applyFill="1"/>
    <xf numFmtId="0" fontId="48" fillId="50" borderId="0" xfId="0" applyFont="1" applyFill="1" applyAlignment="1">
      <alignment horizontal="right"/>
    </xf>
    <xf numFmtId="43" fontId="48" fillId="50" borderId="0" xfId="0" applyNumberFormat="1" applyFont="1" applyFill="1"/>
    <xf numFmtId="0" fontId="0" fillId="0" borderId="76" xfId="0" applyBorder="1" applyAlignment="1">
      <alignment horizontal="left" wrapText="1"/>
    </xf>
    <xf numFmtId="44" fontId="65" fillId="0" borderId="83" xfId="1" applyFont="1" applyBorder="1" applyAlignment="1">
      <alignment vertical="top" wrapText="1" readingOrder="1"/>
    </xf>
    <xf numFmtId="0" fontId="67" fillId="0" borderId="83" xfId="0" applyFont="1" applyBorder="1" applyAlignment="1">
      <alignment vertical="top" wrapText="1" readingOrder="1"/>
    </xf>
    <xf numFmtId="0" fontId="67" fillId="0" borderId="84" xfId="0" applyFont="1" applyBorder="1" applyAlignment="1">
      <alignment vertical="top" wrapText="1" readingOrder="1"/>
    </xf>
    <xf numFmtId="0" fontId="67" fillId="0" borderId="84" xfId="0" applyFont="1" applyBorder="1" applyAlignment="1">
      <alignment horizontal="left" vertical="top" wrapText="1" readingOrder="1"/>
    </xf>
    <xf numFmtId="0" fontId="68" fillId="0" borderId="0" xfId="0" applyFont="1"/>
    <xf numFmtId="43" fontId="67" fillId="0" borderId="83" xfId="0" applyNumberFormat="1" applyFont="1" applyBorder="1" applyAlignment="1">
      <alignment vertical="top" wrapText="1" readingOrder="1"/>
    </xf>
    <xf numFmtId="0" fontId="67" fillId="0" borderId="83" xfId="0" applyFont="1" applyBorder="1" applyAlignment="1">
      <alignment vertical="top" readingOrder="1"/>
    </xf>
    <xf numFmtId="0" fontId="48" fillId="0" borderId="75" xfId="0" applyFont="1" applyBorder="1" applyAlignment="1">
      <alignment wrapText="1"/>
    </xf>
    <xf numFmtId="0" fontId="48" fillId="0" borderId="75" xfId="0" applyFont="1" applyBorder="1" applyAlignment="1">
      <alignment vertical="center" wrapText="1"/>
    </xf>
    <xf numFmtId="0" fontId="48" fillId="0" borderId="75" xfId="0" applyFont="1" applyBorder="1" applyAlignment="1">
      <alignment vertical="top" wrapText="1"/>
    </xf>
    <xf numFmtId="0" fontId="48" fillId="0" borderId="76" xfId="0" applyFont="1" applyBorder="1" applyAlignment="1">
      <alignment vertical="top" wrapText="1"/>
    </xf>
    <xf numFmtId="0" fontId="48" fillId="0" borderId="0" xfId="0" applyFont="1" applyAlignment="1">
      <alignment vertical="center" wrapText="1"/>
    </xf>
    <xf numFmtId="0" fontId="17" fillId="0" borderId="0" xfId="0" applyFont="1" applyAlignment="1">
      <alignment horizontal="left" vertical="top"/>
    </xf>
    <xf numFmtId="0" fontId="17" fillId="0" borderId="0" xfId="0" applyFont="1" applyAlignment="1">
      <alignment vertical="center" wrapText="1"/>
    </xf>
    <xf numFmtId="8" fontId="0" fillId="0" borderId="0" xfId="0" applyNumberFormat="1"/>
    <xf numFmtId="169" fontId="60" fillId="0" borderId="75" xfId="0" applyNumberFormat="1" applyFont="1" applyBorder="1" applyAlignment="1">
      <alignment vertical="top" shrinkToFit="1"/>
    </xf>
    <xf numFmtId="49" fontId="60" fillId="46" borderId="71" xfId="0" applyNumberFormat="1" applyFont="1" applyFill="1" applyBorder="1" applyAlignment="1">
      <alignment horizontal="center" wrapText="1"/>
    </xf>
    <xf numFmtId="49" fontId="60" fillId="47" borderId="71" xfId="0" applyNumberFormat="1" applyFont="1" applyFill="1" applyBorder="1" applyAlignment="1">
      <alignment horizontal="left" vertical="top" wrapText="1"/>
    </xf>
    <xf numFmtId="49" fontId="60" fillId="48" borderId="71" xfId="0" applyNumberFormat="1" applyFont="1" applyFill="1" applyBorder="1" applyAlignment="1">
      <alignment horizontal="left" vertical="top" wrapText="1"/>
    </xf>
    <xf numFmtId="49" fontId="61" fillId="0" borderId="72" xfId="0" applyNumberFormat="1" applyFont="1" applyBorder="1" applyAlignment="1">
      <alignment horizontal="left" vertical="top" wrapText="1"/>
    </xf>
    <xf numFmtId="49" fontId="61" fillId="0" borderId="72" xfId="0" applyNumberFormat="1" applyFont="1" applyBorder="1" applyAlignment="1">
      <alignment horizontal="right" vertical="top" wrapText="1"/>
    </xf>
    <xf numFmtId="0" fontId="60" fillId="47" borderId="71" xfId="0" applyFont="1" applyFill="1" applyBorder="1" applyAlignment="1">
      <alignment horizontal="right" vertical="top" wrapText="1"/>
    </xf>
    <xf numFmtId="0" fontId="60" fillId="48" borderId="71" xfId="0" applyFont="1" applyFill="1" applyBorder="1" applyAlignment="1">
      <alignment horizontal="right" vertical="top" wrapText="1"/>
    </xf>
    <xf numFmtId="0" fontId="61" fillId="0" borderId="72" xfId="0" applyFont="1" applyBorder="1" applyAlignment="1">
      <alignment horizontal="right" vertical="top" wrapText="1"/>
    </xf>
    <xf numFmtId="0" fontId="60" fillId="0" borderId="83" xfId="0" applyFont="1" applyBorder="1" applyAlignment="1">
      <alignment vertical="top" wrapText="1" readingOrder="1"/>
    </xf>
    <xf numFmtId="0" fontId="60" fillId="0" borderId="87" xfId="0" applyFont="1" applyBorder="1" applyAlignment="1">
      <alignment vertical="top" wrapText="1" readingOrder="1"/>
    </xf>
    <xf numFmtId="0" fontId="67" fillId="41" borderId="84" xfId="0" applyFont="1" applyFill="1" applyBorder="1" applyAlignment="1">
      <alignment vertical="top" wrapText="1" readingOrder="1"/>
    </xf>
    <xf numFmtId="0" fontId="67" fillId="41" borderId="83" xfId="0" applyFont="1" applyFill="1" applyBorder="1" applyAlignment="1">
      <alignment vertical="top" readingOrder="1"/>
    </xf>
    <xf numFmtId="0" fontId="67" fillId="41" borderId="83" xfId="0" applyFont="1" applyFill="1" applyBorder="1" applyAlignment="1">
      <alignment vertical="top" wrapText="1" readingOrder="1"/>
    </xf>
    <xf numFmtId="43" fontId="67" fillId="41" borderId="83" xfId="0" applyNumberFormat="1" applyFont="1" applyFill="1" applyBorder="1" applyAlignment="1">
      <alignment vertical="top" wrapText="1" readingOrder="1"/>
    </xf>
    <xf numFmtId="0" fontId="67" fillId="41" borderId="0" xfId="0" applyFont="1" applyFill="1" applyAlignment="1">
      <alignment vertical="top" wrapText="1" readingOrder="1"/>
    </xf>
    <xf numFmtId="43" fontId="67" fillId="41" borderId="0" xfId="0" applyNumberFormat="1" applyFont="1" applyFill="1" applyAlignment="1">
      <alignment vertical="top" wrapText="1" readingOrder="1"/>
    </xf>
    <xf numFmtId="0" fontId="61" fillId="55" borderId="0" xfId="0" applyFont="1" applyFill="1" applyAlignment="1">
      <alignment vertical="top" wrapText="1" readingOrder="1"/>
    </xf>
    <xf numFmtId="0" fontId="67" fillId="55" borderId="0" xfId="0" applyFont="1" applyFill="1" applyAlignment="1">
      <alignment vertical="top" wrapText="1" readingOrder="1"/>
    </xf>
    <xf numFmtId="43" fontId="67" fillId="55" borderId="0" xfId="0" applyNumberFormat="1" applyFont="1" applyFill="1" applyAlignment="1">
      <alignment vertical="top" wrapText="1" readingOrder="1"/>
    </xf>
    <xf numFmtId="43" fontId="0" fillId="55" borderId="0" xfId="0" applyNumberFormat="1" applyFill="1"/>
    <xf numFmtId="0" fontId="68" fillId="60" borderId="0" xfId="0" applyFont="1" applyFill="1"/>
    <xf numFmtId="0" fontId="46" fillId="60" borderId="0" xfId="0" applyFont="1" applyFill="1" applyAlignment="1">
      <alignment horizontal="right"/>
    </xf>
    <xf numFmtId="43" fontId="0" fillId="60" borderId="0" xfId="0" applyNumberFormat="1" applyFill="1"/>
    <xf numFmtId="43" fontId="0" fillId="34" borderId="0" xfId="0" applyNumberFormat="1" applyFill="1"/>
    <xf numFmtId="0" fontId="36" fillId="40" borderId="0" xfId="0" applyFont="1" applyFill="1" applyAlignment="1">
      <alignment wrapText="1"/>
    </xf>
    <xf numFmtId="43" fontId="61" fillId="41" borderId="83" xfId="0" applyNumberFormat="1" applyFont="1" applyFill="1" applyBorder="1" applyAlignment="1">
      <alignment vertical="top" wrapText="1" readingOrder="1"/>
    </xf>
    <xf numFmtId="0" fontId="61" fillId="41" borderId="83" xfId="0" applyFont="1" applyFill="1" applyBorder="1" applyAlignment="1">
      <alignment vertical="top" readingOrder="1"/>
    </xf>
    <xf numFmtId="0" fontId="61" fillId="41" borderId="83" xfId="0" applyFont="1" applyFill="1" applyBorder="1" applyAlignment="1">
      <alignment wrapText="1" readingOrder="1"/>
    </xf>
    <xf numFmtId="0" fontId="61" fillId="41" borderId="83" xfId="0" applyFont="1" applyFill="1" applyBorder="1" applyAlignment="1">
      <alignment readingOrder="1"/>
    </xf>
    <xf numFmtId="43" fontId="61" fillId="41" borderId="83" xfId="0" applyNumberFormat="1" applyFont="1" applyFill="1" applyBorder="1" applyAlignment="1">
      <alignment wrapText="1" readingOrder="1"/>
    </xf>
    <xf numFmtId="0" fontId="61" fillId="41" borderId="0" xfId="0" applyFont="1" applyFill="1" applyAlignment="1">
      <alignment vertical="top" readingOrder="1"/>
    </xf>
    <xf numFmtId="43" fontId="61" fillId="41" borderId="0" xfId="0" applyNumberFormat="1" applyFont="1" applyFill="1" applyAlignment="1">
      <alignment vertical="top" wrapText="1" readingOrder="1"/>
    </xf>
    <xf numFmtId="0" fontId="48" fillId="55" borderId="0" xfId="0" applyFont="1" applyFill="1"/>
    <xf numFmtId="43" fontId="48" fillId="55" borderId="0" xfId="0" applyNumberFormat="1" applyFont="1" applyFill="1"/>
    <xf numFmtId="43" fontId="48" fillId="43" borderId="0" xfId="0" applyNumberFormat="1" applyFont="1" applyFill="1"/>
    <xf numFmtId="43" fontId="60" fillId="0" borderId="79" xfId="0" applyNumberFormat="1" applyFont="1" applyBorder="1" applyAlignment="1">
      <alignment vertical="top" shrinkToFit="1"/>
    </xf>
    <xf numFmtId="43" fontId="60" fillId="0" borderId="81" xfId="0" applyNumberFormat="1" applyFont="1" applyBorder="1" applyAlignment="1">
      <alignment vertical="top" shrinkToFit="1"/>
    </xf>
    <xf numFmtId="43" fontId="60" fillId="0" borderId="78" xfId="0" applyNumberFormat="1" applyFont="1" applyBorder="1" applyAlignment="1">
      <alignment vertical="top" shrinkToFit="1"/>
    </xf>
    <xf numFmtId="43" fontId="60" fillId="0" borderId="75" xfId="0" applyNumberFormat="1" applyFont="1" applyBorder="1" applyAlignment="1">
      <alignment vertical="top" shrinkToFit="1"/>
    </xf>
    <xf numFmtId="43" fontId="61" fillId="0" borderId="75" xfId="0" applyNumberFormat="1" applyFont="1" applyBorder="1" applyAlignment="1">
      <alignment vertical="top" shrinkToFit="1"/>
    </xf>
    <xf numFmtId="43" fontId="0" fillId="0" borderId="75" xfId="0" applyNumberFormat="1" applyBorder="1" applyAlignment="1">
      <alignment wrapText="1"/>
    </xf>
    <xf numFmtId="43" fontId="0" fillId="0" borderId="75" xfId="0" applyNumberFormat="1" applyBorder="1" applyAlignment="1">
      <alignment vertical="center" wrapText="1"/>
    </xf>
    <xf numFmtId="0" fontId="19" fillId="37" borderId="14" xfId="0" applyFont="1" applyFill="1" applyBorder="1" applyAlignment="1">
      <alignment horizontal="center" vertical="center"/>
    </xf>
    <xf numFmtId="0" fontId="19" fillId="37" borderId="63" xfId="0" applyFont="1" applyFill="1" applyBorder="1" applyAlignment="1">
      <alignment horizontal="center" vertical="center"/>
    </xf>
    <xf numFmtId="44" fontId="38" fillId="38" borderId="15" xfId="1" applyFont="1" applyFill="1" applyBorder="1" applyAlignment="1">
      <alignment horizontal="center"/>
    </xf>
    <xf numFmtId="44" fontId="38" fillId="38" borderId="17" xfId="1" applyFont="1" applyFill="1" applyBorder="1" applyAlignment="1">
      <alignment horizontal="center"/>
    </xf>
    <xf numFmtId="0" fontId="19" fillId="0" borderId="55" xfId="0" applyFont="1" applyBorder="1" applyAlignment="1">
      <alignment horizontal="center" vertical="center"/>
    </xf>
    <xf numFmtId="0" fontId="19" fillId="0" borderId="15" xfId="0" applyFont="1" applyBorder="1" applyAlignment="1">
      <alignment horizontal="center" vertical="center"/>
    </xf>
    <xf numFmtId="0" fontId="19" fillId="0" borderId="16" xfId="0" applyFont="1" applyBorder="1" applyAlignment="1">
      <alignment horizontal="center" vertical="center"/>
    </xf>
    <xf numFmtId="0" fontId="19" fillId="0" borderId="17" xfId="0" applyFont="1" applyBorder="1" applyAlignment="1">
      <alignment horizontal="center" vertical="center"/>
    </xf>
    <xf numFmtId="0" fontId="19" fillId="2" borderId="29" xfId="0" applyFont="1" applyFill="1" applyBorder="1" applyAlignment="1">
      <alignment horizontal="center" vertical="center"/>
    </xf>
    <xf numFmtId="0" fontId="19" fillId="2" borderId="16" xfId="0" applyFont="1" applyFill="1" applyBorder="1" applyAlignment="1">
      <alignment horizontal="center" vertical="center"/>
    </xf>
    <xf numFmtId="0" fontId="19" fillId="2" borderId="63" xfId="0" applyFont="1" applyFill="1" applyBorder="1" applyAlignment="1">
      <alignment horizontal="center" vertical="center"/>
    </xf>
    <xf numFmtId="0" fontId="19" fillId="2" borderId="28" xfId="0" applyFont="1" applyFill="1" applyBorder="1" applyAlignment="1">
      <alignment horizontal="center" vertical="center"/>
    </xf>
    <xf numFmtId="0" fontId="21" fillId="34" borderId="18" xfId="0" applyFont="1" applyFill="1" applyBorder="1" applyAlignment="1">
      <alignment horizontal="center" vertical="center" wrapText="1"/>
    </xf>
    <xf numFmtId="0" fontId="21" fillId="34" borderId="49" xfId="0" applyFont="1" applyFill="1" applyBorder="1" applyAlignment="1">
      <alignment horizontal="center" vertical="center" wrapText="1"/>
    </xf>
    <xf numFmtId="0" fontId="19" fillId="37" borderId="40" xfId="0" applyFont="1" applyFill="1" applyBorder="1" applyAlignment="1">
      <alignment horizontal="center" vertical="center"/>
    </xf>
    <xf numFmtId="0" fontId="19" fillId="37" borderId="41" xfId="0" applyFont="1" applyFill="1" applyBorder="1" applyAlignment="1">
      <alignment horizontal="center" vertical="center"/>
    </xf>
    <xf numFmtId="0" fontId="19" fillId="0" borderId="18" xfId="0" applyFont="1" applyBorder="1" applyAlignment="1">
      <alignment horizontal="center" vertical="center"/>
    </xf>
    <xf numFmtId="0" fontId="59" fillId="0" borderId="75" xfId="0" applyFont="1" applyBorder="1" applyAlignment="1">
      <alignment horizontal="left" vertical="top" wrapText="1" indent="1"/>
    </xf>
    <xf numFmtId="0" fontId="59" fillId="0" borderId="76" xfId="0" applyFont="1" applyBorder="1" applyAlignment="1">
      <alignment horizontal="left" vertical="top" wrapText="1" indent="1"/>
    </xf>
    <xf numFmtId="166" fontId="60" fillId="0" borderId="75" xfId="0" applyNumberFormat="1" applyFont="1" applyBorder="1" applyAlignment="1">
      <alignment horizontal="left" vertical="top" indent="4" shrinkToFit="1"/>
    </xf>
    <xf numFmtId="166" fontId="60" fillId="0" borderId="77" xfId="0" applyNumberFormat="1" applyFont="1" applyBorder="1" applyAlignment="1">
      <alignment horizontal="left" vertical="top" indent="4" shrinkToFit="1"/>
    </xf>
    <xf numFmtId="0" fontId="55" fillId="0" borderId="75" xfId="0" applyFont="1" applyBorder="1" applyAlignment="1">
      <alignment horizontal="left" vertical="top" wrapText="1"/>
    </xf>
    <xf numFmtId="0" fontId="55" fillId="0" borderId="76" xfId="0" applyFont="1" applyBorder="1" applyAlignment="1">
      <alignment horizontal="left" vertical="top" wrapText="1"/>
    </xf>
    <xf numFmtId="166" fontId="61" fillId="0" borderId="75" xfId="0" applyNumberFormat="1" applyFont="1" applyBorder="1" applyAlignment="1">
      <alignment horizontal="left" vertical="top" indent="4" shrinkToFit="1"/>
    </xf>
    <xf numFmtId="166" fontId="61" fillId="0" borderId="77" xfId="0" applyNumberFormat="1" applyFont="1" applyBorder="1" applyAlignment="1">
      <alignment horizontal="left" vertical="top" indent="4" shrinkToFit="1"/>
    </xf>
    <xf numFmtId="166" fontId="61" fillId="0" borderId="75" xfId="0" applyNumberFormat="1" applyFont="1" applyBorder="1" applyAlignment="1">
      <alignment horizontal="left" vertical="top" indent="3" shrinkToFit="1"/>
    </xf>
    <xf numFmtId="166" fontId="61" fillId="0" borderId="77" xfId="0" applyNumberFormat="1" applyFont="1" applyBorder="1" applyAlignment="1">
      <alignment horizontal="left" vertical="top" indent="3" shrinkToFit="1"/>
    </xf>
    <xf numFmtId="167" fontId="60" fillId="0" borderId="75" xfId="0" applyNumberFormat="1" applyFont="1" applyBorder="1" applyAlignment="1">
      <alignment horizontal="right" vertical="top" shrinkToFit="1"/>
    </xf>
    <xf numFmtId="167" fontId="60" fillId="0" borderId="77" xfId="0" applyNumberFormat="1" applyFont="1" applyBorder="1" applyAlignment="1">
      <alignment horizontal="right" vertical="top" shrinkToFit="1"/>
    </xf>
    <xf numFmtId="167" fontId="61" fillId="0" borderId="75" xfId="0" applyNumberFormat="1" applyFont="1" applyBorder="1" applyAlignment="1">
      <alignment horizontal="right" vertical="top" shrinkToFit="1"/>
    </xf>
    <xf numFmtId="167" fontId="61" fillId="0" borderId="77" xfId="0" applyNumberFormat="1" applyFont="1" applyBorder="1" applyAlignment="1">
      <alignment horizontal="right" vertical="top" shrinkToFit="1"/>
    </xf>
    <xf numFmtId="0" fontId="0" fillId="0" borderId="75" xfId="0" applyBorder="1" applyAlignment="1">
      <alignment horizontal="left" wrapText="1"/>
    </xf>
    <xf numFmtId="0" fontId="0" fillId="0" borderId="77" xfId="0" applyBorder="1" applyAlignment="1">
      <alignment horizontal="left" wrapText="1"/>
    </xf>
    <xf numFmtId="166" fontId="60" fillId="0" borderId="75" xfId="0" applyNumberFormat="1" applyFont="1" applyBorder="1" applyAlignment="1">
      <alignment horizontal="right" vertical="top" shrinkToFit="1"/>
    </xf>
    <xf numFmtId="166" fontId="60" fillId="0" borderId="77" xfId="0" applyNumberFormat="1" applyFont="1" applyBorder="1" applyAlignment="1">
      <alignment horizontal="right" vertical="top" shrinkToFit="1"/>
    </xf>
    <xf numFmtId="166" fontId="61" fillId="0" borderId="75" xfId="0" applyNumberFormat="1" applyFont="1" applyBorder="1" applyAlignment="1">
      <alignment horizontal="right" vertical="top" shrinkToFit="1"/>
    </xf>
    <xf numFmtId="166" fontId="61" fillId="0" borderId="77" xfId="0" applyNumberFormat="1" applyFont="1" applyBorder="1" applyAlignment="1">
      <alignment horizontal="right" vertical="top" shrinkToFit="1"/>
    </xf>
    <xf numFmtId="0" fontId="0" fillId="0" borderId="0" xfId="0" applyAlignment="1">
      <alignment horizontal="left" wrapText="1"/>
    </xf>
    <xf numFmtId="0" fontId="0" fillId="0" borderId="0" xfId="0" applyAlignment="1">
      <alignment horizontal="left" vertical="center" wrapText="1"/>
    </xf>
    <xf numFmtId="0" fontId="48" fillId="0" borderId="75" xfId="0" applyFont="1" applyBorder="1" applyAlignment="1">
      <alignment horizontal="left" vertical="top" wrapText="1"/>
    </xf>
    <xf numFmtId="0" fontId="48" fillId="0" borderId="77" xfId="0" applyFont="1" applyBorder="1" applyAlignment="1">
      <alignment horizontal="left" vertical="top" wrapText="1"/>
    </xf>
    <xf numFmtId="0" fontId="55" fillId="0" borderId="77" xfId="0" applyFont="1" applyBorder="1" applyAlignment="1">
      <alignment horizontal="left" vertical="top" wrapText="1"/>
    </xf>
    <xf numFmtId="0" fontId="0" fillId="0" borderId="75" xfId="0" applyBorder="1" applyAlignment="1">
      <alignment horizontal="left" vertical="center" wrapText="1"/>
    </xf>
    <xf numFmtId="0" fontId="0" fillId="0" borderId="77" xfId="0" applyBorder="1" applyAlignment="1">
      <alignment horizontal="left" vertical="center" wrapText="1"/>
    </xf>
    <xf numFmtId="0" fontId="59" fillId="0" borderId="75" xfId="0" applyFont="1" applyBorder="1" applyAlignment="1">
      <alignment horizontal="left" vertical="top" wrapText="1"/>
    </xf>
    <xf numFmtId="0" fontId="59" fillId="0" borderId="76" xfId="0" applyFont="1" applyBorder="1" applyAlignment="1">
      <alignment horizontal="left" vertical="top" wrapText="1"/>
    </xf>
    <xf numFmtId="0" fontId="59" fillId="0" borderId="77" xfId="0" applyFont="1" applyBorder="1" applyAlignment="1">
      <alignment horizontal="left" vertical="top" wrapText="1"/>
    </xf>
    <xf numFmtId="0" fontId="48" fillId="0" borderId="76" xfId="0" applyFont="1" applyBorder="1" applyAlignment="1">
      <alignment horizontal="left" vertical="top" wrapText="1"/>
    </xf>
    <xf numFmtId="0" fontId="17" fillId="0" borderId="75" xfId="0" applyFont="1" applyBorder="1" applyAlignment="1">
      <alignment horizontal="left" vertical="top" wrapText="1" indent="1"/>
    </xf>
    <xf numFmtId="0" fontId="17" fillId="0" borderId="76" xfId="0" applyFont="1" applyBorder="1" applyAlignment="1">
      <alignment horizontal="left" vertical="top" wrapText="1" indent="1"/>
    </xf>
    <xf numFmtId="0" fontId="0" fillId="0" borderId="79" xfId="0" applyBorder="1" applyAlignment="1">
      <alignment horizontal="left" vertical="center" wrapText="1"/>
    </xf>
    <xf numFmtId="44" fontId="60" fillId="0" borderId="75" xfId="1" applyFont="1" applyBorder="1" applyAlignment="1">
      <alignment horizontal="right" vertical="top" shrinkToFit="1"/>
    </xf>
    <xf numFmtId="44" fontId="60" fillId="0" borderId="77" xfId="1" applyFont="1" applyBorder="1" applyAlignment="1">
      <alignment horizontal="right" vertical="top" shrinkToFit="1"/>
    </xf>
    <xf numFmtId="44" fontId="0" fillId="0" borderId="75" xfId="1" applyFont="1" applyBorder="1" applyAlignment="1">
      <alignment horizontal="left" vertical="center" wrapText="1"/>
    </xf>
    <xf numFmtId="44" fontId="0" fillId="0" borderId="77" xfId="1" applyFont="1" applyBorder="1" applyAlignment="1">
      <alignment horizontal="left" vertical="center" wrapText="1"/>
    </xf>
    <xf numFmtId="44" fontId="61" fillId="0" borderId="75" xfId="1" applyFont="1" applyBorder="1" applyAlignment="1">
      <alignment horizontal="right" vertical="top" shrinkToFit="1"/>
    </xf>
    <xf numFmtId="44" fontId="61" fillId="0" borderId="77" xfId="1" applyFont="1" applyBorder="1" applyAlignment="1">
      <alignment horizontal="right" vertical="top" shrinkToFit="1"/>
    </xf>
    <xf numFmtId="44" fontId="0" fillId="0" borderId="75" xfId="1" applyFont="1" applyBorder="1" applyAlignment="1">
      <alignment horizontal="left" wrapText="1"/>
    </xf>
    <xf numFmtId="44" fontId="0" fillId="0" borderId="77" xfId="1" applyFont="1" applyBorder="1" applyAlignment="1">
      <alignment horizontal="left" wrapText="1"/>
    </xf>
    <xf numFmtId="0" fontId="17" fillId="0" borderId="75" xfId="0" applyFont="1" applyBorder="1" applyAlignment="1">
      <alignment horizontal="left" vertical="top" wrapText="1"/>
    </xf>
    <xf numFmtId="0" fontId="17" fillId="0" borderId="76" xfId="0" applyFont="1" applyBorder="1" applyAlignment="1">
      <alignment horizontal="left" vertical="top" wrapText="1"/>
    </xf>
    <xf numFmtId="0" fontId="17" fillId="0" borderId="77" xfId="0" applyFont="1" applyBorder="1" applyAlignment="1">
      <alignment horizontal="left" vertical="top" wrapText="1"/>
    </xf>
    <xf numFmtId="0" fontId="17" fillId="0" borderId="79" xfId="0" applyFont="1" applyBorder="1" applyAlignment="1">
      <alignment horizontal="left" vertical="top" wrapText="1"/>
    </xf>
    <xf numFmtId="0" fontId="17" fillId="0" borderId="81" xfId="0" applyFont="1" applyBorder="1" applyAlignment="1">
      <alignment horizontal="left" vertical="top" wrapText="1"/>
    </xf>
    <xf numFmtId="0" fontId="17" fillId="0" borderId="78" xfId="0" applyFont="1" applyBorder="1" applyAlignment="1">
      <alignment horizontal="left" vertical="top" wrapText="1"/>
    </xf>
    <xf numFmtId="0" fontId="64" fillId="0" borderId="75" xfId="0" applyFont="1" applyBorder="1" applyAlignment="1">
      <alignment horizontal="left" vertical="top" wrapText="1"/>
    </xf>
    <xf numFmtId="0" fontId="64" fillId="0" borderId="76" xfId="0" applyFont="1" applyBorder="1" applyAlignment="1">
      <alignment horizontal="left" vertical="top" wrapText="1"/>
    </xf>
    <xf numFmtId="166" fontId="61" fillId="0" borderId="75" xfId="0" applyNumberFormat="1" applyFont="1" applyBorder="1" applyAlignment="1">
      <alignment horizontal="left" vertical="top" indent="2" shrinkToFit="1"/>
    </xf>
    <xf numFmtId="166" fontId="61" fillId="0" borderId="77" xfId="0" applyNumberFormat="1" applyFont="1" applyBorder="1" applyAlignment="1">
      <alignment horizontal="left" vertical="top" indent="2" shrinkToFit="1"/>
    </xf>
    <xf numFmtId="0" fontId="63" fillId="0" borderId="75" xfId="0" applyFont="1" applyBorder="1" applyAlignment="1">
      <alignment horizontal="left" vertical="top" wrapText="1" indent="1"/>
    </xf>
    <xf numFmtId="0" fontId="63" fillId="0" borderId="76" xfId="0" applyFont="1" applyBorder="1" applyAlignment="1">
      <alignment horizontal="left" vertical="top" wrapText="1" indent="1"/>
    </xf>
    <xf numFmtId="167" fontId="61" fillId="0" borderId="75" xfId="0" applyNumberFormat="1" applyFont="1" applyBorder="1" applyAlignment="1">
      <alignment horizontal="left" vertical="top" indent="6" shrinkToFit="1"/>
    </xf>
    <xf numFmtId="167" fontId="61" fillId="0" borderId="77" xfId="0" applyNumberFormat="1" applyFont="1" applyBorder="1" applyAlignment="1">
      <alignment horizontal="left" vertical="top" indent="6" shrinkToFit="1"/>
    </xf>
    <xf numFmtId="167" fontId="60" fillId="0" borderId="75" xfId="0" applyNumberFormat="1" applyFont="1" applyBorder="1" applyAlignment="1">
      <alignment horizontal="left" vertical="top" indent="6" shrinkToFit="1"/>
    </xf>
    <xf numFmtId="167" fontId="60" fillId="0" borderId="77" xfId="0" applyNumberFormat="1" applyFont="1" applyBorder="1" applyAlignment="1">
      <alignment horizontal="left" vertical="top" indent="6" shrinkToFit="1"/>
    </xf>
    <xf numFmtId="0" fontId="63" fillId="0" borderId="75" xfId="0" applyFont="1" applyBorder="1" applyAlignment="1">
      <alignment horizontal="left" vertical="top" wrapText="1"/>
    </xf>
    <xf numFmtId="0" fontId="63" fillId="0" borderId="76" xfId="0" applyFont="1" applyBorder="1" applyAlignment="1">
      <alignment horizontal="left" vertical="top" wrapText="1"/>
    </xf>
    <xf numFmtId="0" fontId="63" fillId="0" borderId="77" xfId="0" applyFont="1" applyBorder="1" applyAlignment="1">
      <alignment horizontal="left" vertical="top" wrapText="1"/>
    </xf>
    <xf numFmtId="0" fontId="65" fillId="0" borderId="83" xfId="0" applyFont="1" applyBorder="1" applyAlignment="1">
      <alignment vertical="top" wrapText="1" readingOrder="1"/>
    </xf>
    <xf numFmtId="0" fontId="66" fillId="0" borderId="85" xfId="0" applyFont="1" applyBorder="1" applyAlignment="1">
      <alignment vertical="top" wrapText="1"/>
    </xf>
    <xf numFmtId="0" fontId="66" fillId="0" borderId="86" xfId="0" applyFont="1" applyBorder="1" applyAlignment="1">
      <alignment vertical="top" wrapText="1"/>
    </xf>
    <xf numFmtId="0" fontId="63" fillId="0" borderId="79" xfId="0" applyFont="1" applyBorder="1" applyAlignment="1">
      <alignment horizontal="left" vertical="top" wrapText="1"/>
    </xf>
    <xf numFmtId="0" fontId="63" fillId="0" borderId="81" xfId="0" applyFont="1" applyBorder="1" applyAlignment="1">
      <alignment horizontal="left" vertical="top" wrapText="1"/>
    </xf>
    <xf numFmtId="0" fontId="0" fillId="0" borderId="79" xfId="0" applyBorder="1" applyAlignment="1">
      <alignment horizontal="left" vertical="top" wrapText="1"/>
    </xf>
    <xf numFmtId="0" fontId="0" fillId="0" borderId="81" xfId="0" applyBorder="1" applyAlignment="1">
      <alignment horizontal="left" vertical="top" wrapText="1"/>
    </xf>
    <xf numFmtId="0" fontId="67" fillId="0" borderId="83" xfId="0" applyFont="1" applyBorder="1" applyAlignment="1">
      <alignment vertical="top" wrapText="1" readingOrder="1"/>
    </xf>
    <xf numFmtId="0" fontId="68" fillId="0" borderId="86" xfId="0" applyFont="1" applyBorder="1" applyAlignment="1">
      <alignment vertical="top" wrapText="1"/>
    </xf>
    <xf numFmtId="0" fontId="68" fillId="0" borderId="85" xfId="0" applyFont="1" applyBorder="1" applyAlignment="1">
      <alignment vertical="top" wrapText="1"/>
    </xf>
  </cellXfs>
  <cellStyles count="351">
    <cellStyle name="20% - Accent1" xfId="21" builtinId="30" customBuiltin="1"/>
    <cellStyle name="20% - Accent1 10" xfId="233" xr:uid="{03601857-A7C9-4EAB-8528-6DE128CA8613}"/>
    <cellStyle name="20% - Accent1 11" xfId="253" xr:uid="{9AE43908-4B28-4781-B417-0BAB6C404D1F}"/>
    <cellStyle name="20% - Accent1 12" xfId="273" xr:uid="{C77A0C7A-D02A-43B4-B181-9550DA92AB5C}"/>
    <cellStyle name="20% - Accent1 13" xfId="293" xr:uid="{5AD3014B-195A-4252-AF2B-4198A4197501}"/>
    <cellStyle name="20% - Accent1 14" xfId="313" xr:uid="{3D559A0F-8CE8-4B46-91C7-104659D3730C}"/>
    <cellStyle name="20% - Accent1 15" xfId="333" xr:uid="{0789E8EB-203D-4AFB-A319-9CAE0A155437}"/>
    <cellStyle name="20% - Accent1 2" xfId="48" xr:uid="{00000000-0005-0000-0000-000001000000}"/>
    <cellStyle name="20% - Accent1 2 2" xfId="90" xr:uid="{00000000-0005-0000-0000-000001000000}"/>
    <cellStyle name="20% - Accent1 3" xfId="62" xr:uid="{00000000-0005-0000-0000-000002000000}"/>
    <cellStyle name="20% - Accent1 3 2" xfId="104" xr:uid="{00000000-0005-0000-0000-000002000000}"/>
    <cellStyle name="20% - Accent1 4" xfId="76" xr:uid="{00000000-0005-0000-0000-000051000000}"/>
    <cellStyle name="20% - Accent1 5" xfId="123" xr:uid="{0E1E9BDF-0B9D-4E9A-948B-740E6CEA2C47}"/>
    <cellStyle name="20% - Accent1 6" xfId="144" xr:uid="{1BDFAC21-65DD-4CA6-B17A-164F263B1277}"/>
    <cellStyle name="20% - Accent1 7" xfId="164" xr:uid="{10E8E8DF-AFD8-48D6-823E-05B80EE40F20}"/>
    <cellStyle name="20% - Accent1 8" xfId="184" xr:uid="{9111BB71-41C0-4652-BAD5-E0FA3987DFD8}"/>
    <cellStyle name="20% - Accent1 9" xfId="213" xr:uid="{C56DB18C-6E04-415A-A53F-0FB1A42BEC91}"/>
    <cellStyle name="20% - Accent2" xfId="25" builtinId="34" customBuiltin="1"/>
    <cellStyle name="20% - Accent2 10" xfId="236" xr:uid="{63290B79-509A-466E-9064-425E627A7C92}"/>
    <cellStyle name="20% - Accent2 11" xfId="256" xr:uid="{04B94032-B939-4625-ABAB-2FE058DBAE7A}"/>
    <cellStyle name="20% - Accent2 12" xfId="276" xr:uid="{28559A9E-6492-451E-8796-E8DB58D948DC}"/>
    <cellStyle name="20% - Accent2 13" xfId="296" xr:uid="{87C857B7-B673-42B4-AF51-9B810D5F45D6}"/>
    <cellStyle name="20% - Accent2 14" xfId="316" xr:uid="{B19E19BB-5DB3-4D09-912E-35485CF49A5E}"/>
    <cellStyle name="20% - Accent2 15" xfId="336" xr:uid="{73EEF090-66D1-4D8A-8434-729F8B86BE0A}"/>
    <cellStyle name="20% - Accent2 2" xfId="50" xr:uid="{00000000-0005-0000-0000-000004000000}"/>
    <cellStyle name="20% - Accent2 2 2" xfId="92" xr:uid="{00000000-0005-0000-0000-000004000000}"/>
    <cellStyle name="20% - Accent2 3" xfId="64" xr:uid="{00000000-0005-0000-0000-000005000000}"/>
    <cellStyle name="20% - Accent2 3 2" xfId="106" xr:uid="{00000000-0005-0000-0000-000005000000}"/>
    <cellStyle name="20% - Accent2 4" xfId="78" xr:uid="{00000000-0005-0000-0000-000054000000}"/>
    <cellStyle name="20% - Accent2 5" xfId="126" xr:uid="{12A8F3C9-F988-4E41-A01B-FF976BBF6DBC}"/>
    <cellStyle name="20% - Accent2 6" xfId="147" xr:uid="{31DF663F-CF87-414D-BDB9-B8F880B0DFE8}"/>
    <cellStyle name="20% - Accent2 7" xfId="167" xr:uid="{CFFA6C3F-AFFA-4D6D-BF5D-48E985E15E90}"/>
    <cellStyle name="20% - Accent2 8" xfId="187" xr:uid="{E59A2C5B-FAA7-4FE5-977B-19AEB3B7C4DC}"/>
    <cellStyle name="20% - Accent2 9" xfId="216" xr:uid="{EA6B37DF-7C1B-45DB-B2C7-399E007D8697}"/>
    <cellStyle name="20% - Accent3" xfId="29" builtinId="38" customBuiltin="1"/>
    <cellStyle name="20% - Accent3 10" xfId="239" xr:uid="{36BBF676-19CB-4C8B-8077-2FDCB5FA57CE}"/>
    <cellStyle name="20% - Accent3 11" xfId="259" xr:uid="{629F3ACF-BFE9-49E9-A080-9AB7B1958CBA}"/>
    <cellStyle name="20% - Accent3 12" xfId="279" xr:uid="{E3F2A6BF-98B1-4BC9-90B7-7417A893D352}"/>
    <cellStyle name="20% - Accent3 13" xfId="299" xr:uid="{CDB999AC-B767-46CB-925F-BF4FF6587548}"/>
    <cellStyle name="20% - Accent3 14" xfId="319" xr:uid="{51461E0D-905D-4E0B-8795-FCC66DA180E6}"/>
    <cellStyle name="20% - Accent3 15" xfId="339" xr:uid="{896AB5E0-06B3-4854-956F-B00F934F64BD}"/>
    <cellStyle name="20% - Accent3 2" xfId="52" xr:uid="{00000000-0005-0000-0000-000007000000}"/>
    <cellStyle name="20% - Accent3 2 2" xfId="94" xr:uid="{00000000-0005-0000-0000-000007000000}"/>
    <cellStyle name="20% - Accent3 3" xfId="66" xr:uid="{00000000-0005-0000-0000-000008000000}"/>
    <cellStyle name="20% - Accent3 3 2" xfId="108" xr:uid="{00000000-0005-0000-0000-000008000000}"/>
    <cellStyle name="20% - Accent3 4" xfId="80" xr:uid="{00000000-0005-0000-0000-000057000000}"/>
    <cellStyle name="20% - Accent3 5" xfId="129" xr:uid="{85940954-27EF-4C0B-B165-347369484249}"/>
    <cellStyle name="20% - Accent3 6" xfId="150" xr:uid="{924BC71F-F1D7-4E87-A90C-FB78D0FD4359}"/>
    <cellStyle name="20% - Accent3 7" xfId="170" xr:uid="{FC8A6A41-DFC4-4CB3-880F-087CD4256B12}"/>
    <cellStyle name="20% - Accent3 8" xfId="190" xr:uid="{05A304F9-6041-4EF1-99B3-9C2B517B18A6}"/>
    <cellStyle name="20% - Accent3 9" xfId="219" xr:uid="{39E57C0E-90BE-4F70-A56D-3578EE5A3DFA}"/>
    <cellStyle name="20% - Accent4" xfId="33" builtinId="42" customBuiltin="1"/>
    <cellStyle name="20% - Accent4 10" xfId="242" xr:uid="{153763D6-FAAC-400F-88AC-865C9D79EAD9}"/>
    <cellStyle name="20% - Accent4 11" xfId="262" xr:uid="{29B601CA-B12E-47E8-A17E-D8AC79A14357}"/>
    <cellStyle name="20% - Accent4 12" xfId="282" xr:uid="{5434F0D5-75C4-4A35-AA34-D41025882F11}"/>
    <cellStyle name="20% - Accent4 13" xfId="302" xr:uid="{260E1906-3E29-4F6B-9FB3-3E047859E846}"/>
    <cellStyle name="20% - Accent4 14" xfId="322" xr:uid="{1A325620-C40D-4452-9F48-750718FAF1F3}"/>
    <cellStyle name="20% - Accent4 15" xfId="342" xr:uid="{4F4803B5-2FF7-4870-A1E5-27680654D327}"/>
    <cellStyle name="20% - Accent4 2" xfId="54" xr:uid="{00000000-0005-0000-0000-00000A000000}"/>
    <cellStyle name="20% - Accent4 2 2" xfId="96" xr:uid="{00000000-0005-0000-0000-00000A000000}"/>
    <cellStyle name="20% - Accent4 3" xfId="68" xr:uid="{00000000-0005-0000-0000-00000B000000}"/>
    <cellStyle name="20% - Accent4 3 2" xfId="110" xr:uid="{00000000-0005-0000-0000-00000B000000}"/>
    <cellStyle name="20% - Accent4 4" xfId="82" xr:uid="{00000000-0005-0000-0000-00005A000000}"/>
    <cellStyle name="20% - Accent4 5" xfId="132" xr:uid="{CB44D53F-4E50-4ABC-8A26-08D4E475D6AC}"/>
    <cellStyle name="20% - Accent4 6" xfId="153" xr:uid="{80DABAF7-48C5-4217-81B9-4C362FA80075}"/>
    <cellStyle name="20% - Accent4 7" xfId="173" xr:uid="{77590384-257B-40C0-9758-94E34285A3A4}"/>
    <cellStyle name="20% - Accent4 8" xfId="193" xr:uid="{5697C739-A397-4572-A1FD-79FB0A98D19D}"/>
    <cellStyle name="20% - Accent4 9" xfId="222" xr:uid="{38DC8A28-68A9-441E-AB11-499D12F1A10E}"/>
    <cellStyle name="20% - Accent5" xfId="37" builtinId="46" customBuiltin="1"/>
    <cellStyle name="20% - Accent5 10" xfId="245" xr:uid="{BC1C82CD-2B9A-4BEF-A8EE-0078AA14CD68}"/>
    <cellStyle name="20% - Accent5 11" xfId="265" xr:uid="{DF1AC65E-0DB5-45AB-B805-DEE852311284}"/>
    <cellStyle name="20% - Accent5 12" xfId="285" xr:uid="{9F92B04F-9DBE-459E-8DED-9DA6A9DF485A}"/>
    <cellStyle name="20% - Accent5 13" xfId="305" xr:uid="{E35EAC84-F719-467A-AECA-7BF3D1A77796}"/>
    <cellStyle name="20% - Accent5 14" xfId="325" xr:uid="{0861630F-F13F-4CF1-8277-D11CD0E03C96}"/>
    <cellStyle name="20% - Accent5 15" xfId="345" xr:uid="{B620EF6A-238D-4DAD-9E2F-A0D4EDC1C02F}"/>
    <cellStyle name="20% - Accent5 2" xfId="56" xr:uid="{00000000-0005-0000-0000-00000D000000}"/>
    <cellStyle name="20% - Accent5 2 2" xfId="98" xr:uid="{00000000-0005-0000-0000-00000D000000}"/>
    <cellStyle name="20% - Accent5 3" xfId="70" xr:uid="{00000000-0005-0000-0000-00000E000000}"/>
    <cellStyle name="20% - Accent5 3 2" xfId="112" xr:uid="{00000000-0005-0000-0000-00000E000000}"/>
    <cellStyle name="20% - Accent5 4" xfId="84" xr:uid="{00000000-0005-0000-0000-00005D000000}"/>
    <cellStyle name="20% - Accent5 5" xfId="135" xr:uid="{B9523B4A-C05E-4D81-91C5-3EA89B1D4202}"/>
    <cellStyle name="20% - Accent5 6" xfId="156" xr:uid="{C6DC311D-C798-46C2-B07B-91D9C479FE8A}"/>
    <cellStyle name="20% - Accent5 7" xfId="176" xr:uid="{568FD22A-5394-43B8-A393-D2C21CFD64EE}"/>
    <cellStyle name="20% - Accent5 8" xfId="196" xr:uid="{5FD4F2CC-A458-4370-8168-B3CEC41CA2FC}"/>
    <cellStyle name="20% - Accent5 9" xfId="225" xr:uid="{FFE5BDD2-514B-4627-AEF0-224231C71777}"/>
    <cellStyle name="20% - Accent6" xfId="41" builtinId="50" customBuiltin="1"/>
    <cellStyle name="20% - Accent6 10" xfId="248" xr:uid="{FFB2CF2E-8223-4CC5-B2E8-F55FDEBBBEB5}"/>
    <cellStyle name="20% - Accent6 11" xfId="268" xr:uid="{2988334E-01BF-4CBB-86BC-8E78DD96C084}"/>
    <cellStyle name="20% - Accent6 12" xfId="288" xr:uid="{0BD9C4DD-ABC9-4B1D-AEA2-1084BEB91DC7}"/>
    <cellStyle name="20% - Accent6 13" xfId="308" xr:uid="{777710DD-2A61-46EF-9F29-9175B9A146ED}"/>
    <cellStyle name="20% - Accent6 14" xfId="328" xr:uid="{36EDC990-98EC-424F-9A9E-B10D0E97CDB7}"/>
    <cellStyle name="20% - Accent6 15" xfId="348" xr:uid="{04E1F983-63C1-4274-A602-4583C99298BF}"/>
    <cellStyle name="20% - Accent6 2" xfId="58" xr:uid="{00000000-0005-0000-0000-000010000000}"/>
    <cellStyle name="20% - Accent6 2 2" xfId="100" xr:uid="{00000000-0005-0000-0000-000010000000}"/>
    <cellStyle name="20% - Accent6 3" xfId="72" xr:uid="{00000000-0005-0000-0000-000011000000}"/>
    <cellStyle name="20% - Accent6 3 2" xfId="114" xr:uid="{00000000-0005-0000-0000-000011000000}"/>
    <cellStyle name="20% - Accent6 4" xfId="86" xr:uid="{00000000-0005-0000-0000-000060000000}"/>
    <cellStyle name="20% - Accent6 5" xfId="138" xr:uid="{7A4B88E2-4831-48E9-BBE5-07BA63B138AF}"/>
    <cellStyle name="20% - Accent6 6" xfId="159" xr:uid="{0C200437-648D-42C1-A112-35D717777BDC}"/>
    <cellStyle name="20% - Accent6 7" xfId="179" xr:uid="{2A4D0601-0323-42E8-B40F-DAAD6CDF3676}"/>
    <cellStyle name="20% - Accent6 8" xfId="199" xr:uid="{282369FD-3CBF-4159-8757-55A041C78EF7}"/>
    <cellStyle name="20% - Accent6 9" xfId="228" xr:uid="{43A5DE85-4B84-4199-BE07-0C31189BB562}"/>
    <cellStyle name="40% - Accent1" xfId="22" builtinId="31" customBuiltin="1"/>
    <cellStyle name="40% - Accent1 10" xfId="234" xr:uid="{D8C915B0-42E7-4521-A7AA-2C44C5772E31}"/>
    <cellStyle name="40% - Accent1 11" xfId="254" xr:uid="{A5BCD86E-C16B-49AA-B7EE-185CB3E4E79A}"/>
    <cellStyle name="40% - Accent1 12" xfId="274" xr:uid="{EA8C94FA-8343-40AB-A72B-ED1EE5DE35C0}"/>
    <cellStyle name="40% - Accent1 13" xfId="294" xr:uid="{110E0790-9296-4B16-9201-D0FB64BDD681}"/>
    <cellStyle name="40% - Accent1 14" xfId="314" xr:uid="{5659D2D3-B684-4F9D-8868-67D35A2B49F4}"/>
    <cellStyle name="40% - Accent1 15" xfId="334" xr:uid="{126A6CCB-E849-4A7C-950A-A74035DA25D0}"/>
    <cellStyle name="40% - Accent1 2" xfId="49" xr:uid="{00000000-0005-0000-0000-000013000000}"/>
    <cellStyle name="40% - Accent1 2 2" xfId="91" xr:uid="{00000000-0005-0000-0000-000013000000}"/>
    <cellStyle name="40% - Accent1 3" xfId="63" xr:uid="{00000000-0005-0000-0000-000014000000}"/>
    <cellStyle name="40% - Accent1 3 2" xfId="105" xr:uid="{00000000-0005-0000-0000-000014000000}"/>
    <cellStyle name="40% - Accent1 4" xfId="77" xr:uid="{00000000-0005-0000-0000-000063000000}"/>
    <cellStyle name="40% - Accent1 5" xfId="124" xr:uid="{10C6A6A4-67F0-4BD1-8208-1A24B4A505E9}"/>
    <cellStyle name="40% - Accent1 6" xfId="145" xr:uid="{9F1A292F-31AE-4522-A823-FAC13A42A39B}"/>
    <cellStyle name="40% - Accent1 7" xfId="165" xr:uid="{96E42491-59E2-4559-926A-339C90A3FF5B}"/>
    <cellStyle name="40% - Accent1 8" xfId="185" xr:uid="{1EF2920D-F85F-4B09-A808-18D8BADE82F4}"/>
    <cellStyle name="40% - Accent1 9" xfId="214" xr:uid="{322F7B24-32BD-4266-91C8-2D3353D16AB2}"/>
    <cellStyle name="40% - Accent2" xfId="26" builtinId="35" customBuiltin="1"/>
    <cellStyle name="40% - Accent2 10" xfId="237" xr:uid="{6771B1A5-77E9-4076-B094-243D963B2294}"/>
    <cellStyle name="40% - Accent2 11" xfId="257" xr:uid="{A16A3739-00D3-494E-BE60-D2083CC97427}"/>
    <cellStyle name="40% - Accent2 12" xfId="277" xr:uid="{DB9397A8-330A-44D2-BA73-51A733A8EC61}"/>
    <cellStyle name="40% - Accent2 13" xfId="297" xr:uid="{77D1675F-5BCE-4292-B48F-500764DF1DB7}"/>
    <cellStyle name="40% - Accent2 14" xfId="317" xr:uid="{C8331A2B-C0B0-4E46-AC79-7EB8F29900D5}"/>
    <cellStyle name="40% - Accent2 15" xfId="337" xr:uid="{E2BB28F4-E819-45E9-B874-6414D54F6E52}"/>
    <cellStyle name="40% - Accent2 2" xfId="51" xr:uid="{00000000-0005-0000-0000-000016000000}"/>
    <cellStyle name="40% - Accent2 2 2" xfId="93" xr:uid="{00000000-0005-0000-0000-000016000000}"/>
    <cellStyle name="40% - Accent2 3" xfId="65" xr:uid="{00000000-0005-0000-0000-000017000000}"/>
    <cellStyle name="40% - Accent2 3 2" xfId="107" xr:uid="{00000000-0005-0000-0000-000017000000}"/>
    <cellStyle name="40% - Accent2 4" xfId="79" xr:uid="{00000000-0005-0000-0000-000066000000}"/>
    <cellStyle name="40% - Accent2 5" xfId="127" xr:uid="{60010FEB-BB9B-4FFC-A4A6-6FC253CEA14E}"/>
    <cellStyle name="40% - Accent2 6" xfId="148" xr:uid="{E1A018B9-085E-4DCD-9FA7-1B49737BF873}"/>
    <cellStyle name="40% - Accent2 7" xfId="168" xr:uid="{1DB2382A-2976-4A2E-9AFD-43E07A5A5541}"/>
    <cellStyle name="40% - Accent2 8" xfId="188" xr:uid="{139F2E9F-FC43-4D82-ADCA-8EEA073017E7}"/>
    <cellStyle name="40% - Accent2 9" xfId="217" xr:uid="{669AA663-8F03-4A6F-897E-C7A72CDFD255}"/>
    <cellStyle name="40% - Accent3" xfId="30" builtinId="39" customBuiltin="1"/>
    <cellStyle name="40% - Accent3 10" xfId="240" xr:uid="{B10B198E-9881-46B8-AA28-D0CAEBBC580C}"/>
    <cellStyle name="40% - Accent3 11" xfId="260" xr:uid="{A65C50B2-B3B7-4520-9CA5-85AF975BBBE8}"/>
    <cellStyle name="40% - Accent3 12" xfId="280" xr:uid="{68BC9AE8-EC59-4B15-8D9E-96E1AC50832A}"/>
    <cellStyle name="40% - Accent3 13" xfId="300" xr:uid="{9B2F6F5B-4263-4880-A5A4-2C35078B5DEC}"/>
    <cellStyle name="40% - Accent3 14" xfId="320" xr:uid="{8A63E681-0C7C-43F2-B237-779B2814484E}"/>
    <cellStyle name="40% - Accent3 15" xfId="340" xr:uid="{DB84FC70-02E8-4FB1-AA94-4D8FE88513D2}"/>
    <cellStyle name="40% - Accent3 2" xfId="53" xr:uid="{00000000-0005-0000-0000-000019000000}"/>
    <cellStyle name="40% - Accent3 2 2" xfId="95" xr:uid="{00000000-0005-0000-0000-000019000000}"/>
    <cellStyle name="40% - Accent3 3" xfId="67" xr:uid="{00000000-0005-0000-0000-00001A000000}"/>
    <cellStyle name="40% - Accent3 3 2" xfId="109" xr:uid="{00000000-0005-0000-0000-00001A000000}"/>
    <cellStyle name="40% - Accent3 4" xfId="81" xr:uid="{00000000-0005-0000-0000-000069000000}"/>
    <cellStyle name="40% - Accent3 5" xfId="130" xr:uid="{EEE1516B-CB75-482D-917D-FA006CD95B16}"/>
    <cellStyle name="40% - Accent3 6" xfId="151" xr:uid="{918496B5-D9D8-4400-A91B-869D450F0785}"/>
    <cellStyle name="40% - Accent3 7" xfId="171" xr:uid="{53A1C5F5-A3FD-4214-9E63-BD9E1362E19B}"/>
    <cellStyle name="40% - Accent3 8" xfId="191" xr:uid="{65864E5A-43D1-4252-A03C-0EB20EC826E6}"/>
    <cellStyle name="40% - Accent3 9" xfId="220" xr:uid="{407DF83B-0C3F-4E9F-BE4C-C4E8D435E1B8}"/>
    <cellStyle name="40% - Accent4" xfId="34" builtinId="43" customBuiltin="1"/>
    <cellStyle name="40% - Accent4 10" xfId="243" xr:uid="{BA44C214-39CB-43F5-BCF5-782519EBEBBD}"/>
    <cellStyle name="40% - Accent4 11" xfId="263" xr:uid="{4580A72C-D7F0-465B-9299-8D4746ACBAED}"/>
    <cellStyle name="40% - Accent4 12" xfId="283" xr:uid="{33258970-B645-40A9-9CF2-F7F10A2D076A}"/>
    <cellStyle name="40% - Accent4 13" xfId="303" xr:uid="{E0F14ACE-0A8F-4E22-BAA2-854A7EFAA5A5}"/>
    <cellStyle name="40% - Accent4 14" xfId="323" xr:uid="{98529DAC-9D1E-477D-B340-94C6AC46AF7A}"/>
    <cellStyle name="40% - Accent4 15" xfId="343" xr:uid="{60516514-170B-47F4-8900-2C76D3AD0332}"/>
    <cellStyle name="40% - Accent4 2" xfId="55" xr:uid="{00000000-0005-0000-0000-00001C000000}"/>
    <cellStyle name="40% - Accent4 2 2" xfId="97" xr:uid="{00000000-0005-0000-0000-00001C000000}"/>
    <cellStyle name="40% - Accent4 3" xfId="69" xr:uid="{00000000-0005-0000-0000-00001D000000}"/>
    <cellStyle name="40% - Accent4 3 2" xfId="111" xr:uid="{00000000-0005-0000-0000-00001D000000}"/>
    <cellStyle name="40% - Accent4 4" xfId="83" xr:uid="{00000000-0005-0000-0000-00006C000000}"/>
    <cellStyle name="40% - Accent4 5" xfId="133" xr:uid="{6D4C4B90-A7CA-4ACE-92C5-571EF7ED1202}"/>
    <cellStyle name="40% - Accent4 6" xfId="154" xr:uid="{C42A56B8-D6E4-425D-B915-98C1E6F34540}"/>
    <cellStyle name="40% - Accent4 7" xfId="174" xr:uid="{57DFA87D-4BA1-4D0C-AA70-8FAA12454611}"/>
    <cellStyle name="40% - Accent4 8" xfId="194" xr:uid="{233FD759-2DD0-4AB6-A2AC-AF3B1146E854}"/>
    <cellStyle name="40% - Accent4 9" xfId="223" xr:uid="{9C11626A-EA6B-47E8-A449-34BF5611C0EB}"/>
    <cellStyle name="40% - Accent5" xfId="38" builtinId="47" customBuiltin="1"/>
    <cellStyle name="40% - Accent5 10" xfId="246" xr:uid="{425D8533-A566-4525-B24D-62BC9DF4D7FC}"/>
    <cellStyle name="40% - Accent5 11" xfId="266" xr:uid="{F8838AD3-D350-4403-B64C-F10224B59784}"/>
    <cellStyle name="40% - Accent5 12" xfId="286" xr:uid="{E3FC7028-348A-4D2B-A4C4-DC0F1CF1F63A}"/>
    <cellStyle name="40% - Accent5 13" xfId="306" xr:uid="{792FFFF5-AC26-4A40-AF5F-D51A571401E8}"/>
    <cellStyle name="40% - Accent5 14" xfId="326" xr:uid="{58805E92-768B-4ADB-9FD2-B461E9DD9EE2}"/>
    <cellStyle name="40% - Accent5 15" xfId="346" xr:uid="{24FDB655-26AC-4989-B98F-6216621ED4AC}"/>
    <cellStyle name="40% - Accent5 2" xfId="57" xr:uid="{00000000-0005-0000-0000-00001F000000}"/>
    <cellStyle name="40% - Accent5 2 2" xfId="99" xr:uid="{00000000-0005-0000-0000-00001F000000}"/>
    <cellStyle name="40% - Accent5 3" xfId="71" xr:uid="{00000000-0005-0000-0000-000020000000}"/>
    <cellStyle name="40% - Accent5 3 2" xfId="113" xr:uid="{00000000-0005-0000-0000-000020000000}"/>
    <cellStyle name="40% - Accent5 4" xfId="85" xr:uid="{00000000-0005-0000-0000-00006F000000}"/>
    <cellStyle name="40% - Accent5 5" xfId="136" xr:uid="{4D8844FB-A02F-4DBB-9AA5-490EF832BD5D}"/>
    <cellStyle name="40% - Accent5 6" xfId="157" xr:uid="{63D979EF-5729-4ACE-8E8B-662963D1B29E}"/>
    <cellStyle name="40% - Accent5 7" xfId="177" xr:uid="{B94A37A1-58F4-4103-8150-C9267F2B3EF6}"/>
    <cellStyle name="40% - Accent5 8" xfId="197" xr:uid="{DB1E030B-4066-407C-9769-661582C90E61}"/>
    <cellStyle name="40% - Accent5 9" xfId="226" xr:uid="{E029161A-5305-4A37-A598-9603E7539659}"/>
    <cellStyle name="40% - Accent6" xfId="42" builtinId="51" customBuiltin="1"/>
    <cellStyle name="40% - Accent6 10" xfId="249" xr:uid="{6B2C0D1E-6064-4D03-B310-4F13481F863F}"/>
    <cellStyle name="40% - Accent6 11" xfId="269" xr:uid="{ED57DFA5-58FB-4941-BD5D-4EC4E0970166}"/>
    <cellStyle name="40% - Accent6 12" xfId="289" xr:uid="{39E9AC70-525F-489D-A8D7-D8C9DD8ACD4D}"/>
    <cellStyle name="40% - Accent6 13" xfId="309" xr:uid="{81827B2C-719E-4E62-B45D-3C1230E38DC4}"/>
    <cellStyle name="40% - Accent6 14" xfId="329" xr:uid="{432081CE-AE56-413F-9B83-F6B4A648B5DA}"/>
    <cellStyle name="40% - Accent6 15" xfId="349" xr:uid="{E3F980E3-A2B5-433B-9999-86E8A038CE12}"/>
    <cellStyle name="40% - Accent6 2" xfId="59" xr:uid="{00000000-0005-0000-0000-000022000000}"/>
    <cellStyle name="40% - Accent6 2 2" xfId="101" xr:uid="{00000000-0005-0000-0000-000022000000}"/>
    <cellStyle name="40% - Accent6 3" xfId="73" xr:uid="{00000000-0005-0000-0000-000023000000}"/>
    <cellStyle name="40% - Accent6 3 2" xfId="115" xr:uid="{00000000-0005-0000-0000-000023000000}"/>
    <cellStyle name="40% - Accent6 4" xfId="87" xr:uid="{00000000-0005-0000-0000-000072000000}"/>
    <cellStyle name="40% - Accent6 5" xfId="139" xr:uid="{909BCA6B-40D5-46B5-9B5C-C933DC2F26E3}"/>
    <cellStyle name="40% - Accent6 6" xfId="160" xr:uid="{ACE2C4DC-E8E4-4F45-8296-961170F06D49}"/>
    <cellStyle name="40% - Accent6 7" xfId="180" xr:uid="{58BD518B-8D69-4E6E-B652-BAEAE40DFD9A}"/>
    <cellStyle name="40% - Accent6 8" xfId="200" xr:uid="{C43109FE-53C3-4E16-961F-8CF84C70EF67}"/>
    <cellStyle name="40% - Accent6 9" xfId="229" xr:uid="{320A2C22-B7BF-4BAE-B2E4-3B7B79E92776}"/>
    <cellStyle name="60% - Accent1" xfId="23" builtinId="32" customBuiltin="1"/>
    <cellStyle name="60% - Accent1 10" xfId="295" xr:uid="{933BCFE8-BD3C-44C6-886A-796481CAC96E}"/>
    <cellStyle name="60% - Accent1 11" xfId="315" xr:uid="{29FB827C-64A6-4A49-8E39-AD5FB0732DF4}"/>
    <cellStyle name="60% - Accent1 12" xfId="335" xr:uid="{17AD5837-5B83-4157-A8CF-6368F1EDB28A}"/>
    <cellStyle name="60% - Accent1 2" xfId="125" xr:uid="{206E761A-0B15-4338-A891-1FD83A18937F}"/>
    <cellStyle name="60% - Accent1 3" xfId="146" xr:uid="{CBA357D4-3B48-4F8A-AE8F-996727E29090}"/>
    <cellStyle name="60% - Accent1 4" xfId="166" xr:uid="{00C81F1E-6E1A-4E78-86AC-EB90DC415662}"/>
    <cellStyle name="60% - Accent1 5" xfId="186" xr:uid="{2BF63065-8260-4AF8-85FB-A9D0EFD5F078}"/>
    <cellStyle name="60% - Accent1 6" xfId="215" xr:uid="{55E6A8C1-828E-4C45-9F0A-EB0FD433100A}"/>
    <cellStyle name="60% - Accent1 7" xfId="235" xr:uid="{F57C86E5-A8EB-4B7A-B7B5-E7216D1538AF}"/>
    <cellStyle name="60% - Accent1 8" xfId="255" xr:uid="{78B33524-F753-4586-946D-33F834A9E2D5}"/>
    <cellStyle name="60% - Accent1 9" xfId="275" xr:uid="{A3488F1F-70FA-449B-A65B-564DA2C84152}"/>
    <cellStyle name="60% - Accent2" xfId="27" builtinId="36" customBuiltin="1"/>
    <cellStyle name="60% - Accent2 10" xfId="298" xr:uid="{C308D10E-9462-4453-8350-B5C36C808ACC}"/>
    <cellStyle name="60% - Accent2 11" xfId="318" xr:uid="{334FE4F3-0CD1-443D-BF6D-5C4C212971D5}"/>
    <cellStyle name="60% - Accent2 12" xfId="338" xr:uid="{786B5452-753D-417D-A0DF-51A9DAFD54E7}"/>
    <cellStyle name="60% - Accent2 2" xfId="128" xr:uid="{4D04BCF8-B00C-4DE2-8829-619FFDD74BA0}"/>
    <cellStyle name="60% - Accent2 3" xfId="149" xr:uid="{4B82D4A5-1570-4FCE-90AF-A15762F82E05}"/>
    <cellStyle name="60% - Accent2 4" xfId="169" xr:uid="{018E6FC0-7271-4571-A818-A9B604A37832}"/>
    <cellStyle name="60% - Accent2 5" xfId="189" xr:uid="{A991E1B0-7487-457A-B14C-7DB6EEB4EE66}"/>
    <cellStyle name="60% - Accent2 6" xfId="218" xr:uid="{A8C8DA9D-7961-45C9-B91F-DD20659DFE3E}"/>
    <cellStyle name="60% - Accent2 7" xfId="238" xr:uid="{2D65D42B-81E9-4106-82E9-5BEC752BE4C9}"/>
    <cellStyle name="60% - Accent2 8" xfId="258" xr:uid="{EC4E3CC0-767C-4C4D-BADA-FAB3A8B20CA3}"/>
    <cellStyle name="60% - Accent2 9" xfId="278" xr:uid="{6D38E00C-3D23-4086-939E-8A5C969E8E4B}"/>
    <cellStyle name="60% - Accent3" xfId="31" builtinId="40" customBuiltin="1"/>
    <cellStyle name="60% - Accent3 10" xfId="301" xr:uid="{E12B0817-F5DD-4ABC-906F-BD202617863B}"/>
    <cellStyle name="60% - Accent3 11" xfId="321" xr:uid="{E2DE57F4-E61A-4544-9BDA-5047001F3433}"/>
    <cellStyle name="60% - Accent3 12" xfId="341" xr:uid="{1B4AEAAF-9330-4D88-8339-A9BC2F031ABE}"/>
    <cellStyle name="60% - Accent3 2" xfId="131" xr:uid="{F28C93E7-C67E-4D87-8CFD-8E608C385C71}"/>
    <cellStyle name="60% - Accent3 3" xfId="152" xr:uid="{6F490E63-3F89-4F65-9579-060A1E9EA60C}"/>
    <cellStyle name="60% - Accent3 4" xfId="172" xr:uid="{E45D348C-FB1C-46C9-9FC7-D6F35FF9C789}"/>
    <cellStyle name="60% - Accent3 5" xfId="192" xr:uid="{AA8913D5-E4B3-4BAA-A6AF-DB090D582E13}"/>
    <cellStyle name="60% - Accent3 6" xfId="221" xr:uid="{31D4BC8F-4FB7-4839-830D-F76B2E4F2A84}"/>
    <cellStyle name="60% - Accent3 7" xfId="241" xr:uid="{B0DAD320-9E7D-43A9-A003-F6021FCB097E}"/>
    <cellStyle name="60% - Accent3 8" xfId="261" xr:uid="{3C7C0FE2-AC2E-48BA-A5E3-F6DF4BA90838}"/>
    <cellStyle name="60% - Accent3 9" xfId="281" xr:uid="{926F3BB4-0827-4717-90F8-BC12BE65D107}"/>
    <cellStyle name="60% - Accent4" xfId="35" builtinId="44" customBuiltin="1"/>
    <cellStyle name="60% - Accent4 10" xfId="304" xr:uid="{ADCB8FC1-A061-47C3-8792-8F1B2811A8B7}"/>
    <cellStyle name="60% - Accent4 11" xfId="324" xr:uid="{7570D4B5-A72B-474C-8A1A-820A60BB112A}"/>
    <cellStyle name="60% - Accent4 12" xfId="344" xr:uid="{8035AE49-F02C-45FE-BF3C-E80BCF715264}"/>
    <cellStyle name="60% - Accent4 2" xfId="134" xr:uid="{18B10F10-6946-4226-A18F-2C78D2AC6E15}"/>
    <cellStyle name="60% - Accent4 3" xfId="155" xr:uid="{CBD13C16-F0CA-43C8-9AE5-B76188780DFF}"/>
    <cellStyle name="60% - Accent4 4" xfId="175" xr:uid="{D9C6D1AA-C8C2-4A0D-BE02-0AC1F1A463BC}"/>
    <cellStyle name="60% - Accent4 5" xfId="195" xr:uid="{2193C085-65EE-472F-B54D-EB49838D1422}"/>
    <cellStyle name="60% - Accent4 6" xfId="224" xr:uid="{F25231AB-D44E-4029-AA4E-2D7BDD57F4FD}"/>
    <cellStyle name="60% - Accent4 7" xfId="244" xr:uid="{58AA0794-25FB-4C1B-92F2-81048AD179EA}"/>
    <cellStyle name="60% - Accent4 8" xfId="264" xr:uid="{9850180B-3E93-40E4-9B31-839DFC69DF67}"/>
    <cellStyle name="60% - Accent4 9" xfId="284" xr:uid="{83E3BD21-4319-43BD-B01C-E6B2FBD644C9}"/>
    <cellStyle name="60% - Accent5" xfId="39" builtinId="48" customBuiltin="1"/>
    <cellStyle name="60% - Accent5 10" xfId="307" xr:uid="{83652363-B176-4D6F-B856-2751DC0500E1}"/>
    <cellStyle name="60% - Accent5 11" xfId="327" xr:uid="{4D97CE7C-3FBF-4FCC-B02E-5240B61B1922}"/>
    <cellStyle name="60% - Accent5 12" xfId="347" xr:uid="{60EAE581-A8A5-4C07-A248-FA91277E8CAE}"/>
    <cellStyle name="60% - Accent5 2" xfId="137" xr:uid="{96FC4AF0-04CF-4180-96B6-01E39FD591E2}"/>
    <cellStyle name="60% - Accent5 3" xfId="158" xr:uid="{103FE39B-F859-436B-A31B-520657D1F11D}"/>
    <cellStyle name="60% - Accent5 4" xfId="178" xr:uid="{C8F81B25-63AF-444E-9AA9-608B3C487E7A}"/>
    <cellStyle name="60% - Accent5 5" xfId="198" xr:uid="{DDEA6A12-E59A-411D-8E39-E958839DD46E}"/>
    <cellStyle name="60% - Accent5 6" xfId="227" xr:uid="{6B0AF76F-06CB-4438-A5D8-349EAC1F73CF}"/>
    <cellStyle name="60% - Accent5 7" xfId="247" xr:uid="{331181D0-7960-4EC5-B36C-26C778B189AE}"/>
    <cellStyle name="60% - Accent5 8" xfId="267" xr:uid="{9C8772C9-A60C-4808-916C-6E0BE5A02C90}"/>
    <cellStyle name="60% - Accent5 9" xfId="287" xr:uid="{8328C9D8-44E9-45A0-A181-E51216230D40}"/>
    <cellStyle name="60% - Accent6" xfId="43" builtinId="52" customBuiltin="1"/>
    <cellStyle name="60% - Accent6 10" xfId="310" xr:uid="{AA757E89-5BF6-4C27-A14D-B6B4AACFC322}"/>
    <cellStyle name="60% - Accent6 11" xfId="330" xr:uid="{CCAEEB87-EA89-410C-B8C9-447DED0DBDB3}"/>
    <cellStyle name="60% - Accent6 12" xfId="350" xr:uid="{17865922-AA5C-45AA-A693-0987AEB7B708}"/>
    <cellStyle name="60% - Accent6 2" xfId="140" xr:uid="{0769D34E-C03C-4653-B457-3984C4011D1C}"/>
    <cellStyle name="60% - Accent6 3" xfId="161" xr:uid="{E46A0320-3E5C-4358-886B-FB5AC899636A}"/>
    <cellStyle name="60% - Accent6 4" xfId="181" xr:uid="{8ED122EA-8F7C-4625-A1CF-0579932E306F}"/>
    <cellStyle name="60% - Accent6 5" xfId="201" xr:uid="{A4F0F8AC-8D4A-4B26-88AA-1E1C0183FA12}"/>
    <cellStyle name="60% - Accent6 6" xfId="230" xr:uid="{1912D7E8-D934-4C5D-A399-31B49788962E}"/>
    <cellStyle name="60% - Accent6 7" xfId="250" xr:uid="{DBEB637C-0539-40BC-8291-625A892F6621}"/>
    <cellStyle name="60% - Accent6 8" xfId="270" xr:uid="{1C844A6A-F1BA-46AB-B87E-E872B31165EC}"/>
    <cellStyle name="60% - Accent6 9" xfId="290" xr:uid="{46015892-E6DE-4BCD-B207-08FDDE93498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Currency" xfId="1" builtinId="4"/>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141" xr:uid="{2D066276-FEFE-42DA-9438-9BA9FE3C3A32}"/>
    <cellStyle name="Input" xfId="12" builtinId="20" customBuiltin="1"/>
    <cellStyle name="Linked Cell" xfId="15" builtinId="24" customBuiltin="1"/>
    <cellStyle name="Neutral" xfId="11" builtinId="28" customBuiltin="1"/>
    <cellStyle name="Neutral 2" xfId="121" xr:uid="{7195AB11-F16B-4F4B-86FC-0F618CBA9289}"/>
    <cellStyle name="Normal" xfId="0" builtinId="0"/>
    <cellStyle name="Normal 10" xfId="231" xr:uid="{32CAD7A4-A26B-4666-8ED6-B9CD76D257E0}"/>
    <cellStyle name="Normal 11" xfId="251" xr:uid="{8F6B0F23-707E-4D40-A635-DB8F74DBD76F}"/>
    <cellStyle name="Normal 12" xfId="271" xr:uid="{38493ED2-A626-4B58-B21D-29B311D7FFF2}"/>
    <cellStyle name="Normal 13" xfId="291" xr:uid="{24F848B6-CD6D-44C2-B89F-E2AE29491D0F}"/>
    <cellStyle name="Normal 14" xfId="311" xr:uid="{D7B6D3C1-BA05-458B-BADB-E3361510B214}"/>
    <cellStyle name="Normal 15" xfId="331" xr:uid="{A63CD49A-6F00-4896-86F1-14D49213FE15}"/>
    <cellStyle name="Normal 2" xfId="3" xr:uid="{00000000-0005-0000-0000-00003E000000}"/>
    <cellStyle name="Normal 2 2" xfId="47" xr:uid="{00000000-0005-0000-0000-00003F000000}"/>
    <cellStyle name="Normal 3" xfId="44" xr:uid="{00000000-0005-0000-0000-000040000000}"/>
    <cellStyle name="Normal 3 2" xfId="60" xr:uid="{00000000-0005-0000-0000-000041000000}"/>
    <cellStyle name="Normal 3 2 2" xfId="102" xr:uid="{00000000-0005-0000-0000-000041000000}"/>
    <cellStyle name="Normal 3 3" xfId="74" xr:uid="{00000000-0005-0000-0000-000042000000}"/>
    <cellStyle name="Normal 3 3 2" xfId="116" xr:uid="{00000000-0005-0000-0000-000042000000}"/>
    <cellStyle name="Normal 3 4" xfId="88" xr:uid="{00000000-0005-0000-0000-000040000000}"/>
    <cellStyle name="Normal 4" xfId="46" xr:uid="{00000000-0005-0000-0000-000043000000}"/>
    <cellStyle name="Normal 5" xfId="119" xr:uid="{8594D136-F649-4534-8707-CF1C20F00394}"/>
    <cellStyle name="Normal 6" xfId="142" xr:uid="{B22359A0-C9E5-47EF-A23A-1F9057C76D13}"/>
    <cellStyle name="Normal 7" xfId="162" xr:uid="{994C4AC0-3093-416C-9BA1-682D5A5A221E}"/>
    <cellStyle name="Normal 8" xfId="182" xr:uid="{6F5FBE14-9945-45BA-B44B-1FD9DBDB270C}"/>
    <cellStyle name="Normal 9" xfId="211" xr:uid="{62BCF41A-D9C9-4908-8837-DC431D514356}"/>
    <cellStyle name="Normal_September" xfId="2" xr:uid="{00000000-0005-0000-0000-000044000000}"/>
    <cellStyle name="Note 10" xfId="272" xr:uid="{C63AFAD4-F8FC-4CCC-8518-25AAB9ABE1E5}"/>
    <cellStyle name="Note 11" xfId="292" xr:uid="{E25D80DB-2802-4B34-A1D5-20572BC56BD3}"/>
    <cellStyle name="Note 12" xfId="312" xr:uid="{0CDA8BE5-F9AB-434F-8738-950B8FA50F28}"/>
    <cellStyle name="Note 13" xfId="332" xr:uid="{59A875D0-2F8B-4CB0-8466-3C15017CE06D}"/>
    <cellStyle name="Note 2" xfId="45" xr:uid="{00000000-0005-0000-0000-000045000000}"/>
    <cellStyle name="Note 2 2" xfId="61" xr:uid="{00000000-0005-0000-0000-000046000000}"/>
    <cellStyle name="Note 2 2 2" xfId="103" xr:uid="{00000000-0005-0000-0000-000046000000}"/>
    <cellStyle name="Note 2 3" xfId="75" xr:uid="{00000000-0005-0000-0000-000047000000}"/>
    <cellStyle name="Note 2 3 2" xfId="117" xr:uid="{00000000-0005-0000-0000-000047000000}"/>
    <cellStyle name="Note 2 4" xfId="89" xr:uid="{00000000-0005-0000-0000-000045000000}"/>
    <cellStyle name="Note 3" xfId="122" xr:uid="{22BDAE79-47C6-4CB0-942F-72F43D6B8C33}"/>
    <cellStyle name="Note 4" xfId="143" xr:uid="{31424C95-CDE4-4A7E-82BE-F5BEA650455C}"/>
    <cellStyle name="Note 5" xfId="163" xr:uid="{5047826D-214A-4FA2-AA37-AF264CD39A7B}"/>
    <cellStyle name="Note 6" xfId="183" xr:uid="{D2348715-7E95-4A51-BC84-5A8C49D3C9EE}"/>
    <cellStyle name="Note 7" xfId="212" xr:uid="{E6185DB3-A86F-4D8C-BF69-07ADA019C49D}"/>
    <cellStyle name="Note 8" xfId="232" xr:uid="{56C5C132-971B-49CB-959F-3A65D8B249FE}"/>
    <cellStyle name="Note 9" xfId="252" xr:uid="{96443CC5-C236-441F-8D84-CE676EC8177E}"/>
    <cellStyle name="Output" xfId="13" builtinId="21" customBuiltin="1"/>
    <cellStyle name="Percent" xfId="118" builtinId="5"/>
    <cellStyle name="Style 1" xfId="202" xr:uid="{96241A42-ED4C-4E67-B2B3-39F6B35B7F70}"/>
    <cellStyle name="Style 2" xfId="203" xr:uid="{5837D109-B3E1-4E6E-A288-615AA7240013}"/>
    <cellStyle name="Style 3" xfId="204" xr:uid="{04841AA2-E24D-453C-9672-463018513F0F}"/>
    <cellStyle name="Style 4" xfId="205" xr:uid="{EFA8BE46-3C10-4BB9-B230-E17756AB5B16}"/>
    <cellStyle name="Style 5" xfId="206" xr:uid="{8551449B-CD17-4C1B-8016-42D3DAD09ACE}"/>
    <cellStyle name="Style 6" xfId="207" xr:uid="{41D6B0CC-328E-4180-A000-D29DB0F75BB9}"/>
    <cellStyle name="Style 7" xfId="208" xr:uid="{21B5FC65-5A10-4477-8C09-DF9E659F77BF}"/>
    <cellStyle name="Style 8" xfId="209" xr:uid="{282D75F6-9130-47E4-9121-5C2F06138A28}"/>
    <cellStyle name="Style 9" xfId="210" xr:uid="{417B081E-192C-4721-9432-9DC65E0F42D8}"/>
    <cellStyle name="Title" xfId="4" builtinId="15" customBuiltin="1"/>
    <cellStyle name="Title 2" xfId="120" xr:uid="{643B0556-8C83-4785-B7F3-5899A5BA14D1}"/>
    <cellStyle name="Total" xfId="19" builtinId="25" customBuiltin="1"/>
    <cellStyle name="Warning Text" xfId="17" builtinId="11" customBuiltin="1"/>
  </cellStyles>
  <dxfs count="112">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s>
  <tableStyles count="0" defaultTableStyle="TableStyleMedium9" defaultPivotStyle="PivotStyleLight16"/>
  <colors>
    <mruColors>
      <color rgb="FFFFFF99"/>
      <color rgb="FF00CC66"/>
      <color rgb="FFCCFFCC"/>
      <color rgb="FFFFCCCC"/>
      <color rgb="FFFFFFCC"/>
      <color rgb="FFFFCCFF"/>
      <color rgb="FFFF66CC"/>
      <color rgb="FF006600"/>
      <color rgb="FF339933"/>
      <color rgb="FFD0C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852C61C-B97A-4D7D-8711-8CC3615448C2}"/>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0</xdr:row>
      <xdr:rowOff>1495425</xdr:rowOff>
    </xdr:to>
    <xdr:grpSp>
      <xdr:nvGrpSpPr>
        <xdr:cNvPr id="7" name="Group 6">
          <a:extLst>
            <a:ext uri="{FF2B5EF4-FFF2-40B4-BE49-F238E27FC236}">
              <a16:creationId xmlns:a16="http://schemas.microsoft.com/office/drawing/2014/main" id="{09CE40F2-C0D7-4866-970E-C54FCD41508F}"/>
            </a:ext>
          </a:extLst>
        </xdr:cNvPr>
        <xdr:cNvGrpSpPr/>
      </xdr:nvGrpSpPr>
      <xdr:grpSpPr>
        <a:xfrm>
          <a:off x="360813" y="76637"/>
          <a:ext cx="12344220" cy="1418788"/>
          <a:chOff x="368433" y="76638"/>
          <a:chExt cx="10493348" cy="1209544"/>
        </a:xfrm>
      </xdr:grpSpPr>
      <xdr:pic>
        <xdr:nvPicPr>
          <xdr:cNvPr id="8" name="Picture 7">
            <a:extLst>
              <a:ext uri="{FF2B5EF4-FFF2-40B4-BE49-F238E27FC236}">
                <a16:creationId xmlns:a16="http://schemas.microsoft.com/office/drawing/2014/main" id="{9E0836CB-0885-484A-AEC2-F2768DFED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19576928-642C-4E9E-B4EF-1677D97E07BE}"/>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E0F9CDE6-92F5-4E8F-9695-9A7D84320015}"/>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0</xdr:row>
      <xdr:rowOff>76637</xdr:rowOff>
    </xdr:from>
    <xdr:to>
      <xdr:col>12</xdr:col>
      <xdr:colOff>1012143</xdr:colOff>
      <xdr:row>1</xdr:row>
      <xdr:rowOff>1905</xdr:rowOff>
    </xdr:to>
    <xdr:grpSp>
      <xdr:nvGrpSpPr>
        <xdr:cNvPr id="7" name="Group 6">
          <a:extLst>
            <a:ext uri="{FF2B5EF4-FFF2-40B4-BE49-F238E27FC236}">
              <a16:creationId xmlns:a16="http://schemas.microsoft.com/office/drawing/2014/main" id="{88CD4C46-08F7-4514-B646-B69824582881}"/>
            </a:ext>
          </a:extLst>
        </xdr:cNvPr>
        <xdr:cNvGrpSpPr/>
      </xdr:nvGrpSpPr>
      <xdr:grpSpPr>
        <a:xfrm>
          <a:off x="364623" y="76637"/>
          <a:ext cx="12610920" cy="1385768"/>
          <a:chOff x="368433" y="76638"/>
          <a:chExt cx="10493348" cy="1209544"/>
        </a:xfrm>
      </xdr:grpSpPr>
      <xdr:pic>
        <xdr:nvPicPr>
          <xdr:cNvPr id="8" name="Picture 7">
            <a:extLst>
              <a:ext uri="{FF2B5EF4-FFF2-40B4-BE49-F238E27FC236}">
                <a16:creationId xmlns:a16="http://schemas.microsoft.com/office/drawing/2014/main" id="{97DAFB62-6F5E-4F84-B967-604AFCF764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CE551E8D-5BCC-4786-A15C-EB9D6D114ED2}"/>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A5405A4-5D9B-433F-ACA5-AEA5E755E029}"/>
            </a:ext>
          </a:extLst>
        </xdr:cNvPr>
        <xdr:cNvSpPr/>
      </xdr:nvSpPr>
      <xdr:spPr>
        <a:xfrm>
          <a:off x="18087" y="1279526"/>
          <a:ext cx="11999924" cy="18982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1</xdr:row>
      <xdr:rowOff>1905</xdr:rowOff>
    </xdr:to>
    <xdr:grpSp>
      <xdr:nvGrpSpPr>
        <xdr:cNvPr id="7" name="Group 6">
          <a:extLst>
            <a:ext uri="{FF2B5EF4-FFF2-40B4-BE49-F238E27FC236}">
              <a16:creationId xmlns:a16="http://schemas.microsoft.com/office/drawing/2014/main" id="{95AB1BF7-6F48-45BB-895A-1F3456DE58BD}"/>
            </a:ext>
          </a:extLst>
        </xdr:cNvPr>
        <xdr:cNvGrpSpPr/>
      </xdr:nvGrpSpPr>
      <xdr:grpSpPr>
        <a:xfrm>
          <a:off x="360813" y="76637"/>
          <a:ext cx="12610920" cy="1157168"/>
          <a:chOff x="368433" y="76638"/>
          <a:chExt cx="10493348" cy="1209544"/>
        </a:xfrm>
      </xdr:grpSpPr>
      <xdr:pic>
        <xdr:nvPicPr>
          <xdr:cNvPr id="8" name="Picture 7">
            <a:extLst>
              <a:ext uri="{FF2B5EF4-FFF2-40B4-BE49-F238E27FC236}">
                <a16:creationId xmlns:a16="http://schemas.microsoft.com/office/drawing/2014/main" id="{552999C2-7D2C-4251-BFF3-52A003D07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445DADD3-FC23-4AA2-A7EA-CF0E11E93C28}"/>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C04E8335-55EA-411A-B246-E5934BEDEABF}"/>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0</xdr:row>
      <xdr:rowOff>190937</xdr:rowOff>
    </xdr:from>
    <xdr:to>
      <xdr:col>12</xdr:col>
      <xdr:colOff>774017</xdr:colOff>
      <xdr:row>1</xdr:row>
      <xdr:rowOff>1905</xdr:rowOff>
    </xdr:to>
    <xdr:grpSp>
      <xdr:nvGrpSpPr>
        <xdr:cNvPr id="3" name="Group 2">
          <a:extLst>
            <a:ext uri="{FF2B5EF4-FFF2-40B4-BE49-F238E27FC236}">
              <a16:creationId xmlns:a16="http://schemas.microsoft.com/office/drawing/2014/main" id="{E3E0BDF0-05A3-49AF-860A-0FEA11407CD8}"/>
            </a:ext>
          </a:extLst>
        </xdr:cNvPr>
        <xdr:cNvGrpSpPr/>
      </xdr:nvGrpSpPr>
      <xdr:grpSpPr>
        <a:xfrm>
          <a:off x="364623" y="190937"/>
          <a:ext cx="12372794" cy="1080968"/>
          <a:chOff x="368433" y="191692"/>
          <a:chExt cx="10274001" cy="1094490"/>
        </a:xfrm>
      </xdr:grpSpPr>
      <xdr:pic>
        <xdr:nvPicPr>
          <xdr:cNvPr id="4" name="Picture 3">
            <a:extLst>
              <a:ext uri="{FF2B5EF4-FFF2-40B4-BE49-F238E27FC236}">
                <a16:creationId xmlns:a16="http://schemas.microsoft.com/office/drawing/2014/main" id="{8A44D487-0F75-46BD-9A92-7FCD557C3E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5" name="TextBox 4">
            <a:extLst>
              <a:ext uri="{FF2B5EF4-FFF2-40B4-BE49-F238E27FC236}">
                <a16:creationId xmlns:a16="http://schemas.microsoft.com/office/drawing/2014/main" id="{E9E4C18A-085E-4635-9795-33CF1FFC3806}"/>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B7AF8901-F863-469A-8B1C-F43E7996AF7E}"/>
            </a:ext>
          </a:extLst>
        </xdr:cNvPr>
        <xdr:cNvSpPr/>
      </xdr:nvSpPr>
      <xdr:spPr>
        <a:xfrm>
          <a:off x="18087" y="12795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1" name="TextBox 10">
          <a:extLst>
            <a:ext uri="{FF2B5EF4-FFF2-40B4-BE49-F238E27FC236}">
              <a16:creationId xmlns:a16="http://schemas.microsoft.com/office/drawing/2014/main" id="{9322F72D-8CE1-44E9-BA14-6856DE479652}"/>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2" name="Picture 11">
          <a:extLst>
            <a:ext uri="{FF2B5EF4-FFF2-40B4-BE49-F238E27FC236}">
              <a16:creationId xmlns:a16="http://schemas.microsoft.com/office/drawing/2014/main" id="{9C54A5A2-A69D-4564-B746-E769D4FB6A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D2AC861B-48C0-4E54-8C6D-D9DF9BEBA96B}"/>
            </a:ext>
          </a:extLst>
        </xdr:cNvPr>
        <xdr:cNvSpPr/>
      </xdr:nvSpPr>
      <xdr:spPr>
        <a:xfrm>
          <a:off x="21897" y="1266191"/>
          <a:ext cx="11704649" cy="313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41ED5384-BC1D-41C4-9B23-279A53AFAE11}"/>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D4571871-1D42-4F02-AEE1-29EB26589F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B65038F5-1014-4F3E-BB46-CABC5854D534}"/>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1</xdr:row>
      <xdr:rowOff>437</xdr:rowOff>
    </xdr:from>
    <xdr:to>
      <xdr:col>12</xdr:col>
      <xdr:colOff>781637</xdr:colOff>
      <xdr:row>1</xdr:row>
      <xdr:rowOff>1905</xdr:rowOff>
    </xdr:to>
    <xdr:grpSp>
      <xdr:nvGrpSpPr>
        <xdr:cNvPr id="3" name="Group 2">
          <a:extLst>
            <a:ext uri="{FF2B5EF4-FFF2-40B4-BE49-F238E27FC236}">
              <a16:creationId xmlns:a16="http://schemas.microsoft.com/office/drawing/2014/main" id="{671C21FC-2614-4802-9447-22A808D6FFBB}"/>
            </a:ext>
          </a:extLst>
        </xdr:cNvPr>
        <xdr:cNvGrpSpPr/>
      </xdr:nvGrpSpPr>
      <xdr:grpSpPr>
        <a:xfrm>
          <a:off x="364623" y="1079937"/>
          <a:ext cx="12380414" cy="1468"/>
          <a:chOff x="368433" y="191692"/>
          <a:chExt cx="10274001" cy="1094490"/>
        </a:xfrm>
      </xdr:grpSpPr>
      <xdr:pic>
        <xdr:nvPicPr>
          <xdr:cNvPr id="4" name="Picture 3">
            <a:extLst>
              <a:ext uri="{FF2B5EF4-FFF2-40B4-BE49-F238E27FC236}">
                <a16:creationId xmlns:a16="http://schemas.microsoft.com/office/drawing/2014/main" id="{8946E7B3-E2AC-4528-9409-ACE7A7A87F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5" name="TextBox 4">
            <a:extLst>
              <a:ext uri="{FF2B5EF4-FFF2-40B4-BE49-F238E27FC236}">
                <a16:creationId xmlns:a16="http://schemas.microsoft.com/office/drawing/2014/main" id="{880A3E5A-30C2-423B-8DA4-7FBBDE1BA7D8}"/>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ABD9175A-0020-423F-A941-8B8BF22007C7}"/>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E5D12821-ACD3-4563-BA8F-B1BB507020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3</xdr:col>
      <xdr:colOff>0</xdr:colOff>
      <xdr:row>10</xdr:row>
      <xdr:rowOff>15269</xdr:rowOff>
    </xdr:from>
    <xdr:ext cx="12700" cy="684530"/>
    <xdr:grpSp>
      <xdr:nvGrpSpPr>
        <xdr:cNvPr id="2" name="Group 7494">
          <a:extLst>
            <a:ext uri="{FF2B5EF4-FFF2-40B4-BE49-F238E27FC236}">
              <a16:creationId xmlns:a16="http://schemas.microsoft.com/office/drawing/2014/main" id="{9B58C52D-CC49-4D1D-842A-8A411ED66599}"/>
            </a:ext>
          </a:extLst>
        </xdr:cNvPr>
        <xdr:cNvGrpSpPr/>
      </xdr:nvGrpSpPr>
      <xdr:grpSpPr>
        <a:xfrm>
          <a:off x="6654800" y="2009169"/>
          <a:ext cx="12700" cy="684530"/>
          <a:chOff x="0" y="0"/>
          <a:chExt cx="12700" cy="684530"/>
        </a:xfrm>
      </xdr:grpSpPr>
      <xdr:sp macro="" textlink="">
        <xdr:nvSpPr>
          <xdr:cNvPr id="3" name="Shape 7495">
            <a:extLst>
              <a:ext uri="{FF2B5EF4-FFF2-40B4-BE49-F238E27FC236}">
                <a16:creationId xmlns:a16="http://schemas.microsoft.com/office/drawing/2014/main" id="{46A30213-E0BB-8448-07F6-28C094FEFD38}"/>
              </a:ext>
            </a:extLst>
          </xdr:cNvPr>
          <xdr:cNvSpPr/>
        </xdr:nvSpPr>
        <xdr:spPr>
          <a:xfrm>
            <a:off x="0" y="0"/>
            <a:ext cx="12700" cy="684530"/>
          </a:xfrm>
          <a:custGeom>
            <a:avLst/>
            <a:gdLst/>
            <a:ahLst/>
            <a:cxnLst/>
            <a:rect l="0" t="0" r="0" b="0"/>
            <a:pathLst>
              <a:path w="12700" h="684530">
                <a:moveTo>
                  <a:pt x="12700" y="241300"/>
                </a:moveTo>
                <a:lnTo>
                  <a:pt x="0" y="228600"/>
                </a:lnTo>
                <a:lnTo>
                  <a:pt x="0" y="457200"/>
                </a:lnTo>
                <a:lnTo>
                  <a:pt x="0" y="460375"/>
                </a:lnTo>
                <a:lnTo>
                  <a:pt x="0" y="684212"/>
                </a:lnTo>
                <a:lnTo>
                  <a:pt x="12700" y="677862"/>
                </a:lnTo>
                <a:lnTo>
                  <a:pt x="12700" y="469900"/>
                </a:lnTo>
                <a:lnTo>
                  <a:pt x="1587" y="458787"/>
                </a:lnTo>
                <a:lnTo>
                  <a:pt x="12700" y="447675"/>
                </a:lnTo>
                <a:lnTo>
                  <a:pt x="12700" y="241300"/>
                </a:lnTo>
                <a:close/>
              </a:path>
              <a:path w="12700" h="684530">
                <a:moveTo>
                  <a:pt x="12700" y="0"/>
                </a:moveTo>
                <a:lnTo>
                  <a:pt x="0" y="12700"/>
                </a:lnTo>
                <a:lnTo>
                  <a:pt x="0" y="219075"/>
                </a:lnTo>
                <a:lnTo>
                  <a:pt x="12700" y="231775"/>
                </a:lnTo>
                <a:lnTo>
                  <a:pt x="12700" y="0"/>
                </a:lnTo>
                <a:close/>
              </a:path>
            </a:pathLst>
          </a:custGeom>
          <a:solidFill>
            <a:srgbClr val="FFFFFF"/>
          </a:solidFill>
        </xdr:spPr>
      </xdr:sp>
      <xdr:sp macro="" textlink="">
        <xdr:nvSpPr>
          <xdr:cNvPr id="4" name="Shape 7496">
            <a:extLst>
              <a:ext uri="{FF2B5EF4-FFF2-40B4-BE49-F238E27FC236}">
                <a16:creationId xmlns:a16="http://schemas.microsoft.com/office/drawing/2014/main" id="{3E0695FC-AAF6-C70C-1DE8-0A7635AD9980}"/>
              </a:ext>
            </a:extLst>
          </xdr:cNvPr>
          <xdr:cNvSpPr/>
        </xdr:nvSpPr>
        <xdr:spPr>
          <a:xfrm>
            <a:off x="6350" y="228600"/>
            <a:ext cx="0" cy="455930"/>
          </a:xfrm>
          <a:custGeom>
            <a:avLst/>
            <a:gdLst/>
            <a:ahLst/>
            <a:cxnLst/>
            <a:rect l="0" t="0" r="0" b="0"/>
            <a:pathLst>
              <a:path h="455930">
                <a:moveTo>
                  <a:pt x="0" y="0"/>
                </a:moveTo>
                <a:lnTo>
                  <a:pt x="0" y="231775"/>
                </a:lnTo>
              </a:path>
              <a:path h="455930">
                <a:moveTo>
                  <a:pt x="0" y="228600"/>
                </a:moveTo>
                <a:lnTo>
                  <a:pt x="0" y="455612"/>
                </a:lnTo>
              </a:path>
            </a:pathLst>
          </a:custGeom>
          <a:ln w="12700">
            <a:solidFill>
              <a:srgbClr val="FFFFFF"/>
            </a:solidFill>
          </a:ln>
        </xdr:spPr>
      </xdr:sp>
    </xdr:grp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8F39AC59-69A3-4DCE-88B7-B04C61DA4B05}"/>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752AEEB6-A903-455B-87AC-E704E4CD9620}"/>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54252BC8-5DA3-4509-9F75-25640AA4AA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5</xdr:col>
      <xdr:colOff>0</xdr:colOff>
      <xdr:row>51</xdr:row>
      <xdr:rowOff>17906</xdr:rowOff>
    </xdr:from>
    <xdr:ext cx="6792595" cy="0"/>
    <xdr:sp macro="" textlink="">
      <xdr:nvSpPr>
        <xdr:cNvPr id="6" name="Shape 22">
          <a:extLst>
            <a:ext uri="{FF2B5EF4-FFF2-40B4-BE49-F238E27FC236}">
              <a16:creationId xmlns:a16="http://schemas.microsoft.com/office/drawing/2014/main" id="{1B36AB60-43A4-44AF-8BB3-77FEAC54FC97}"/>
            </a:ext>
          </a:extLst>
        </xdr:cNvPr>
        <xdr:cNvSpPr/>
      </xdr:nvSpPr>
      <xdr:spPr>
        <a:xfrm>
          <a:off x="0" y="143020541"/>
          <a:ext cx="6792595" cy="0"/>
        </a:xfrm>
        <a:custGeom>
          <a:avLst/>
          <a:gdLst/>
          <a:ahLst/>
          <a:cxnLst/>
          <a:rect l="0" t="0" r="0" b="0"/>
          <a:pathLst>
            <a:path w="6792595">
              <a:moveTo>
                <a:pt x="0" y="0"/>
              </a:moveTo>
              <a:lnTo>
                <a:pt x="6792455" y="0"/>
              </a:lnTo>
            </a:path>
          </a:pathLst>
        </a:custGeom>
        <a:ln w="25400">
          <a:solidFill>
            <a:srgbClr val="000000"/>
          </a:solidFill>
        </a:ln>
      </xdr:spPr>
    </xdr:sp>
    <xdr:clientData/>
  </xdr:oneCellAnchor>
</xdr:wsDr>
</file>

<file path=xl/drawings/drawing1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A916D0E8-5948-4A7D-9E2E-77BD15E57193}"/>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7F28AF1C-74B1-4B2F-A6B2-E8B4FFBFC806}"/>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01AC5410-1F98-4EFF-8E61-52C33CBCB3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7A46B42F-0927-41DC-B366-C02B89FB067A}"/>
            </a:ext>
          </a:extLst>
        </xdr:cNvPr>
        <xdr:cNvSpPr/>
      </xdr:nvSpPr>
      <xdr:spPr>
        <a:xfrm>
          <a:off x="21897" y="1229996"/>
          <a:ext cx="1201516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1A1228-9A6D-4EED-A24F-704B5269B8F5}"/>
            </a:ext>
          </a:extLst>
        </xdr:cNvPr>
        <xdr:cNvSpPr txBox="1"/>
      </xdr:nvSpPr>
      <xdr:spPr>
        <a:xfrm>
          <a:off x="257175" y="209550"/>
          <a:ext cx="903624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980EB3C5-5D3D-45C1-A319-DE1B6A97A1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8995" y="142875"/>
          <a:ext cx="2211639" cy="86852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14" name="Wave 13">
          <a:extLst>
            <a:ext uri="{FF2B5EF4-FFF2-40B4-BE49-F238E27FC236}">
              <a16:creationId xmlns:a16="http://schemas.microsoft.com/office/drawing/2014/main" id="{819728A1-5C64-49EF-AD01-75CD42D914D9}"/>
            </a:ext>
          </a:extLst>
        </xdr:cNvPr>
        <xdr:cNvSpPr/>
      </xdr:nvSpPr>
      <xdr:spPr>
        <a:xfrm>
          <a:off x="18087" y="1231901"/>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1</xdr:row>
      <xdr:rowOff>437</xdr:rowOff>
    </xdr:from>
    <xdr:to>
      <xdr:col>12</xdr:col>
      <xdr:colOff>606377</xdr:colOff>
      <xdr:row>1</xdr:row>
      <xdr:rowOff>1905</xdr:rowOff>
    </xdr:to>
    <xdr:grpSp>
      <xdr:nvGrpSpPr>
        <xdr:cNvPr id="15" name="Group 14">
          <a:extLst>
            <a:ext uri="{FF2B5EF4-FFF2-40B4-BE49-F238E27FC236}">
              <a16:creationId xmlns:a16="http://schemas.microsoft.com/office/drawing/2014/main" id="{5B261CB9-C189-4074-A9BC-42184C3627BA}"/>
            </a:ext>
          </a:extLst>
        </xdr:cNvPr>
        <xdr:cNvGrpSpPr/>
      </xdr:nvGrpSpPr>
      <xdr:grpSpPr>
        <a:xfrm>
          <a:off x="360813" y="1232337"/>
          <a:ext cx="12208964" cy="1468"/>
          <a:chOff x="368433" y="191692"/>
          <a:chExt cx="10274001" cy="1094490"/>
        </a:xfrm>
      </xdr:grpSpPr>
      <xdr:pic>
        <xdr:nvPicPr>
          <xdr:cNvPr id="16" name="Picture 15">
            <a:extLst>
              <a:ext uri="{FF2B5EF4-FFF2-40B4-BE49-F238E27FC236}">
                <a16:creationId xmlns:a16="http://schemas.microsoft.com/office/drawing/2014/main" id="{0C22AC7C-1CDA-891A-78ED-FD9C7065FA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17" name="TextBox 16">
            <a:extLst>
              <a:ext uri="{FF2B5EF4-FFF2-40B4-BE49-F238E27FC236}">
                <a16:creationId xmlns:a16="http://schemas.microsoft.com/office/drawing/2014/main" id="{00778C58-B1FE-051B-5DA9-0601FF1FD295}"/>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twoCellAnchor>
    <xdr:from>
      <xdr:col>0</xdr:col>
      <xdr:colOff>257175</xdr:colOff>
      <xdr:row>0</xdr:row>
      <xdr:rowOff>209550</xdr:rowOff>
    </xdr:from>
    <xdr:to>
      <xdr:col>9</xdr:col>
      <xdr:colOff>980001</xdr:colOff>
      <xdr:row>0</xdr:row>
      <xdr:rowOff>1157826</xdr:rowOff>
    </xdr:to>
    <xdr:sp macro="" textlink="">
      <xdr:nvSpPr>
        <xdr:cNvPr id="18" name="TextBox 17">
          <a:extLst>
            <a:ext uri="{FF2B5EF4-FFF2-40B4-BE49-F238E27FC236}">
              <a16:creationId xmlns:a16="http://schemas.microsoft.com/office/drawing/2014/main" id="{102720BC-F5B1-4BDE-BD0A-0CDC088B6AE0}"/>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9" name="Picture 18">
          <a:extLst>
            <a:ext uri="{FF2B5EF4-FFF2-40B4-BE49-F238E27FC236}">
              <a16:creationId xmlns:a16="http://schemas.microsoft.com/office/drawing/2014/main" id="{803791D7-EADE-4EA6-B8B1-44AA448773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0313E929-AE5A-49EE-B4ED-E286B0C7F466}"/>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1</xdr:row>
      <xdr:rowOff>437</xdr:rowOff>
    </xdr:from>
    <xdr:to>
      <xdr:col>12</xdr:col>
      <xdr:colOff>606377</xdr:colOff>
      <xdr:row>1</xdr:row>
      <xdr:rowOff>1905</xdr:rowOff>
    </xdr:to>
    <xdr:grpSp>
      <xdr:nvGrpSpPr>
        <xdr:cNvPr id="9" name="Group 8">
          <a:extLst>
            <a:ext uri="{FF2B5EF4-FFF2-40B4-BE49-F238E27FC236}">
              <a16:creationId xmlns:a16="http://schemas.microsoft.com/office/drawing/2014/main" id="{85007730-7F9B-48BA-8767-A60D93A6E2BA}"/>
            </a:ext>
          </a:extLst>
        </xdr:cNvPr>
        <xdr:cNvGrpSpPr/>
      </xdr:nvGrpSpPr>
      <xdr:grpSpPr>
        <a:xfrm>
          <a:off x="364623" y="1232337"/>
          <a:ext cx="12205154" cy="1468"/>
          <a:chOff x="368433" y="191692"/>
          <a:chExt cx="10274001" cy="1094490"/>
        </a:xfrm>
      </xdr:grpSpPr>
      <xdr:pic>
        <xdr:nvPicPr>
          <xdr:cNvPr id="10" name="Picture 9">
            <a:extLst>
              <a:ext uri="{FF2B5EF4-FFF2-40B4-BE49-F238E27FC236}">
                <a16:creationId xmlns:a16="http://schemas.microsoft.com/office/drawing/2014/main" id="{DC1D4971-A2DF-696A-E513-1131DC2303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11" name="TextBox 10">
            <a:extLst>
              <a:ext uri="{FF2B5EF4-FFF2-40B4-BE49-F238E27FC236}">
                <a16:creationId xmlns:a16="http://schemas.microsoft.com/office/drawing/2014/main" id="{6C4AF609-971F-0EC3-744E-CFBE4FC439FE}"/>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9DF99E-3AC7-4917-8868-1858EE775D9A}"/>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2FBEBD19-803B-4387-80B7-E6F92F3FD2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irsten Hands" id="{4285A854-0055-452D-9419-8F9218D823F5}" userId="S::HandsK@ci.missoula.mt.us::5f3f0a7c-ce58-4050-9baf-c9b08c558a5e"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83" dT="2022-08-23T22:04:41.59" personId="{4285A854-0055-452D-9419-8F9218D823F5}" id="{E7D16FE4-7B97-4356-8CFA-98533476E88B}">
    <text>Sent Maggie an email on 08/23.  Think this may be a remodel.</text>
  </threadedComment>
  <threadedComment ref="M83" dT="2022-08-25T18:43:39.60" personId="{4285A854-0055-452D-9419-8F9218D823F5}" id="{23F13C00-332F-4DBB-8E8E-7497273DC341}" parentId="{E7D16FE4-7B97-4356-8CFA-98533476E88B}">
    <text>Maggie confirmed that this is new construction.  The old structure was demod and this new structure built.</text>
  </threadedComment>
</ThreadedComments>
</file>

<file path=xl/threadedComments/threadedComment2.xml><?xml version="1.0" encoding="utf-8"?>
<ThreadedComments xmlns="http://schemas.microsoft.com/office/spreadsheetml/2018/threadedcomments" xmlns:x="http://schemas.openxmlformats.org/spreadsheetml/2006/main">
  <threadedComment ref="D48" dT="2022-10-11T16:59:46.88" personId="{4285A854-0055-452D-9419-8F9218D823F5}" id="{254EE90C-EF71-4BB7-9457-0709D4722BB6}">
    <text>Email Garin to see if he can help with this 10/11/22</text>
  </threadedComment>
</ThreadedComments>
</file>

<file path=xl/threadedComments/threadedComment3.xml><?xml version="1.0" encoding="utf-8"?>
<ThreadedComments xmlns="http://schemas.microsoft.com/office/spreadsheetml/2018/threadedcomments" xmlns:x="http://schemas.openxmlformats.org/spreadsheetml/2006/main">
  <threadedComment ref="B32" dT="2022-10-05T14:31:48.24" personId="{4285A854-0055-452D-9419-8F9218D823F5}" id="{06D1DFD3-CE4C-4D15-8B54-E591821076A4}">
    <text>Only count this once</text>
  </threadedComment>
</ThreadedComments>
</file>

<file path=xl/threadedComments/threadedComment4.xml><?xml version="1.0" encoding="utf-8"?>
<ThreadedComments xmlns="http://schemas.microsoft.com/office/spreadsheetml/2018/threadedcomments" xmlns:x="http://schemas.openxmlformats.org/spreadsheetml/2006/main">
  <threadedComment ref="H123" dT="2022-11-01T19:38:26.20" personId="{4285A854-0055-452D-9419-8F9218D823F5}" id="{A6442A66-0C63-4E3C-A20E-6109B6E14271}">
    <text>Duplicate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F8E4E-9992-4D4F-AEB1-4EED36307BF6}">
  <sheetPr>
    <pageSetUpPr fitToPage="1"/>
  </sheetPr>
  <dimension ref="A1:P64"/>
  <sheetViews>
    <sheetView topLeftCell="A2" workbookViewId="0">
      <selection activeCell="C28" sqref="C28"/>
    </sheetView>
  </sheetViews>
  <sheetFormatPr baseColWidth="10" defaultColWidth="8.83203125" defaultRowHeight="13" x14ac:dyDescent="0.15"/>
  <cols>
    <col min="1" max="1" width="32.5" customWidth="1"/>
    <col min="2" max="3" width="7.6640625" customWidth="1"/>
    <col min="4" max="4" width="20.83203125" customWidth="1"/>
    <col min="5" max="6" width="7.6640625" customWidth="1"/>
    <col min="7" max="7" width="18.5" customWidth="1"/>
    <col min="8" max="9" width="7.6640625" customWidth="1"/>
    <col min="10" max="10" width="20.33203125" customWidth="1"/>
    <col min="11" max="12" width="7.6640625" customWidth="1"/>
    <col min="13" max="13" width="18.6640625" customWidth="1"/>
  </cols>
  <sheetData>
    <row r="1" spans="1:13" ht="137" customHeight="1" thickBot="1" x14ac:dyDescent="0.2">
      <c r="A1" s="773"/>
      <c r="B1" s="773"/>
      <c r="C1" s="773"/>
      <c r="D1" s="773"/>
      <c r="E1" s="773"/>
      <c r="F1" s="773"/>
      <c r="G1" s="773"/>
      <c r="H1" s="773"/>
      <c r="I1" s="773"/>
      <c r="J1" s="773"/>
      <c r="K1" s="773"/>
      <c r="L1" s="773"/>
      <c r="M1" s="774"/>
    </row>
    <row r="2" spans="1:13" ht="17" thickBot="1" x14ac:dyDescent="0.25">
      <c r="A2" s="43">
        <v>44743</v>
      </c>
      <c r="B2" s="44"/>
      <c r="C2" s="44"/>
      <c r="D2" s="44"/>
      <c r="E2" s="44"/>
      <c r="F2" s="44"/>
      <c r="G2" s="44"/>
      <c r="H2" s="44"/>
      <c r="I2" s="44"/>
      <c r="J2" s="44"/>
      <c r="K2" s="44"/>
      <c r="L2" s="44"/>
      <c r="M2" s="45" t="s">
        <v>66</v>
      </c>
    </row>
    <row r="3" spans="1:13" ht="17" thickBot="1" x14ac:dyDescent="0.2">
      <c r="A3" s="46"/>
      <c r="B3" s="766" t="s">
        <v>67</v>
      </c>
      <c r="C3" s="766"/>
      <c r="D3" s="767"/>
      <c r="E3" s="766" t="s">
        <v>48</v>
      </c>
      <c r="F3" s="766"/>
      <c r="G3" s="767"/>
      <c r="H3" s="766" t="s">
        <v>68</v>
      </c>
      <c r="I3" s="766"/>
      <c r="J3" s="767"/>
      <c r="K3" s="766" t="s">
        <v>49</v>
      </c>
      <c r="L3" s="766"/>
      <c r="M3" s="768"/>
    </row>
    <row r="4" spans="1:13"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3" ht="16" x14ac:dyDescent="0.2">
      <c r="A5" s="51" t="s">
        <v>42</v>
      </c>
      <c r="B5" s="32">
        <f>'07 Data Dump'!R86</f>
        <v>5</v>
      </c>
      <c r="C5" s="2">
        <f>'07 Data Dump'!R86</f>
        <v>5</v>
      </c>
      <c r="D5" s="25">
        <f>'07 Data Dump'!S86</f>
        <v>421921.89</v>
      </c>
      <c r="E5" s="34">
        <v>0</v>
      </c>
      <c r="F5" s="39">
        <v>0</v>
      </c>
      <c r="G5" s="6">
        <v>0</v>
      </c>
      <c r="H5" s="26">
        <f>B5</f>
        <v>5</v>
      </c>
      <c r="I5" s="83">
        <f>C5</f>
        <v>5</v>
      </c>
      <c r="J5" s="25">
        <f>D5</f>
        <v>421921.89</v>
      </c>
      <c r="K5" s="34">
        <v>0</v>
      </c>
      <c r="L5" s="39">
        <v>0</v>
      </c>
      <c r="M5" s="10">
        <v>0</v>
      </c>
    </row>
    <row r="6" spans="1:13" ht="16" x14ac:dyDescent="0.2">
      <c r="A6" s="52" t="s">
        <v>41</v>
      </c>
      <c r="B6" s="32">
        <f>'07 Data Dump'!R84</f>
        <v>8</v>
      </c>
      <c r="C6" s="2">
        <f>'07 Data Dump'!R84</f>
        <v>8</v>
      </c>
      <c r="D6" s="25">
        <f>'07 Data Dump'!S84</f>
        <v>915008.1399999999</v>
      </c>
      <c r="E6" s="35">
        <v>15</v>
      </c>
      <c r="F6" s="39">
        <v>15</v>
      </c>
      <c r="G6" s="6">
        <v>1488447.7100000004</v>
      </c>
      <c r="H6" s="30">
        <f t="shared" ref="H6:H18" si="0">B6</f>
        <v>8</v>
      </c>
      <c r="I6" s="42">
        <f t="shared" ref="I6:I18" si="1">C6</f>
        <v>8</v>
      </c>
      <c r="J6" s="25">
        <f t="shared" ref="J6:J18" si="2">D6</f>
        <v>915008.1399999999</v>
      </c>
      <c r="K6" s="35">
        <v>15</v>
      </c>
      <c r="L6" s="39">
        <v>15</v>
      </c>
      <c r="M6" s="11">
        <v>1488447.7100000004</v>
      </c>
    </row>
    <row r="7" spans="1:13" ht="16" x14ac:dyDescent="0.2">
      <c r="A7" s="52" t="s">
        <v>5</v>
      </c>
      <c r="B7" s="31">
        <v>0</v>
      </c>
      <c r="C7" s="38">
        <v>0</v>
      </c>
      <c r="D7" s="25">
        <v>0</v>
      </c>
      <c r="E7" s="35">
        <v>0</v>
      </c>
      <c r="F7" s="40">
        <v>0</v>
      </c>
      <c r="G7" s="6">
        <v>0</v>
      </c>
      <c r="H7" s="30">
        <f t="shared" si="0"/>
        <v>0</v>
      </c>
      <c r="I7" s="42">
        <f t="shared" si="1"/>
        <v>0</v>
      </c>
      <c r="J7" s="25">
        <f t="shared" si="2"/>
        <v>0</v>
      </c>
      <c r="K7" s="35">
        <v>0</v>
      </c>
      <c r="L7" s="40">
        <v>0</v>
      </c>
      <c r="M7" s="11">
        <v>0</v>
      </c>
    </row>
    <row r="8" spans="1:13" ht="16" x14ac:dyDescent="0.2">
      <c r="A8" s="52" t="s">
        <v>39</v>
      </c>
      <c r="B8" s="31">
        <f>'07 Data Dump'!R87</f>
        <v>4</v>
      </c>
      <c r="C8" s="31">
        <f>'07 Data Dump'!E104</f>
        <v>84</v>
      </c>
      <c r="D8" s="5">
        <f>'07 Data Dump'!S87</f>
        <v>3843656.5200000005</v>
      </c>
      <c r="E8" s="35">
        <v>7</v>
      </c>
      <c r="F8" s="40">
        <v>125</v>
      </c>
      <c r="G8" s="7">
        <v>6521998.0899999999</v>
      </c>
      <c r="H8" s="30">
        <f t="shared" si="0"/>
        <v>4</v>
      </c>
      <c r="I8" s="42">
        <f t="shared" si="1"/>
        <v>84</v>
      </c>
      <c r="J8" s="25">
        <f t="shared" si="2"/>
        <v>3843656.5200000005</v>
      </c>
      <c r="K8" s="35">
        <v>7</v>
      </c>
      <c r="L8" s="40">
        <v>125</v>
      </c>
      <c r="M8" s="11">
        <v>6521998.0899999999</v>
      </c>
    </row>
    <row r="9" spans="1:13" ht="16" x14ac:dyDescent="0.2">
      <c r="A9" s="52" t="s">
        <v>40</v>
      </c>
      <c r="B9" s="30">
        <v>0</v>
      </c>
      <c r="C9" s="30">
        <v>0</v>
      </c>
      <c r="D9" s="4">
        <v>0</v>
      </c>
      <c r="E9" s="35">
        <v>0</v>
      </c>
      <c r="F9" s="41">
        <v>0</v>
      </c>
      <c r="G9" s="7">
        <v>0</v>
      </c>
      <c r="H9" s="30">
        <f t="shared" si="0"/>
        <v>0</v>
      </c>
      <c r="I9" s="42">
        <f t="shared" si="1"/>
        <v>0</v>
      </c>
      <c r="J9" s="25">
        <f t="shared" si="2"/>
        <v>0</v>
      </c>
      <c r="K9" s="35">
        <v>0</v>
      </c>
      <c r="L9" s="41">
        <v>0</v>
      </c>
      <c r="M9" s="11">
        <v>0</v>
      </c>
    </row>
    <row r="10" spans="1:13" ht="16" x14ac:dyDescent="0.2">
      <c r="A10" s="52" t="s">
        <v>43</v>
      </c>
      <c r="B10" s="2">
        <f>'07 Data Dump'!R85</f>
        <v>2</v>
      </c>
      <c r="C10" s="2">
        <f>'07 Data Dump'!R85</f>
        <v>2</v>
      </c>
      <c r="D10" s="25">
        <f>'07 Data Dump'!S85</f>
        <v>213434.63</v>
      </c>
      <c r="E10" s="35">
        <v>3</v>
      </c>
      <c r="F10" s="39">
        <v>3</v>
      </c>
      <c r="G10" s="6">
        <v>208295.09999999998</v>
      </c>
      <c r="H10" s="30">
        <f t="shared" si="0"/>
        <v>2</v>
      </c>
      <c r="I10" s="42">
        <f t="shared" si="1"/>
        <v>2</v>
      </c>
      <c r="J10" s="25">
        <f t="shared" si="2"/>
        <v>213434.63</v>
      </c>
      <c r="K10" s="35">
        <v>3</v>
      </c>
      <c r="L10" s="39">
        <v>3</v>
      </c>
      <c r="M10" s="10">
        <v>208295.09999999998</v>
      </c>
    </row>
    <row r="11" spans="1:13" ht="16" x14ac:dyDescent="0.2">
      <c r="A11" s="52" t="s">
        <v>37</v>
      </c>
      <c r="B11" s="3">
        <v>0</v>
      </c>
      <c r="C11" s="3">
        <v>0</v>
      </c>
      <c r="D11" s="4">
        <v>0</v>
      </c>
      <c r="E11" s="35">
        <v>0</v>
      </c>
      <c r="F11" s="39">
        <v>0</v>
      </c>
      <c r="G11" s="7">
        <v>0</v>
      </c>
      <c r="H11" s="30">
        <f t="shared" si="0"/>
        <v>0</v>
      </c>
      <c r="I11" s="42">
        <f t="shared" si="1"/>
        <v>0</v>
      </c>
      <c r="J11" s="25">
        <f t="shared" si="2"/>
        <v>0</v>
      </c>
      <c r="K11" s="35">
        <v>0</v>
      </c>
      <c r="L11" s="39">
        <v>0</v>
      </c>
      <c r="M11" s="11">
        <v>0</v>
      </c>
    </row>
    <row r="12" spans="1:13" ht="16" x14ac:dyDescent="0.2">
      <c r="A12" s="52" t="s">
        <v>38</v>
      </c>
      <c r="B12" s="31">
        <v>0</v>
      </c>
      <c r="C12" s="30">
        <v>0</v>
      </c>
      <c r="D12" s="5">
        <v>0</v>
      </c>
      <c r="E12" s="35">
        <v>0</v>
      </c>
      <c r="F12" s="41">
        <v>0</v>
      </c>
      <c r="G12" s="7">
        <v>0</v>
      </c>
      <c r="H12" s="30">
        <f t="shared" si="0"/>
        <v>0</v>
      </c>
      <c r="I12" s="42">
        <f t="shared" si="1"/>
        <v>0</v>
      </c>
      <c r="J12" s="25">
        <f t="shared" si="2"/>
        <v>0</v>
      </c>
      <c r="K12" s="35">
        <v>0</v>
      </c>
      <c r="L12" s="41">
        <v>0</v>
      </c>
      <c r="M12" s="11">
        <v>0</v>
      </c>
    </row>
    <row r="13" spans="1:13" ht="17" x14ac:dyDescent="0.2">
      <c r="A13" s="54" t="s">
        <v>6</v>
      </c>
      <c r="B13" s="30">
        <f>'07 Data Dump'!B109</f>
        <v>4</v>
      </c>
      <c r="C13" s="2">
        <f>'07 Data Dump'!B109</f>
        <v>4</v>
      </c>
      <c r="D13" s="4">
        <f>'07 Data Dump'!N109</f>
        <v>58234.8</v>
      </c>
      <c r="E13" s="35">
        <v>10</v>
      </c>
      <c r="F13" s="39">
        <v>10</v>
      </c>
      <c r="G13" s="6">
        <v>92462.15</v>
      </c>
      <c r="H13" s="30">
        <f t="shared" si="0"/>
        <v>4</v>
      </c>
      <c r="I13" s="42">
        <f t="shared" si="1"/>
        <v>4</v>
      </c>
      <c r="J13" s="25">
        <f t="shared" si="2"/>
        <v>58234.8</v>
      </c>
      <c r="K13" s="35">
        <v>10</v>
      </c>
      <c r="L13" s="39">
        <v>10</v>
      </c>
      <c r="M13" s="11">
        <v>92462.15</v>
      </c>
    </row>
    <row r="14" spans="1:13" ht="16" x14ac:dyDescent="0.2">
      <c r="A14" s="52" t="s">
        <v>7</v>
      </c>
      <c r="B14" s="30">
        <v>0</v>
      </c>
      <c r="C14" s="2">
        <v>0</v>
      </c>
      <c r="D14" s="4">
        <v>0</v>
      </c>
      <c r="E14" s="35">
        <v>0</v>
      </c>
      <c r="F14" s="39">
        <v>0</v>
      </c>
      <c r="G14" s="7">
        <v>0</v>
      </c>
      <c r="H14" s="30">
        <f t="shared" si="0"/>
        <v>0</v>
      </c>
      <c r="I14" s="42">
        <f t="shared" si="1"/>
        <v>0</v>
      </c>
      <c r="J14" s="25">
        <f t="shared" si="2"/>
        <v>0</v>
      </c>
      <c r="K14" s="35">
        <v>0</v>
      </c>
      <c r="L14" s="39">
        <v>0</v>
      </c>
      <c r="M14" s="11">
        <v>0</v>
      </c>
    </row>
    <row r="15" spans="1:13" ht="16" x14ac:dyDescent="0.2">
      <c r="A15" s="52" t="s">
        <v>8</v>
      </c>
      <c r="B15" s="1">
        <f>'07 Data Dump'!B114</f>
        <v>4</v>
      </c>
      <c r="C15" s="2">
        <f>'07 Data Dump'!B114</f>
        <v>4</v>
      </c>
      <c r="D15" s="5">
        <f>'07 Data Dump'!N114</f>
        <v>1476986</v>
      </c>
      <c r="E15" s="35">
        <v>2</v>
      </c>
      <c r="F15" s="39">
        <v>2</v>
      </c>
      <c r="G15" s="7">
        <v>23584.5</v>
      </c>
      <c r="H15" s="30">
        <f t="shared" si="0"/>
        <v>4</v>
      </c>
      <c r="I15" s="42">
        <f t="shared" si="1"/>
        <v>4</v>
      </c>
      <c r="J15" s="25">
        <f t="shared" si="2"/>
        <v>1476986</v>
      </c>
      <c r="K15" s="35">
        <v>2</v>
      </c>
      <c r="L15" s="39">
        <v>2</v>
      </c>
      <c r="M15" s="11">
        <v>23584.5</v>
      </c>
    </row>
    <row r="16" spans="1:13" ht="16" x14ac:dyDescent="0.2">
      <c r="A16" s="52" t="s">
        <v>9</v>
      </c>
      <c r="B16" s="31">
        <v>0</v>
      </c>
      <c r="C16" s="2">
        <v>0</v>
      </c>
      <c r="D16" s="24">
        <v>0</v>
      </c>
      <c r="E16" s="35">
        <v>0</v>
      </c>
      <c r="F16" s="39">
        <v>0</v>
      </c>
      <c r="G16" s="8">
        <v>0</v>
      </c>
      <c r="H16" s="30">
        <f t="shared" si="0"/>
        <v>0</v>
      </c>
      <c r="I16" s="42">
        <f t="shared" si="1"/>
        <v>0</v>
      </c>
      <c r="J16" s="25">
        <f t="shared" si="2"/>
        <v>0</v>
      </c>
      <c r="K16" s="35">
        <v>0</v>
      </c>
      <c r="L16" s="39">
        <v>0</v>
      </c>
      <c r="M16" s="11">
        <v>0</v>
      </c>
    </row>
    <row r="17" spans="1:13" ht="16" x14ac:dyDescent="0.2">
      <c r="A17" s="52" t="s">
        <v>10</v>
      </c>
      <c r="B17" s="31">
        <v>0</v>
      </c>
      <c r="C17" s="2">
        <v>0</v>
      </c>
      <c r="D17" s="24">
        <v>0</v>
      </c>
      <c r="E17" s="35">
        <v>0</v>
      </c>
      <c r="F17" s="39">
        <v>0</v>
      </c>
      <c r="G17" s="7">
        <v>0</v>
      </c>
      <c r="H17" s="30">
        <f t="shared" si="0"/>
        <v>0</v>
      </c>
      <c r="I17" s="42">
        <f t="shared" si="1"/>
        <v>0</v>
      </c>
      <c r="J17" s="25">
        <f t="shared" si="2"/>
        <v>0</v>
      </c>
      <c r="K17" s="35">
        <v>0</v>
      </c>
      <c r="L17" s="39">
        <v>0</v>
      </c>
      <c r="M17" s="11">
        <v>0</v>
      </c>
    </row>
    <row r="18" spans="1:13" ht="17" thickBot="1" x14ac:dyDescent="0.25">
      <c r="A18" s="55" t="s">
        <v>11</v>
      </c>
      <c r="B18" s="31">
        <v>0</v>
      </c>
      <c r="C18" s="2">
        <v>0</v>
      </c>
      <c r="D18" s="24">
        <v>0</v>
      </c>
      <c r="E18" s="36">
        <v>0</v>
      </c>
      <c r="F18" s="39">
        <v>0</v>
      </c>
      <c r="G18" s="9">
        <v>0</v>
      </c>
      <c r="H18" s="82">
        <f t="shared" si="0"/>
        <v>0</v>
      </c>
      <c r="I18" s="84">
        <f t="shared" si="1"/>
        <v>0</v>
      </c>
      <c r="J18" s="25">
        <f t="shared" si="2"/>
        <v>0</v>
      </c>
      <c r="K18" s="36">
        <v>0</v>
      </c>
      <c r="L18" s="39">
        <v>0</v>
      </c>
      <c r="M18" s="12">
        <v>0</v>
      </c>
    </row>
    <row r="19" spans="1:13" ht="17" thickBot="1" x14ac:dyDescent="0.25">
      <c r="A19" s="56" t="s">
        <v>12</v>
      </c>
      <c r="B19" s="87">
        <f>SUM(B5:B18)</f>
        <v>27</v>
      </c>
      <c r="C19" s="87">
        <f t="shared" ref="C19:J19" si="3">SUM(C5:C18)</f>
        <v>107</v>
      </c>
      <c r="D19" s="88">
        <f t="shared" si="3"/>
        <v>6929241.9800000004</v>
      </c>
      <c r="E19" s="89">
        <v>37</v>
      </c>
      <c r="F19" s="89">
        <v>155</v>
      </c>
      <c r="G19" s="90">
        <v>8334787.5500000007</v>
      </c>
      <c r="H19" s="87">
        <f t="shared" si="3"/>
        <v>27</v>
      </c>
      <c r="I19" s="87">
        <f t="shared" si="3"/>
        <v>107</v>
      </c>
      <c r="J19" s="88">
        <f t="shared" si="3"/>
        <v>6929241.9800000004</v>
      </c>
      <c r="K19" s="89">
        <v>37</v>
      </c>
      <c r="L19" s="89">
        <v>155</v>
      </c>
      <c r="M19" s="90">
        <v>8334787.5500000007</v>
      </c>
    </row>
    <row r="20" spans="1:13" ht="17" thickBot="1" x14ac:dyDescent="0.25">
      <c r="A20" s="57"/>
      <c r="B20" s="57"/>
      <c r="C20" s="57"/>
      <c r="D20" s="57"/>
      <c r="E20" s="57"/>
      <c r="F20" s="57"/>
      <c r="G20" s="57"/>
      <c r="H20" s="57"/>
      <c r="I20" s="57"/>
      <c r="J20" s="57"/>
      <c r="K20" s="57"/>
      <c r="L20" s="57"/>
      <c r="M20" s="57"/>
    </row>
    <row r="21" spans="1:13"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3" ht="16" x14ac:dyDescent="0.15">
      <c r="A22" s="61" t="s">
        <v>44</v>
      </c>
      <c r="B22" s="151"/>
      <c r="C22" s="453">
        <f>'07 Data Dump'!B82</f>
        <v>60</v>
      </c>
      <c r="D22" s="13">
        <f>'07 Data Dump'!N82</f>
        <v>1491417.15</v>
      </c>
      <c r="E22" s="138"/>
      <c r="F22" s="144">
        <v>68</v>
      </c>
      <c r="G22" s="14">
        <v>1042830.5399999999</v>
      </c>
      <c r="H22" s="151"/>
      <c r="I22" s="453">
        <f>C22</f>
        <v>60</v>
      </c>
      <c r="J22" s="13">
        <f>D22</f>
        <v>1491417.15</v>
      </c>
      <c r="K22" s="138"/>
      <c r="L22" s="144">
        <v>68</v>
      </c>
      <c r="M22" s="142">
        <v>1042830.5399999999</v>
      </c>
    </row>
    <row r="23" spans="1:13" ht="16" x14ac:dyDescent="0.2">
      <c r="A23" s="62" t="s">
        <v>13</v>
      </c>
      <c r="B23" s="152"/>
      <c r="C23" s="454">
        <f>'07 Data Dump'!B21</f>
        <v>19</v>
      </c>
      <c r="D23" s="451">
        <f>'07 Data Dump'!N21</f>
        <v>37749065.18</v>
      </c>
      <c r="E23" s="139"/>
      <c r="F23" s="145">
        <v>22</v>
      </c>
      <c r="G23" s="146">
        <v>7088532.2699999996</v>
      </c>
      <c r="H23" s="152"/>
      <c r="I23" s="454">
        <f>C23</f>
        <v>19</v>
      </c>
      <c r="J23" s="13">
        <f t="shared" ref="J23:J24" si="4">D23</f>
        <v>37749065.18</v>
      </c>
      <c r="K23" s="139"/>
      <c r="L23" s="145">
        <v>22</v>
      </c>
      <c r="M23" s="142">
        <v>7088532.2699999996</v>
      </c>
    </row>
    <row r="24" spans="1:13" ht="17" thickBot="1" x14ac:dyDescent="0.25">
      <c r="A24" s="63" t="s">
        <v>47</v>
      </c>
      <c r="B24" s="153"/>
      <c r="C24" s="455">
        <f>'07 Data Dump'!U19</f>
        <v>2</v>
      </c>
      <c r="D24" s="452">
        <f>'07 Data Dump'!U18</f>
        <v>90000</v>
      </c>
      <c r="E24" s="140"/>
      <c r="F24" s="149">
        <v>3</v>
      </c>
      <c r="G24" s="147">
        <v>-144090.72</v>
      </c>
      <c r="H24" s="153"/>
      <c r="I24" s="456">
        <f>C24</f>
        <v>2</v>
      </c>
      <c r="J24" s="13">
        <f t="shared" si="4"/>
        <v>90000</v>
      </c>
      <c r="K24" s="140"/>
      <c r="L24" s="149">
        <v>3</v>
      </c>
      <c r="M24" s="150">
        <v>-144090.72</v>
      </c>
    </row>
    <row r="25" spans="1:13" ht="17" thickBot="1" x14ac:dyDescent="0.25">
      <c r="A25" s="64" t="s">
        <v>14</v>
      </c>
      <c r="B25" s="154"/>
      <c r="C25" s="131">
        <f>SUM(C22:C24)</f>
        <v>81</v>
      </c>
      <c r="D25" s="91">
        <f>SUM(D22:D24)</f>
        <v>39330482.329999998</v>
      </c>
      <c r="E25" s="148"/>
      <c r="F25" s="128">
        <v>93</v>
      </c>
      <c r="G25" s="92">
        <v>7987272.0899999999</v>
      </c>
      <c r="H25" s="126"/>
      <c r="I25" s="131">
        <f>SUM(I22:I24)</f>
        <v>81</v>
      </c>
      <c r="J25" s="91">
        <f>SUM(J22:J24)</f>
        <v>39330482.329999998</v>
      </c>
      <c r="K25" s="148"/>
      <c r="L25" s="128">
        <v>93</v>
      </c>
      <c r="M25" s="93">
        <v>7987272.0899999999</v>
      </c>
    </row>
    <row r="26" spans="1:13" ht="17" thickBot="1" x14ac:dyDescent="0.25">
      <c r="A26" s="57"/>
      <c r="B26" s="57"/>
      <c r="C26" s="57"/>
      <c r="D26" s="57"/>
      <c r="E26" s="57"/>
      <c r="F26" s="57"/>
      <c r="G26" s="57"/>
      <c r="H26" s="57"/>
      <c r="I26" s="57"/>
      <c r="J26" s="57"/>
      <c r="K26" s="57"/>
      <c r="L26" s="57"/>
      <c r="M26" s="57"/>
    </row>
    <row r="27" spans="1:13"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3" ht="18" thickBot="1" x14ac:dyDescent="0.25">
      <c r="A28" s="67" t="s">
        <v>62</v>
      </c>
      <c r="B28" s="125"/>
      <c r="C28" s="124">
        <f>'07 Data Dump'!R83</f>
        <v>2</v>
      </c>
      <c r="D28" s="379">
        <f>SUM(C5:C12)+(C28)</f>
        <v>101</v>
      </c>
      <c r="E28" s="129"/>
      <c r="F28" s="128">
        <v>2</v>
      </c>
      <c r="G28" s="99">
        <f>SUM(F5:F12)+(F28)</f>
        <v>145</v>
      </c>
      <c r="H28" s="125"/>
      <c r="I28" s="124">
        <f>C28</f>
        <v>2</v>
      </c>
      <c r="J28" s="103">
        <f>D28</f>
        <v>101</v>
      </c>
      <c r="K28" s="129"/>
      <c r="L28" s="128">
        <f>F28</f>
        <v>2</v>
      </c>
      <c r="M28" s="130">
        <f>G28</f>
        <v>145</v>
      </c>
    </row>
    <row r="29" spans="1:13" ht="17" thickBot="1" x14ac:dyDescent="0.25">
      <c r="A29" s="57"/>
      <c r="B29" s="57"/>
      <c r="C29" s="57"/>
      <c r="D29" s="57"/>
      <c r="E29" s="57"/>
      <c r="F29" s="57"/>
      <c r="G29" s="57"/>
      <c r="H29" s="57"/>
      <c r="I29" s="57"/>
      <c r="J29" s="57"/>
      <c r="K29" s="57"/>
      <c r="L29" s="57"/>
      <c r="M29" s="57"/>
    </row>
    <row r="30" spans="1:13"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3" ht="35" thickBot="1" x14ac:dyDescent="0.25">
      <c r="A31" s="69" t="s">
        <v>64</v>
      </c>
      <c r="B31" s="209"/>
      <c r="C31" s="175">
        <f>SUM(B19+C25)</f>
        <v>108</v>
      </c>
      <c r="D31" s="91">
        <f>SUM(D19+D25)</f>
        <v>46259724.310000002</v>
      </c>
      <c r="E31" s="148"/>
      <c r="F31" s="128">
        <f>SUM(E19+F25)</f>
        <v>130</v>
      </c>
      <c r="G31" s="92">
        <f>SUM(G19+G25)</f>
        <v>16322059.640000001</v>
      </c>
      <c r="H31" s="217"/>
      <c r="I31" s="131">
        <f>SUM(H19+I25)</f>
        <v>108</v>
      </c>
      <c r="J31" s="91">
        <f>SUM(J19+J25)</f>
        <v>46259724.310000002</v>
      </c>
      <c r="K31" s="218"/>
      <c r="L31" s="128">
        <f>SUM(K19+L25)</f>
        <v>130</v>
      </c>
      <c r="M31" s="93">
        <f>SUM(M19+M25)</f>
        <v>16322059.640000001</v>
      </c>
    </row>
    <row r="32" spans="1:13" ht="17" thickBot="1" x14ac:dyDescent="0.25">
      <c r="A32" s="57"/>
      <c r="B32" s="57"/>
      <c r="C32" s="57"/>
      <c r="D32" s="57"/>
      <c r="E32" s="57"/>
      <c r="F32" s="57"/>
      <c r="G32" s="57"/>
      <c r="H32" s="57"/>
      <c r="I32" s="57"/>
      <c r="J32" s="57"/>
      <c r="K32" s="57"/>
      <c r="L32" s="57"/>
      <c r="M32" s="57"/>
    </row>
    <row r="33" spans="1:16" ht="17" thickBot="1" x14ac:dyDescent="0.25">
      <c r="A33" s="70" t="s">
        <v>45</v>
      </c>
      <c r="B33" s="763">
        <f>'07 Data Dump'!N120</f>
        <v>57731701.909999996</v>
      </c>
      <c r="C33" s="763"/>
      <c r="D33" s="764"/>
      <c r="E33" s="57"/>
      <c r="F33" s="57"/>
      <c r="G33" s="57"/>
      <c r="H33" s="57"/>
      <c r="I33" s="57"/>
      <c r="J33" s="57"/>
      <c r="K33" s="57"/>
      <c r="L33" s="57"/>
      <c r="M33" s="57"/>
      <c r="P33" s="425"/>
    </row>
    <row r="34" spans="1:16" ht="17" thickBot="1" x14ac:dyDescent="0.25">
      <c r="A34" s="71"/>
      <c r="B34" s="72"/>
      <c r="C34" s="72"/>
      <c r="D34" s="72"/>
      <c r="E34" s="57"/>
      <c r="F34" s="57"/>
      <c r="G34" s="57"/>
      <c r="H34" s="57"/>
      <c r="I34" s="57"/>
      <c r="J34" s="57"/>
      <c r="K34" s="57"/>
      <c r="L34" s="57"/>
      <c r="M34" s="57"/>
      <c r="P34" s="425"/>
    </row>
    <row r="35" spans="1:16" ht="17" thickBot="1" x14ac:dyDescent="0.25">
      <c r="A35" s="57"/>
      <c r="B35" s="765" t="s">
        <v>67</v>
      </c>
      <c r="C35" s="766"/>
      <c r="D35" s="767"/>
      <c r="E35" s="766" t="s">
        <v>48</v>
      </c>
      <c r="F35" s="766"/>
      <c r="G35" s="767"/>
      <c r="H35" s="766" t="s">
        <v>68</v>
      </c>
      <c r="I35" s="766"/>
      <c r="J35" s="767"/>
      <c r="K35" s="766" t="s">
        <v>49</v>
      </c>
      <c r="L35" s="766"/>
      <c r="M35" s="768"/>
      <c r="P35" s="425"/>
    </row>
    <row r="36" spans="1:16" ht="16" x14ac:dyDescent="0.15">
      <c r="A36" s="73" t="s">
        <v>16</v>
      </c>
      <c r="B36" s="761" t="s">
        <v>2</v>
      </c>
      <c r="C36" s="761"/>
      <c r="D36" s="74" t="s">
        <v>1</v>
      </c>
      <c r="E36" s="761" t="s">
        <v>2</v>
      </c>
      <c r="F36" s="761"/>
      <c r="G36" s="74" t="s">
        <v>1</v>
      </c>
      <c r="H36" s="761" t="s">
        <v>2</v>
      </c>
      <c r="I36" s="761"/>
      <c r="J36" s="74" t="s">
        <v>1</v>
      </c>
      <c r="K36" s="761" t="s">
        <v>2</v>
      </c>
      <c r="L36" s="761"/>
      <c r="M36" s="75" t="s">
        <v>1</v>
      </c>
    </row>
    <row r="37" spans="1:16" ht="16" x14ac:dyDescent="0.2">
      <c r="A37" s="52" t="s">
        <v>19</v>
      </c>
      <c r="B37" s="203"/>
      <c r="C37" s="104">
        <f>C31</f>
        <v>108</v>
      </c>
      <c r="D37" s="85">
        <f>SUM('07 Five Reports'!C16+'07 Five Reports'!G23)-'July Report'!D41</f>
        <v>244484.78999999998</v>
      </c>
      <c r="E37" s="210"/>
      <c r="F37" s="106">
        <v>130</v>
      </c>
      <c r="G37" s="17">
        <v>114578.03</v>
      </c>
      <c r="H37" s="203"/>
      <c r="I37" s="104">
        <f>C37</f>
        <v>108</v>
      </c>
      <c r="J37" s="85">
        <f>D37</f>
        <v>244484.78999999998</v>
      </c>
      <c r="K37" s="215"/>
      <c r="L37" s="186">
        <v>130</v>
      </c>
      <c r="M37" s="37">
        <v>114578.03</v>
      </c>
    </row>
    <row r="38" spans="1:16" ht="16" x14ac:dyDescent="0.2">
      <c r="A38" s="52" t="s">
        <v>20</v>
      </c>
      <c r="B38" s="203"/>
      <c r="C38" s="178">
        <f>'07 Five Reports'!J4</f>
        <v>132</v>
      </c>
      <c r="D38" s="85">
        <f>SUM('07 Five Reports'!C17+'07 Five Reports'!G24)</f>
        <v>31437.21</v>
      </c>
      <c r="E38" s="210"/>
      <c r="F38" s="106">
        <v>109</v>
      </c>
      <c r="G38" s="18">
        <v>23823.07</v>
      </c>
      <c r="H38" s="203"/>
      <c r="I38" s="104">
        <f>C38</f>
        <v>132</v>
      </c>
      <c r="J38" s="85">
        <f t="shared" ref="J38:J41" si="5">D38</f>
        <v>31437.21</v>
      </c>
      <c r="K38" s="215"/>
      <c r="L38" s="186">
        <v>109</v>
      </c>
      <c r="M38" s="37">
        <v>23823.07</v>
      </c>
    </row>
    <row r="39" spans="1:16" ht="16" x14ac:dyDescent="0.2">
      <c r="A39" s="52" t="s">
        <v>21</v>
      </c>
      <c r="B39" s="203"/>
      <c r="C39" s="178">
        <f>'07 Five Reports'!J6</f>
        <v>76</v>
      </c>
      <c r="D39" s="85">
        <f>SUM('07 Five Reports'!C18+'07 Five Reports'!G25)</f>
        <v>17648</v>
      </c>
      <c r="E39" s="210"/>
      <c r="F39" s="106">
        <v>77</v>
      </c>
      <c r="G39" s="17">
        <v>11365</v>
      </c>
      <c r="H39" s="203"/>
      <c r="I39" s="104">
        <f>C39</f>
        <v>76</v>
      </c>
      <c r="J39" s="85">
        <f t="shared" si="5"/>
        <v>17648</v>
      </c>
      <c r="K39" s="215"/>
      <c r="L39" s="186">
        <v>77</v>
      </c>
      <c r="M39" s="37">
        <v>11365</v>
      </c>
    </row>
    <row r="40" spans="1:16" ht="16" x14ac:dyDescent="0.2">
      <c r="A40" s="52" t="s">
        <v>22</v>
      </c>
      <c r="B40" s="203"/>
      <c r="C40" s="178">
        <f>'07 Five Reports'!J5</f>
        <v>93</v>
      </c>
      <c r="D40" s="85">
        <f>SUM('07 Five Reports'!C19)</f>
        <v>9480</v>
      </c>
      <c r="E40" s="210"/>
      <c r="F40" s="106">
        <v>147</v>
      </c>
      <c r="G40" s="18">
        <v>12233</v>
      </c>
      <c r="H40" s="203"/>
      <c r="I40" s="104">
        <f>C40</f>
        <v>93</v>
      </c>
      <c r="J40" s="85">
        <f t="shared" si="5"/>
        <v>9480</v>
      </c>
      <c r="K40" s="215"/>
      <c r="L40" s="186">
        <v>147</v>
      </c>
      <c r="M40" s="37">
        <v>12233</v>
      </c>
    </row>
    <row r="41" spans="1:16" ht="17" thickBot="1" x14ac:dyDescent="0.25">
      <c r="A41" s="55" t="s">
        <v>51</v>
      </c>
      <c r="B41" s="206"/>
      <c r="C41" s="207">
        <f>'07 Five Reports'!J3</f>
        <v>12</v>
      </c>
      <c r="D41" s="86">
        <f>SUM('07 Five Reports'!C49+'07 Five Reports'!G55)</f>
        <v>228</v>
      </c>
      <c r="E41" s="205"/>
      <c r="F41" s="116">
        <v>6</v>
      </c>
      <c r="G41" s="17">
        <v>114</v>
      </c>
      <c r="H41" s="204"/>
      <c r="I41" s="108">
        <f>C41</f>
        <v>12</v>
      </c>
      <c r="J41" s="85">
        <f t="shared" si="5"/>
        <v>228</v>
      </c>
      <c r="K41" s="216"/>
      <c r="L41" s="189">
        <v>6</v>
      </c>
      <c r="M41" s="37">
        <v>114</v>
      </c>
    </row>
    <row r="42" spans="1:16" ht="17" thickBot="1" x14ac:dyDescent="0.25">
      <c r="A42" s="76" t="s">
        <v>18</v>
      </c>
      <c r="B42" s="208"/>
      <c r="C42" s="175">
        <f>SUM(C37:C41)</f>
        <v>421</v>
      </c>
      <c r="D42" s="94">
        <f>SUM(D37:D41)</f>
        <v>303278</v>
      </c>
      <c r="E42" s="211"/>
      <c r="F42" s="167">
        <f>SUM(F37:F41)</f>
        <v>469</v>
      </c>
      <c r="G42" s="95">
        <f>SUM(G37:G41)</f>
        <v>162113.1</v>
      </c>
      <c r="H42" s="208"/>
      <c r="I42" s="175">
        <f>SUM(I37:I41)</f>
        <v>421</v>
      </c>
      <c r="J42" s="94">
        <f>SUM(J37:J41)</f>
        <v>303278</v>
      </c>
      <c r="K42" s="211"/>
      <c r="L42" s="167">
        <f>SUM(L37:L41)</f>
        <v>469</v>
      </c>
      <c r="M42" s="96">
        <f>SUM(M37:M41)</f>
        <v>162113.1</v>
      </c>
    </row>
    <row r="43" spans="1:16" ht="17" thickBot="1" x14ac:dyDescent="0.25">
      <c r="A43" s="57"/>
      <c r="B43" s="57"/>
      <c r="C43" s="57"/>
      <c r="D43" s="57"/>
      <c r="E43" s="57"/>
      <c r="F43" s="57"/>
      <c r="G43" s="57"/>
      <c r="H43" s="57"/>
      <c r="I43" s="57"/>
      <c r="J43" s="57"/>
      <c r="K43" s="57"/>
      <c r="L43" s="57"/>
      <c r="M43" s="57"/>
      <c r="N43" s="426"/>
    </row>
    <row r="44" spans="1:16" ht="17" thickBot="1" x14ac:dyDescent="0.2">
      <c r="A44" s="77" t="s">
        <v>23</v>
      </c>
      <c r="B44" s="761" t="s">
        <v>2</v>
      </c>
      <c r="C44" s="761"/>
      <c r="D44" s="74" t="s">
        <v>1</v>
      </c>
      <c r="E44" s="762" t="s">
        <v>2</v>
      </c>
      <c r="F44" s="762"/>
      <c r="G44" s="74" t="s">
        <v>1</v>
      </c>
      <c r="H44" s="761" t="s">
        <v>2</v>
      </c>
      <c r="I44" s="761"/>
      <c r="J44" s="74" t="s">
        <v>1</v>
      </c>
      <c r="K44" s="762" t="s">
        <v>2</v>
      </c>
      <c r="L44" s="762"/>
      <c r="M44" s="75" t="s">
        <v>1</v>
      </c>
      <c r="N44" s="427"/>
    </row>
    <row r="45" spans="1:16" ht="16" x14ac:dyDescent="0.2">
      <c r="A45" s="52" t="s">
        <v>36</v>
      </c>
      <c r="B45" s="152"/>
      <c r="C45" s="178">
        <f>'07 Five Reports'!M9</f>
        <v>35</v>
      </c>
      <c r="D45" s="85">
        <f>SUM('07 Five Reports'!G17)</f>
        <v>12813</v>
      </c>
      <c r="E45" s="213"/>
      <c r="F45" s="114">
        <v>131</v>
      </c>
      <c r="G45" s="19">
        <v>20399</v>
      </c>
      <c r="H45" s="152"/>
      <c r="I45" s="178">
        <f>C45</f>
        <v>35</v>
      </c>
      <c r="J45" s="85">
        <f>D45</f>
        <v>12813</v>
      </c>
      <c r="K45" s="213"/>
      <c r="L45" s="114">
        <v>131</v>
      </c>
      <c r="M45" s="22">
        <v>20399</v>
      </c>
    </row>
    <row r="46" spans="1:16" ht="16" x14ac:dyDescent="0.2">
      <c r="A46" s="52" t="s">
        <v>35</v>
      </c>
      <c r="B46" s="152"/>
      <c r="C46" s="178">
        <f>'07 Five Reports'!M9</f>
        <v>35</v>
      </c>
      <c r="D46" s="85">
        <f>'07 Five Reports'!C8+'07 Five Reports'!G3</f>
        <v>13637.5</v>
      </c>
      <c r="E46" s="210"/>
      <c r="F46" s="110">
        <v>19</v>
      </c>
      <c r="G46" s="20">
        <v>23748.33</v>
      </c>
      <c r="H46" s="152"/>
      <c r="I46" s="178">
        <f t="shared" ref="I46:I57" si="6">C46</f>
        <v>35</v>
      </c>
      <c r="J46" s="85">
        <f t="shared" ref="J46:J57" si="7">D46</f>
        <v>13637.5</v>
      </c>
      <c r="K46" s="210"/>
      <c r="L46" s="112">
        <v>19</v>
      </c>
      <c r="M46" s="27">
        <v>23748.33</v>
      </c>
    </row>
    <row r="47" spans="1:16" ht="16" x14ac:dyDescent="0.2">
      <c r="A47" s="52" t="s">
        <v>25</v>
      </c>
      <c r="B47" s="152"/>
      <c r="C47" s="178">
        <f>'07 Five Reports'!M8</f>
        <v>29</v>
      </c>
      <c r="D47" s="85">
        <f>SUM('07 Five Reports'!G77)</f>
        <v>17143</v>
      </c>
      <c r="E47" s="210"/>
      <c r="F47" s="110">
        <v>120</v>
      </c>
      <c r="G47" s="20">
        <v>54852</v>
      </c>
      <c r="H47" s="152"/>
      <c r="I47" s="178">
        <f t="shared" si="6"/>
        <v>29</v>
      </c>
      <c r="J47" s="85">
        <f t="shared" si="7"/>
        <v>17143</v>
      </c>
      <c r="K47" s="210"/>
      <c r="L47" s="112">
        <v>120</v>
      </c>
      <c r="M47" s="27">
        <v>54852</v>
      </c>
    </row>
    <row r="48" spans="1:16" ht="16" x14ac:dyDescent="0.2">
      <c r="A48" s="52" t="s">
        <v>26</v>
      </c>
      <c r="B48" s="152"/>
      <c r="C48" s="104">
        <v>0</v>
      </c>
      <c r="D48" s="53">
        <v>0</v>
      </c>
      <c r="E48" s="210"/>
      <c r="F48" s="110">
        <v>0</v>
      </c>
      <c r="G48" s="20">
        <v>0</v>
      </c>
      <c r="H48" s="152"/>
      <c r="I48" s="178">
        <f t="shared" si="6"/>
        <v>0</v>
      </c>
      <c r="J48" s="85">
        <f t="shared" si="7"/>
        <v>0</v>
      </c>
      <c r="K48" s="210"/>
      <c r="L48" s="112">
        <v>0</v>
      </c>
      <c r="M48" s="27">
        <v>0</v>
      </c>
    </row>
    <row r="49" spans="1:13" ht="16" x14ac:dyDescent="0.2">
      <c r="A49" s="52" t="s">
        <v>27</v>
      </c>
      <c r="B49" s="152"/>
      <c r="C49" s="178">
        <f>'07 Five Reports'!M5</f>
        <v>11</v>
      </c>
      <c r="D49" s="85">
        <f>SUM('07 Five Reports'!C55+'07 Five Reports'!G67)</f>
        <v>16971.400000000001</v>
      </c>
      <c r="E49" s="210"/>
      <c r="F49" s="110">
        <v>32</v>
      </c>
      <c r="G49" s="20">
        <v>65070.55</v>
      </c>
      <c r="H49" s="152"/>
      <c r="I49" s="178">
        <f t="shared" si="6"/>
        <v>11</v>
      </c>
      <c r="J49" s="85">
        <f t="shared" si="7"/>
        <v>16971.400000000001</v>
      </c>
      <c r="K49" s="210"/>
      <c r="L49" s="112">
        <v>32</v>
      </c>
      <c r="M49" s="27">
        <v>65070.55</v>
      </c>
    </row>
    <row r="50" spans="1:13" ht="16" x14ac:dyDescent="0.2">
      <c r="A50" s="52" t="s">
        <v>28</v>
      </c>
      <c r="B50" s="152"/>
      <c r="C50" s="178">
        <f>'07 Five Reports'!M6</f>
        <v>1</v>
      </c>
      <c r="D50" s="85">
        <f>'07 Five Reports'!G70</f>
        <v>154</v>
      </c>
      <c r="E50" s="210"/>
      <c r="F50" s="110">
        <v>3</v>
      </c>
      <c r="G50" s="20">
        <v>422</v>
      </c>
      <c r="H50" s="152"/>
      <c r="I50" s="178">
        <f t="shared" si="6"/>
        <v>1</v>
      </c>
      <c r="J50" s="85">
        <f t="shared" si="7"/>
        <v>154</v>
      </c>
      <c r="K50" s="210"/>
      <c r="L50" s="112">
        <v>3</v>
      </c>
      <c r="M50" s="27">
        <v>422</v>
      </c>
    </row>
    <row r="51" spans="1:13" ht="16" x14ac:dyDescent="0.2">
      <c r="A51" s="52" t="s">
        <v>3</v>
      </c>
      <c r="B51" s="152"/>
      <c r="C51" s="178">
        <f>'07 Five Reports'!M3</f>
        <v>3</v>
      </c>
      <c r="D51" s="85">
        <f>SUM('07 Five Reports'!G6)</f>
        <v>1448</v>
      </c>
      <c r="E51" s="210"/>
      <c r="F51" s="110">
        <v>3</v>
      </c>
      <c r="G51" s="20">
        <v>990</v>
      </c>
      <c r="H51" s="152"/>
      <c r="I51" s="178">
        <f t="shared" si="6"/>
        <v>3</v>
      </c>
      <c r="J51" s="85">
        <f t="shared" si="7"/>
        <v>1448</v>
      </c>
      <c r="K51" s="210"/>
      <c r="L51" s="112">
        <v>3</v>
      </c>
      <c r="M51" s="27">
        <v>990</v>
      </c>
    </row>
    <row r="52" spans="1:13" ht="16" x14ac:dyDescent="0.2">
      <c r="A52" s="52" t="s">
        <v>29</v>
      </c>
      <c r="B52" s="152"/>
      <c r="C52" s="178">
        <f>'07 Five Reports'!M4</f>
        <v>21</v>
      </c>
      <c r="D52" s="85">
        <f>SUM('07 Five Reports'!G5)</f>
        <v>4406</v>
      </c>
      <c r="E52" s="210"/>
      <c r="F52" s="110">
        <v>24</v>
      </c>
      <c r="G52" s="20">
        <v>4818</v>
      </c>
      <c r="H52" s="152"/>
      <c r="I52" s="178">
        <f t="shared" si="6"/>
        <v>21</v>
      </c>
      <c r="J52" s="85">
        <f t="shared" si="7"/>
        <v>4406</v>
      </c>
      <c r="K52" s="210"/>
      <c r="L52" s="112">
        <v>24</v>
      </c>
      <c r="M52" s="27">
        <v>4818</v>
      </c>
    </row>
    <row r="53" spans="1:13" ht="16" x14ac:dyDescent="0.2">
      <c r="A53" s="52" t="s">
        <v>30</v>
      </c>
      <c r="B53" s="152"/>
      <c r="C53" s="104">
        <v>0</v>
      </c>
      <c r="D53" s="53">
        <v>0</v>
      </c>
      <c r="E53" s="210"/>
      <c r="F53" s="110">
        <v>0</v>
      </c>
      <c r="G53" s="20">
        <v>0</v>
      </c>
      <c r="H53" s="152"/>
      <c r="I53" s="178">
        <f t="shared" si="6"/>
        <v>0</v>
      </c>
      <c r="J53" s="85">
        <f t="shared" si="7"/>
        <v>0</v>
      </c>
      <c r="K53" s="210"/>
      <c r="L53" s="112">
        <v>0</v>
      </c>
      <c r="M53" s="27">
        <v>0</v>
      </c>
    </row>
    <row r="54" spans="1:13" ht="16" x14ac:dyDescent="0.2">
      <c r="A54" s="52" t="s">
        <v>4</v>
      </c>
      <c r="B54" s="152"/>
      <c r="C54" s="178">
        <f>'07 Five Reports'!M11</f>
        <v>10</v>
      </c>
      <c r="D54" s="85">
        <f>SUM('07 Five Reports'!G7)</f>
        <v>2606</v>
      </c>
      <c r="E54" s="210"/>
      <c r="F54" s="110">
        <v>19</v>
      </c>
      <c r="G54" s="20">
        <v>5633</v>
      </c>
      <c r="H54" s="152"/>
      <c r="I54" s="178">
        <f t="shared" si="6"/>
        <v>10</v>
      </c>
      <c r="J54" s="85">
        <f t="shared" si="7"/>
        <v>2606</v>
      </c>
      <c r="K54" s="210"/>
      <c r="L54" s="112">
        <v>19</v>
      </c>
      <c r="M54" s="27">
        <v>5633</v>
      </c>
    </row>
    <row r="55" spans="1:13" ht="16" x14ac:dyDescent="0.2">
      <c r="A55" s="52" t="s">
        <v>31</v>
      </c>
      <c r="B55" s="152"/>
      <c r="C55" s="178">
        <f>'07 Five Reports'!M10</f>
        <v>11</v>
      </c>
      <c r="D55" s="85">
        <f>SUM('07 Five Reports'!G4)</f>
        <v>671</v>
      </c>
      <c r="E55" s="210"/>
      <c r="F55" s="110">
        <v>4</v>
      </c>
      <c r="G55" s="20">
        <v>404</v>
      </c>
      <c r="H55" s="152"/>
      <c r="I55" s="178">
        <f t="shared" si="6"/>
        <v>11</v>
      </c>
      <c r="J55" s="85">
        <f t="shared" si="7"/>
        <v>671</v>
      </c>
      <c r="K55" s="210"/>
      <c r="L55" s="112">
        <v>4</v>
      </c>
      <c r="M55" s="27">
        <v>404</v>
      </c>
    </row>
    <row r="56" spans="1:13" ht="16" x14ac:dyDescent="0.2">
      <c r="A56" s="52" t="s">
        <v>32</v>
      </c>
      <c r="B56" s="152"/>
      <c r="C56" s="178">
        <f>'07 Five Reports'!P3</f>
        <v>12</v>
      </c>
      <c r="D56" s="85">
        <f>'07 Five Reports'!G9</f>
        <v>1084</v>
      </c>
      <c r="E56" s="210"/>
      <c r="F56" s="110">
        <v>7</v>
      </c>
      <c r="G56" s="20">
        <v>2033</v>
      </c>
      <c r="H56" s="152"/>
      <c r="I56" s="178">
        <f t="shared" si="6"/>
        <v>12</v>
      </c>
      <c r="J56" s="85">
        <f t="shared" si="7"/>
        <v>1084</v>
      </c>
      <c r="K56" s="210"/>
      <c r="L56" s="112">
        <v>7</v>
      </c>
      <c r="M56" s="27">
        <v>2033</v>
      </c>
    </row>
    <row r="57" spans="1:13" ht="17" thickBot="1" x14ac:dyDescent="0.25">
      <c r="A57" s="78" t="s">
        <v>33</v>
      </c>
      <c r="B57" s="202"/>
      <c r="C57" s="207">
        <f>'07 Five Reports'!P4</f>
        <v>1</v>
      </c>
      <c r="D57" s="86">
        <f>'07 Five Reports'!G8</f>
        <v>8391</v>
      </c>
      <c r="E57" s="205"/>
      <c r="F57" s="212">
        <v>1</v>
      </c>
      <c r="G57" s="21">
        <v>6730</v>
      </c>
      <c r="H57" s="153"/>
      <c r="I57" s="200">
        <f t="shared" si="6"/>
        <v>1</v>
      </c>
      <c r="J57" s="85">
        <f t="shared" si="7"/>
        <v>8391</v>
      </c>
      <c r="K57" s="205"/>
      <c r="L57" s="115">
        <v>1</v>
      </c>
      <c r="M57" s="28">
        <v>6730</v>
      </c>
    </row>
    <row r="58" spans="1:13" ht="17" thickBot="1" x14ac:dyDescent="0.25">
      <c r="A58" s="79" t="s">
        <v>34</v>
      </c>
      <c r="B58" s="209"/>
      <c r="C58" s="180">
        <f>SUM(C45:C57)</f>
        <v>169</v>
      </c>
      <c r="D58" s="94">
        <f>SUM(D45:D57)</f>
        <v>79324.899999999994</v>
      </c>
      <c r="E58" s="211"/>
      <c r="F58" s="167">
        <f>SUM(F45:F57)</f>
        <v>363</v>
      </c>
      <c r="G58" s="95">
        <f>SUM(G45:G57)</f>
        <v>185099.88</v>
      </c>
      <c r="H58" s="209"/>
      <c r="I58" s="180">
        <f>SUM(I45:I57)</f>
        <v>169</v>
      </c>
      <c r="J58" s="94">
        <f>SUM(J45:J57)</f>
        <v>79324.899999999994</v>
      </c>
      <c r="K58" s="214"/>
      <c r="L58" s="167">
        <f>SUM(L45:L57)</f>
        <v>363</v>
      </c>
      <c r="M58" s="96">
        <f>SUM(M45:M57)</f>
        <v>185099.88</v>
      </c>
    </row>
    <row r="59" spans="1:13" ht="17" thickBot="1" x14ac:dyDescent="0.25">
      <c r="A59" s="57"/>
      <c r="B59" s="57"/>
      <c r="C59" s="57"/>
      <c r="D59" s="57"/>
      <c r="E59" s="57"/>
      <c r="F59" s="57"/>
      <c r="G59" s="57"/>
      <c r="H59" s="57"/>
      <c r="I59" s="57"/>
      <c r="J59" s="57"/>
      <c r="K59" s="57"/>
      <c r="L59" s="57"/>
      <c r="M59" s="57"/>
    </row>
    <row r="60" spans="1:13" ht="17" thickBot="1" x14ac:dyDescent="0.25">
      <c r="A60" s="80" t="s">
        <v>24</v>
      </c>
      <c r="B60" s="208"/>
      <c r="C60" s="180">
        <f>SUM(C42+C58)</f>
        <v>590</v>
      </c>
      <c r="D60" s="94">
        <f>SUM(D42+D58)</f>
        <v>382602.9</v>
      </c>
      <c r="E60" s="377"/>
      <c r="F60" s="378">
        <f>SUM(F42+F58)</f>
        <v>832</v>
      </c>
      <c r="G60" s="97">
        <f>SUM(G42+G58)</f>
        <v>347212.98</v>
      </c>
      <c r="H60" s="208"/>
      <c r="I60" s="180">
        <f>SUM(I42+I58)</f>
        <v>590</v>
      </c>
      <c r="J60" s="94">
        <f>SUM(J42+J58)</f>
        <v>382602.9</v>
      </c>
      <c r="K60" s="377"/>
      <c r="L60" s="378">
        <f>SUM(L42+L58)</f>
        <v>832</v>
      </c>
      <c r="M60" s="98">
        <f>SUM(M42+M58)</f>
        <v>347212.98</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A1:M1"/>
    <mergeCell ref="B3:D3"/>
    <mergeCell ref="E3:G3"/>
    <mergeCell ref="H3:J3"/>
    <mergeCell ref="K3:M3"/>
    <mergeCell ref="B21:C21"/>
    <mergeCell ref="E21:F21"/>
    <mergeCell ref="H21:I21"/>
    <mergeCell ref="K21:L21"/>
    <mergeCell ref="B30:C30"/>
    <mergeCell ref="E30:F30"/>
    <mergeCell ref="H30:I30"/>
    <mergeCell ref="K30:L30"/>
    <mergeCell ref="B27:C27"/>
    <mergeCell ref="E27:F27"/>
    <mergeCell ref="H27:I27"/>
    <mergeCell ref="K27:L27"/>
    <mergeCell ref="B33:D33"/>
    <mergeCell ref="B35:D35"/>
    <mergeCell ref="E35:G35"/>
    <mergeCell ref="H35:J35"/>
    <mergeCell ref="K35:M35"/>
    <mergeCell ref="B36:C36"/>
    <mergeCell ref="E36:F36"/>
    <mergeCell ref="H36:I36"/>
    <mergeCell ref="K36:L36"/>
    <mergeCell ref="B44:C44"/>
    <mergeCell ref="E44:F44"/>
    <mergeCell ref="H44:I44"/>
    <mergeCell ref="K44:L44"/>
  </mergeCells>
  <pageMargins left="0.7" right="0.7" top="0.75" bottom="0.75" header="0.3" footer="0.3"/>
  <pageSetup scale="49" orientation="portrait" verticalDpi="300" r:id="rId1"/>
  <ignoredErrors>
    <ignoredError sqref="I22:I24 J22:J24 B5:D6 B8:D15 H5:J18 C22:D24" unlockedFormula="1"/>
    <ignoredError sqref="G28" formulaRange="1"/>
  </ignoredError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0A5C-18EA-4F88-A38A-81C4D7769A50}">
  <dimension ref="A1:Y120"/>
  <sheetViews>
    <sheetView workbookViewId="0">
      <pane xSplit="2" ySplit="1" topLeftCell="L85" activePane="bottomRight" state="frozen"/>
      <selection pane="topRight" activeCell="C1" sqref="C1"/>
      <selection pane="bottomLeft" activeCell="A2" sqref="A2"/>
      <selection pane="bottomRight" activeCell="A104" sqref="A104"/>
    </sheetView>
  </sheetViews>
  <sheetFormatPr baseColWidth="10" defaultColWidth="8.83203125" defaultRowHeight="13" outlineLevelRow="2" x14ac:dyDescent="0.15"/>
  <cols>
    <col min="1" max="1" width="37.6640625" customWidth="1"/>
    <col min="2" max="2" width="25.1640625" customWidth="1"/>
    <col min="3" max="3" width="41.5" customWidth="1"/>
    <col min="4" max="4" width="45.33203125" customWidth="1"/>
    <col min="6" max="6" width="53.5" customWidth="1"/>
    <col min="7" max="7" width="50.5" customWidth="1"/>
    <col min="8" max="11" width="22.5" customWidth="1"/>
    <col min="12" max="12" width="33.5" customWidth="1"/>
    <col min="13" max="13" width="11" customWidth="1"/>
    <col min="14" max="15" width="17.5" customWidth="1"/>
    <col min="17" max="17" width="12.83203125" customWidth="1"/>
    <col min="18" max="18" width="25.33203125" customWidth="1"/>
    <col min="19" max="19" width="42.6640625" customWidth="1"/>
    <col min="20" max="20" width="31.33203125" customWidth="1"/>
    <col min="21" max="24" width="13.6640625" customWidth="1"/>
    <col min="26" max="26" width="23.33203125" customWidth="1"/>
  </cols>
  <sheetData>
    <row r="1" spans="1:25" ht="56" x14ac:dyDescent="0.15">
      <c r="A1" s="23" t="s">
        <v>69</v>
      </c>
      <c r="B1" s="23" t="s">
        <v>70</v>
      </c>
      <c r="C1" s="23" t="s">
        <v>71</v>
      </c>
      <c r="D1" s="23" t="s">
        <v>72</v>
      </c>
      <c r="E1" s="420" t="s">
        <v>73</v>
      </c>
      <c r="F1" s="23" t="s">
        <v>74</v>
      </c>
      <c r="G1" s="23" t="s">
        <v>75</v>
      </c>
      <c r="H1" t="s">
        <v>76</v>
      </c>
      <c r="I1" s="420" t="s">
        <v>77</v>
      </c>
      <c r="J1" s="420" t="s">
        <v>78</v>
      </c>
      <c r="K1" s="421" t="s">
        <v>79</v>
      </c>
      <c r="L1" t="s">
        <v>80</v>
      </c>
      <c r="M1" s="475" t="s">
        <v>81</v>
      </c>
      <c r="N1" s="424" t="s">
        <v>82</v>
      </c>
      <c r="O1" s="422" t="s">
        <v>83</v>
      </c>
      <c r="R1" t="s">
        <v>84</v>
      </c>
      <c r="S1" t="s">
        <v>85</v>
      </c>
      <c r="T1" t="s">
        <v>86</v>
      </c>
      <c r="U1" s="23" t="s">
        <v>87</v>
      </c>
      <c r="V1" t="s">
        <v>88</v>
      </c>
      <c r="W1" t="s">
        <v>89</v>
      </c>
      <c r="X1" t="s">
        <v>90</v>
      </c>
      <c r="Y1" t="s">
        <v>91</v>
      </c>
    </row>
    <row r="2" spans="1:25" ht="70" outlineLevel="2" x14ac:dyDescent="0.15">
      <c r="A2" t="s">
        <v>92</v>
      </c>
      <c r="B2" t="s">
        <v>93</v>
      </c>
      <c r="C2" t="s">
        <v>94</v>
      </c>
      <c r="F2" s="420" t="s">
        <v>95</v>
      </c>
      <c r="G2" t="s">
        <v>96</v>
      </c>
      <c r="H2" s="423">
        <v>36184548</v>
      </c>
      <c r="I2" s="423">
        <v>0</v>
      </c>
      <c r="J2" s="423"/>
      <c r="K2" s="423"/>
      <c r="L2" t="s">
        <v>97</v>
      </c>
      <c r="M2" s="420" t="s">
        <v>98</v>
      </c>
      <c r="N2" s="428">
        <f>SUM(H2:I2)</f>
        <v>36184548</v>
      </c>
      <c r="O2" s="429">
        <f>IF((J2+K2)&gt;0,(J2+K2)-N2,0)</f>
        <v>0</v>
      </c>
      <c r="R2" t="s">
        <v>99</v>
      </c>
      <c r="S2" t="s">
        <v>100</v>
      </c>
      <c r="T2" t="s">
        <v>101</v>
      </c>
      <c r="U2">
        <v>65000</v>
      </c>
      <c r="Y2" t="s">
        <v>102</v>
      </c>
    </row>
    <row r="3" spans="1:25" ht="56" outlineLevel="2" x14ac:dyDescent="0.15">
      <c r="A3" t="s">
        <v>92</v>
      </c>
      <c r="B3" t="s">
        <v>103</v>
      </c>
      <c r="C3" t="s">
        <v>94</v>
      </c>
      <c r="F3" s="420" t="s">
        <v>104</v>
      </c>
      <c r="G3" t="s">
        <v>105</v>
      </c>
      <c r="H3" s="423">
        <v>625000</v>
      </c>
      <c r="I3" s="423">
        <v>0</v>
      </c>
      <c r="J3" s="423"/>
      <c r="K3" s="423"/>
      <c r="L3" t="s">
        <v>106</v>
      </c>
      <c r="M3" s="420" t="s">
        <v>98</v>
      </c>
      <c r="N3" s="428">
        <f t="shared" ref="N3:N67" si="0">SUM(H3:I3)</f>
        <v>625000</v>
      </c>
      <c r="O3" s="429">
        <f t="shared" ref="O3:O66" si="1">IF((J3+K3)&gt;0,(J3+K3)-N3,0)</f>
        <v>0</v>
      </c>
      <c r="R3" t="s">
        <v>107</v>
      </c>
      <c r="S3" t="s">
        <v>108</v>
      </c>
      <c r="T3" t="s">
        <v>109</v>
      </c>
      <c r="Y3" t="s">
        <v>110</v>
      </c>
    </row>
    <row r="4" spans="1:25" ht="28" outlineLevel="2" x14ac:dyDescent="0.15">
      <c r="A4" t="s">
        <v>92</v>
      </c>
      <c r="B4" t="s">
        <v>111</v>
      </c>
      <c r="C4" t="s">
        <v>94</v>
      </c>
      <c r="F4" s="420" t="s">
        <v>112</v>
      </c>
      <c r="G4" t="s">
        <v>113</v>
      </c>
      <c r="H4" s="423">
        <v>132650</v>
      </c>
      <c r="I4" s="423">
        <v>0</v>
      </c>
      <c r="J4" s="423"/>
      <c r="K4" s="423"/>
      <c r="L4" t="s">
        <v>114</v>
      </c>
      <c r="M4" s="420" t="s">
        <v>98</v>
      </c>
      <c r="N4" s="428">
        <f t="shared" si="0"/>
        <v>132650</v>
      </c>
      <c r="O4" s="429">
        <f t="shared" si="1"/>
        <v>0</v>
      </c>
      <c r="R4" t="s">
        <v>115</v>
      </c>
      <c r="S4" t="s">
        <v>116</v>
      </c>
      <c r="T4" t="s">
        <v>117</v>
      </c>
      <c r="Y4" t="s">
        <v>118</v>
      </c>
    </row>
    <row r="5" spans="1:25" ht="28" outlineLevel="2" x14ac:dyDescent="0.15">
      <c r="A5" t="s">
        <v>92</v>
      </c>
      <c r="B5" t="s">
        <v>119</v>
      </c>
      <c r="C5" t="s">
        <v>94</v>
      </c>
      <c r="F5" s="420" t="s">
        <v>120</v>
      </c>
      <c r="G5" t="s">
        <v>101</v>
      </c>
      <c r="H5" s="423">
        <v>1</v>
      </c>
      <c r="I5" s="423">
        <v>0</v>
      </c>
      <c r="J5" s="423"/>
      <c r="K5" s="423"/>
      <c r="L5" t="s">
        <v>121</v>
      </c>
      <c r="M5" s="420" t="s">
        <v>98</v>
      </c>
      <c r="N5" s="428">
        <f t="shared" si="0"/>
        <v>1</v>
      </c>
      <c r="O5" s="429">
        <f t="shared" si="1"/>
        <v>0</v>
      </c>
      <c r="R5" t="s">
        <v>122</v>
      </c>
      <c r="S5" t="s">
        <v>123</v>
      </c>
      <c r="T5" t="s">
        <v>124</v>
      </c>
      <c r="Y5" t="s">
        <v>125</v>
      </c>
    </row>
    <row r="6" spans="1:25" ht="42" outlineLevel="2" x14ac:dyDescent="0.15">
      <c r="A6" t="s">
        <v>92</v>
      </c>
      <c r="B6" t="s">
        <v>126</v>
      </c>
      <c r="C6" t="s">
        <v>94</v>
      </c>
      <c r="F6" s="420" t="s">
        <v>127</v>
      </c>
      <c r="G6" t="s">
        <v>128</v>
      </c>
      <c r="H6" s="423">
        <v>60000</v>
      </c>
      <c r="I6" s="423">
        <v>0</v>
      </c>
      <c r="J6" s="423"/>
      <c r="K6" s="423"/>
      <c r="L6" t="s">
        <v>129</v>
      </c>
      <c r="M6" s="420" t="s">
        <v>98</v>
      </c>
      <c r="N6" s="428">
        <f t="shared" si="0"/>
        <v>60000</v>
      </c>
      <c r="O6" s="429">
        <f t="shared" si="1"/>
        <v>0</v>
      </c>
      <c r="R6" t="s">
        <v>122</v>
      </c>
      <c r="S6" t="s">
        <v>123</v>
      </c>
      <c r="T6" t="s">
        <v>124</v>
      </c>
      <c r="Y6" t="s">
        <v>130</v>
      </c>
    </row>
    <row r="7" spans="1:25" ht="98" outlineLevel="2" x14ac:dyDescent="0.15">
      <c r="A7" t="s">
        <v>92</v>
      </c>
      <c r="B7" t="s">
        <v>131</v>
      </c>
      <c r="C7" t="s">
        <v>94</v>
      </c>
      <c r="F7" s="420" t="s">
        <v>132</v>
      </c>
      <c r="G7" t="s">
        <v>133</v>
      </c>
      <c r="H7" s="423">
        <v>250000</v>
      </c>
      <c r="I7" s="423">
        <v>0</v>
      </c>
      <c r="J7" s="423"/>
      <c r="K7" s="423"/>
      <c r="L7" t="s">
        <v>134</v>
      </c>
      <c r="M7" s="420" t="s">
        <v>98</v>
      </c>
      <c r="N7" s="428">
        <f t="shared" si="0"/>
        <v>250000</v>
      </c>
      <c r="O7" s="429">
        <f t="shared" si="1"/>
        <v>0</v>
      </c>
      <c r="R7" t="s">
        <v>122</v>
      </c>
      <c r="S7" t="s">
        <v>123</v>
      </c>
      <c r="T7" t="s">
        <v>124</v>
      </c>
      <c r="Y7" t="s">
        <v>135</v>
      </c>
    </row>
    <row r="8" spans="1:25" ht="28" outlineLevel="2" x14ac:dyDescent="0.15">
      <c r="A8" t="s">
        <v>92</v>
      </c>
      <c r="B8" t="s">
        <v>136</v>
      </c>
      <c r="C8" t="s">
        <v>94</v>
      </c>
      <c r="F8" s="420" t="s">
        <v>137</v>
      </c>
      <c r="G8" t="s">
        <v>138</v>
      </c>
      <c r="H8" s="423">
        <v>28125</v>
      </c>
      <c r="I8" s="423">
        <v>0</v>
      </c>
      <c r="J8" s="423"/>
      <c r="K8" s="423"/>
      <c r="L8" t="s">
        <v>139</v>
      </c>
      <c r="M8" s="420" t="s">
        <v>98</v>
      </c>
      <c r="N8" s="428">
        <f t="shared" si="0"/>
        <v>28125</v>
      </c>
      <c r="O8" s="429">
        <f t="shared" si="1"/>
        <v>0</v>
      </c>
      <c r="R8" t="s">
        <v>122</v>
      </c>
      <c r="S8" t="s">
        <v>123</v>
      </c>
      <c r="T8" t="s">
        <v>124</v>
      </c>
      <c r="Y8" t="s">
        <v>140</v>
      </c>
    </row>
    <row r="9" spans="1:25" ht="28" outlineLevel="2" x14ac:dyDescent="0.15">
      <c r="A9" t="s">
        <v>92</v>
      </c>
      <c r="B9" t="s">
        <v>141</v>
      </c>
      <c r="C9" t="s">
        <v>94</v>
      </c>
      <c r="F9" s="420" t="s">
        <v>142</v>
      </c>
      <c r="G9" t="s">
        <v>143</v>
      </c>
      <c r="H9" s="423">
        <v>17923.18</v>
      </c>
      <c r="I9" s="423">
        <v>0</v>
      </c>
      <c r="J9" s="423"/>
      <c r="K9" s="423"/>
      <c r="L9" t="s">
        <v>144</v>
      </c>
      <c r="M9" s="420" t="s">
        <v>98</v>
      </c>
      <c r="N9" s="428">
        <f t="shared" si="0"/>
        <v>17923.18</v>
      </c>
      <c r="O9" s="429">
        <f t="shared" si="1"/>
        <v>0</v>
      </c>
      <c r="R9" t="s">
        <v>145</v>
      </c>
      <c r="S9" t="s">
        <v>146</v>
      </c>
      <c r="T9" t="s">
        <v>124</v>
      </c>
      <c r="Y9" t="s">
        <v>147</v>
      </c>
    </row>
    <row r="10" spans="1:25" ht="252" outlineLevel="2" x14ac:dyDescent="0.15">
      <c r="A10" t="s">
        <v>92</v>
      </c>
      <c r="B10" t="s">
        <v>148</v>
      </c>
      <c r="C10" t="s">
        <v>94</v>
      </c>
      <c r="F10" s="420" t="s">
        <v>149</v>
      </c>
      <c r="G10" t="s">
        <v>150</v>
      </c>
      <c r="H10" s="423">
        <v>20000</v>
      </c>
      <c r="I10" s="423">
        <v>0</v>
      </c>
      <c r="J10" s="423"/>
      <c r="K10" s="423"/>
      <c r="L10" t="s">
        <v>151</v>
      </c>
      <c r="M10" s="420" t="s">
        <v>98</v>
      </c>
      <c r="N10" s="428">
        <f t="shared" si="0"/>
        <v>20000</v>
      </c>
      <c r="O10" s="429">
        <f t="shared" si="1"/>
        <v>0</v>
      </c>
      <c r="R10" t="s">
        <v>145</v>
      </c>
      <c r="S10" t="s">
        <v>146</v>
      </c>
      <c r="T10" t="s">
        <v>124</v>
      </c>
      <c r="Y10" t="s">
        <v>152</v>
      </c>
    </row>
    <row r="11" spans="1:25" ht="56" outlineLevel="2" x14ac:dyDescent="0.15">
      <c r="A11" t="s">
        <v>92</v>
      </c>
      <c r="B11" t="s">
        <v>153</v>
      </c>
      <c r="C11" t="s">
        <v>154</v>
      </c>
      <c r="F11" s="420" t="s">
        <v>155</v>
      </c>
      <c r="G11" t="s">
        <v>156</v>
      </c>
      <c r="H11" s="423">
        <v>50000</v>
      </c>
      <c r="I11" s="423">
        <v>0</v>
      </c>
      <c r="J11" s="423"/>
      <c r="K11" s="423"/>
      <c r="L11" t="s">
        <v>157</v>
      </c>
      <c r="M11" s="420" t="s">
        <v>98</v>
      </c>
      <c r="N11" s="428">
        <f t="shared" si="0"/>
        <v>50000</v>
      </c>
      <c r="O11" s="429">
        <f t="shared" si="1"/>
        <v>0</v>
      </c>
      <c r="R11" t="s">
        <v>145</v>
      </c>
      <c r="S11" t="s">
        <v>146</v>
      </c>
      <c r="T11" t="s">
        <v>124</v>
      </c>
      <c r="Y11" t="s">
        <v>158</v>
      </c>
    </row>
    <row r="12" spans="1:25" ht="56" outlineLevel="2" x14ac:dyDescent="0.15">
      <c r="A12" t="s">
        <v>92</v>
      </c>
      <c r="B12" t="s">
        <v>159</v>
      </c>
      <c r="C12" t="s">
        <v>154</v>
      </c>
      <c r="F12" s="420" t="s">
        <v>160</v>
      </c>
      <c r="G12" t="s">
        <v>156</v>
      </c>
      <c r="H12" s="423">
        <v>5000</v>
      </c>
      <c r="I12" s="423">
        <v>0</v>
      </c>
      <c r="J12" s="423"/>
      <c r="K12" s="423"/>
      <c r="L12" t="s">
        <v>161</v>
      </c>
      <c r="M12" s="420" t="s">
        <v>98</v>
      </c>
      <c r="N12" s="428">
        <f t="shared" si="0"/>
        <v>5000</v>
      </c>
      <c r="O12" s="429">
        <f t="shared" si="1"/>
        <v>0</v>
      </c>
      <c r="R12" t="s">
        <v>145</v>
      </c>
      <c r="S12" t="s">
        <v>146</v>
      </c>
      <c r="T12" t="s">
        <v>124</v>
      </c>
      <c r="Y12" t="s">
        <v>162</v>
      </c>
    </row>
    <row r="13" spans="1:25" ht="42" outlineLevel="2" x14ac:dyDescent="0.15">
      <c r="A13" t="s">
        <v>92</v>
      </c>
      <c r="B13" t="s">
        <v>163</v>
      </c>
      <c r="C13" t="s">
        <v>154</v>
      </c>
      <c r="F13" s="420" t="s">
        <v>164</v>
      </c>
      <c r="G13" t="s">
        <v>165</v>
      </c>
      <c r="H13" s="423">
        <v>10800</v>
      </c>
      <c r="I13" s="423">
        <v>0</v>
      </c>
      <c r="J13" s="423"/>
      <c r="K13" s="423"/>
      <c r="L13" t="s">
        <v>166</v>
      </c>
      <c r="M13" s="420" t="s">
        <v>98</v>
      </c>
      <c r="N13" s="428">
        <f t="shared" si="0"/>
        <v>10800</v>
      </c>
      <c r="O13" s="429">
        <f t="shared" si="1"/>
        <v>0</v>
      </c>
      <c r="R13" t="s">
        <v>145</v>
      </c>
      <c r="S13" t="s">
        <v>146</v>
      </c>
      <c r="T13" t="s">
        <v>124</v>
      </c>
      <c r="Y13" t="s">
        <v>167</v>
      </c>
    </row>
    <row r="14" spans="1:25" ht="84" outlineLevel="2" x14ac:dyDescent="0.15">
      <c r="A14" t="s">
        <v>92</v>
      </c>
      <c r="B14" t="s">
        <v>168</v>
      </c>
      <c r="C14" t="s">
        <v>154</v>
      </c>
      <c r="F14" s="420" t="s">
        <v>169</v>
      </c>
      <c r="G14" t="s">
        <v>170</v>
      </c>
      <c r="H14" s="423">
        <v>63450</v>
      </c>
      <c r="I14" s="423">
        <v>0</v>
      </c>
      <c r="J14" s="423"/>
      <c r="K14" s="423"/>
      <c r="L14" t="s">
        <v>171</v>
      </c>
      <c r="M14" s="420" t="s">
        <v>98</v>
      </c>
      <c r="N14" s="428">
        <f t="shared" si="0"/>
        <v>63450</v>
      </c>
      <c r="O14" s="429">
        <f t="shared" si="1"/>
        <v>0</v>
      </c>
      <c r="R14" t="s">
        <v>145</v>
      </c>
      <c r="S14" t="s">
        <v>146</v>
      </c>
      <c r="T14" t="s">
        <v>124</v>
      </c>
      <c r="Y14" t="s">
        <v>172</v>
      </c>
    </row>
    <row r="15" spans="1:25" ht="84" outlineLevel="2" x14ac:dyDescent="0.15">
      <c r="A15" t="s">
        <v>92</v>
      </c>
      <c r="B15" t="s">
        <v>173</v>
      </c>
      <c r="C15" t="s">
        <v>154</v>
      </c>
      <c r="F15" s="420" t="s">
        <v>174</v>
      </c>
      <c r="G15" t="s">
        <v>175</v>
      </c>
      <c r="H15" s="423">
        <v>25000</v>
      </c>
      <c r="I15" s="423">
        <v>0</v>
      </c>
      <c r="J15" s="423"/>
      <c r="K15" s="423"/>
      <c r="L15" t="s">
        <v>176</v>
      </c>
      <c r="M15" s="420" t="s">
        <v>98</v>
      </c>
      <c r="N15" s="428">
        <f t="shared" si="0"/>
        <v>25000</v>
      </c>
      <c r="O15" s="429">
        <f t="shared" si="1"/>
        <v>0</v>
      </c>
      <c r="R15" t="s">
        <v>145</v>
      </c>
      <c r="S15" t="s">
        <v>146</v>
      </c>
      <c r="T15" t="s">
        <v>124</v>
      </c>
      <c r="Y15" t="s">
        <v>177</v>
      </c>
    </row>
    <row r="16" spans="1:25" ht="112" outlineLevel="2" x14ac:dyDescent="0.15">
      <c r="A16" t="s">
        <v>92</v>
      </c>
      <c r="B16" t="s">
        <v>178</v>
      </c>
      <c r="C16" t="s">
        <v>154</v>
      </c>
      <c r="F16" s="420" t="s">
        <v>179</v>
      </c>
      <c r="G16" t="s">
        <v>180</v>
      </c>
      <c r="H16" s="423">
        <v>32272</v>
      </c>
      <c r="I16" s="423">
        <v>0</v>
      </c>
      <c r="J16" s="423"/>
      <c r="K16" s="423"/>
      <c r="L16" t="s">
        <v>181</v>
      </c>
      <c r="M16" s="420" t="s">
        <v>98</v>
      </c>
      <c r="N16" s="428">
        <f t="shared" si="0"/>
        <v>32272</v>
      </c>
      <c r="O16" s="429">
        <f t="shared" si="1"/>
        <v>0</v>
      </c>
      <c r="R16" t="s">
        <v>145</v>
      </c>
      <c r="S16" t="s">
        <v>146</v>
      </c>
      <c r="T16" t="s">
        <v>124</v>
      </c>
      <c r="Y16" t="s">
        <v>182</v>
      </c>
    </row>
    <row r="17" spans="1:25" ht="126" outlineLevel="2" x14ac:dyDescent="0.15">
      <c r="A17" t="s">
        <v>92</v>
      </c>
      <c r="B17" t="s">
        <v>183</v>
      </c>
      <c r="C17" t="s">
        <v>154</v>
      </c>
      <c r="F17" s="420" t="s">
        <v>184</v>
      </c>
      <c r="G17" t="s">
        <v>180</v>
      </c>
      <c r="H17" s="423">
        <v>46956</v>
      </c>
      <c r="I17" s="423">
        <v>0</v>
      </c>
      <c r="J17" s="423"/>
      <c r="K17" s="423"/>
      <c r="L17" t="s">
        <v>185</v>
      </c>
      <c r="M17" s="420" t="s">
        <v>98</v>
      </c>
      <c r="N17" s="428">
        <f t="shared" si="0"/>
        <v>46956</v>
      </c>
      <c r="O17" s="429">
        <f t="shared" si="1"/>
        <v>0</v>
      </c>
      <c r="R17" t="s">
        <v>186</v>
      </c>
      <c r="S17" t="s">
        <v>187</v>
      </c>
      <c r="T17" t="s">
        <v>188</v>
      </c>
      <c r="U17">
        <v>25000</v>
      </c>
      <c r="Y17" t="s">
        <v>189</v>
      </c>
    </row>
    <row r="18" spans="1:25" ht="56" outlineLevel="2" x14ac:dyDescent="0.15">
      <c r="A18" t="s">
        <v>92</v>
      </c>
      <c r="B18" t="s">
        <v>190</v>
      </c>
      <c r="C18" t="s">
        <v>154</v>
      </c>
      <c r="F18" s="420" t="s">
        <v>191</v>
      </c>
      <c r="G18" t="s">
        <v>156</v>
      </c>
      <c r="H18" s="423">
        <v>16000</v>
      </c>
      <c r="I18" s="423">
        <v>0</v>
      </c>
      <c r="J18" s="423"/>
      <c r="K18" s="423"/>
      <c r="L18" t="s">
        <v>192</v>
      </c>
      <c r="M18" s="420" t="s">
        <v>98</v>
      </c>
      <c r="N18" s="428">
        <f t="shared" si="0"/>
        <v>16000</v>
      </c>
      <c r="O18" s="429">
        <f t="shared" si="1"/>
        <v>0</v>
      </c>
      <c r="T18" t="s">
        <v>650</v>
      </c>
      <c r="U18">
        <f>SUM(U2:U17)</f>
        <v>90000</v>
      </c>
      <c r="V18">
        <f t="shared" ref="V18:X18" si="2">SUM(V2:V17)</f>
        <v>0</v>
      </c>
      <c r="W18">
        <f t="shared" si="2"/>
        <v>0</v>
      </c>
      <c r="X18">
        <f t="shared" si="2"/>
        <v>0</v>
      </c>
    </row>
    <row r="19" spans="1:25" ht="84" outlineLevel="2" x14ac:dyDescent="0.15">
      <c r="A19" t="s">
        <v>92</v>
      </c>
      <c r="B19" t="s">
        <v>193</v>
      </c>
      <c r="C19" t="s">
        <v>154</v>
      </c>
      <c r="F19" s="420" t="s">
        <v>194</v>
      </c>
      <c r="G19" t="s">
        <v>195</v>
      </c>
      <c r="H19" s="423">
        <v>127980</v>
      </c>
      <c r="I19" s="423">
        <v>0</v>
      </c>
      <c r="J19" s="423"/>
      <c r="K19" s="423"/>
      <c r="L19" t="s">
        <v>196</v>
      </c>
      <c r="M19" s="420" t="s">
        <v>98</v>
      </c>
      <c r="N19" s="428">
        <f t="shared" si="0"/>
        <v>127980</v>
      </c>
      <c r="O19" s="429">
        <f t="shared" si="1"/>
        <v>0</v>
      </c>
      <c r="U19">
        <f>COUNT(U2:U17)</f>
        <v>2</v>
      </c>
    </row>
    <row r="20" spans="1:25" ht="84" outlineLevel="2" x14ac:dyDescent="0.15">
      <c r="A20" t="s">
        <v>92</v>
      </c>
      <c r="B20" t="s">
        <v>197</v>
      </c>
      <c r="C20" t="s">
        <v>154</v>
      </c>
      <c r="F20" s="420" t="s">
        <v>198</v>
      </c>
      <c r="G20" t="s">
        <v>170</v>
      </c>
      <c r="H20" s="423">
        <v>53360</v>
      </c>
      <c r="I20" s="423">
        <v>0</v>
      </c>
      <c r="J20" s="423"/>
      <c r="K20" s="423"/>
      <c r="L20" t="s">
        <v>199</v>
      </c>
      <c r="M20" s="420" t="s">
        <v>98</v>
      </c>
      <c r="N20" s="428">
        <f t="shared" si="0"/>
        <v>53360</v>
      </c>
      <c r="O20" s="429">
        <f t="shared" si="1"/>
        <v>0</v>
      </c>
    </row>
    <row r="21" spans="1:25" outlineLevel="1" x14ac:dyDescent="0.15">
      <c r="A21" s="430" t="s">
        <v>516</v>
      </c>
      <c r="B21" s="431">
        <f>COUNTA(B2:B20)</f>
        <v>19</v>
      </c>
      <c r="C21" s="431"/>
      <c r="D21" s="431"/>
      <c r="E21" s="431"/>
      <c r="F21" s="432"/>
      <c r="G21" s="431"/>
      <c r="H21" s="433">
        <f>SUBTOTAL(9,H2:H20)</f>
        <v>37749065.18</v>
      </c>
      <c r="I21" s="433">
        <f>SUBTOTAL(9,I2:I20)</f>
        <v>0</v>
      </c>
      <c r="J21" s="433">
        <f>SUBTOTAL(9,J2:J20)</f>
        <v>0</v>
      </c>
      <c r="K21" s="433">
        <f>SUBTOTAL(9,K2:K20)</f>
        <v>0</v>
      </c>
      <c r="L21" s="431"/>
      <c r="M21" s="432"/>
      <c r="N21" s="433">
        <f>SUBTOTAL(9,N2:N20)</f>
        <v>37749065.18</v>
      </c>
      <c r="O21" s="433">
        <f>SUBTOTAL(9,O2:O20)</f>
        <v>0</v>
      </c>
    </row>
    <row r="22" spans="1:25" ht="28" outlineLevel="2" x14ac:dyDescent="0.15">
      <c r="A22" t="s">
        <v>200</v>
      </c>
      <c r="B22" t="s">
        <v>201</v>
      </c>
      <c r="D22" t="s">
        <v>202</v>
      </c>
      <c r="F22" s="420" t="s">
        <v>203</v>
      </c>
      <c r="G22" t="s">
        <v>204</v>
      </c>
      <c r="H22" s="423">
        <v>6000</v>
      </c>
      <c r="I22" s="423">
        <v>0</v>
      </c>
      <c r="J22" s="423"/>
      <c r="K22" s="423"/>
      <c r="L22" t="s">
        <v>205</v>
      </c>
      <c r="M22" s="420" t="s">
        <v>98</v>
      </c>
      <c r="N22" s="428">
        <f t="shared" si="0"/>
        <v>6000</v>
      </c>
      <c r="O22" s="429">
        <f t="shared" si="1"/>
        <v>0</v>
      </c>
    </row>
    <row r="23" spans="1:25" ht="42" outlineLevel="2" x14ac:dyDescent="0.15">
      <c r="A23" t="s">
        <v>200</v>
      </c>
      <c r="B23" t="s">
        <v>206</v>
      </c>
      <c r="D23" t="s">
        <v>202</v>
      </c>
      <c r="F23" s="420" t="s">
        <v>207</v>
      </c>
      <c r="G23" t="s">
        <v>204</v>
      </c>
      <c r="H23" s="423">
        <v>11000</v>
      </c>
      <c r="I23" s="423">
        <v>0</v>
      </c>
      <c r="J23" s="423"/>
      <c r="K23" s="423"/>
      <c r="L23" t="s">
        <v>208</v>
      </c>
      <c r="M23" s="420" t="s">
        <v>98</v>
      </c>
      <c r="N23" s="428">
        <f t="shared" si="0"/>
        <v>11000</v>
      </c>
      <c r="O23" s="429">
        <f t="shared" si="1"/>
        <v>0</v>
      </c>
    </row>
    <row r="24" spans="1:25" ht="28" outlineLevel="2" x14ac:dyDescent="0.15">
      <c r="A24" t="s">
        <v>200</v>
      </c>
      <c r="B24" t="s">
        <v>209</v>
      </c>
      <c r="D24" t="s">
        <v>202</v>
      </c>
      <c r="F24" s="420" t="s">
        <v>210</v>
      </c>
      <c r="G24" t="s">
        <v>211</v>
      </c>
      <c r="H24" s="423"/>
      <c r="I24" s="423">
        <v>17308.150000000001</v>
      </c>
      <c r="J24" s="423"/>
      <c r="K24" s="423">
        <v>56298.82</v>
      </c>
      <c r="L24" t="s">
        <v>212</v>
      </c>
      <c r="M24" s="420" t="s">
        <v>98</v>
      </c>
      <c r="N24" s="428">
        <f t="shared" si="0"/>
        <v>17308.150000000001</v>
      </c>
      <c r="O24" s="429">
        <f t="shared" si="1"/>
        <v>38990.67</v>
      </c>
    </row>
    <row r="25" spans="1:25" ht="28" outlineLevel="2" x14ac:dyDescent="0.15">
      <c r="A25" t="s">
        <v>200</v>
      </c>
      <c r="B25" t="s">
        <v>213</v>
      </c>
      <c r="D25" t="s">
        <v>202</v>
      </c>
      <c r="F25" s="420" t="s">
        <v>214</v>
      </c>
      <c r="G25" t="s">
        <v>204</v>
      </c>
      <c r="H25" s="423">
        <v>7000</v>
      </c>
      <c r="I25" s="423">
        <v>0</v>
      </c>
      <c r="J25" s="423"/>
      <c r="K25" s="423"/>
      <c r="L25" t="s">
        <v>215</v>
      </c>
      <c r="M25" s="420" t="s">
        <v>98</v>
      </c>
      <c r="N25" s="428">
        <f t="shared" si="0"/>
        <v>7000</v>
      </c>
      <c r="O25" s="429">
        <f t="shared" si="1"/>
        <v>0</v>
      </c>
    </row>
    <row r="26" spans="1:25" ht="70" outlineLevel="2" x14ac:dyDescent="0.15">
      <c r="A26" t="s">
        <v>200</v>
      </c>
      <c r="B26" t="s">
        <v>216</v>
      </c>
      <c r="D26" t="s">
        <v>202</v>
      </c>
      <c r="F26" s="420" t="s">
        <v>217</v>
      </c>
      <c r="G26" t="s">
        <v>101</v>
      </c>
      <c r="H26" s="423">
        <v>5500</v>
      </c>
      <c r="I26" s="423"/>
      <c r="J26" s="423"/>
      <c r="K26" s="423">
        <v>22630.5</v>
      </c>
      <c r="L26" t="s">
        <v>218</v>
      </c>
      <c r="M26" s="420" t="s">
        <v>98</v>
      </c>
      <c r="N26" s="428">
        <f t="shared" si="0"/>
        <v>5500</v>
      </c>
      <c r="O26" s="429">
        <f t="shared" si="1"/>
        <v>17130.5</v>
      </c>
    </row>
    <row r="27" spans="1:25" ht="28" outlineLevel="2" x14ac:dyDescent="0.15">
      <c r="A27" t="s">
        <v>200</v>
      </c>
      <c r="B27" t="s">
        <v>219</v>
      </c>
      <c r="D27" t="s">
        <v>202</v>
      </c>
      <c r="F27" s="420" t="s">
        <v>220</v>
      </c>
      <c r="G27" t="s">
        <v>221</v>
      </c>
      <c r="H27" s="423">
        <v>30000</v>
      </c>
      <c r="I27" s="423">
        <v>0</v>
      </c>
      <c r="J27" s="423"/>
      <c r="K27" s="423"/>
      <c r="L27" t="s">
        <v>222</v>
      </c>
      <c r="M27" s="420" t="s">
        <v>98</v>
      </c>
      <c r="N27" s="428">
        <f t="shared" si="0"/>
        <v>30000</v>
      </c>
      <c r="O27" s="429">
        <f t="shared" si="1"/>
        <v>0</v>
      </c>
    </row>
    <row r="28" spans="1:25" ht="28" outlineLevel="2" x14ac:dyDescent="0.15">
      <c r="A28" t="s">
        <v>200</v>
      </c>
      <c r="B28" t="s">
        <v>223</v>
      </c>
      <c r="D28" t="s">
        <v>202</v>
      </c>
      <c r="F28" s="420" t="s">
        <v>224</v>
      </c>
      <c r="G28" t="s">
        <v>225</v>
      </c>
      <c r="H28" s="423">
        <v>10000</v>
      </c>
      <c r="I28" s="423">
        <v>0</v>
      </c>
      <c r="J28" s="423"/>
      <c r="K28" s="423"/>
      <c r="L28" t="s">
        <v>226</v>
      </c>
      <c r="M28" s="420" t="s">
        <v>98</v>
      </c>
      <c r="N28" s="428">
        <f t="shared" si="0"/>
        <v>10000</v>
      </c>
      <c r="O28" s="429">
        <f t="shared" si="1"/>
        <v>0</v>
      </c>
    </row>
    <row r="29" spans="1:25" ht="56" outlineLevel="2" x14ac:dyDescent="0.15">
      <c r="A29" t="s">
        <v>200</v>
      </c>
      <c r="B29" t="s">
        <v>227</v>
      </c>
      <c r="D29" t="s">
        <v>202</v>
      </c>
      <c r="F29" s="420" t="s">
        <v>228</v>
      </c>
      <c r="G29" t="s">
        <v>204</v>
      </c>
      <c r="H29" s="423">
        <v>7000</v>
      </c>
      <c r="I29" s="423">
        <v>0</v>
      </c>
      <c r="J29" s="423"/>
      <c r="K29" s="423"/>
      <c r="L29" t="s">
        <v>229</v>
      </c>
      <c r="M29" s="420" t="s">
        <v>98</v>
      </c>
      <c r="N29" s="428">
        <f t="shared" si="0"/>
        <v>7000</v>
      </c>
      <c r="O29" s="429">
        <f t="shared" si="1"/>
        <v>0</v>
      </c>
    </row>
    <row r="30" spans="1:25" ht="42" outlineLevel="2" x14ac:dyDescent="0.15">
      <c r="A30" t="s">
        <v>200</v>
      </c>
      <c r="B30" t="s">
        <v>230</v>
      </c>
      <c r="D30" t="s">
        <v>202</v>
      </c>
      <c r="F30" s="420" t="s">
        <v>231</v>
      </c>
      <c r="G30" t="s">
        <v>204</v>
      </c>
      <c r="H30" s="423">
        <v>8000</v>
      </c>
      <c r="I30" s="423">
        <v>0</v>
      </c>
      <c r="J30" s="423"/>
      <c r="K30" s="423"/>
      <c r="L30" t="s">
        <v>232</v>
      </c>
      <c r="M30" s="420" t="s">
        <v>98</v>
      </c>
      <c r="N30" s="428">
        <f t="shared" si="0"/>
        <v>8000</v>
      </c>
      <c r="O30" s="429">
        <f t="shared" si="1"/>
        <v>0</v>
      </c>
    </row>
    <row r="31" spans="1:25" ht="56" outlineLevel="2" x14ac:dyDescent="0.15">
      <c r="A31" t="s">
        <v>200</v>
      </c>
      <c r="B31" t="s">
        <v>233</v>
      </c>
      <c r="D31" t="s">
        <v>202</v>
      </c>
      <c r="F31" s="420" t="s">
        <v>234</v>
      </c>
      <c r="G31" t="s">
        <v>204</v>
      </c>
      <c r="H31" s="423">
        <v>13000</v>
      </c>
      <c r="I31" s="423">
        <v>0</v>
      </c>
      <c r="J31" s="423"/>
      <c r="K31" s="423"/>
      <c r="L31" t="s">
        <v>235</v>
      </c>
      <c r="M31" s="420" t="s">
        <v>98</v>
      </c>
      <c r="N31" s="428">
        <f t="shared" si="0"/>
        <v>13000</v>
      </c>
      <c r="O31" s="429">
        <f t="shared" si="1"/>
        <v>0</v>
      </c>
    </row>
    <row r="32" spans="1:25" ht="56" outlineLevel="2" x14ac:dyDescent="0.15">
      <c r="A32" t="s">
        <v>200</v>
      </c>
      <c r="B32" t="s">
        <v>236</v>
      </c>
      <c r="D32" t="s">
        <v>202</v>
      </c>
      <c r="F32" s="420" t="s">
        <v>237</v>
      </c>
      <c r="G32" t="s">
        <v>204</v>
      </c>
      <c r="H32" s="423">
        <v>6000</v>
      </c>
      <c r="I32" s="423">
        <v>0</v>
      </c>
      <c r="J32" s="423"/>
      <c r="K32" s="423"/>
      <c r="L32" t="s">
        <v>238</v>
      </c>
      <c r="M32" s="420" t="s">
        <v>98</v>
      </c>
      <c r="N32" s="428">
        <f t="shared" si="0"/>
        <v>6000</v>
      </c>
      <c r="O32" s="429">
        <f t="shared" si="1"/>
        <v>0</v>
      </c>
    </row>
    <row r="33" spans="1:15" ht="28" outlineLevel="2" x14ac:dyDescent="0.15">
      <c r="A33" t="s">
        <v>200</v>
      </c>
      <c r="B33" t="s">
        <v>239</v>
      </c>
      <c r="D33" t="s">
        <v>202</v>
      </c>
      <c r="F33" s="420" t="s">
        <v>240</v>
      </c>
      <c r="G33" t="s">
        <v>241</v>
      </c>
      <c r="H33" s="423">
        <v>5000</v>
      </c>
      <c r="I33" s="423">
        <v>0</v>
      </c>
      <c r="J33" s="423"/>
      <c r="K33" s="423"/>
      <c r="L33" t="s">
        <v>242</v>
      </c>
      <c r="M33" s="420" t="s">
        <v>98</v>
      </c>
      <c r="N33" s="428">
        <f t="shared" si="0"/>
        <v>5000</v>
      </c>
      <c r="O33" s="429">
        <f t="shared" si="1"/>
        <v>0</v>
      </c>
    </row>
    <row r="34" spans="1:15" ht="56" outlineLevel="2" x14ac:dyDescent="0.15">
      <c r="A34" t="s">
        <v>200</v>
      </c>
      <c r="B34" t="s">
        <v>243</v>
      </c>
      <c r="D34" t="s">
        <v>202</v>
      </c>
      <c r="F34" s="420" t="s">
        <v>244</v>
      </c>
      <c r="G34" t="s">
        <v>101</v>
      </c>
      <c r="H34" s="423">
        <v>15000</v>
      </c>
      <c r="I34" s="423">
        <v>0</v>
      </c>
      <c r="J34" s="423"/>
      <c r="K34" s="423"/>
      <c r="L34" t="s">
        <v>245</v>
      </c>
      <c r="M34" s="420" t="s">
        <v>98</v>
      </c>
      <c r="N34" s="428">
        <f t="shared" si="0"/>
        <v>15000</v>
      </c>
      <c r="O34" s="429">
        <f t="shared" si="1"/>
        <v>0</v>
      </c>
    </row>
    <row r="35" spans="1:15" ht="56" outlineLevel="2" x14ac:dyDescent="0.15">
      <c r="A35" t="s">
        <v>200</v>
      </c>
      <c r="B35" t="s">
        <v>246</v>
      </c>
      <c r="D35" t="s">
        <v>202</v>
      </c>
      <c r="F35" s="420" t="s">
        <v>247</v>
      </c>
      <c r="G35" t="s">
        <v>248</v>
      </c>
      <c r="H35" s="423">
        <v>100000</v>
      </c>
      <c r="I35" s="423">
        <v>0</v>
      </c>
      <c r="J35" s="423"/>
      <c r="K35" s="423"/>
      <c r="L35" t="s">
        <v>249</v>
      </c>
      <c r="M35" s="420" t="s">
        <v>98</v>
      </c>
      <c r="N35" s="428">
        <f t="shared" si="0"/>
        <v>100000</v>
      </c>
      <c r="O35" s="429">
        <f t="shared" si="1"/>
        <v>0</v>
      </c>
    </row>
    <row r="36" spans="1:15" ht="28" outlineLevel="2" x14ac:dyDescent="0.15">
      <c r="A36" t="s">
        <v>200</v>
      </c>
      <c r="B36" t="s">
        <v>250</v>
      </c>
      <c r="D36" t="s">
        <v>202</v>
      </c>
      <c r="F36" s="420" t="s">
        <v>251</v>
      </c>
      <c r="G36" t="s">
        <v>101</v>
      </c>
      <c r="H36" s="423">
        <v>5000</v>
      </c>
      <c r="I36" s="423">
        <v>0</v>
      </c>
      <c r="J36" s="423"/>
      <c r="K36" s="423"/>
      <c r="L36" t="s">
        <v>252</v>
      </c>
      <c r="M36" s="420" t="s">
        <v>98</v>
      </c>
      <c r="N36" s="428">
        <f t="shared" si="0"/>
        <v>5000</v>
      </c>
      <c r="O36" s="429">
        <f t="shared" si="1"/>
        <v>0</v>
      </c>
    </row>
    <row r="37" spans="1:15" ht="84" outlineLevel="2" x14ac:dyDescent="0.15">
      <c r="A37" t="s">
        <v>200</v>
      </c>
      <c r="B37" t="s">
        <v>253</v>
      </c>
      <c r="D37" t="s">
        <v>202</v>
      </c>
      <c r="F37" s="420" t="s">
        <v>254</v>
      </c>
      <c r="G37" t="s">
        <v>101</v>
      </c>
      <c r="H37" s="423"/>
      <c r="I37" s="423">
        <v>36636.699999999997</v>
      </c>
      <c r="J37" s="423"/>
      <c r="K37" s="423">
        <v>86246.78</v>
      </c>
      <c r="L37" t="s">
        <v>255</v>
      </c>
      <c r="M37" s="420" t="s">
        <v>98</v>
      </c>
      <c r="N37" s="428">
        <f t="shared" si="0"/>
        <v>36636.699999999997</v>
      </c>
      <c r="O37" s="429">
        <f t="shared" si="1"/>
        <v>49610.080000000002</v>
      </c>
    </row>
    <row r="38" spans="1:15" ht="28" outlineLevel="2" x14ac:dyDescent="0.15">
      <c r="A38" t="s">
        <v>200</v>
      </c>
      <c r="B38" t="s">
        <v>256</v>
      </c>
      <c r="D38" t="s">
        <v>202</v>
      </c>
      <c r="F38" s="420" t="s">
        <v>257</v>
      </c>
      <c r="G38" t="s">
        <v>258</v>
      </c>
      <c r="H38" s="423">
        <v>1500</v>
      </c>
      <c r="I38" s="423">
        <v>0</v>
      </c>
      <c r="J38" s="423"/>
      <c r="K38" s="423"/>
      <c r="L38" t="s">
        <v>259</v>
      </c>
      <c r="M38" s="420" t="s">
        <v>98</v>
      </c>
      <c r="N38" s="428">
        <f t="shared" si="0"/>
        <v>1500</v>
      </c>
      <c r="O38" s="429">
        <f t="shared" si="1"/>
        <v>0</v>
      </c>
    </row>
    <row r="39" spans="1:15" ht="28" outlineLevel="2" x14ac:dyDescent="0.15">
      <c r="A39" t="s">
        <v>200</v>
      </c>
      <c r="B39" t="s">
        <v>260</v>
      </c>
      <c r="D39" t="s">
        <v>202</v>
      </c>
      <c r="F39" s="420" t="s">
        <v>261</v>
      </c>
      <c r="G39" t="s">
        <v>262</v>
      </c>
      <c r="H39" s="423">
        <v>377660.66</v>
      </c>
      <c r="I39" s="423">
        <v>0</v>
      </c>
      <c r="J39" s="423"/>
      <c r="K39" s="423"/>
      <c r="L39" t="s">
        <v>263</v>
      </c>
      <c r="M39" s="420" t="s">
        <v>98</v>
      </c>
      <c r="N39" s="428">
        <f t="shared" si="0"/>
        <v>377660.66</v>
      </c>
      <c r="O39" s="429">
        <f t="shared" si="1"/>
        <v>0</v>
      </c>
    </row>
    <row r="40" spans="1:15" ht="28" outlineLevel="2" x14ac:dyDescent="0.15">
      <c r="A40" t="s">
        <v>200</v>
      </c>
      <c r="B40" t="s">
        <v>264</v>
      </c>
      <c r="D40" t="s">
        <v>202</v>
      </c>
      <c r="F40" s="420" t="s">
        <v>265</v>
      </c>
      <c r="G40" t="s">
        <v>266</v>
      </c>
      <c r="H40" s="423"/>
      <c r="I40" s="423">
        <v>24689.95</v>
      </c>
      <c r="J40" s="423"/>
      <c r="K40" s="423">
        <v>58122.83</v>
      </c>
      <c r="L40" t="s">
        <v>267</v>
      </c>
      <c r="M40" s="440" t="s">
        <v>268</v>
      </c>
      <c r="N40" s="428">
        <f t="shared" si="0"/>
        <v>24689.95</v>
      </c>
      <c r="O40" s="429">
        <f t="shared" si="1"/>
        <v>33432.880000000005</v>
      </c>
    </row>
    <row r="41" spans="1:15" ht="28" outlineLevel="2" x14ac:dyDescent="0.15">
      <c r="A41" t="s">
        <v>200</v>
      </c>
      <c r="B41" t="s">
        <v>269</v>
      </c>
      <c r="D41" t="s">
        <v>202</v>
      </c>
      <c r="F41" s="420" t="s">
        <v>270</v>
      </c>
      <c r="G41" t="s">
        <v>271</v>
      </c>
      <c r="H41" s="423">
        <v>250000</v>
      </c>
      <c r="I41" s="423">
        <v>0</v>
      </c>
      <c r="J41" s="423"/>
      <c r="K41" s="423"/>
      <c r="L41" t="s">
        <v>272</v>
      </c>
      <c r="M41" s="420" t="s">
        <v>98</v>
      </c>
      <c r="N41" s="428">
        <f t="shared" si="0"/>
        <v>250000</v>
      </c>
      <c r="O41" s="429">
        <f t="shared" si="1"/>
        <v>0</v>
      </c>
    </row>
    <row r="42" spans="1:15" ht="56" outlineLevel="2" x14ac:dyDescent="0.15">
      <c r="A42" t="s">
        <v>200</v>
      </c>
      <c r="B42" t="s">
        <v>273</v>
      </c>
      <c r="D42" t="s">
        <v>274</v>
      </c>
      <c r="F42" s="420" t="s">
        <v>275</v>
      </c>
      <c r="G42" t="s">
        <v>101</v>
      </c>
      <c r="H42" s="423">
        <v>10000</v>
      </c>
      <c r="I42" s="423">
        <v>0</v>
      </c>
      <c r="J42" s="423"/>
      <c r="K42" s="423"/>
      <c r="L42" t="s">
        <v>276</v>
      </c>
      <c r="M42" s="420" t="s">
        <v>98</v>
      </c>
      <c r="N42" s="428">
        <f t="shared" si="0"/>
        <v>10000</v>
      </c>
      <c r="O42" s="429">
        <f t="shared" si="1"/>
        <v>0</v>
      </c>
    </row>
    <row r="43" spans="1:15" ht="56" outlineLevel="2" x14ac:dyDescent="0.15">
      <c r="A43" t="s">
        <v>200</v>
      </c>
      <c r="B43" t="s">
        <v>277</v>
      </c>
      <c r="D43" t="s">
        <v>274</v>
      </c>
      <c r="F43" s="420" t="s">
        <v>278</v>
      </c>
      <c r="G43" t="s">
        <v>101</v>
      </c>
      <c r="H43" s="423">
        <v>1500</v>
      </c>
      <c r="I43" s="423">
        <v>0</v>
      </c>
      <c r="J43" s="423"/>
      <c r="K43" s="423"/>
      <c r="L43" t="s">
        <v>279</v>
      </c>
      <c r="M43" s="420" t="s">
        <v>98</v>
      </c>
      <c r="N43" s="428">
        <f t="shared" si="0"/>
        <v>1500</v>
      </c>
      <c r="O43" s="429">
        <f t="shared" si="1"/>
        <v>0</v>
      </c>
    </row>
    <row r="44" spans="1:15" ht="42" outlineLevel="2" x14ac:dyDescent="0.15">
      <c r="A44" t="s">
        <v>200</v>
      </c>
      <c r="B44" t="s">
        <v>280</v>
      </c>
      <c r="D44" t="s">
        <v>274</v>
      </c>
      <c r="F44" s="420" t="s">
        <v>281</v>
      </c>
      <c r="G44" t="s">
        <v>101</v>
      </c>
      <c r="H44" s="423">
        <v>12000</v>
      </c>
      <c r="I44" s="423">
        <v>0</v>
      </c>
      <c r="J44" s="423"/>
      <c r="K44" s="423"/>
      <c r="L44" t="s">
        <v>282</v>
      </c>
      <c r="M44" s="420" t="s">
        <v>98</v>
      </c>
      <c r="N44" s="428">
        <f t="shared" si="0"/>
        <v>12000</v>
      </c>
      <c r="O44" s="429">
        <f t="shared" si="1"/>
        <v>0</v>
      </c>
    </row>
    <row r="45" spans="1:15" ht="42" outlineLevel="2" x14ac:dyDescent="0.15">
      <c r="A45" t="s">
        <v>200</v>
      </c>
      <c r="B45" t="s">
        <v>283</v>
      </c>
      <c r="D45" t="s">
        <v>274</v>
      </c>
      <c r="F45" s="420" t="s">
        <v>284</v>
      </c>
      <c r="G45" t="s">
        <v>285</v>
      </c>
      <c r="H45" s="423">
        <v>15000</v>
      </c>
      <c r="I45" s="423">
        <v>0</v>
      </c>
      <c r="J45" s="423"/>
      <c r="K45" s="423"/>
      <c r="L45" t="s">
        <v>286</v>
      </c>
      <c r="M45" s="420" t="s">
        <v>98</v>
      </c>
      <c r="N45" s="428">
        <f t="shared" si="0"/>
        <v>15000</v>
      </c>
      <c r="O45" s="429">
        <f t="shared" si="1"/>
        <v>0</v>
      </c>
    </row>
    <row r="46" spans="1:15" ht="42" outlineLevel="2" x14ac:dyDescent="0.15">
      <c r="A46" t="s">
        <v>200</v>
      </c>
      <c r="B46" t="s">
        <v>287</v>
      </c>
      <c r="D46" t="s">
        <v>274</v>
      </c>
      <c r="F46" s="420" t="s">
        <v>288</v>
      </c>
      <c r="G46" t="s">
        <v>101</v>
      </c>
      <c r="H46" s="423">
        <v>5000</v>
      </c>
      <c r="I46" s="423">
        <v>0</v>
      </c>
      <c r="J46" s="423"/>
      <c r="K46" s="423"/>
      <c r="L46" t="s">
        <v>289</v>
      </c>
      <c r="M46" s="420" t="s">
        <v>98</v>
      </c>
      <c r="N46" s="428">
        <f t="shared" si="0"/>
        <v>5000</v>
      </c>
      <c r="O46" s="429">
        <f t="shared" si="1"/>
        <v>0</v>
      </c>
    </row>
    <row r="47" spans="1:15" ht="112" outlineLevel="2" x14ac:dyDescent="0.15">
      <c r="A47" t="s">
        <v>200</v>
      </c>
      <c r="B47" t="s">
        <v>290</v>
      </c>
      <c r="D47" t="s">
        <v>274</v>
      </c>
      <c r="F47" s="420" t="s">
        <v>291</v>
      </c>
      <c r="G47" t="s">
        <v>292</v>
      </c>
      <c r="H47" s="423">
        <v>4137</v>
      </c>
      <c r="I47" s="423">
        <v>0</v>
      </c>
      <c r="J47" s="423"/>
      <c r="K47" s="423"/>
      <c r="L47" t="s">
        <v>293</v>
      </c>
      <c r="M47" s="420" t="s">
        <v>98</v>
      </c>
      <c r="N47" s="428">
        <f t="shared" si="0"/>
        <v>4137</v>
      </c>
      <c r="O47" s="429">
        <f t="shared" si="1"/>
        <v>0</v>
      </c>
    </row>
    <row r="48" spans="1:15" ht="28" outlineLevel="2" x14ac:dyDescent="0.15">
      <c r="A48" t="s">
        <v>200</v>
      </c>
      <c r="B48" t="s">
        <v>294</v>
      </c>
      <c r="D48" t="s">
        <v>274</v>
      </c>
      <c r="F48" s="420" t="s">
        <v>295</v>
      </c>
      <c r="G48" t="s">
        <v>101</v>
      </c>
      <c r="H48" s="423">
        <v>20000</v>
      </c>
      <c r="I48" s="423">
        <v>0</v>
      </c>
      <c r="J48" s="423"/>
      <c r="K48" s="423"/>
      <c r="L48" t="s">
        <v>296</v>
      </c>
      <c r="M48" s="420" t="s">
        <v>98</v>
      </c>
      <c r="N48" s="428">
        <f t="shared" si="0"/>
        <v>20000</v>
      </c>
      <c r="O48" s="429">
        <f t="shared" si="1"/>
        <v>0</v>
      </c>
    </row>
    <row r="49" spans="1:15" ht="56" outlineLevel="2" x14ac:dyDescent="0.15">
      <c r="A49" t="s">
        <v>200</v>
      </c>
      <c r="B49" t="s">
        <v>297</v>
      </c>
      <c r="D49" t="s">
        <v>274</v>
      </c>
      <c r="F49" s="420" t="s">
        <v>298</v>
      </c>
      <c r="G49" t="s">
        <v>156</v>
      </c>
      <c r="H49" s="423">
        <v>11000</v>
      </c>
      <c r="I49" s="423">
        <v>0</v>
      </c>
      <c r="J49" s="423"/>
      <c r="K49" s="423"/>
      <c r="L49" t="s">
        <v>299</v>
      </c>
      <c r="M49" s="420" t="s">
        <v>98</v>
      </c>
      <c r="N49" s="428">
        <f t="shared" si="0"/>
        <v>11000</v>
      </c>
      <c r="O49" s="429">
        <f t="shared" si="1"/>
        <v>0</v>
      </c>
    </row>
    <row r="50" spans="1:15" ht="56" outlineLevel="2" x14ac:dyDescent="0.15">
      <c r="A50" t="s">
        <v>200</v>
      </c>
      <c r="B50" t="s">
        <v>300</v>
      </c>
      <c r="D50" t="s">
        <v>274</v>
      </c>
      <c r="F50" s="420" t="s">
        <v>301</v>
      </c>
      <c r="G50" t="s">
        <v>156</v>
      </c>
      <c r="H50" s="423">
        <v>13000</v>
      </c>
      <c r="I50" s="423">
        <v>0</v>
      </c>
      <c r="J50" s="423"/>
      <c r="K50" s="423"/>
      <c r="L50" t="s">
        <v>302</v>
      </c>
      <c r="M50" s="420" t="s">
        <v>98</v>
      </c>
      <c r="N50" s="428">
        <f t="shared" si="0"/>
        <v>13000</v>
      </c>
      <c r="O50" s="429">
        <f t="shared" si="1"/>
        <v>0</v>
      </c>
    </row>
    <row r="51" spans="1:15" ht="56" outlineLevel="2" x14ac:dyDescent="0.15">
      <c r="A51" t="s">
        <v>200</v>
      </c>
      <c r="B51" t="s">
        <v>303</v>
      </c>
      <c r="D51" t="s">
        <v>274</v>
      </c>
      <c r="F51" s="420" t="s">
        <v>304</v>
      </c>
      <c r="G51" t="s">
        <v>305</v>
      </c>
      <c r="H51" s="423">
        <v>8800</v>
      </c>
      <c r="I51" s="423">
        <v>0</v>
      </c>
      <c r="J51" s="423"/>
      <c r="K51" s="423"/>
      <c r="L51" t="s">
        <v>306</v>
      </c>
      <c r="M51" s="420" t="s">
        <v>98</v>
      </c>
      <c r="N51" s="428">
        <f t="shared" si="0"/>
        <v>8800</v>
      </c>
      <c r="O51" s="429">
        <f t="shared" si="1"/>
        <v>0</v>
      </c>
    </row>
    <row r="52" spans="1:15" ht="42" outlineLevel="2" x14ac:dyDescent="0.15">
      <c r="A52" t="s">
        <v>200</v>
      </c>
      <c r="B52" t="s">
        <v>307</v>
      </c>
      <c r="D52" t="s">
        <v>274</v>
      </c>
      <c r="F52" s="420" t="s">
        <v>308</v>
      </c>
      <c r="G52" t="s">
        <v>309</v>
      </c>
      <c r="H52" s="423">
        <v>12291</v>
      </c>
      <c r="I52" s="423">
        <v>0</v>
      </c>
      <c r="J52" s="423"/>
      <c r="K52" s="423"/>
      <c r="L52" t="s">
        <v>310</v>
      </c>
      <c r="M52" s="420" t="s">
        <v>98</v>
      </c>
      <c r="N52" s="428">
        <f t="shared" si="0"/>
        <v>12291</v>
      </c>
      <c r="O52" s="429">
        <f t="shared" si="1"/>
        <v>0</v>
      </c>
    </row>
    <row r="53" spans="1:15" ht="28" outlineLevel="2" x14ac:dyDescent="0.15">
      <c r="A53" t="s">
        <v>200</v>
      </c>
      <c r="B53" t="s">
        <v>311</v>
      </c>
      <c r="D53" t="s">
        <v>274</v>
      </c>
      <c r="F53" s="420" t="s">
        <v>312</v>
      </c>
      <c r="G53" t="s">
        <v>313</v>
      </c>
      <c r="H53" s="423">
        <v>15000</v>
      </c>
      <c r="I53" s="423">
        <v>0</v>
      </c>
      <c r="J53" s="423"/>
      <c r="K53" s="423"/>
      <c r="L53" t="s">
        <v>314</v>
      </c>
      <c r="M53" s="420" t="s">
        <v>98</v>
      </c>
      <c r="N53" s="428">
        <f t="shared" si="0"/>
        <v>15000</v>
      </c>
      <c r="O53" s="429">
        <f t="shared" si="1"/>
        <v>0</v>
      </c>
    </row>
    <row r="54" spans="1:15" ht="42" outlineLevel="2" x14ac:dyDescent="0.15">
      <c r="A54" t="s">
        <v>200</v>
      </c>
      <c r="B54" t="s">
        <v>315</v>
      </c>
      <c r="D54" t="s">
        <v>274</v>
      </c>
      <c r="F54" s="420" t="s">
        <v>316</v>
      </c>
      <c r="G54" t="s">
        <v>101</v>
      </c>
      <c r="H54" s="423">
        <v>9350</v>
      </c>
      <c r="I54" s="423">
        <v>0</v>
      </c>
      <c r="J54" s="423"/>
      <c r="K54" s="423"/>
      <c r="L54" t="s">
        <v>317</v>
      </c>
      <c r="M54" s="420" t="s">
        <v>98</v>
      </c>
      <c r="N54" s="428">
        <f t="shared" si="0"/>
        <v>9350</v>
      </c>
      <c r="O54" s="429">
        <f t="shared" si="1"/>
        <v>0</v>
      </c>
    </row>
    <row r="55" spans="1:15" ht="42" outlineLevel="2" x14ac:dyDescent="0.15">
      <c r="A55" t="s">
        <v>200</v>
      </c>
      <c r="B55" t="s">
        <v>318</v>
      </c>
      <c r="D55" t="s">
        <v>274</v>
      </c>
      <c r="F55" s="420" t="s">
        <v>319</v>
      </c>
      <c r="G55" t="s">
        <v>320</v>
      </c>
      <c r="H55" s="423">
        <v>15000</v>
      </c>
      <c r="I55" s="423">
        <v>0</v>
      </c>
      <c r="J55" s="423"/>
      <c r="K55" s="423"/>
      <c r="L55" t="s">
        <v>321</v>
      </c>
      <c r="M55" s="420" t="s">
        <v>98</v>
      </c>
      <c r="N55" s="428">
        <f t="shared" si="0"/>
        <v>15000</v>
      </c>
      <c r="O55" s="429">
        <f t="shared" si="1"/>
        <v>0</v>
      </c>
    </row>
    <row r="56" spans="1:15" ht="56" outlineLevel="2" x14ac:dyDescent="0.15">
      <c r="A56" t="s">
        <v>200</v>
      </c>
      <c r="B56" t="s">
        <v>322</v>
      </c>
      <c r="D56" t="s">
        <v>274</v>
      </c>
      <c r="F56" s="420" t="s">
        <v>323</v>
      </c>
      <c r="G56" t="s">
        <v>324</v>
      </c>
      <c r="H56" s="423">
        <v>12800</v>
      </c>
      <c r="I56" s="423">
        <v>0</v>
      </c>
      <c r="J56" s="423"/>
      <c r="K56" s="423"/>
      <c r="L56" t="s">
        <v>325</v>
      </c>
      <c r="M56" s="420" t="s">
        <v>98</v>
      </c>
      <c r="N56" s="428">
        <f t="shared" si="0"/>
        <v>12800</v>
      </c>
      <c r="O56" s="429">
        <f t="shared" si="1"/>
        <v>0</v>
      </c>
    </row>
    <row r="57" spans="1:15" ht="56" outlineLevel="2" x14ac:dyDescent="0.15">
      <c r="A57" t="s">
        <v>200</v>
      </c>
      <c r="B57" t="s">
        <v>326</v>
      </c>
      <c r="D57" t="s">
        <v>274</v>
      </c>
      <c r="F57" s="420" t="s">
        <v>327</v>
      </c>
      <c r="G57" t="s">
        <v>320</v>
      </c>
      <c r="H57" s="423">
        <v>100000</v>
      </c>
      <c r="I57" s="423">
        <v>0</v>
      </c>
      <c r="J57" s="423"/>
      <c r="K57" s="423"/>
      <c r="L57" t="s">
        <v>328</v>
      </c>
      <c r="M57" s="420" t="s">
        <v>98</v>
      </c>
      <c r="N57" s="428">
        <f t="shared" si="0"/>
        <v>100000</v>
      </c>
      <c r="O57" s="429">
        <f t="shared" si="1"/>
        <v>0</v>
      </c>
    </row>
    <row r="58" spans="1:15" ht="42" outlineLevel="2" x14ac:dyDescent="0.15">
      <c r="A58" t="s">
        <v>200</v>
      </c>
      <c r="B58" t="s">
        <v>329</v>
      </c>
      <c r="D58" t="s">
        <v>274</v>
      </c>
      <c r="F58" s="420" t="s">
        <v>330</v>
      </c>
      <c r="G58" t="s">
        <v>331</v>
      </c>
      <c r="H58" s="423">
        <v>10000</v>
      </c>
      <c r="I58" s="423">
        <v>0</v>
      </c>
      <c r="J58" s="423"/>
      <c r="K58" s="423"/>
      <c r="L58" t="s">
        <v>332</v>
      </c>
      <c r="M58" s="420" t="s">
        <v>98</v>
      </c>
      <c r="N58" s="428">
        <f t="shared" si="0"/>
        <v>10000</v>
      </c>
      <c r="O58" s="429">
        <f t="shared" si="1"/>
        <v>0</v>
      </c>
    </row>
    <row r="59" spans="1:15" ht="42" outlineLevel="2" x14ac:dyDescent="0.15">
      <c r="A59" t="s">
        <v>200</v>
      </c>
      <c r="B59" t="s">
        <v>333</v>
      </c>
      <c r="D59" t="s">
        <v>274</v>
      </c>
      <c r="F59" s="420" t="s">
        <v>330</v>
      </c>
      <c r="G59" t="s">
        <v>331</v>
      </c>
      <c r="H59" s="423">
        <v>10000</v>
      </c>
      <c r="I59" s="423">
        <v>0</v>
      </c>
      <c r="J59" s="423"/>
      <c r="K59" s="423"/>
      <c r="L59" t="s">
        <v>334</v>
      </c>
      <c r="M59" s="420" t="s">
        <v>98</v>
      </c>
      <c r="N59" s="428">
        <f t="shared" si="0"/>
        <v>10000</v>
      </c>
      <c r="O59" s="429">
        <f t="shared" si="1"/>
        <v>0</v>
      </c>
    </row>
    <row r="60" spans="1:15" ht="42" outlineLevel="2" x14ac:dyDescent="0.15">
      <c r="A60" t="s">
        <v>200</v>
      </c>
      <c r="B60" t="s">
        <v>335</v>
      </c>
      <c r="D60" t="s">
        <v>274</v>
      </c>
      <c r="F60" s="420" t="s">
        <v>336</v>
      </c>
      <c r="G60" t="s">
        <v>337</v>
      </c>
      <c r="H60" s="423">
        <v>6850</v>
      </c>
      <c r="I60" s="423">
        <v>0</v>
      </c>
      <c r="J60" s="423"/>
      <c r="K60" s="423"/>
      <c r="L60" t="s">
        <v>338</v>
      </c>
      <c r="M60" s="420" t="s">
        <v>98</v>
      </c>
      <c r="N60" s="428">
        <f t="shared" si="0"/>
        <v>6850</v>
      </c>
      <c r="O60" s="429">
        <f t="shared" si="1"/>
        <v>0</v>
      </c>
    </row>
    <row r="61" spans="1:15" ht="70" outlineLevel="2" x14ac:dyDescent="0.15">
      <c r="A61" t="s">
        <v>200</v>
      </c>
      <c r="B61" t="s">
        <v>339</v>
      </c>
      <c r="D61" t="s">
        <v>274</v>
      </c>
      <c r="F61" s="420" t="s">
        <v>340</v>
      </c>
      <c r="G61" t="s">
        <v>341</v>
      </c>
      <c r="H61" s="423">
        <v>14820</v>
      </c>
      <c r="I61" s="423">
        <v>0</v>
      </c>
      <c r="J61" s="423"/>
      <c r="K61" s="423"/>
      <c r="L61" t="s">
        <v>342</v>
      </c>
      <c r="M61" s="420" t="s">
        <v>98</v>
      </c>
      <c r="N61" s="428">
        <f t="shared" si="0"/>
        <v>14820</v>
      </c>
      <c r="O61" s="429">
        <f t="shared" si="1"/>
        <v>0</v>
      </c>
    </row>
    <row r="62" spans="1:15" ht="42" outlineLevel="2" x14ac:dyDescent="0.15">
      <c r="A62" t="s">
        <v>200</v>
      </c>
      <c r="B62" t="s">
        <v>343</v>
      </c>
      <c r="D62" t="s">
        <v>274</v>
      </c>
      <c r="F62" s="420" t="s">
        <v>344</v>
      </c>
      <c r="G62" t="s">
        <v>337</v>
      </c>
      <c r="H62" s="423">
        <v>15970</v>
      </c>
      <c r="I62" s="423">
        <v>0</v>
      </c>
      <c r="J62" s="423"/>
      <c r="K62" s="423"/>
      <c r="L62" t="s">
        <v>345</v>
      </c>
      <c r="M62" s="420" t="s">
        <v>98</v>
      </c>
      <c r="N62" s="428">
        <f t="shared" si="0"/>
        <v>15970</v>
      </c>
      <c r="O62" s="429">
        <f t="shared" si="1"/>
        <v>0</v>
      </c>
    </row>
    <row r="63" spans="1:15" ht="56" outlineLevel="2" x14ac:dyDescent="0.15">
      <c r="A63" t="s">
        <v>200</v>
      </c>
      <c r="B63" t="s">
        <v>346</v>
      </c>
      <c r="D63" t="s">
        <v>274</v>
      </c>
      <c r="F63" s="420" t="s">
        <v>347</v>
      </c>
      <c r="G63" t="s">
        <v>348</v>
      </c>
      <c r="H63" s="423">
        <v>5458</v>
      </c>
      <c r="I63" s="423">
        <v>0</v>
      </c>
      <c r="J63" s="423"/>
      <c r="K63" s="423"/>
      <c r="L63" t="s">
        <v>349</v>
      </c>
      <c r="M63" s="420" t="s">
        <v>98</v>
      </c>
      <c r="N63" s="428">
        <f t="shared" si="0"/>
        <v>5458</v>
      </c>
      <c r="O63" s="429">
        <f t="shared" si="1"/>
        <v>0</v>
      </c>
    </row>
    <row r="64" spans="1:15" ht="56" outlineLevel="2" x14ac:dyDescent="0.15">
      <c r="A64" t="s">
        <v>200</v>
      </c>
      <c r="B64" t="s">
        <v>350</v>
      </c>
      <c r="D64" t="s">
        <v>274</v>
      </c>
      <c r="F64" s="420" t="s">
        <v>351</v>
      </c>
      <c r="G64" t="s">
        <v>348</v>
      </c>
      <c r="H64" s="423">
        <v>9875.69</v>
      </c>
      <c r="I64" s="423">
        <v>0</v>
      </c>
      <c r="J64" s="423"/>
      <c r="K64" s="423"/>
      <c r="L64" t="s">
        <v>352</v>
      </c>
      <c r="M64" s="420" t="s">
        <v>98</v>
      </c>
      <c r="N64" s="428">
        <f t="shared" si="0"/>
        <v>9875.69</v>
      </c>
      <c r="O64" s="429">
        <f t="shared" si="1"/>
        <v>0</v>
      </c>
    </row>
    <row r="65" spans="1:15" ht="42" outlineLevel="2" x14ac:dyDescent="0.15">
      <c r="A65" t="s">
        <v>200</v>
      </c>
      <c r="B65" t="s">
        <v>353</v>
      </c>
      <c r="D65" t="s">
        <v>274</v>
      </c>
      <c r="F65" s="420" t="s">
        <v>354</v>
      </c>
      <c r="G65" t="s">
        <v>337</v>
      </c>
      <c r="H65" s="423">
        <v>10570</v>
      </c>
      <c r="I65" s="423">
        <v>0</v>
      </c>
      <c r="J65" s="423"/>
      <c r="K65" s="423"/>
      <c r="L65" t="s">
        <v>355</v>
      </c>
      <c r="M65" s="420" t="s">
        <v>98</v>
      </c>
      <c r="N65" s="428">
        <f t="shared" si="0"/>
        <v>10570</v>
      </c>
      <c r="O65" s="429">
        <f t="shared" si="1"/>
        <v>0</v>
      </c>
    </row>
    <row r="66" spans="1:15" ht="42" outlineLevel="2" x14ac:dyDescent="0.15">
      <c r="A66" t="s">
        <v>200</v>
      </c>
      <c r="B66" t="s">
        <v>356</v>
      </c>
      <c r="D66" t="s">
        <v>274</v>
      </c>
      <c r="F66" s="420" t="s">
        <v>357</v>
      </c>
      <c r="G66" t="s">
        <v>358</v>
      </c>
      <c r="H66" s="423">
        <v>8000</v>
      </c>
      <c r="I66" s="423">
        <v>0</v>
      </c>
      <c r="J66" s="423"/>
      <c r="K66" s="423"/>
      <c r="L66" t="s">
        <v>359</v>
      </c>
      <c r="M66" s="420" t="s">
        <v>98</v>
      </c>
      <c r="N66" s="428">
        <f t="shared" si="0"/>
        <v>8000</v>
      </c>
      <c r="O66" s="429">
        <f t="shared" si="1"/>
        <v>0</v>
      </c>
    </row>
    <row r="67" spans="1:15" ht="42" outlineLevel="2" x14ac:dyDescent="0.15">
      <c r="A67" t="s">
        <v>200</v>
      </c>
      <c r="B67" t="s">
        <v>360</v>
      </c>
      <c r="D67" t="s">
        <v>274</v>
      </c>
      <c r="F67" s="420" t="s">
        <v>361</v>
      </c>
      <c r="G67" t="s">
        <v>331</v>
      </c>
      <c r="H67" s="423">
        <v>9600</v>
      </c>
      <c r="I67" s="423">
        <v>0</v>
      </c>
      <c r="J67" s="423"/>
      <c r="K67" s="423"/>
      <c r="L67" t="s">
        <v>362</v>
      </c>
      <c r="M67" s="420" t="s">
        <v>98</v>
      </c>
      <c r="N67" s="428">
        <f t="shared" si="0"/>
        <v>9600</v>
      </c>
      <c r="O67" s="429">
        <f t="shared" ref="O67:O113" si="3">IF((J67+K67)&gt;0,(J67+K67)-N67,0)</f>
        <v>0</v>
      </c>
    </row>
    <row r="68" spans="1:15" ht="84" outlineLevel="2" x14ac:dyDescent="0.15">
      <c r="A68" t="s">
        <v>200</v>
      </c>
      <c r="B68" t="s">
        <v>363</v>
      </c>
      <c r="D68" t="s">
        <v>274</v>
      </c>
      <c r="F68" s="420" t="s">
        <v>364</v>
      </c>
      <c r="G68" t="s">
        <v>324</v>
      </c>
      <c r="H68" s="423">
        <v>9600</v>
      </c>
      <c r="I68" s="423">
        <v>0</v>
      </c>
      <c r="J68" s="423"/>
      <c r="K68" s="423"/>
      <c r="L68" t="s">
        <v>365</v>
      </c>
      <c r="M68" s="420" t="s">
        <v>98</v>
      </c>
      <c r="N68" s="428">
        <f t="shared" ref="N68:N113" si="4">SUM(H68:I68)</f>
        <v>9600</v>
      </c>
      <c r="O68" s="429">
        <f t="shared" si="3"/>
        <v>0</v>
      </c>
    </row>
    <row r="69" spans="1:15" ht="42" outlineLevel="2" x14ac:dyDescent="0.15">
      <c r="A69" t="s">
        <v>200</v>
      </c>
      <c r="B69" t="s">
        <v>366</v>
      </c>
      <c r="D69" t="s">
        <v>274</v>
      </c>
      <c r="F69" s="420" t="s">
        <v>367</v>
      </c>
      <c r="G69" t="s">
        <v>358</v>
      </c>
      <c r="H69" s="423">
        <v>13500</v>
      </c>
      <c r="I69" s="423">
        <v>0</v>
      </c>
      <c r="J69" s="423"/>
      <c r="K69" s="423"/>
      <c r="L69" t="s">
        <v>368</v>
      </c>
      <c r="M69" s="420" t="s">
        <v>98</v>
      </c>
      <c r="N69" s="428">
        <f t="shared" si="4"/>
        <v>13500</v>
      </c>
      <c r="O69" s="429">
        <f t="shared" si="3"/>
        <v>0</v>
      </c>
    </row>
    <row r="70" spans="1:15" ht="42" outlineLevel="2" x14ac:dyDescent="0.15">
      <c r="A70" t="s">
        <v>200</v>
      </c>
      <c r="B70" t="s">
        <v>369</v>
      </c>
      <c r="D70" t="s">
        <v>274</v>
      </c>
      <c r="F70" s="420" t="s">
        <v>370</v>
      </c>
      <c r="G70" t="s">
        <v>331</v>
      </c>
      <c r="H70" s="423">
        <v>16000</v>
      </c>
      <c r="I70" s="423">
        <v>0</v>
      </c>
      <c r="J70" s="423"/>
      <c r="K70" s="423"/>
      <c r="L70" t="s">
        <v>371</v>
      </c>
      <c r="M70" s="420" t="s">
        <v>98</v>
      </c>
      <c r="N70" s="428">
        <f t="shared" si="4"/>
        <v>16000</v>
      </c>
      <c r="O70" s="429">
        <f t="shared" si="3"/>
        <v>0</v>
      </c>
    </row>
    <row r="71" spans="1:15" ht="28" outlineLevel="2" x14ac:dyDescent="0.15">
      <c r="A71" t="s">
        <v>200</v>
      </c>
      <c r="B71" t="s">
        <v>372</v>
      </c>
      <c r="D71" t="s">
        <v>274</v>
      </c>
      <c r="F71" s="420" t="s">
        <v>373</v>
      </c>
      <c r="G71" t="s">
        <v>313</v>
      </c>
      <c r="H71" s="423">
        <v>20000</v>
      </c>
      <c r="I71" s="423">
        <v>0</v>
      </c>
      <c r="J71" s="423"/>
      <c r="K71" s="423"/>
      <c r="L71" t="s">
        <v>374</v>
      </c>
      <c r="M71" s="420" t="s">
        <v>98</v>
      </c>
      <c r="N71" s="428">
        <f t="shared" si="4"/>
        <v>20000</v>
      </c>
      <c r="O71" s="429">
        <f t="shared" si="3"/>
        <v>0</v>
      </c>
    </row>
    <row r="72" spans="1:15" ht="56" outlineLevel="2" x14ac:dyDescent="0.15">
      <c r="A72" t="s">
        <v>200</v>
      </c>
      <c r="B72" t="s">
        <v>375</v>
      </c>
      <c r="D72" t="s">
        <v>274</v>
      </c>
      <c r="F72" s="420" t="s">
        <v>376</v>
      </c>
      <c r="G72" t="s">
        <v>377</v>
      </c>
      <c r="H72" s="423">
        <v>12000</v>
      </c>
      <c r="I72" s="423">
        <v>0</v>
      </c>
      <c r="J72" s="423"/>
      <c r="K72" s="423"/>
      <c r="L72" t="s">
        <v>378</v>
      </c>
      <c r="M72" s="420" t="s">
        <v>98</v>
      </c>
      <c r="N72" s="428">
        <f t="shared" si="4"/>
        <v>12000</v>
      </c>
      <c r="O72" s="429">
        <f t="shared" si="3"/>
        <v>0</v>
      </c>
    </row>
    <row r="73" spans="1:15" ht="42" outlineLevel="2" x14ac:dyDescent="0.15">
      <c r="A73" t="s">
        <v>200</v>
      </c>
      <c r="B73" t="s">
        <v>379</v>
      </c>
      <c r="D73" t="s">
        <v>274</v>
      </c>
      <c r="F73" s="420" t="s">
        <v>380</v>
      </c>
      <c r="G73" t="s">
        <v>381</v>
      </c>
      <c r="H73" s="423">
        <v>3000</v>
      </c>
      <c r="I73" s="423">
        <v>0</v>
      </c>
      <c r="J73" s="423"/>
      <c r="K73" s="423"/>
      <c r="L73" t="s">
        <v>382</v>
      </c>
      <c r="M73" s="420" t="s">
        <v>98</v>
      </c>
      <c r="N73" s="428">
        <f t="shared" si="4"/>
        <v>3000</v>
      </c>
      <c r="O73" s="429">
        <f t="shared" si="3"/>
        <v>0</v>
      </c>
    </row>
    <row r="74" spans="1:15" ht="42" outlineLevel="2" x14ac:dyDescent="0.15">
      <c r="A74" t="s">
        <v>200</v>
      </c>
      <c r="B74" t="s">
        <v>383</v>
      </c>
      <c r="D74" t="s">
        <v>274</v>
      </c>
      <c r="F74" s="420" t="s">
        <v>384</v>
      </c>
      <c r="G74" t="s">
        <v>381</v>
      </c>
      <c r="H74" s="423">
        <v>18000</v>
      </c>
      <c r="I74" s="423">
        <v>0</v>
      </c>
      <c r="J74" s="423"/>
      <c r="K74" s="423"/>
      <c r="L74" t="s">
        <v>385</v>
      </c>
      <c r="M74" s="420" t="s">
        <v>98</v>
      </c>
      <c r="N74" s="428">
        <f t="shared" si="4"/>
        <v>18000</v>
      </c>
      <c r="O74" s="429">
        <f t="shared" si="3"/>
        <v>0</v>
      </c>
    </row>
    <row r="75" spans="1:15" ht="42" outlineLevel="2" x14ac:dyDescent="0.15">
      <c r="A75" t="s">
        <v>200</v>
      </c>
      <c r="B75" t="s">
        <v>386</v>
      </c>
      <c r="D75" t="s">
        <v>274</v>
      </c>
      <c r="F75" s="420" t="s">
        <v>387</v>
      </c>
      <c r="G75" t="s">
        <v>388</v>
      </c>
      <c r="H75" s="423">
        <v>12000</v>
      </c>
      <c r="I75" s="423">
        <v>0</v>
      </c>
      <c r="J75" s="423"/>
      <c r="K75" s="423"/>
      <c r="L75" t="s">
        <v>389</v>
      </c>
      <c r="M75" s="420" t="s">
        <v>98</v>
      </c>
      <c r="N75" s="428">
        <f t="shared" si="4"/>
        <v>12000</v>
      </c>
      <c r="O75" s="429">
        <f t="shared" si="3"/>
        <v>0</v>
      </c>
    </row>
    <row r="76" spans="1:15" ht="70" outlineLevel="2" x14ac:dyDescent="0.15">
      <c r="A76" t="s">
        <v>200</v>
      </c>
      <c r="B76" t="s">
        <v>390</v>
      </c>
      <c r="D76" t="s">
        <v>274</v>
      </c>
      <c r="F76" s="420" t="s">
        <v>391</v>
      </c>
      <c r="G76" t="s">
        <v>101</v>
      </c>
      <c r="H76" s="423">
        <v>35000</v>
      </c>
      <c r="I76" s="423">
        <v>0</v>
      </c>
      <c r="J76" s="423"/>
      <c r="K76" s="423"/>
      <c r="L76" t="s">
        <v>392</v>
      </c>
      <c r="M76" s="420" t="s">
        <v>98</v>
      </c>
      <c r="N76" s="428">
        <f t="shared" si="4"/>
        <v>35000</v>
      </c>
      <c r="O76" s="429">
        <f t="shared" si="3"/>
        <v>0</v>
      </c>
    </row>
    <row r="77" spans="1:15" ht="56" outlineLevel="2" x14ac:dyDescent="0.15">
      <c r="A77" t="s">
        <v>200</v>
      </c>
      <c r="B77" t="s">
        <v>393</v>
      </c>
      <c r="D77" t="s">
        <v>274</v>
      </c>
      <c r="F77" s="420" t="s">
        <v>394</v>
      </c>
      <c r="G77" t="s">
        <v>285</v>
      </c>
      <c r="H77" s="423">
        <v>10000</v>
      </c>
      <c r="I77" s="423">
        <v>0</v>
      </c>
      <c r="J77" s="423"/>
      <c r="K77" s="423"/>
      <c r="L77" t="s">
        <v>395</v>
      </c>
      <c r="M77" s="420" t="s">
        <v>98</v>
      </c>
      <c r="N77" s="428">
        <f t="shared" si="4"/>
        <v>10000</v>
      </c>
      <c r="O77" s="429">
        <f t="shared" si="3"/>
        <v>0</v>
      </c>
    </row>
    <row r="78" spans="1:15" ht="42" outlineLevel="2" x14ac:dyDescent="0.15">
      <c r="A78" t="s">
        <v>200</v>
      </c>
      <c r="B78" t="s">
        <v>396</v>
      </c>
      <c r="D78" t="s">
        <v>274</v>
      </c>
      <c r="F78" s="420" t="s">
        <v>397</v>
      </c>
      <c r="G78" t="s">
        <v>381</v>
      </c>
      <c r="H78" s="423">
        <v>16000</v>
      </c>
      <c r="I78" s="423">
        <v>0</v>
      </c>
      <c r="J78" s="423"/>
      <c r="K78" s="423"/>
      <c r="L78" t="s">
        <v>398</v>
      </c>
      <c r="M78" s="420" t="s">
        <v>98</v>
      </c>
      <c r="N78" s="428">
        <f t="shared" si="4"/>
        <v>16000</v>
      </c>
      <c r="O78" s="429">
        <f t="shared" si="3"/>
        <v>0</v>
      </c>
    </row>
    <row r="79" spans="1:15" ht="56" outlineLevel="2" x14ac:dyDescent="0.15">
      <c r="A79" t="s">
        <v>200</v>
      </c>
      <c r="B79" t="s">
        <v>399</v>
      </c>
      <c r="D79" t="s">
        <v>274</v>
      </c>
      <c r="F79" s="420" t="s">
        <v>400</v>
      </c>
      <c r="G79" t="s">
        <v>401</v>
      </c>
      <c r="H79" s="423">
        <v>1000</v>
      </c>
      <c r="I79" s="423">
        <v>0</v>
      </c>
      <c r="J79" s="423"/>
      <c r="K79" s="423"/>
      <c r="L79" t="s">
        <v>402</v>
      </c>
      <c r="M79" s="420" t="s">
        <v>98</v>
      </c>
      <c r="N79" s="428">
        <f t="shared" si="4"/>
        <v>1000</v>
      </c>
      <c r="O79" s="429">
        <f t="shared" si="3"/>
        <v>0</v>
      </c>
    </row>
    <row r="80" spans="1:15" ht="28" outlineLevel="2" x14ac:dyDescent="0.15">
      <c r="A80" t="s">
        <v>200</v>
      </c>
      <c r="B80" t="s">
        <v>403</v>
      </c>
      <c r="D80" t="s">
        <v>274</v>
      </c>
      <c r="F80" s="420" t="s">
        <v>404</v>
      </c>
      <c r="G80" t="s">
        <v>405</v>
      </c>
      <c r="H80" s="423">
        <v>6000</v>
      </c>
      <c r="I80" s="423">
        <v>0</v>
      </c>
      <c r="J80" s="423"/>
      <c r="K80" s="423"/>
      <c r="L80" t="s">
        <v>406</v>
      </c>
      <c r="M80" s="420" t="s">
        <v>98</v>
      </c>
      <c r="N80" s="428">
        <f t="shared" si="4"/>
        <v>6000</v>
      </c>
      <c r="O80" s="429">
        <f t="shared" si="3"/>
        <v>0</v>
      </c>
    </row>
    <row r="81" spans="1:19" ht="42" outlineLevel="2" x14ac:dyDescent="0.15">
      <c r="A81" t="s">
        <v>200</v>
      </c>
      <c r="B81" t="s">
        <v>407</v>
      </c>
      <c r="D81" t="s">
        <v>274</v>
      </c>
      <c r="F81" s="420" t="s">
        <v>408</v>
      </c>
      <c r="G81" t="s">
        <v>381</v>
      </c>
      <c r="H81" s="423">
        <v>17000</v>
      </c>
      <c r="I81" s="423">
        <v>0</v>
      </c>
      <c r="J81" s="423"/>
      <c r="K81" s="423"/>
      <c r="L81" t="s">
        <v>409</v>
      </c>
      <c r="M81" s="420" t="s">
        <v>98</v>
      </c>
      <c r="N81" s="428">
        <f t="shared" si="4"/>
        <v>17000</v>
      </c>
      <c r="O81" s="429">
        <f t="shared" si="3"/>
        <v>0</v>
      </c>
    </row>
    <row r="82" spans="1:19" outlineLevel="1" x14ac:dyDescent="0.15">
      <c r="A82" s="430" t="s">
        <v>517</v>
      </c>
      <c r="B82" s="431">
        <f>COUNTA(B22:B81)</f>
        <v>60</v>
      </c>
      <c r="C82" s="431"/>
      <c r="D82" s="431"/>
      <c r="E82" s="431"/>
      <c r="F82" s="432"/>
      <c r="G82" s="431"/>
      <c r="H82" s="433">
        <f>SUBTOTAL(9,H22:H81)</f>
        <v>1412782.3499999999</v>
      </c>
      <c r="I82" s="433">
        <f>SUBTOTAL(9,I22:I81)</f>
        <v>78634.8</v>
      </c>
      <c r="J82" s="433">
        <f>SUBTOTAL(9,J22:J81)</f>
        <v>0</v>
      </c>
      <c r="K82" s="433">
        <f>SUBTOTAL(9,K22:K81)</f>
        <v>223298.93</v>
      </c>
      <c r="L82" s="431"/>
      <c r="M82" s="432"/>
      <c r="N82" s="433">
        <f>SUBTOTAL(9,N22:N81)</f>
        <v>1491417.15</v>
      </c>
      <c r="O82" s="433">
        <f>SUBTOTAL(9,O22:O81)</f>
        <v>139164.13</v>
      </c>
    </row>
    <row r="83" spans="1:19" ht="28" outlineLevel="2" x14ac:dyDescent="0.15">
      <c r="A83" t="s">
        <v>410</v>
      </c>
      <c r="B83" t="s">
        <v>411</v>
      </c>
      <c r="D83" s="23" t="s">
        <v>412</v>
      </c>
      <c r="F83" s="420" t="s">
        <v>413</v>
      </c>
      <c r="G83" t="s">
        <v>101</v>
      </c>
      <c r="H83" s="423"/>
      <c r="I83" s="423">
        <v>43346.16</v>
      </c>
      <c r="J83" s="423"/>
      <c r="K83" s="423">
        <v>140119.29999999999</v>
      </c>
      <c r="L83" t="s">
        <v>414</v>
      </c>
      <c r="M83" s="440" t="s">
        <v>268</v>
      </c>
      <c r="N83" s="428">
        <f t="shared" si="4"/>
        <v>43346.16</v>
      </c>
      <c r="O83" s="429">
        <f t="shared" si="3"/>
        <v>96773.139999999985</v>
      </c>
      <c r="Q83" s="420" t="s">
        <v>268</v>
      </c>
      <c r="R83">
        <f>COUNTIF(M2:$M$115,Q83)</f>
        <v>2</v>
      </c>
      <c r="S83" s="423">
        <f>SUM(N40+N83)</f>
        <v>68036.11</v>
      </c>
    </row>
    <row r="84" spans="1:19" ht="28" outlineLevel="2" x14ac:dyDescent="0.15">
      <c r="A84" t="s">
        <v>410</v>
      </c>
      <c r="B84" t="s">
        <v>415</v>
      </c>
      <c r="D84" t="s">
        <v>412</v>
      </c>
      <c r="F84" s="420" t="s">
        <v>416</v>
      </c>
      <c r="G84" t="s">
        <v>417</v>
      </c>
      <c r="H84" s="423"/>
      <c r="I84" s="423">
        <v>117422.29</v>
      </c>
      <c r="J84" s="423"/>
      <c r="K84" s="423">
        <v>369537.5</v>
      </c>
      <c r="L84" t="s">
        <v>418</v>
      </c>
      <c r="M84" s="420" t="s">
        <v>419</v>
      </c>
      <c r="N84" s="428">
        <f t="shared" si="4"/>
        <v>117422.29</v>
      </c>
      <c r="O84" s="429">
        <f t="shared" si="3"/>
        <v>252115.21000000002</v>
      </c>
      <c r="Q84" s="420" t="s">
        <v>419</v>
      </c>
      <c r="R84">
        <f>COUNTIF(M3:$M$115,Q84)</f>
        <v>8</v>
      </c>
      <c r="S84" s="423">
        <f>SUM(N84+N85+N86+N87+N90+N91+N92+N98)</f>
        <v>915008.1399999999</v>
      </c>
    </row>
    <row r="85" spans="1:19" ht="28" outlineLevel="2" x14ac:dyDescent="0.15">
      <c r="A85" t="s">
        <v>410</v>
      </c>
      <c r="B85" t="s">
        <v>420</v>
      </c>
      <c r="D85" t="s">
        <v>412</v>
      </c>
      <c r="F85" s="420" t="s">
        <v>421</v>
      </c>
      <c r="G85" t="s">
        <v>422</v>
      </c>
      <c r="H85" s="423"/>
      <c r="I85" s="423">
        <v>67043.3</v>
      </c>
      <c r="J85" s="423"/>
      <c r="K85" s="423">
        <v>158722.04</v>
      </c>
      <c r="L85" t="s">
        <v>423</v>
      </c>
      <c r="M85" s="420" t="s">
        <v>419</v>
      </c>
      <c r="N85" s="428">
        <f t="shared" si="4"/>
        <v>67043.3</v>
      </c>
      <c r="O85" s="429">
        <f t="shared" si="3"/>
        <v>91678.74</v>
      </c>
      <c r="Q85" s="420" t="s">
        <v>436</v>
      </c>
      <c r="R85">
        <f>COUNTIF(M4:$M$115,Q85)</f>
        <v>2</v>
      </c>
      <c r="S85" s="423">
        <f>SUM(N88:N89)</f>
        <v>213434.63</v>
      </c>
    </row>
    <row r="86" spans="1:19" ht="28" outlineLevel="2" x14ac:dyDescent="0.15">
      <c r="A86" t="s">
        <v>410</v>
      </c>
      <c r="B86" t="s">
        <v>424</v>
      </c>
      <c r="D86" t="s">
        <v>412</v>
      </c>
      <c r="F86" s="420" t="s">
        <v>425</v>
      </c>
      <c r="G86" t="s">
        <v>426</v>
      </c>
      <c r="H86" s="423"/>
      <c r="I86" s="423">
        <v>145569.74</v>
      </c>
      <c r="J86" s="423"/>
      <c r="K86" s="423">
        <v>461134.23</v>
      </c>
      <c r="L86" t="s">
        <v>427</v>
      </c>
      <c r="M86" s="420" t="s">
        <v>419</v>
      </c>
      <c r="N86" s="428">
        <f t="shared" si="4"/>
        <v>145569.74</v>
      </c>
      <c r="O86" s="429">
        <f t="shared" si="3"/>
        <v>315564.49</v>
      </c>
      <c r="Q86" s="475" t="s">
        <v>4010</v>
      </c>
      <c r="R86">
        <f>COUNTIF(M5:$M$115,Q86)</f>
        <v>5</v>
      </c>
      <c r="S86" s="423">
        <f>SUM(N93:N97)</f>
        <v>421921.89</v>
      </c>
    </row>
    <row r="87" spans="1:19" ht="28" outlineLevel="2" x14ac:dyDescent="0.15">
      <c r="A87" t="s">
        <v>410</v>
      </c>
      <c r="B87" t="s">
        <v>428</v>
      </c>
      <c r="D87" s="23" t="s">
        <v>412</v>
      </c>
      <c r="F87" s="420" t="s">
        <v>429</v>
      </c>
      <c r="G87" t="s">
        <v>430</v>
      </c>
      <c r="H87" s="423"/>
      <c r="I87" s="423">
        <v>142523.04999999999</v>
      </c>
      <c r="J87" s="423"/>
      <c r="K87" s="423">
        <v>451663.82</v>
      </c>
      <c r="L87" t="s">
        <v>431</v>
      </c>
      <c r="M87" s="420" t="s">
        <v>419</v>
      </c>
      <c r="N87" s="428">
        <f t="shared" si="4"/>
        <v>142523.04999999999</v>
      </c>
      <c r="O87" s="429">
        <f t="shared" si="3"/>
        <v>309140.77</v>
      </c>
      <c r="Q87" s="420" t="s">
        <v>476</v>
      </c>
      <c r="R87">
        <f>COUNTIF(M6:$M$115,Q87)</f>
        <v>4</v>
      </c>
      <c r="S87" s="423">
        <f>SUM(N100:N103)</f>
        <v>3843656.5200000005</v>
      </c>
    </row>
    <row r="88" spans="1:19" ht="28" outlineLevel="2" x14ac:dyDescent="0.15">
      <c r="A88" t="s">
        <v>410</v>
      </c>
      <c r="B88" t="s">
        <v>432</v>
      </c>
      <c r="D88" t="s">
        <v>412</v>
      </c>
      <c r="E88" t="s">
        <v>433</v>
      </c>
      <c r="F88" s="420" t="s">
        <v>421</v>
      </c>
      <c r="G88" t="s">
        <v>434</v>
      </c>
      <c r="H88" s="423"/>
      <c r="I88" s="423">
        <v>105091.6</v>
      </c>
      <c r="J88" s="423"/>
      <c r="K88" s="423">
        <v>248608.11</v>
      </c>
      <c r="L88" t="s">
        <v>435</v>
      </c>
      <c r="M88" s="420" t="s">
        <v>436</v>
      </c>
      <c r="N88" s="428">
        <f t="shared" si="4"/>
        <v>105091.6</v>
      </c>
      <c r="O88" s="429">
        <f t="shared" si="3"/>
        <v>143516.50999999998</v>
      </c>
    </row>
    <row r="89" spans="1:19" ht="28" outlineLevel="2" x14ac:dyDescent="0.15">
      <c r="A89" t="s">
        <v>410</v>
      </c>
      <c r="B89" t="s">
        <v>437</v>
      </c>
      <c r="D89" t="s">
        <v>412</v>
      </c>
      <c r="F89" s="420" t="s">
        <v>425</v>
      </c>
      <c r="G89" t="s">
        <v>434</v>
      </c>
      <c r="H89" s="423"/>
      <c r="I89" s="423">
        <v>108343.03</v>
      </c>
      <c r="J89" s="423"/>
      <c r="K89" s="423">
        <v>343903.05</v>
      </c>
      <c r="L89" t="s">
        <v>438</v>
      </c>
      <c r="M89" s="420" t="s">
        <v>436</v>
      </c>
      <c r="N89" s="428">
        <f t="shared" si="4"/>
        <v>108343.03</v>
      </c>
      <c r="O89" s="429">
        <f t="shared" si="3"/>
        <v>235560.02</v>
      </c>
      <c r="Q89" s="420" t="s">
        <v>1072</v>
      </c>
      <c r="R89" s="423">
        <f>SUM(K99-K83)</f>
        <v>4508732.7600000007</v>
      </c>
    </row>
    <row r="90" spans="1:19" ht="28" outlineLevel="2" x14ac:dyDescent="0.15">
      <c r="A90" t="s">
        <v>410</v>
      </c>
      <c r="B90" t="s">
        <v>439</v>
      </c>
      <c r="D90" t="s">
        <v>412</v>
      </c>
      <c r="F90" s="420" t="s">
        <v>440</v>
      </c>
      <c r="G90" t="s">
        <v>441</v>
      </c>
      <c r="H90" s="423"/>
      <c r="I90" s="423">
        <v>174996.51</v>
      </c>
      <c r="J90" s="423"/>
      <c r="K90" s="423">
        <v>541441.9</v>
      </c>
      <c r="L90" t="s">
        <v>442</v>
      </c>
      <c r="M90" s="420" t="s">
        <v>419</v>
      </c>
      <c r="N90" s="428">
        <f t="shared" si="4"/>
        <v>174996.51</v>
      </c>
      <c r="O90" s="429">
        <f t="shared" si="3"/>
        <v>366445.39</v>
      </c>
    </row>
    <row r="91" spans="1:19" ht="28" outlineLevel="2" x14ac:dyDescent="0.15">
      <c r="A91" t="s">
        <v>410</v>
      </c>
      <c r="B91" t="s">
        <v>443</v>
      </c>
      <c r="D91" t="s">
        <v>412</v>
      </c>
      <c r="F91" s="420" t="s">
        <v>444</v>
      </c>
      <c r="G91" t="s">
        <v>434</v>
      </c>
      <c r="H91" s="423"/>
      <c r="I91" s="423">
        <v>86199</v>
      </c>
      <c r="J91" s="423"/>
      <c r="K91" s="423">
        <v>203526.18</v>
      </c>
      <c r="L91" t="s">
        <v>445</v>
      </c>
      <c r="M91" s="420" t="s">
        <v>419</v>
      </c>
      <c r="N91" s="428">
        <f t="shared" si="4"/>
        <v>86199</v>
      </c>
      <c r="O91" s="429">
        <f t="shared" si="3"/>
        <v>117327.18</v>
      </c>
    </row>
    <row r="92" spans="1:19" ht="28" outlineLevel="2" x14ac:dyDescent="0.15">
      <c r="A92" t="s">
        <v>410</v>
      </c>
      <c r="B92" t="s">
        <v>446</v>
      </c>
      <c r="D92" t="s">
        <v>412</v>
      </c>
      <c r="F92" s="420" t="s">
        <v>447</v>
      </c>
      <c r="G92" t="s">
        <v>434</v>
      </c>
      <c r="H92" s="423"/>
      <c r="I92" s="423">
        <v>86199</v>
      </c>
      <c r="J92" s="423"/>
      <c r="K92" s="423">
        <v>203526.18</v>
      </c>
      <c r="L92" t="s">
        <v>448</v>
      </c>
      <c r="M92" s="420" t="s">
        <v>419</v>
      </c>
      <c r="N92" s="428">
        <f t="shared" si="4"/>
        <v>86199</v>
      </c>
      <c r="O92" s="429">
        <f t="shared" si="3"/>
        <v>117327.18</v>
      </c>
    </row>
    <row r="93" spans="1:19" ht="28" outlineLevel="2" x14ac:dyDescent="0.15">
      <c r="A93" t="s">
        <v>410</v>
      </c>
      <c r="B93" t="s">
        <v>449</v>
      </c>
      <c r="D93" t="s">
        <v>450</v>
      </c>
      <c r="F93" s="420" t="s">
        <v>451</v>
      </c>
      <c r="G93" t="s">
        <v>452</v>
      </c>
      <c r="H93" s="423"/>
      <c r="I93" s="423">
        <v>84117.01</v>
      </c>
      <c r="J93" s="423"/>
      <c r="K93" s="423">
        <v>263870.03000000003</v>
      </c>
      <c r="L93" t="s">
        <v>453</v>
      </c>
      <c r="M93" s="475" t="s">
        <v>4010</v>
      </c>
      <c r="N93" s="428">
        <f t="shared" si="4"/>
        <v>84117.01</v>
      </c>
      <c r="O93" s="429">
        <f t="shared" si="3"/>
        <v>179753.02000000002</v>
      </c>
    </row>
    <row r="94" spans="1:19" ht="28" outlineLevel="2" x14ac:dyDescent="0.15">
      <c r="A94" t="s">
        <v>410</v>
      </c>
      <c r="B94" t="s">
        <v>455</v>
      </c>
      <c r="D94" t="s">
        <v>450</v>
      </c>
      <c r="F94" s="420" t="s">
        <v>456</v>
      </c>
      <c r="G94" t="s">
        <v>452</v>
      </c>
      <c r="H94" s="423"/>
      <c r="I94" s="423">
        <v>92883.79</v>
      </c>
      <c r="J94" s="423"/>
      <c r="K94" s="423">
        <v>263750.27</v>
      </c>
      <c r="L94" t="s">
        <v>457</v>
      </c>
      <c r="M94" s="475" t="s">
        <v>4010</v>
      </c>
      <c r="N94" s="428">
        <f t="shared" si="4"/>
        <v>92883.79</v>
      </c>
      <c r="O94" s="429">
        <f t="shared" si="3"/>
        <v>170866.48000000004</v>
      </c>
    </row>
    <row r="95" spans="1:19" ht="28" outlineLevel="2" x14ac:dyDescent="0.15">
      <c r="A95" t="s">
        <v>410</v>
      </c>
      <c r="B95" t="s">
        <v>458</v>
      </c>
      <c r="D95" t="s">
        <v>450</v>
      </c>
      <c r="F95" s="420" t="s">
        <v>459</v>
      </c>
      <c r="G95" t="s">
        <v>452</v>
      </c>
      <c r="H95" s="423"/>
      <c r="I95" s="423">
        <v>76001.600000000006</v>
      </c>
      <c r="J95" s="423"/>
      <c r="K95" s="423">
        <v>243504.41</v>
      </c>
      <c r="L95" t="s">
        <v>460</v>
      </c>
      <c r="M95" s="475" t="s">
        <v>4010</v>
      </c>
      <c r="N95" s="428">
        <f t="shared" si="4"/>
        <v>76001.600000000006</v>
      </c>
      <c r="O95" s="429">
        <f t="shared" si="3"/>
        <v>167502.81</v>
      </c>
    </row>
    <row r="96" spans="1:19" ht="28" outlineLevel="2" x14ac:dyDescent="0.15">
      <c r="A96" t="s">
        <v>410</v>
      </c>
      <c r="B96" t="s">
        <v>461</v>
      </c>
      <c r="D96" t="s">
        <v>450</v>
      </c>
      <c r="F96" s="420" t="s">
        <v>451</v>
      </c>
      <c r="G96" t="s">
        <v>452</v>
      </c>
      <c r="H96" s="423"/>
      <c r="I96" s="423">
        <v>92917.89</v>
      </c>
      <c r="J96" s="423"/>
      <c r="K96" s="423">
        <v>263870.03000000003</v>
      </c>
      <c r="L96" t="s">
        <v>462</v>
      </c>
      <c r="M96" s="475" t="s">
        <v>4010</v>
      </c>
      <c r="N96" s="428">
        <f t="shared" si="4"/>
        <v>92917.89</v>
      </c>
      <c r="O96" s="429">
        <f t="shared" si="3"/>
        <v>170952.14</v>
      </c>
    </row>
    <row r="97" spans="1:15" ht="28" outlineLevel="2" x14ac:dyDescent="0.15">
      <c r="A97" t="s">
        <v>410</v>
      </c>
      <c r="B97" t="s">
        <v>463</v>
      </c>
      <c r="D97" t="s">
        <v>450</v>
      </c>
      <c r="F97" s="420" t="s">
        <v>464</v>
      </c>
      <c r="G97" t="s">
        <v>452</v>
      </c>
      <c r="H97" s="423"/>
      <c r="I97" s="423">
        <v>76001.600000000006</v>
      </c>
      <c r="J97" s="423"/>
      <c r="K97" s="423">
        <v>243504.4</v>
      </c>
      <c r="L97" t="s">
        <v>465</v>
      </c>
      <c r="M97" s="475" t="s">
        <v>4010</v>
      </c>
      <c r="N97" s="428">
        <f t="shared" si="4"/>
        <v>76001.600000000006</v>
      </c>
      <c r="O97" s="429">
        <f t="shared" si="3"/>
        <v>167502.79999999999</v>
      </c>
    </row>
    <row r="98" spans="1:15" ht="28" outlineLevel="2" x14ac:dyDescent="0.15">
      <c r="A98" t="s">
        <v>410</v>
      </c>
      <c r="B98" t="s">
        <v>466</v>
      </c>
      <c r="D98" t="s">
        <v>450</v>
      </c>
      <c r="F98" s="420" t="s">
        <v>467</v>
      </c>
      <c r="G98" t="s">
        <v>468</v>
      </c>
      <c r="H98" s="423"/>
      <c r="I98" s="423">
        <v>95055.25</v>
      </c>
      <c r="J98" s="423"/>
      <c r="K98" s="423">
        <v>248170.61</v>
      </c>
      <c r="L98" t="s">
        <v>469</v>
      </c>
      <c r="M98" s="420" t="s">
        <v>419</v>
      </c>
      <c r="N98" s="428">
        <f t="shared" si="4"/>
        <v>95055.25</v>
      </c>
      <c r="O98" s="429">
        <f t="shared" si="3"/>
        <v>153115.35999999999</v>
      </c>
    </row>
    <row r="99" spans="1:15" outlineLevel="1" x14ac:dyDescent="0.15">
      <c r="A99" s="430" t="s">
        <v>518</v>
      </c>
      <c r="B99" s="431"/>
      <c r="C99" s="431"/>
      <c r="D99" s="431"/>
      <c r="E99" s="431"/>
      <c r="F99" s="432"/>
      <c r="G99" s="431"/>
      <c r="H99" s="433">
        <f>SUBTOTAL(9,H83:H98)</f>
        <v>0</v>
      </c>
      <c r="I99" s="433">
        <f>SUBTOTAL(9,I83:I98)</f>
        <v>1593710.8200000003</v>
      </c>
      <c r="J99" s="433">
        <f>SUBTOTAL(9,J83:J98)</f>
        <v>0</v>
      </c>
      <c r="K99" s="433">
        <f>SUBTOTAL(9,K83:K98)</f>
        <v>4648852.0600000005</v>
      </c>
      <c r="L99" s="431"/>
      <c r="M99" s="432"/>
      <c r="N99" s="433">
        <f>SUBTOTAL(9,N83:N98)</f>
        <v>1593710.8200000003</v>
      </c>
      <c r="O99" s="433">
        <f>SUBTOTAL(9,O83:O98)</f>
        <v>3055141.2399999998</v>
      </c>
    </row>
    <row r="100" spans="1:15" ht="28" outlineLevel="2" x14ac:dyDescent="0.15">
      <c r="A100" t="s">
        <v>470</v>
      </c>
      <c r="B100" t="s">
        <v>471</v>
      </c>
      <c r="C100" t="s">
        <v>472</v>
      </c>
      <c r="E100">
        <v>24</v>
      </c>
      <c r="F100" s="420" t="s">
        <v>473</v>
      </c>
      <c r="G100" t="s">
        <v>474</v>
      </c>
      <c r="H100" s="423"/>
      <c r="I100" s="423">
        <v>1128684.06</v>
      </c>
      <c r="J100" s="423"/>
      <c r="K100" s="423">
        <v>2777617.08</v>
      </c>
      <c r="L100" t="s">
        <v>475</v>
      </c>
      <c r="M100" s="420" t="s">
        <v>476</v>
      </c>
      <c r="N100" s="428">
        <f t="shared" si="4"/>
        <v>1128684.06</v>
      </c>
      <c r="O100" s="429">
        <f t="shared" si="3"/>
        <v>1648933.02</v>
      </c>
    </row>
    <row r="101" spans="1:15" ht="28" outlineLevel="2" x14ac:dyDescent="0.15">
      <c r="A101" t="s">
        <v>470</v>
      </c>
      <c r="B101" t="s">
        <v>477</v>
      </c>
      <c r="C101" t="s">
        <v>472</v>
      </c>
      <c r="E101">
        <v>18</v>
      </c>
      <c r="F101" s="420" t="s">
        <v>478</v>
      </c>
      <c r="G101" t="s">
        <v>474</v>
      </c>
      <c r="H101" s="423"/>
      <c r="I101" s="423">
        <v>793144.2</v>
      </c>
      <c r="J101" s="423"/>
      <c r="K101" s="423">
        <v>1951875.6</v>
      </c>
      <c r="L101" t="s">
        <v>479</v>
      </c>
      <c r="M101" s="420" t="s">
        <v>476</v>
      </c>
      <c r="N101" s="428">
        <f t="shared" si="4"/>
        <v>793144.2</v>
      </c>
      <c r="O101" s="429">
        <f t="shared" si="3"/>
        <v>1158731.4000000001</v>
      </c>
    </row>
    <row r="102" spans="1:15" ht="28" outlineLevel="2" x14ac:dyDescent="0.15">
      <c r="A102" t="s">
        <v>470</v>
      </c>
      <c r="B102" t="s">
        <v>480</v>
      </c>
      <c r="C102" t="s">
        <v>472</v>
      </c>
      <c r="E102">
        <v>24</v>
      </c>
      <c r="F102" s="420" t="s">
        <v>481</v>
      </c>
      <c r="G102" t="s">
        <v>474</v>
      </c>
      <c r="H102" s="423"/>
      <c r="I102" s="423">
        <v>1128684.06</v>
      </c>
      <c r="J102" s="423"/>
      <c r="K102" s="423">
        <v>2777617.08</v>
      </c>
      <c r="L102" t="s">
        <v>482</v>
      </c>
      <c r="M102" s="420" t="s">
        <v>476</v>
      </c>
      <c r="N102" s="428">
        <f t="shared" si="4"/>
        <v>1128684.06</v>
      </c>
      <c r="O102" s="429">
        <f t="shared" si="3"/>
        <v>1648933.02</v>
      </c>
    </row>
    <row r="103" spans="1:15" ht="28" outlineLevel="2" x14ac:dyDescent="0.15">
      <c r="A103" t="s">
        <v>470</v>
      </c>
      <c r="B103" t="s">
        <v>483</v>
      </c>
      <c r="C103" t="s">
        <v>472</v>
      </c>
      <c r="E103">
        <v>18</v>
      </c>
      <c r="F103" s="420" t="s">
        <v>484</v>
      </c>
      <c r="G103" t="s">
        <v>474</v>
      </c>
      <c r="H103" s="423"/>
      <c r="I103" s="423">
        <v>793144.2</v>
      </c>
      <c r="J103" s="423"/>
      <c r="K103" s="423">
        <v>1951875.6</v>
      </c>
      <c r="L103" t="s">
        <v>485</v>
      </c>
      <c r="M103" s="420" t="s">
        <v>476</v>
      </c>
      <c r="N103" s="428">
        <f t="shared" si="4"/>
        <v>793144.2</v>
      </c>
      <c r="O103" s="429">
        <f t="shared" si="3"/>
        <v>1158731.4000000001</v>
      </c>
    </row>
    <row r="104" spans="1:15" outlineLevel="1" x14ac:dyDescent="0.15">
      <c r="A104" s="430" t="s">
        <v>519</v>
      </c>
      <c r="B104" s="431"/>
      <c r="C104" s="431"/>
      <c r="D104" s="431"/>
      <c r="E104" s="431">
        <f>SUM(E100:E103)</f>
        <v>84</v>
      </c>
      <c r="F104" s="432"/>
      <c r="G104" s="431"/>
      <c r="H104" s="433">
        <f>SUBTOTAL(9,H100:H103)</f>
        <v>0</v>
      </c>
      <c r="I104" s="433">
        <f>SUBTOTAL(9,I100:I103)</f>
        <v>3843656.5200000005</v>
      </c>
      <c r="J104" s="433">
        <f>SUBTOTAL(9,J100:J103)</f>
        <v>0</v>
      </c>
      <c r="K104" s="433">
        <f>SUBTOTAL(9,K100:K103)</f>
        <v>9458985.3599999994</v>
      </c>
      <c r="L104" s="431"/>
      <c r="M104" s="432"/>
      <c r="N104" s="433">
        <f>SUBTOTAL(9,N100:N103)</f>
        <v>3843656.5200000005</v>
      </c>
      <c r="O104" s="433">
        <f>SUBTOTAL(9,O100:O103)</f>
        <v>5615328.8399999999</v>
      </c>
    </row>
    <row r="105" spans="1:15" ht="42" outlineLevel="2" x14ac:dyDescent="0.15">
      <c r="A105" t="s">
        <v>486</v>
      </c>
      <c r="B105" t="s">
        <v>487</v>
      </c>
      <c r="D105" t="s">
        <v>488</v>
      </c>
      <c r="F105" s="420" t="s">
        <v>489</v>
      </c>
      <c r="G105" t="s">
        <v>490</v>
      </c>
      <c r="H105" s="423">
        <v>25000</v>
      </c>
      <c r="I105" s="423">
        <v>0</v>
      </c>
      <c r="J105" s="423"/>
      <c r="K105" s="423"/>
      <c r="L105" t="s">
        <v>491</v>
      </c>
      <c r="M105" s="420" t="s">
        <v>98</v>
      </c>
      <c r="N105" s="428">
        <f t="shared" si="4"/>
        <v>25000</v>
      </c>
      <c r="O105" s="429">
        <f t="shared" si="3"/>
        <v>0</v>
      </c>
    </row>
    <row r="106" spans="1:15" ht="28" outlineLevel="2" x14ac:dyDescent="0.15">
      <c r="A106" t="s">
        <v>486</v>
      </c>
      <c r="B106" t="s">
        <v>492</v>
      </c>
      <c r="D106" t="s">
        <v>488</v>
      </c>
      <c r="F106" s="420" t="s">
        <v>493</v>
      </c>
      <c r="G106" t="s">
        <v>101</v>
      </c>
      <c r="H106" s="423"/>
      <c r="I106" s="423">
        <v>14322</v>
      </c>
      <c r="J106" s="423"/>
      <c r="K106" s="423">
        <v>35683.199999999997</v>
      </c>
      <c r="L106" t="s">
        <v>494</v>
      </c>
      <c r="M106" s="420" t="s">
        <v>98</v>
      </c>
      <c r="N106" s="428">
        <f t="shared" si="4"/>
        <v>14322</v>
      </c>
      <c r="O106" s="429">
        <f t="shared" si="3"/>
        <v>21361.199999999997</v>
      </c>
    </row>
    <row r="107" spans="1:15" ht="14" outlineLevel="2" x14ac:dyDescent="0.15">
      <c r="A107" t="s">
        <v>486</v>
      </c>
      <c r="B107" t="s">
        <v>495</v>
      </c>
      <c r="D107" t="s">
        <v>488</v>
      </c>
      <c r="F107" s="420" t="s">
        <v>496</v>
      </c>
      <c r="G107" t="s">
        <v>417</v>
      </c>
      <c r="H107" s="423"/>
      <c r="I107" s="423">
        <v>13912.8</v>
      </c>
      <c r="J107" s="423"/>
      <c r="K107" s="423">
        <v>48865.83</v>
      </c>
      <c r="L107" t="s">
        <v>418</v>
      </c>
      <c r="M107" s="420"/>
      <c r="N107" s="428">
        <f t="shared" si="4"/>
        <v>13912.8</v>
      </c>
      <c r="O107" s="429">
        <f t="shared" si="3"/>
        <v>34953.03</v>
      </c>
    </row>
    <row r="108" spans="1:15" ht="28" outlineLevel="2" x14ac:dyDescent="0.15">
      <c r="A108" t="s">
        <v>486</v>
      </c>
      <c r="B108" t="s">
        <v>497</v>
      </c>
      <c r="D108" t="s">
        <v>498</v>
      </c>
      <c r="F108" s="420" t="s">
        <v>499</v>
      </c>
      <c r="G108" t="s">
        <v>101</v>
      </c>
      <c r="H108" s="423">
        <v>5000</v>
      </c>
      <c r="I108" s="423">
        <v>0</v>
      </c>
      <c r="J108" s="423"/>
      <c r="K108" s="423"/>
      <c r="L108" t="s">
        <v>500</v>
      </c>
      <c r="M108" s="420" t="s">
        <v>98</v>
      </c>
      <c r="N108" s="428">
        <f t="shared" si="4"/>
        <v>5000</v>
      </c>
      <c r="O108" s="429">
        <f t="shared" si="3"/>
        <v>0</v>
      </c>
    </row>
    <row r="109" spans="1:15" outlineLevel="1" x14ac:dyDescent="0.15">
      <c r="A109" s="430" t="s">
        <v>520</v>
      </c>
      <c r="B109" s="431">
        <f>COUNTA(B105:B108)</f>
        <v>4</v>
      </c>
      <c r="C109" s="431"/>
      <c r="D109" s="431"/>
      <c r="E109" s="431"/>
      <c r="F109" s="432"/>
      <c r="G109" s="431"/>
      <c r="H109" s="433">
        <f>SUBTOTAL(9,H105:H108)</f>
        <v>30000</v>
      </c>
      <c r="I109" s="433">
        <f>SUBTOTAL(9,I105:I108)</f>
        <v>28234.799999999999</v>
      </c>
      <c r="J109" s="433">
        <f>SUBTOTAL(9,J105:J108)</f>
        <v>0</v>
      </c>
      <c r="K109" s="433">
        <f>SUBTOTAL(9,K105:K108)</f>
        <v>84549.03</v>
      </c>
      <c r="L109" s="431"/>
      <c r="M109" s="432"/>
      <c r="N109" s="433">
        <f>SUBTOTAL(9,N105:N108)</f>
        <v>58234.8</v>
      </c>
      <c r="O109" s="433">
        <f>SUBTOTAL(9,O105:O108)</f>
        <v>56314.229999999996</v>
      </c>
    </row>
    <row r="110" spans="1:15" ht="28" outlineLevel="2" x14ac:dyDescent="0.15">
      <c r="A110" t="s">
        <v>501</v>
      </c>
      <c r="B110" t="s">
        <v>502</v>
      </c>
      <c r="C110" t="s">
        <v>503</v>
      </c>
      <c r="F110" s="420" t="s">
        <v>504</v>
      </c>
      <c r="G110" t="s">
        <v>505</v>
      </c>
      <c r="H110" s="423">
        <v>939578</v>
      </c>
      <c r="I110" s="423">
        <v>0</v>
      </c>
      <c r="J110" s="423"/>
      <c r="K110" s="423"/>
      <c r="L110" t="s">
        <v>506</v>
      </c>
      <c r="M110" s="420" t="s">
        <v>98</v>
      </c>
      <c r="N110" s="428">
        <f t="shared" si="4"/>
        <v>939578</v>
      </c>
      <c r="O110" s="429">
        <f t="shared" si="3"/>
        <v>0</v>
      </c>
    </row>
    <row r="111" spans="1:15" ht="28" outlineLevel="2" x14ac:dyDescent="0.15">
      <c r="A111" t="s">
        <v>501</v>
      </c>
      <c r="B111" t="s">
        <v>507</v>
      </c>
      <c r="C111" t="s">
        <v>508</v>
      </c>
      <c r="F111" s="420" t="s">
        <v>509</v>
      </c>
      <c r="G111" t="s">
        <v>510</v>
      </c>
      <c r="H111" s="423"/>
      <c r="I111" s="423">
        <v>102528</v>
      </c>
      <c r="J111" s="423">
        <v>602619</v>
      </c>
      <c r="K111" s="423"/>
      <c r="L111" t="s">
        <v>511</v>
      </c>
      <c r="M111" s="420" t="s">
        <v>98</v>
      </c>
      <c r="N111" s="428">
        <f t="shared" si="4"/>
        <v>102528</v>
      </c>
      <c r="O111" s="429">
        <f t="shared" si="3"/>
        <v>500091</v>
      </c>
    </row>
    <row r="112" spans="1:15" ht="28" outlineLevel="2" x14ac:dyDescent="0.15">
      <c r="A112" t="s">
        <v>501</v>
      </c>
      <c r="B112" t="s">
        <v>512</v>
      </c>
      <c r="C112" t="s">
        <v>508</v>
      </c>
      <c r="F112" s="420" t="s">
        <v>513</v>
      </c>
      <c r="G112" t="s">
        <v>510</v>
      </c>
      <c r="H112" s="423"/>
      <c r="I112" s="423">
        <v>315840</v>
      </c>
      <c r="J112" s="423">
        <v>1887802</v>
      </c>
      <c r="K112" s="423"/>
      <c r="L112" t="s">
        <v>511</v>
      </c>
      <c r="M112" s="420" t="s">
        <v>98</v>
      </c>
      <c r="N112" s="428">
        <f t="shared" si="4"/>
        <v>315840</v>
      </c>
      <c r="O112" s="429">
        <f t="shared" si="3"/>
        <v>1571962</v>
      </c>
    </row>
    <row r="113" spans="1:15" ht="28" outlineLevel="2" x14ac:dyDescent="0.15">
      <c r="A113" t="s">
        <v>501</v>
      </c>
      <c r="B113" t="s">
        <v>514</v>
      </c>
      <c r="C113" t="s">
        <v>508</v>
      </c>
      <c r="F113" s="420" t="s">
        <v>515</v>
      </c>
      <c r="G113" t="s">
        <v>510</v>
      </c>
      <c r="H113" s="423"/>
      <c r="I113" s="423">
        <v>119040</v>
      </c>
      <c r="J113" s="423">
        <v>699670</v>
      </c>
      <c r="K113" s="423"/>
      <c r="L113" t="s">
        <v>511</v>
      </c>
      <c r="M113" s="420" t="s">
        <v>98</v>
      </c>
      <c r="N113" s="428">
        <f t="shared" si="4"/>
        <v>119040</v>
      </c>
      <c r="O113" s="429">
        <f t="shared" si="3"/>
        <v>580630</v>
      </c>
    </row>
    <row r="114" spans="1:15" outlineLevel="1" x14ac:dyDescent="0.15">
      <c r="A114" s="430" t="s">
        <v>521</v>
      </c>
      <c r="B114" s="431">
        <f>COUNTA(B110:B113)</f>
        <v>4</v>
      </c>
      <c r="C114" s="431"/>
      <c r="D114" s="431"/>
      <c r="E114" s="431"/>
      <c r="F114" s="432"/>
      <c r="G114" s="431"/>
      <c r="H114" s="433">
        <f>SUBTOTAL(9,H110:H113)</f>
        <v>939578</v>
      </c>
      <c r="I114" s="433">
        <f>SUBTOTAL(9,I110:I113)</f>
        <v>537408</v>
      </c>
      <c r="J114" s="433">
        <f>SUBTOTAL(9,J110:J113)</f>
        <v>3190091</v>
      </c>
      <c r="K114" s="433">
        <f>SUBTOTAL(9,K110:K113)</f>
        <v>0</v>
      </c>
      <c r="L114" s="431"/>
      <c r="M114" s="432"/>
      <c r="N114" s="433">
        <f>SUBTOTAL(9,N110:N113)</f>
        <v>1476986</v>
      </c>
      <c r="O114" s="433">
        <f>SUBTOTAL(9,O110:O113)</f>
        <v>2652683</v>
      </c>
    </row>
    <row r="115" spans="1:15" x14ac:dyDescent="0.15">
      <c r="A115" s="434" t="s">
        <v>522</v>
      </c>
      <c r="B115" s="435"/>
      <c r="C115" s="435"/>
      <c r="D115" s="435"/>
      <c r="E115" s="435"/>
      <c r="F115" s="436"/>
      <c r="G115" s="435"/>
      <c r="H115" s="437">
        <f>SUBTOTAL(9,H2:H113)</f>
        <v>40131425.529999994</v>
      </c>
      <c r="I115" s="437">
        <f>SUBTOTAL(9,I2:I113)</f>
        <v>6081644.9399999995</v>
      </c>
      <c r="J115" s="437">
        <f>SUBTOTAL(9,J2:J113)</f>
        <v>3190091</v>
      </c>
      <c r="K115" s="437">
        <f>SUBTOTAL(9,K2:K113)</f>
        <v>14415685.380000001</v>
      </c>
      <c r="L115" s="435"/>
      <c r="M115" s="436"/>
      <c r="N115" s="437">
        <f>SUBTOTAL(9,N2:N113)</f>
        <v>46213070.469999999</v>
      </c>
      <c r="O115" s="437">
        <f>SUBTOTAL(9,O2:O113)</f>
        <v>11518631.439999999</v>
      </c>
    </row>
    <row r="120" spans="1:15" x14ac:dyDescent="0.15">
      <c r="L120" s="438" t="s">
        <v>83</v>
      </c>
      <c r="M120" s="438"/>
      <c r="N120" s="439">
        <f>SUM(N115:O115)</f>
        <v>57731701.909999996</v>
      </c>
    </row>
  </sheetData>
  <conditionalFormatting sqref="A1:M1">
    <cfRule type="expression" dxfId="111" priority="4">
      <formula>_xlfn.ISFORMULA($I1048479)</formula>
    </cfRule>
  </conditionalFormatting>
  <conditionalFormatting sqref="B1">
    <cfRule type="duplicateValues" dxfId="110" priority="3"/>
    <cfRule type="duplicateValues" dxfId="109" priority="6"/>
  </conditionalFormatting>
  <conditionalFormatting sqref="B1:B1048576">
    <cfRule type="duplicateValues" dxfId="108" priority="1"/>
    <cfRule type="duplicateValues" dxfId="107" priority="2"/>
  </conditionalFormatting>
  <conditionalFormatting sqref="N1:O1">
    <cfRule type="expression" dxfId="106" priority="5">
      <formula>_xlfn.ISFORMULA($I1048481)</formula>
    </cfRule>
  </conditionalFormatting>
  <pageMargins left="0.7" right="0.7" top="0.75" bottom="0.75" header="0.3" footer="0.3"/>
  <pageSetup orientation="portrait"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9C7B-B008-46CD-8A5D-76A792709854}">
  <dimension ref="A1:P109"/>
  <sheetViews>
    <sheetView workbookViewId="0">
      <selection activeCell="G19" sqref="A17:G19"/>
    </sheetView>
  </sheetViews>
  <sheetFormatPr baseColWidth="10" defaultColWidth="8.83203125" defaultRowHeight="13" x14ac:dyDescent="0.15"/>
  <cols>
    <col min="1" max="1" width="46.6640625" customWidth="1"/>
    <col min="2" max="2" width="30.83203125" customWidth="1"/>
    <col min="3" max="3" width="18.83203125" customWidth="1"/>
    <col min="5" max="5" width="55.5" customWidth="1"/>
    <col min="6" max="6" width="40.5" customWidth="1"/>
    <col min="7" max="7" width="20.5" customWidth="1"/>
    <col min="8" max="8" width="16.5" customWidth="1"/>
    <col min="9" max="9" width="40.5" customWidth="1"/>
    <col min="10" max="10" width="16" customWidth="1"/>
    <col min="12" max="12" width="40.5" customWidth="1"/>
    <col min="13" max="13" width="17.83203125" customWidth="1"/>
    <col min="15" max="15" width="37.5" customWidth="1"/>
    <col min="16" max="16" width="16" customWidth="1"/>
  </cols>
  <sheetData>
    <row r="1" spans="1:16" ht="14" thickBot="1" x14ac:dyDescent="0.2">
      <c r="A1" s="443" t="s">
        <v>523</v>
      </c>
      <c r="E1" s="443" t="s">
        <v>594</v>
      </c>
      <c r="I1" s="441" t="s">
        <v>643</v>
      </c>
      <c r="L1" s="441" t="s">
        <v>646</v>
      </c>
      <c r="O1" s="441" t="s">
        <v>649</v>
      </c>
    </row>
    <row r="2" spans="1:16" ht="35" thickBot="1" x14ac:dyDescent="0.25">
      <c r="A2" s="441" t="s">
        <v>524</v>
      </c>
      <c r="B2" t="s">
        <v>525</v>
      </c>
      <c r="C2" t="s">
        <v>526</v>
      </c>
      <c r="E2" s="441" t="s">
        <v>524</v>
      </c>
      <c r="F2" t="s">
        <v>525</v>
      </c>
      <c r="G2" t="s">
        <v>526</v>
      </c>
      <c r="I2" s="446" t="s">
        <v>644</v>
      </c>
      <c r="J2" s="446" t="s">
        <v>645</v>
      </c>
      <c r="L2" s="446" t="s">
        <v>647</v>
      </c>
      <c r="M2" s="446" t="s">
        <v>645</v>
      </c>
      <c r="O2" s="446" t="s">
        <v>647</v>
      </c>
      <c r="P2" s="446" t="s">
        <v>645</v>
      </c>
    </row>
    <row r="3" spans="1:16" ht="18" thickBot="1" x14ac:dyDescent="0.2">
      <c r="A3" t="s">
        <v>527</v>
      </c>
      <c r="B3" t="s">
        <v>528</v>
      </c>
      <c r="C3" s="442">
        <v>500</v>
      </c>
      <c r="E3" t="s">
        <v>537</v>
      </c>
      <c r="F3" t="s">
        <v>538</v>
      </c>
      <c r="G3" s="442">
        <v>13341.5</v>
      </c>
      <c r="I3" s="449" t="s">
        <v>51</v>
      </c>
      <c r="J3" s="448">
        <v>12</v>
      </c>
      <c r="L3" s="449" t="s">
        <v>623</v>
      </c>
      <c r="M3" s="448">
        <v>3</v>
      </c>
      <c r="O3" s="449" t="s">
        <v>637</v>
      </c>
      <c r="P3" s="448">
        <v>12</v>
      </c>
    </row>
    <row r="4" spans="1:16" ht="27.75" customHeight="1" thickBot="1" x14ac:dyDescent="0.2">
      <c r="A4" t="s">
        <v>529</v>
      </c>
      <c r="B4" t="s">
        <v>530</v>
      </c>
      <c r="C4" s="442">
        <v>800</v>
      </c>
      <c r="E4" t="s">
        <v>595</v>
      </c>
      <c r="F4" t="s">
        <v>596</v>
      </c>
      <c r="G4" s="442">
        <v>671</v>
      </c>
      <c r="I4" s="444" t="s">
        <v>572</v>
      </c>
      <c r="J4" s="445">
        <v>132</v>
      </c>
      <c r="L4" s="444" t="s">
        <v>625</v>
      </c>
      <c r="M4" s="445">
        <v>21</v>
      </c>
      <c r="O4" s="444" t="s">
        <v>639</v>
      </c>
      <c r="P4" s="445">
        <v>1</v>
      </c>
    </row>
    <row r="5" spans="1:16" ht="19" thickTop="1" thickBot="1" x14ac:dyDescent="0.2">
      <c r="A5" t="s">
        <v>531</v>
      </c>
      <c r="B5" t="s">
        <v>532</v>
      </c>
      <c r="C5" s="442">
        <v>15292</v>
      </c>
      <c r="E5" t="s">
        <v>597</v>
      </c>
      <c r="F5" t="s">
        <v>598</v>
      </c>
      <c r="G5" s="442">
        <v>4406</v>
      </c>
      <c r="I5" s="449" t="s">
        <v>590</v>
      </c>
      <c r="J5" s="448">
        <v>93</v>
      </c>
      <c r="L5" s="449" t="s">
        <v>648</v>
      </c>
      <c r="M5" s="448">
        <v>11</v>
      </c>
      <c r="O5" s="447"/>
      <c r="P5" s="450">
        <v>13</v>
      </c>
    </row>
    <row r="6" spans="1:16" ht="18" thickBot="1" x14ac:dyDescent="0.2">
      <c r="A6" t="s">
        <v>533</v>
      </c>
      <c r="B6" t="s">
        <v>534</v>
      </c>
      <c r="C6" s="442">
        <v>991</v>
      </c>
      <c r="E6" t="s">
        <v>599</v>
      </c>
      <c r="F6" t="s">
        <v>600</v>
      </c>
      <c r="G6" s="442">
        <v>1448</v>
      </c>
      <c r="I6" s="444" t="s">
        <v>592</v>
      </c>
      <c r="J6" s="445">
        <v>76</v>
      </c>
      <c r="L6" s="444" t="s">
        <v>627</v>
      </c>
      <c r="M6" s="445">
        <v>1</v>
      </c>
    </row>
    <row r="7" spans="1:16" ht="19" thickTop="1" thickBot="1" x14ac:dyDescent="0.2">
      <c r="A7" t="s">
        <v>535</v>
      </c>
      <c r="B7" t="s">
        <v>536</v>
      </c>
      <c r="C7" s="442">
        <v>60</v>
      </c>
      <c r="E7" t="s">
        <v>601</v>
      </c>
      <c r="F7" t="s">
        <v>602</v>
      </c>
      <c r="G7" s="442">
        <v>2606</v>
      </c>
      <c r="I7" s="447"/>
      <c r="J7" s="450">
        <v>313</v>
      </c>
      <c r="L7" s="449" t="s">
        <v>576</v>
      </c>
      <c r="M7" s="448">
        <v>11</v>
      </c>
    </row>
    <row r="8" spans="1:16" ht="35" thickBot="1" x14ac:dyDescent="0.2">
      <c r="A8" t="s">
        <v>537</v>
      </c>
      <c r="B8" t="s">
        <v>538</v>
      </c>
      <c r="C8" s="442">
        <v>296</v>
      </c>
      <c r="E8" t="s">
        <v>539</v>
      </c>
      <c r="F8" t="s">
        <v>33</v>
      </c>
      <c r="G8" s="442">
        <v>8391</v>
      </c>
      <c r="L8" s="444" t="s">
        <v>629</v>
      </c>
      <c r="M8" s="445">
        <v>29</v>
      </c>
    </row>
    <row r="9" spans="1:16" ht="35" thickBot="1" x14ac:dyDescent="0.2">
      <c r="A9" t="s">
        <v>539</v>
      </c>
      <c r="B9" t="s">
        <v>33</v>
      </c>
      <c r="C9" s="442">
        <v>1650</v>
      </c>
      <c r="E9" t="s">
        <v>603</v>
      </c>
      <c r="F9" t="s">
        <v>604</v>
      </c>
      <c r="G9" s="442">
        <v>1084</v>
      </c>
      <c r="L9" s="449" t="s">
        <v>631</v>
      </c>
      <c r="M9" s="448">
        <v>35</v>
      </c>
    </row>
    <row r="10" spans="1:16" ht="18" thickBot="1" x14ac:dyDescent="0.2">
      <c r="A10" t="s">
        <v>540</v>
      </c>
      <c r="B10" t="s">
        <v>541</v>
      </c>
      <c r="C10" s="442">
        <v>545</v>
      </c>
      <c r="E10" t="s">
        <v>605</v>
      </c>
      <c r="F10" t="s">
        <v>606</v>
      </c>
      <c r="G10" s="442">
        <v>339</v>
      </c>
      <c r="L10" s="444" t="s">
        <v>633</v>
      </c>
      <c r="M10" s="445">
        <v>11</v>
      </c>
    </row>
    <row r="11" spans="1:16" ht="18" thickBot="1" x14ac:dyDescent="0.2">
      <c r="A11" t="s">
        <v>542</v>
      </c>
      <c r="B11" t="s">
        <v>543</v>
      </c>
      <c r="C11" s="442">
        <v>272</v>
      </c>
      <c r="E11" t="s">
        <v>540</v>
      </c>
      <c r="F11" t="s">
        <v>541</v>
      </c>
      <c r="G11" s="442">
        <v>3912</v>
      </c>
      <c r="L11" s="449" t="s">
        <v>641</v>
      </c>
      <c r="M11" s="448">
        <v>10</v>
      </c>
    </row>
    <row r="12" spans="1:16" ht="18" thickTop="1" thickBot="1" x14ac:dyDescent="0.2">
      <c r="A12" t="s">
        <v>544</v>
      </c>
      <c r="B12" t="s">
        <v>545</v>
      </c>
      <c r="C12" s="442">
        <v>738</v>
      </c>
      <c r="E12" t="s">
        <v>542</v>
      </c>
      <c r="F12" t="s">
        <v>543</v>
      </c>
      <c r="G12" s="442">
        <v>8332</v>
      </c>
      <c r="L12" s="447"/>
      <c r="M12" s="450">
        <v>132</v>
      </c>
    </row>
    <row r="13" spans="1:16" x14ac:dyDescent="0.15">
      <c r="A13" t="s">
        <v>546</v>
      </c>
      <c r="B13" t="s">
        <v>547</v>
      </c>
      <c r="C13" s="442">
        <v>935</v>
      </c>
      <c r="G13" s="442"/>
    </row>
    <row r="14" spans="1:16" x14ac:dyDescent="0.15">
      <c r="A14" t="s">
        <v>548</v>
      </c>
      <c r="B14" t="s">
        <v>549</v>
      </c>
      <c r="C14" s="442">
        <v>1902</v>
      </c>
      <c r="G14" s="442"/>
    </row>
    <row r="15" spans="1:16" x14ac:dyDescent="0.15">
      <c r="A15" t="s">
        <v>550</v>
      </c>
      <c r="B15" t="s">
        <v>551</v>
      </c>
      <c r="C15" s="442">
        <v>2722</v>
      </c>
      <c r="E15" t="s">
        <v>544</v>
      </c>
      <c r="F15" t="s">
        <v>545</v>
      </c>
      <c r="G15" s="442">
        <v>5474</v>
      </c>
    </row>
    <row r="16" spans="1:16" x14ac:dyDescent="0.15">
      <c r="A16" t="s">
        <v>552</v>
      </c>
      <c r="B16" t="s">
        <v>553</v>
      </c>
      <c r="C16" s="442">
        <v>32885.74</v>
      </c>
      <c r="E16" t="s">
        <v>607</v>
      </c>
      <c r="G16" s="442">
        <v>2393</v>
      </c>
    </row>
    <row r="17" spans="1:7" x14ac:dyDescent="0.15">
      <c r="A17" t="s">
        <v>554</v>
      </c>
      <c r="B17" t="s">
        <v>555</v>
      </c>
      <c r="C17" s="442">
        <v>30202</v>
      </c>
      <c r="E17" t="s">
        <v>608</v>
      </c>
      <c r="F17" t="s">
        <v>609</v>
      </c>
      <c r="G17" s="442">
        <v>12813</v>
      </c>
    </row>
    <row r="18" spans="1:7" x14ac:dyDescent="0.15">
      <c r="A18" t="s">
        <v>556</v>
      </c>
      <c r="B18" t="s">
        <v>557</v>
      </c>
      <c r="C18" s="442">
        <v>9894</v>
      </c>
      <c r="E18" t="s">
        <v>610</v>
      </c>
      <c r="F18" t="s">
        <v>611</v>
      </c>
      <c r="G18" s="442">
        <v>17143</v>
      </c>
    </row>
    <row r="19" spans="1:7" x14ac:dyDescent="0.15">
      <c r="A19" t="s">
        <v>558</v>
      </c>
      <c r="B19" t="s">
        <v>559</v>
      </c>
      <c r="C19" s="442">
        <v>9480</v>
      </c>
      <c r="E19" t="s">
        <v>548</v>
      </c>
      <c r="F19" t="s">
        <v>549</v>
      </c>
      <c r="G19" s="442">
        <v>15223.4</v>
      </c>
    </row>
    <row r="20" spans="1:7" x14ac:dyDescent="0.15">
      <c r="A20" t="s">
        <v>560</v>
      </c>
      <c r="B20" t="s">
        <v>561</v>
      </c>
      <c r="C20" s="442">
        <v>262.05</v>
      </c>
      <c r="E20" t="s">
        <v>612</v>
      </c>
      <c r="G20" s="442">
        <v>240</v>
      </c>
    </row>
    <row r="21" spans="1:7" x14ac:dyDescent="0.15">
      <c r="C21" s="442"/>
      <c r="E21" t="s">
        <v>550</v>
      </c>
      <c r="F21" t="s">
        <v>551</v>
      </c>
      <c r="G21" s="442">
        <v>189229</v>
      </c>
    </row>
    <row r="22" spans="1:7" x14ac:dyDescent="0.15">
      <c r="C22" s="442"/>
      <c r="E22" t="s">
        <v>613</v>
      </c>
      <c r="G22" s="442">
        <v>102743.99</v>
      </c>
    </row>
    <row r="23" spans="1:7" x14ac:dyDescent="0.15">
      <c r="A23" s="441" t="s">
        <v>526</v>
      </c>
      <c r="C23" s="442">
        <v>109426.79</v>
      </c>
      <c r="E23" t="s">
        <v>552</v>
      </c>
      <c r="F23" t="s">
        <v>553</v>
      </c>
      <c r="G23" s="442">
        <v>211827.05</v>
      </c>
    </row>
    <row r="24" spans="1:7" x14ac:dyDescent="0.15">
      <c r="A24" s="441"/>
      <c r="E24" t="s">
        <v>554</v>
      </c>
      <c r="F24" t="s">
        <v>555</v>
      </c>
      <c r="G24" s="442">
        <v>1235.21</v>
      </c>
    </row>
    <row r="25" spans="1:7" x14ac:dyDescent="0.15">
      <c r="A25" s="441" t="s">
        <v>562</v>
      </c>
      <c r="C25" t="s">
        <v>526</v>
      </c>
      <c r="E25" t="s">
        <v>556</v>
      </c>
      <c r="F25" t="s">
        <v>557</v>
      </c>
      <c r="G25" s="442">
        <v>7754</v>
      </c>
    </row>
    <row r="26" spans="1:7" x14ac:dyDescent="0.15">
      <c r="A26" s="441" t="s">
        <v>563</v>
      </c>
      <c r="E26" t="s">
        <v>560</v>
      </c>
      <c r="F26" t="s">
        <v>561</v>
      </c>
      <c r="G26" s="442">
        <v>6597.24</v>
      </c>
    </row>
    <row r="27" spans="1:7" x14ac:dyDescent="0.15">
      <c r="A27" t="s">
        <v>539</v>
      </c>
      <c r="C27" s="442">
        <v>900</v>
      </c>
      <c r="E27" t="s">
        <v>614</v>
      </c>
      <c r="G27" s="442">
        <v>8744.9599999999991</v>
      </c>
    </row>
    <row r="28" spans="1:7" x14ac:dyDescent="0.15">
      <c r="A28" t="s">
        <v>540</v>
      </c>
      <c r="C28" s="442">
        <v>545</v>
      </c>
      <c r="E28" t="s">
        <v>615</v>
      </c>
      <c r="F28" t="s">
        <v>616</v>
      </c>
      <c r="G28" s="442">
        <v>83957</v>
      </c>
    </row>
    <row r="29" spans="1:7" x14ac:dyDescent="0.15">
      <c r="A29" t="s">
        <v>542</v>
      </c>
      <c r="C29" s="442">
        <v>272</v>
      </c>
      <c r="E29" t="s">
        <v>617</v>
      </c>
      <c r="F29" t="s">
        <v>618</v>
      </c>
      <c r="G29" s="442">
        <v>1251</v>
      </c>
    </row>
    <row r="30" spans="1:7" x14ac:dyDescent="0.15">
      <c r="A30" t="s">
        <v>544</v>
      </c>
      <c r="C30" s="442">
        <v>106</v>
      </c>
      <c r="E30" t="s">
        <v>619</v>
      </c>
      <c r="F30" t="s">
        <v>620</v>
      </c>
      <c r="G30" s="442">
        <v>92042</v>
      </c>
    </row>
    <row r="31" spans="1:7" x14ac:dyDescent="0.15">
      <c r="A31" t="s">
        <v>552</v>
      </c>
      <c r="C31" s="442">
        <v>12723.71</v>
      </c>
      <c r="E31" t="s">
        <v>621</v>
      </c>
      <c r="F31" t="s">
        <v>622</v>
      </c>
      <c r="G31" s="442">
        <v>7440.1</v>
      </c>
    </row>
    <row r="32" spans="1:7" x14ac:dyDescent="0.15">
      <c r="A32" s="441" t="s">
        <v>564</v>
      </c>
      <c r="C32" s="442">
        <v>14546.71</v>
      </c>
      <c r="E32" s="441" t="s">
        <v>526</v>
      </c>
      <c r="G32" s="442">
        <v>810638.45</v>
      </c>
    </row>
    <row r="33" spans="1:7" x14ac:dyDescent="0.15">
      <c r="A33" s="441" t="s">
        <v>565</v>
      </c>
      <c r="C33" s="442"/>
    </row>
    <row r="34" spans="1:7" x14ac:dyDescent="0.15">
      <c r="A34" t="s">
        <v>539</v>
      </c>
      <c r="C34" s="442">
        <v>750</v>
      </c>
      <c r="E34" s="441" t="s">
        <v>562</v>
      </c>
      <c r="G34" t="s">
        <v>526</v>
      </c>
    </row>
    <row r="35" spans="1:7" x14ac:dyDescent="0.15">
      <c r="A35" t="s">
        <v>544</v>
      </c>
      <c r="C35" s="442">
        <v>632</v>
      </c>
      <c r="E35" s="441" t="s">
        <v>563</v>
      </c>
    </row>
    <row r="36" spans="1:7" x14ac:dyDescent="0.15">
      <c r="A36" t="s">
        <v>550</v>
      </c>
      <c r="C36" s="442">
        <v>2722</v>
      </c>
      <c r="E36" t="s">
        <v>539</v>
      </c>
      <c r="G36" s="442">
        <v>5250</v>
      </c>
    </row>
    <row r="37" spans="1:7" x14ac:dyDescent="0.15">
      <c r="A37" t="s">
        <v>552</v>
      </c>
      <c r="C37" s="442">
        <v>20067.03</v>
      </c>
      <c r="E37" t="s">
        <v>540</v>
      </c>
      <c r="G37" s="442">
        <v>3912</v>
      </c>
    </row>
    <row r="38" spans="1:7" x14ac:dyDescent="0.15">
      <c r="A38" t="s">
        <v>560</v>
      </c>
      <c r="C38" s="442">
        <v>262.05</v>
      </c>
      <c r="E38" t="s">
        <v>542</v>
      </c>
      <c r="G38" s="442">
        <v>8332</v>
      </c>
    </row>
    <row r="39" spans="1:7" x14ac:dyDescent="0.15">
      <c r="A39" s="441" t="s">
        <v>566</v>
      </c>
      <c r="C39" s="442">
        <v>24433.08</v>
      </c>
      <c r="E39" t="s">
        <v>544</v>
      </c>
      <c r="G39" s="442">
        <v>2334</v>
      </c>
    </row>
    <row r="40" spans="1:7" x14ac:dyDescent="0.15">
      <c r="A40" s="441" t="s">
        <v>567</v>
      </c>
      <c r="C40" s="442"/>
      <c r="E40" t="s">
        <v>550</v>
      </c>
      <c r="G40" s="442">
        <v>146628</v>
      </c>
    </row>
    <row r="41" spans="1:7" x14ac:dyDescent="0.15">
      <c r="A41" t="s">
        <v>531</v>
      </c>
      <c r="C41" s="442">
        <v>1815</v>
      </c>
      <c r="E41" t="s">
        <v>613</v>
      </c>
      <c r="G41" s="442">
        <v>91764</v>
      </c>
    </row>
    <row r="42" spans="1:7" x14ac:dyDescent="0.15">
      <c r="A42" t="s">
        <v>546</v>
      </c>
      <c r="C42" s="442">
        <v>330</v>
      </c>
      <c r="E42" t="s">
        <v>552</v>
      </c>
      <c r="G42" s="442">
        <v>184889.26</v>
      </c>
    </row>
    <row r="43" spans="1:7" x14ac:dyDescent="0.15">
      <c r="A43" s="441" t="s">
        <v>568</v>
      </c>
      <c r="C43" s="442">
        <v>2145</v>
      </c>
      <c r="E43" t="s">
        <v>560</v>
      </c>
      <c r="G43" s="442">
        <v>3136.6</v>
      </c>
    </row>
    <row r="44" spans="1:7" x14ac:dyDescent="0.15">
      <c r="A44" s="441" t="s">
        <v>569</v>
      </c>
      <c r="C44" s="442"/>
      <c r="E44" s="441" t="s">
        <v>564</v>
      </c>
      <c r="G44" s="442">
        <v>446245.86</v>
      </c>
    </row>
    <row r="45" spans="1:7" x14ac:dyDescent="0.15">
      <c r="A45" t="s">
        <v>531</v>
      </c>
      <c r="C45" s="442">
        <v>484</v>
      </c>
      <c r="E45" s="441"/>
      <c r="G45" s="442"/>
    </row>
    <row r="46" spans="1:7" x14ac:dyDescent="0.15">
      <c r="A46" t="s">
        <v>533</v>
      </c>
      <c r="C46" s="442">
        <v>440</v>
      </c>
      <c r="E46" s="441" t="s">
        <v>565</v>
      </c>
      <c r="G46" s="442"/>
    </row>
    <row r="47" spans="1:7" x14ac:dyDescent="0.15">
      <c r="A47" s="441" t="s">
        <v>570</v>
      </c>
      <c r="C47" s="442">
        <v>924</v>
      </c>
      <c r="E47" t="s">
        <v>539</v>
      </c>
      <c r="G47" s="442">
        <v>2891</v>
      </c>
    </row>
    <row r="48" spans="1:7" x14ac:dyDescent="0.15">
      <c r="A48" s="441" t="s">
        <v>51</v>
      </c>
      <c r="C48" s="442"/>
      <c r="E48" t="s">
        <v>544</v>
      </c>
      <c r="G48" s="442">
        <v>3140</v>
      </c>
    </row>
    <row r="49" spans="1:7" x14ac:dyDescent="0.15">
      <c r="A49" t="s">
        <v>552</v>
      </c>
      <c r="C49" s="442">
        <v>95</v>
      </c>
      <c r="E49" t="s">
        <v>550</v>
      </c>
      <c r="G49" s="442">
        <v>34497</v>
      </c>
    </row>
    <row r="50" spans="1:7" x14ac:dyDescent="0.15">
      <c r="A50" s="441" t="s">
        <v>571</v>
      </c>
      <c r="C50" s="442">
        <v>95</v>
      </c>
      <c r="E50" t="s">
        <v>613</v>
      </c>
      <c r="G50" s="442">
        <v>10979.99</v>
      </c>
    </row>
    <row r="51" spans="1:7" x14ac:dyDescent="0.15">
      <c r="A51" s="441" t="s">
        <v>572</v>
      </c>
      <c r="C51" s="442"/>
      <c r="E51" t="s">
        <v>552</v>
      </c>
      <c r="G51" s="442">
        <v>26804.79</v>
      </c>
    </row>
    <row r="52" spans="1:7" x14ac:dyDescent="0.15">
      <c r="A52" t="s">
        <v>554</v>
      </c>
      <c r="C52" s="442">
        <v>30202</v>
      </c>
      <c r="E52" t="s">
        <v>560</v>
      </c>
      <c r="G52" s="442">
        <v>3460.64</v>
      </c>
    </row>
    <row r="53" spans="1:7" x14ac:dyDescent="0.15">
      <c r="A53" s="441" t="s">
        <v>573</v>
      </c>
      <c r="C53" s="442">
        <v>30202</v>
      </c>
      <c r="E53" s="441" t="s">
        <v>566</v>
      </c>
      <c r="G53" s="442">
        <v>81773.42</v>
      </c>
    </row>
    <row r="54" spans="1:7" x14ac:dyDescent="0.15">
      <c r="A54" s="441" t="s">
        <v>574</v>
      </c>
      <c r="C54" s="442"/>
      <c r="E54" s="441" t="s">
        <v>51</v>
      </c>
      <c r="G54" s="442"/>
    </row>
    <row r="55" spans="1:7" x14ac:dyDescent="0.15">
      <c r="A55" t="s">
        <v>548</v>
      </c>
      <c r="C55" s="442">
        <v>1902</v>
      </c>
      <c r="E55" t="s">
        <v>552</v>
      </c>
      <c r="G55" s="442">
        <v>133</v>
      </c>
    </row>
    <row r="56" spans="1:7" x14ac:dyDescent="0.15">
      <c r="A56" s="441" t="s">
        <v>575</v>
      </c>
      <c r="C56" s="442">
        <v>1902</v>
      </c>
      <c r="E56" s="441" t="s">
        <v>571</v>
      </c>
      <c r="G56" s="442">
        <v>133</v>
      </c>
    </row>
    <row r="57" spans="1:7" x14ac:dyDescent="0.15">
      <c r="C57" s="442"/>
      <c r="E57" s="441" t="s">
        <v>572</v>
      </c>
      <c r="G57" s="442"/>
    </row>
    <row r="58" spans="1:7" x14ac:dyDescent="0.15">
      <c r="A58" s="441" t="s">
        <v>576</v>
      </c>
      <c r="C58" s="442"/>
      <c r="E58" t="s">
        <v>554</v>
      </c>
      <c r="G58" s="442">
        <v>1235.21</v>
      </c>
    </row>
    <row r="59" spans="1:7" x14ac:dyDescent="0.15">
      <c r="A59" t="s">
        <v>537</v>
      </c>
      <c r="C59" s="442">
        <v>296</v>
      </c>
      <c r="E59" s="441" t="s">
        <v>573</v>
      </c>
      <c r="G59" s="442">
        <v>1235.21</v>
      </c>
    </row>
    <row r="60" spans="1:7" x14ac:dyDescent="0.15">
      <c r="A60" s="441" t="s">
        <v>577</v>
      </c>
      <c r="C60" s="442">
        <v>296</v>
      </c>
      <c r="E60" s="441" t="s">
        <v>623</v>
      </c>
      <c r="G60" s="442"/>
    </row>
    <row r="61" spans="1:7" x14ac:dyDescent="0.15">
      <c r="A61" s="441" t="s">
        <v>578</v>
      </c>
      <c r="C61" s="442"/>
      <c r="E61" t="s">
        <v>599</v>
      </c>
      <c r="G61" s="442">
        <v>1448</v>
      </c>
    </row>
    <row r="62" spans="1:7" x14ac:dyDescent="0.15">
      <c r="A62" t="s">
        <v>531</v>
      </c>
      <c r="C62" s="442">
        <v>3951</v>
      </c>
      <c r="E62" s="441" t="s">
        <v>624</v>
      </c>
      <c r="G62" s="442">
        <v>1448</v>
      </c>
    </row>
    <row r="63" spans="1:7" x14ac:dyDescent="0.15">
      <c r="A63" t="s">
        <v>546</v>
      </c>
      <c r="C63" s="442">
        <v>495</v>
      </c>
      <c r="E63" s="441" t="s">
        <v>625</v>
      </c>
      <c r="G63" s="442"/>
    </row>
    <row r="64" spans="1:7" x14ac:dyDescent="0.15">
      <c r="A64" s="441" t="s">
        <v>579</v>
      </c>
      <c r="C64" s="442">
        <v>4446</v>
      </c>
      <c r="E64" t="s">
        <v>597</v>
      </c>
      <c r="G64" s="442">
        <v>4406</v>
      </c>
    </row>
    <row r="65" spans="1:7" x14ac:dyDescent="0.15">
      <c r="A65" s="441" t="s">
        <v>580</v>
      </c>
      <c r="C65" s="442"/>
      <c r="E65" s="441" t="s">
        <v>626</v>
      </c>
      <c r="G65" s="442">
        <v>4406</v>
      </c>
    </row>
    <row r="66" spans="1:7" x14ac:dyDescent="0.15">
      <c r="A66" t="s">
        <v>531</v>
      </c>
      <c r="C66" s="442">
        <v>1760</v>
      </c>
      <c r="E66" s="441" t="s">
        <v>574</v>
      </c>
      <c r="G66" s="442"/>
    </row>
    <row r="67" spans="1:7" x14ac:dyDescent="0.15">
      <c r="A67" t="s">
        <v>533</v>
      </c>
      <c r="C67" s="442">
        <v>479</v>
      </c>
      <c r="E67" t="s">
        <v>548</v>
      </c>
      <c r="G67" s="442">
        <v>15069.4</v>
      </c>
    </row>
    <row r="68" spans="1:7" x14ac:dyDescent="0.15">
      <c r="A68" s="441" t="s">
        <v>581</v>
      </c>
      <c r="C68" s="442">
        <v>2239</v>
      </c>
      <c r="E68" s="441" t="s">
        <v>575</v>
      </c>
      <c r="G68" s="442">
        <v>15069.4</v>
      </c>
    </row>
    <row r="69" spans="1:7" x14ac:dyDescent="0.15">
      <c r="A69" s="441" t="s">
        <v>582</v>
      </c>
      <c r="C69" s="442"/>
      <c r="E69" s="441" t="s">
        <v>627</v>
      </c>
      <c r="G69" s="442"/>
    </row>
    <row r="70" spans="1:7" x14ac:dyDescent="0.15">
      <c r="A70" t="s">
        <v>531</v>
      </c>
      <c r="C70" s="442">
        <v>144</v>
      </c>
      <c r="E70" t="s">
        <v>548</v>
      </c>
      <c r="G70" s="442">
        <v>154</v>
      </c>
    </row>
    <row r="71" spans="1:7" x14ac:dyDescent="0.15">
      <c r="A71" t="s">
        <v>533</v>
      </c>
      <c r="C71" s="442">
        <v>72</v>
      </c>
      <c r="E71" s="441" t="s">
        <v>628</v>
      </c>
      <c r="G71" s="442">
        <v>154</v>
      </c>
    </row>
    <row r="72" spans="1:7" x14ac:dyDescent="0.15">
      <c r="A72" s="441" t="s">
        <v>583</v>
      </c>
      <c r="C72" s="442">
        <v>216</v>
      </c>
      <c r="E72" s="441" t="s">
        <v>576</v>
      </c>
      <c r="G72" s="442"/>
    </row>
    <row r="73" spans="1:7" x14ac:dyDescent="0.15">
      <c r="A73" s="441" t="s">
        <v>584</v>
      </c>
      <c r="C73" s="442"/>
      <c r="E73" t="s">
        <v>537</v>
      </c>
      <c r="G73" s="442">
        <v>13341.5</v>
      </c>
    </row>
    <row r="74" spans="1:7" x14ac:dyDescent="0.15">
      <c r="A74" t="s">
        <v>531</v>
      </c>
      <c r="C74" s="442">
        <v>274</v>
      </c>
      <c r="E74" s="441" t="s">
        <v>577</v>
      </c>
      <c r="G74" s="442">
        <v>13341.5</v>
      </c>
    </row>
    <row r="75" spans="1:7" x14ac:dyDescent="0.15">
      <c r="A75" t="s">
        <v>546</v>
      </c>
      <c r="C75" s="442">
        <v>110</v>
      </c>
      <c r="E75" s="441" t="s">
        <v>629</v>
      </c>
      <c r="G75" s="442"/>
    </row>
    <row r="76" spans="1:7" x14ac:dyDescent="0.15">
      <c r="A76" s="441" t="s">
        <v>585</v>
      </c>
      <c r="C76" s="442">
        <v>384</v>
      </c>
      <c r="E76" t="s">
        <v>605</v>
      </c>
      <c r="G76" s="442">
        <v>339</v>
      </c>
    </row>
    <row r="77" spans="1:7" x14ac:dyDescent="0.15">
      <c r="A77" s="441" t="s">
        <v>586</v>
      </c>
      <c r="C77" s="442"/>
      <c r="E77" t="s">
        <v>610</v>
      </c>
      <c r="G77" s="442">
        <v>17143</v>
      </c>
    </row>
    <row r="78" spans="1:7" x14ac:dyDescent="0.15">
      <c r="A78" t="s">
        <v>535</v>
      </c>
      <c r="C78" s="442">
        <v>60</v>
      </c>
      <c r="E78" t="s">
        <v>550</v>
      </c>
      <c r="G78" s="442">
        <v>8104</v>
      </c>
    </row>
    <row r="79" spans="1:7" x14ac:dyDescent="0.15">
      <c r="A79" s="441" t="s">
        <v>587</v>
      </c>
      <c r="C79" s="442">
        <v>60</v>
      </c>
      <c r="E79" t="s">
        <v>617</v>
      </c>
      <c r="G79" s="442">
        <v>771</v>
      </c>
    </row>
    <row r="80" spans="1:7" x14ac:dyDescent="0.15">
      <c r="A80" s="441" t="s">
        <v>588</v>
      </c>
      <c r="C80" s="442"/>
      <c r="G80" s="442"/>
    </row>
    <row r="81" spans="1:7" x14ac:dyDescent="0.15">
      <c r="A81" t="s">
        <v>527</v>
      </c>
      <c r="C81" s="442">
        <v>500</v>
      </c>
      <c r="E81" t="s">
        <v>619</v>
      </c>
      <c r="G81" s="442">
        <v>92042</v>
      </c>
    </row>
    <row r="82" spans="1:7" x14ac:dyDescent="0.15">
      <c r="A82" t="s">
        <v>529</v>
      </c>
      <c r="C82" s="442">
        <v>800</v>
      </c>
      <c r="E82" t="s">
        <v>621</v>
      </c>
      <c r="G82" s="442">
        <v>7440.1</v>
      </c>
    </row>
    <row r="83" spans="1:7" x14ac:dyDescent="0.15">
      <c r="A83" t="s">
        <v>531</v>
      </c>
      <c r="C83" s="442">
        <v>6864</v>
      </c>
      <c r="E83" s="441" t="s">
        <v>630</v>
      </c>
      <c r="G83" s="442">
        <v>125839.1</v>
      </c>
    </row>
    <row r="84" spans="1:7" x14ac:dyDescent="0.15">
      <c r="A84" s="441" t="s">
        <v>589</v>
      </c>
      <c r="C84" s="442">
        <v>8164</v>
      </c>
      <c r="E84" s="441" t="s">
        <v>631</v>
      </c>
      <c r="G84" s="442"/>
    </row>
    <row r="85" spans="1:7" x14ac:dyDescent="0.15">
      <c r="A85" s="441" t="s">
        <v>590</v>
      </c>
      <c r="C85" s="442"/>
      <c r="E85" t="s">
        <v>608</v>
      </c>
      <c r="G85" s="442">
        <v>12813</v>
      </c>
    </row>
    <row r="86" spans="1:7" x14ac:dyDescent="0.15">
      <c r="A86" t="s">
        <v>558</v>
      </c>
      <c r="C86" s="442">
        <v>9480</v>
      </c>
      <c r="E86" t="s">
        <v>614</v>
      </c>
      <c r="G86" s="442">
        <v>8744.9599999999991</v>
      </c>
    </row>
    <row r="87" spans="1:7" x14ac:dyDescent="0.15">
      <c r="A87" s="441" t="s">
        <v>591</v>
      </c>
      <c r="C87" s="442">
        <v>9480</v>
      </c>
      <c r="E87" t="s">
        <v>615</v>
      </c>
      <c r="G87" s="442">
        <v>83957</v>
      </c>
    </row>
    <row r="88" spans="1:7" x14ac:dyDescent="0.15">
      <c r="A88" s="441" t="s">
        <v>592</v>
      </c>
      <c r="C88" s="442"/>
      <c r="E88" s="441" t="s">
        <v>632</v>
      </c>
      <c r="G88" s="442">
        <v>105514.96</v>
      </c>
    </row>
    <row r="89" spans="1:7" x14ac:dyDescent="0.15">
      <c r="A89" t="s">
        <v>556</v>
      </c>
      <c r="C89" s="442">
        <v>9894</v>
      </c>
      <c r="E89" s="441" t="s">
        <v>633</v>
      </c>
      <c r="G89" s="442"/>
    </row>
    <row r="90" spans="1:7" x14ac:dyDescent="0.15">
      <c r="A90" s="441" t="s">
        <v>593</v>
      </c>
      <c r="C90" s="442">
        <v>9894</v>
      </c>
      <c r="E90" t="s">
        <v>595</v>
      </c>
      <c r="G90" s="442">
        <v>671</v>
      </c>
    </row>
    <row r="91" spans="1:7" x14ac:dyDescent="0.15">
      <c r="A91" s="441"/>
      <c r="C91" s="442"/>
      <c r="E91" s="441" t="s">
        <v>634</v>
      </c>
      <c r="G91" s="442">
        <v>671</v>
      </c>
    </row>
    <row r="92" spans="1:7" x14ac:dyDescent="0.15">
      <c r="A92" s="441" t="s">
        <v>526</v>
      </c>
      <c r="C92" s="442">
        <v>109426.79</v>
      </c>
      <c r="E92" s="441" t="s">
        <v>635</v>
      </c>
      <c r="G92" s="442"/>
    </row>
    <row r="93" spans="1:7" x14ac:dyDescent="0.15">
      <c r="E93" t="s">
        <v>607</v>
      </c>
      <c r="G93" s="442">
        <v>2393</v>
      </c>
    </row>
    <row r="94" spans="1:7" x14ac:dyDescent="0.15">
      <c r="E94" t="s">
        <v>612</v>
      </c>
      <c r="G94" s="442">
        <v>240</v>
      </c>
    </row>
    <row r="95" spans="1:7" x14ac:dyDescent="0.15">
      <c r="E95" t="s">
        <v>617</v>
      </c>
      <c r="G95" s="442">
        <v>480</v>
      </c>
    </row>
    <row r="96" spans="1:7" x14ac:dyDescent="0.15">
      <c r="E96" s="441" t="s">
        <v>636</v>
      </c>
      <c r="G96" s="442">
        <v>3113</v>
      </c>
    </row>
    <row r="97" spans="5:7" x14ac:dyDescent="0.15">
      <c r="E97" s="441" t="s">
        <v>637</v>
      </c>
      <c r="G97" s="442"/>
    </row>
    <row r="98" spans="5:7" x14ac:dyDescent="0.15">
      <c r="E98" t="s">
        <v>603</v>
      </c>
      <c r="G98" s="442">
        <v>1084</v>
      </c>
    </row>
    <row r="99" spans="5:7" x14ac:dyDescent="0.15">
      <c r="E99" s="441" t="s">
        <v>638</v>
      </c>
      <c r="G99" s="442">
        <v>1084</v>
      </c>
    </row>
    <row r="100" spans="5:7" x14ac:dyDescent="0.15">
      <c r="E100" s="441" t="s">
        <v>639</v>
      </c>
      <c r="G100" s="442"/>
    </row>
    <row r="101" spans="5:7" x14ac:dyDescent="0.15">
      <c r="E101" t="s">
        <v>539</v>
      </c>
      <c r="G101" s="442">
        <v>250</v>
      </c>
    </row>
    <row r="102" spans="5:7" x14ac:dyDescent="0.15">
      <c r="E102" s="441" t="s">
        <v>640</v>
      </c>
      <c r="G102" s="442">
        <v>250</v>
      </c>
    </row>
    <row r="103" spans="5:7" x14ac:dyDescent="0.15">
      <c r="E103" s="441" t="s">
        <v>592</v>
      </c>
      <c r="G103" s="442"/>
    </row>
    <row r="104" spans="5:7" x14ac:dyDescent="0.15">
      <c r="E104" t="s">
        <v>556</v>
      </c>
      <c r="G104" s="442">
        <v>7754</v>
      </c>
    </row>
    <row r="105" spans="5:7" x14ac:dyDescent="0.15">
      <c r="E105" s="441" t="s">
        <v>593</v>
      </c>
      <c r="G105" s="442">
        <v>7754</v>
      </c>
    </row>
    <row r="106" spans="5:7" x14ac:dyDescent="0.15">
      <c r="E106" s="441" t="s">
        <v>641</v>
      </c>
      <c r="G106" s="442"/>
    </row>
    <row r="107" spans="5:7" x14ac:dyDescent="0.15">
      <c r="E107" t="s">
        <v>601</v>
      </c>
      <c r="G107" s="442">
        <v>2606</v>
      </c>
    </row>
    <row r="108" spans="5:7" x14ac:dyDescent="0.15">
      <c r="E108" s="441" t="s">
        <v>642</v>
      </c>
      <c r="G108" s="442">
        <v>2606</v>
      </c>
    </row>
    <row r="109" spans="5:7" x14ac:dyDescent="0.15">
      <c r="E109" s="441" t="s">
        <v>526</v>
      </c>
      <c r="G109" s="442">
        <v>810638.45</v>
      </c>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FB9C-736E-43C4-990B-AB95E8FCF672}">
  <sheetPr>
    <pageSetUpPr fitToPage="1"/>
  </sheetPr>
  <dimension ref="A1:O64"/>
  <sheetViews>
    <sheetView showGridLines="0" workbookViewId="0">
      <selection activeCell="B15" sqref="B15"/>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4" max="14" width="14" bestFit="1" customWidth="1"/>
    <col min="15" max="15" width="15" bestFit="1" customWidth="1"/>
  </cols>
  <sheetData>
    <row r="1" spans="1:15" ht="115.25" customHeight="1" thickBot="1" x14ac:dyDescent="0.2">
      <c r="A1" s="773"/>
      <c r="B1" s="773"/>
      <c r="C1" s="773"/>
      <c r="D1" s="773"/>
      <c r="E1" s="773"/>
      <c r="F1" s="773"/>
      <c r="G1" s="773"/>
      <c r="H1" s="773"/>
      <c r="I1" s="773"/>
      <c r="J1" s="773"/>
      <c r="K1" s="773"/>
      <c r="L1" s="773"/>
      <c r="M1" s="774"/>
    </row>
    <row r="2" spans="1:15" ht="17" thickBot="1" x14ac:dyDescent="0.25">
      <c r="A2" s="43">
        <v>44774</v>
      </c>
      <c r="B2" s="44"/>
      <c r="C2" s="44"/>
      <c r="D2" s="44"/>
      <c r="E2" s="44"/>
      <c r="F2" s="44"/>
      <c r="G2" s="44"/>
      <c r="H2" s="44"/>
      <c r="I2" s="44"/>
      <c r="J2" s="44"/>
      <c r="K2" s="44"/>
      <c r="L2" s="44"/>
      <c r="M2" s="45" t="s">
        <v>66</v>
      </c>
    </row>
    <row r="3" spans="1:15" ht="17" thickBot="1" x14ac:dyDescent="0.2">
      <c r="A3" s="46"/>
      <c r="B3" s="766" t="s">
        <v>67</v>
      </c>
      <c r="C3" s="766"/>
      <c r="D3" s="767"/>
      <c r="E3" s="766" t="s">
        <v>48</v>
      </c>
      <c r="F3" s="766"/>
      <c r="G3" s="767"/>
      <c r="H3" s="766" t="s">
        <v>68</v>
      </c>
      <c r="I3" s="766"/>
      <c r="J3" s="767"/>
      <c r="K3" s="766" t="s">
        <v>49</v>
      </c>
      <c r="L3" s="766"/>
      <c r="M3" s="768"/>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f>'08 Data Dump'!R99</f>
        <v>5</v>
      </c>
      <c r="C5" s="225">
        <f>'08 Data Dump'!R99</f>
        <v>5</v>
      </c>
      <c r="D5" s="120">
        <f>'08 Data Dump'!T99</f>
        <v>483830.04999999993</v>
      </c>
      <c r="E5" s="231">
        <v>4</v>
      </c>
      <c r="F5" s="232">
        <v>4</v>
      </c>
      <c r="G5" s="6">
        <v>296907.59999999998</v>
      </c>
      <c r="H5" s="238">
        <f>SUM(B5+'July Report'!H5)</f>
        <v>10</v>
      </c>
      <c r="I5" s="238">
        <f>SUM(C5+'July Report'!I5)</f>
        <v>10</v>
      </c>
      <c r="J5" s="117">
        <f>SUM(D5+'July Report'!J5)</f>
        <v>905751.94</v>
      </c>
      <c r="K5" s="231">
        <f>SUM('July Report'!K5+'Aug Report'!E5)</f>
        <v>4</v>
      </c>
      <c r="L5" s="231">
        <f>SUM('July Report'!L5+'Aug Report'!F5)</f>
        <v>4</v>
      </c>
      <c r="M5" s="100">
        <f>SUM('July Report'!M5+'Aug Report'!G5)</f>
        <v>296907.59999999998</v>
      </c>
      <c r="N5" s="29"/>
    </row>
    <row r="6" spans="1:15" ht="16" x14ac:dyDescent="0.2">
      <c r="A6" s="52" t="s">
        <v>41</v>
      </c>
      <c r="B6" s="225">
        <f>'08 Data Dump'!R96</f>
        <v>16</v>
      </c>
      <c r="C6" s="225">
        <f>'08 Data Dump'!R96</f>
        <v>16</v>
      </c>
      <c r="D6" s="120">
        <f>'08 Data Dump'!T96</f>
        <v>1928853.8399999999</v>
      </c>
      <c r="E6" s="233">
        <v>14</v>
      </c>
      <c r="F6" s="232">
        <v>14</v>
      </c>
      <c r="G6" s="6">
        <v>1661926.5699999998</v>
      </c>
      <c r="H6" s="228">
        <f>SUM(B6+'July Report'!H6)</f>
        <v>24</v>
      </c>
      <c r="I6" s="228">
        <f>SUM(C6+'July Report'!I6)</f>
        <v>24</v>
      </c>
      <c r="J6" s="118">
        <f>SUM(D6+'July Report'!J6)</f>
        <v>2843861.9799999995</v>
      </c>
      <c r="K6" s="233">
        <f>SUM('July Report'!K6+'Aug Report'!E6)</f>
        <v>29</v>
      </c>
      <c r="L6" s="233">
        <f>SUM('July Report'!L6+'Aug Report'!F6)</f>
        <v>29</v>
      </c>
      <c r="M6" s="101">
        <f>SUM('July Report'!M6+'Aug Report'!G6)</f>
        <v>3150374.2800000003</v>
      </c>
    </row>
    <row r="7" spans="1:15" ht="16" x14ac:dyDescent="0.2">
      <c r="A7" s="52" t="s">
        <v>5</v>
      </c>
      <c r="B7" s="226">
        <f>'08 Data Dump'!R100</f>
        <v>1</v>
      </c>
      <c r="C7" s="227">
        <v>2</v>
      </c>
      <c r="D7" s="120">
        <f>'08 Data Dump'!T100</f>
        <v>152559.70000000001</v>
      </c>
      <c r="E7" s="233">
        <v>1</v>
      </c>
      <c r="F7" s="234">
        <v>2</v>
      </c>
      <c r="G7" s="6">
        <v>97978.45</v>
      </c>
      <c r="H7" s="228">
        <f>SUM(B7+'July Report'!H7)</f>
        <v>1</v>
      </c>
      <c r="I7" s="228">
        <f>SUM(C7+'July Report'!I7)</f>
        <v>2</v>
      </c>
      <c r="J7" s="118">
        <f>SUM(D7+'July Report'!J7)</f>
        <v>152559.70000000001</v>
      </c>
      <c r="K7" s="233">
        <f>SUM('July Report'!K7+'Aug Report'!E7)</f>
        <v>1</v>
      </c>
      <c r="L7" s="233">
        <f>SUM('July Report'!L7+'Aug Report'!F7)</f>
        <v>2</v>
      </c>
      <c r="M7" s="101">
        <f>SUM('July Report'!M7+'Aug Report'!G7)</f>
        <v>97978.45</v>
      </c>
      <c r="N7" s="29"/>
    </row>
    <row r="8" spans="1:15" ht="16" x14ac:dyDescent="0.2">
      <c r="A8" s="52" t="s">
        <v>39</v>
      </c>
      <c r="B8" s="226">
        <v>0</v>
      </c>
      <c r="C8" s="226">
        <v>0</v>
      </c>
      <c r="D8" s="121">
        <v>0</v>
      </c>
      <c r="E8" s="233">
        <v>3</v>
      </c>
      <c r="F8" s="234">
        <v>84</v>
      </c>
      <c r="G8" s="7">
        <v>3509445.44</v>
      </c>
      <c r="H8" s="228">
        <f>SUM(B8+'July Report'!H8)</f>
        <v>4</v>
      </c>
      <c r="I8" s="228">
        <f>SUM(C8+'July Report'!I8)</f>
        <v>84</v>
      </c>
      <c r="J8" s="118">
        <f>SUM(D8+'July Report'!J8)</f>
        <v>3843656.5200000005</v>
      </c>
      <c r="K8" s="233">
        <f>SUM('July Report'!K8+'Aug Report'!E8)</f>
        <v>10</v>
      </c>
      <c r="L8" s="233">
        <f>SUM('July Report'!L8+'Aug Report'!F8)</f>
        <v>209</v>
      </c>
      <c r="M8" s="101">
        <f>SUM('July Report'!M8+'Aug Report'!G8)</f>
        <v>10031443.529999999</v>
      </c>
    </row>
    <row r="9" spans="1:15" ht="16" x14ac:dyDescent="0.2">
      <c r="A9" s="52" t="s">
        <v>40</v>
      </c>
      <c r="B9" s="228">
        <v>0</v>
      </c>
      <c r="C9" s="228">
        <v>0</v>
      </c>
      <c r="D9" s="122">
        <v>0</v>
      </c>
      <c r="E9" s="233">
        <v>0</v>
      </c>
      <c r="F9" s="235">
        <v>0</v>
      </c>
      <c r="G9" s="7">
        <v>0</v>
      </c>
      <c r="H9" s="228">
        <f>SUM(B9+'July Report'!H9)</f>
        <v>0</v>
      </c>
      <c r="I9" s="228">
        <f>SUM(C9+'July Report'!I9)</f>
        <v>0</v>
      </c>
      <c r="J9" s="118">
        <f>SUM(D9+'July Report'!J9)</f>
        <v>0</v>
      </c>
      <c r="K9" s="233">
        <f>SUM('July Report'!K9+'Aug Report'!E9)</f>
        <v>0</v>
      </c>
      <c r="L9" s="233">
        <f>SUM('July Report'!L9+'Aug Report'!F9)</f>
        <v>0</v>
      </c>
      <c r="M9" s="101">
        <f>SUM('July Report'!M9+'Aug Report'!G9)</f>
        <v>0</v>
      </c>
    </row>
    <row r="10" spans="1:15" ht="16" x14ac:dyDescent="0.2">
      <c r="A10" s="52" t="s">
        <v>43</v>
      </c>
      <c r="B10" s="225">
        <f>'08 Data Dump'!R97</f>
        <v>11</v>
      </c>
      <c r="C10" s="225">
        <f>'08 Data Dump'!R97</f>
        <v>11</v>
      </c>
      <c r="D10" s="120">
        <f>'08 Data Dump'!T97</f>
        <v>626712.30000000005</v>
      </c>
      <c r="E10" s="233">
        <v>0</v>
      </c>
      <c r="F10" s="232">
        <v>0</v>
      </c>
      <c r="G10" s="6">
        <v>0</v>
      </c>
      <c r="H10" s="228">
        <f>SUM(B10+'July Report'!H10)</f>
        <v>13</v>
      </c>
      <c r="I10" s="228">
        <f>SUM(C10+'July Report'!I10)</f>
        <v>13</v>
      </c>
      <c r="J10" s="118">
        <f>SUM(D10+'July Report'!J10)</f>
        <v>840146.93</v>
      </c>
      <c r="K10" s="233">
        <f>SUM('July Report'!K10+'Aug Report'!E10)</f>
        <v>3</v>
      </c>
      <c r="L10" s="233">
        <f>SUM('July Report'!L10+'Aug Report'!F10)</f>
        <v>3</v>
      </c>
      <c r="M10" s="101">
        <f>SUM('July Report'!M10+'Aug Report'!G10)</f>
        <v>208295.09999999998</v>
      </c>
    </row>
    <row r="11" spans="1:15" ht="16" x14ac:dyDescent="0.2">
      <c r="A11" s="52" t="s">
        <v>37</v>
      </c>
      <c r="B11" s="226">
        <v>0</v>
      </c>
      <c r="C11" s="226">
        <v>0</v>
      </c>
      <c r="D11" s="122">
        <v>0</v>
      </c>
      <c r="E11" s="233">
        <v>5</v>
      </c>
      <c r="F11" s="232">
        <v>6</v>
      </c>
      <c r="G11" s="7">
        <v>444432.75</v>
      </c>
      <c r="H11" s="228">
        <f>SUM(B11+'July Report'!H11)</f>
        <v>0</v>
      </c>
      <c r="I11" s="228">
        <f>SUM(C11+'July Report'!I11)</f>
        <v>0</v>
      </c>
      <c r="J11" s="118">
        <f>SUM(D11+'July Report'!J11)</f>
        <v>0</v>
      </c>
      <c r="K11" s="233">
        <f>SUM('July Report'!K11+'Aug Report'!E11)</f>
        <v>5</v>
      </c>
      <c r="L11" s="233">
        <f>SUM('July Report'!L11+'Aug Report'!F11)</f>
        <v>6</v>
      </c>
      <c r="M11" s="101">
        <f>SUM('July Report'!M11+'Aug Report'!G11)</f>
        <v>444432.75</v>
      </c>
      <c r="O11" s="29"/>
    </row>
    <row r="12" spans="1:15" ht="16" x14ac:dyDescent="0.2">
      <c r="A12" s="52" t="s">
        <v>38</v>
      </c>
      <c r="B12" s="226">
        <v>0</v>
      </c>
      <c r="C12" s="228">
        <v>0</v>
      </c>
      <c r="D12" s="122">
        <v>0</v>
      </c>
      <c r="E12" s="233">
        <v>0</v>
      </c>
      <c r="F12" s="235">
        <v>0</v>
      </c>
      <c r="G12" s="7">
        <v>0</v>
      </c>
      <c r="H12" s="228">
        <f>SUM(B12+'July Report'!H12)</f>
        <v>0</v>
      </c>
      <c r="I12" s="228">
        <f>SUM(C12+'July Report'!I12)</f>
        <v>0</v>
      </c>
      <c r="J12" s="118">
        <f>SUM(D12+'July Report'!J12)</f>
        <v>0</v>
      </c>
      <c r="K12" s="233">
        <f>SUM('July Report'!K12+'Aug Report'!E12)</f>
        <v>0</v>
      </c>
      <c r="L12" s="233">
        <f>SUM('July Report'!L12+'Aug Report'!F12)</f>
        <v>0</v>
      </c>
      <c r="M12" s="101">
        <f>SUM('July Report'!M12+'Aug Report'!G12)</f>
        <v>0</v>
      </c>
    </row>
    <row r="13" spans="1:15" ht="17" x14ac:dyDescent="0.2">
      <c r="A13" s="54" t="s">
        <v>6</v>
      </c>
      <c r="B13" s="228">
        <f>'08 Data Dump'!B143</f>
        <v>10</v>
      </c>
      <c r="C13" s="225">
        <f>'08 Data Dump'!B143</f>
        <v>10</v>
      </c>
      <c r="D13" s="122">
        <f>'08 Data Dump'!N143</f>
        <v>141737.99</v>
      </c>
      <c r="E13" s="233">
        <v>3</v>
      </c>
      <c r="F13" s="232">
        <v>3</v>
      </c>
      <c r="G13" s="6">
        <v>40101.599999999999</v>
      </c>
      <c r="H13" s="228">
        <f>SUM(B13+'July Report'!H13)</f>
        <v>14</v>
      </c>
      <c r="I13" s="228">
        <f>SUM(C13+'July Report'!I13)</f>
        <v>14</v>
      </c>
      <c r="J13" s="118">
        <f>SUM(D13+'July Report'!J13)</f>
        <v>199972.78999999998</v>
      </c>
      <c r="K13" s="233">
        <f>SUM('July Report'!K13+'Aug Report'!E13)</f>
        <v>13</v>
      </c>
      <c r="L13" s="233">
        <f>SUM('July Report'!L13+'Aug Report'!F13)</f>
        <v>13</v>
      </c>
      <c r="M13" s="101">
        <f>SUM('July Report'!M13+'Aug Report'!G13)</f>
        <v>132563.75</v>
      </c>
    </row>
    <row r="14" spans="1:15" ht="16" x14ac:dyDescent="0.2">
      <c r="A14" s="52" t="s">
        <v>7</v>
      </c>
      <c r="B14" s="228">
        <v>0</v>
      </c>
      <c r="C14" s="225">
        <v>0</v>
      </c>
      <c r="D14" s="122">
        <v>0</v>
      </c>
      <c r="E14" s="233">
        <v>0</v>
      </c>
      <c r="F14" s="232">
        <v>0</v>
      </c>
      <c r="G14" s="7">
        <v>0</v>
      </c>
      <c r="H14" s="228">
        <f>SUM(B14+'July Report'!H14)</f>
        <v>0</v>
      </c>
      <c r="I14" s="228">
        <f>SUM(C14+'July Report'!I14)</f>
        <v>0</v>
      </c>
      <c r="J14" s="118">
        <f>SUM(D14+'July Report'!J14)</f>
        <v>0</v>
      </c>
      <c r="K14" s="233">
        <f>SUM('July Report'!K14+'Aug Report'!E14)</f>
        <v>0</v>
      </c>
      <c r="L14" s="233">
        <f>SUM('July Report'!L14+'Aug Report'!F14)</f>
        <v>0</v>
      </c>
      <c r="M14" s="101">
        <f>SUM('July Report'!M14+'Aug Report'!G14)</f>
        <v>0</v>
      </c>
    </row>
    <row r="15" spans="1:15" ht="16" x14ac:dyDescent="0.2">
      <c r="A15" s="52" t="s">
        <v>8</v>
      </c>
      <c r="B15" s="229">
        <v>1</v>
      </c>
      <c r="C15" s="225">
        <v>1</v>
      </c>
      <c r="D15" s="121">
        <f>'08 Data Dump'!N145</f>
        <v>7672.5</v>
      </c>
      <c r="E15" s="233">
        <v>1</v>
      </c>
      <c r="F15" s="232">
        <v>1</v>
      </c>
      <c r="G15" s="7">
        <v>9954</v>
      </c>
      <c r="H15" s="228">
        <f>SUM(B15+'July Report'!H15)</f>
        <v>5</v>
      </c>
      <c r="I15" s="228">
        <f>SUM(C15+'July Report'!I15)</f>
        <v>5</v>
      </c>
      <c r="J15" s="118">
        <f>SUM(D15+'July Report'!J15)</f>
        <v>1484658.5</v>
      </c>
      <c r="K15" s="233">
        <f>SUM('July Report'!K15+'Aug Report'!E15)</f>
        <v>3</v>
      </c>
      <c r="L15" s="233">
        <f>SUM('July Report'!L15+'Aug Report'!F15)</f>
        <v>3</v>
      </c>
      <c r="M15" s="101">
        <f>SUM('July Report'!M15+'Aug Report'!G15)</f>
        <v>33538.5</v>
      </c>
    </row>
    <row r="16" spans="1:15" ht="16" x14ac:dyDescent="0.2">
      <c r="A16" s="52" t="s">
        <v>9</v>
      </c>
      <c r="B16" s="226">
        <v>0</v>
      </c>
      <c r="C16" s="225">
        <v>0</v>
      </c>
      <c r="D16" s="123">
        <v>0</v>
      </c>
      <c r="E16" s="233">
        <v>0</v>
      </c>
      <c r="F16" s="232">
        <v>0</v>
      </c>
      <c r="G16" s="8">
        <v>0</v>
      </c>
      <c r="H16" s="228">
        <f>SUM(B16+'July Report'!H16)</f>
        <v>0</v>
      </c>
      <c r="I16" s="228">
        <f>SUM(C16+'July Report'!I16)</f>
        <v>0</v>
      </c>
      <c r="J16" s="118">
        <f>SUM(D16+'July Report'!J16)</f>
        <v>0</v>
      </c>
      <c r="K16" s="233">
        <f>SUM('July Report'!K16+'Aug Report'!E16)</f>
        <v>0</v>
      </c>
      <c r="L16" s="233">
        <f>SUM('July Report'!L16+'Aug Report'!F16)</f>
        <v>0</v>
      </c>
      <c r="M16" s="101">
        <f>SUM('July Report'!M16+'Aug Report'!G16)</f>
        <v>0</v>
      </c>
    </row>
    <row r="17" spans="1:13" ht="16" x14ac:dyDescent="0.2">
      <c r="A17" s="52" t="s">
        <v>10</v>
      </c>
      <c r="B17" s="226">
        <v>0</v>
      </c>
      <c r="C17" s="225">
        <v>0</v>
      </c>
      <c r="D17" s="123">
        <v>0</v>
      </c>
      <c r="E17" s="233">
        <v>0</v>
      </c>
      <c r="F17" s="232">
        <v>0</v>
      </c>
      <c r="G17" s="7">
        <v>0</v>
      </c>
      <c r="H17" s="228">
        <f>SUM(B17+'July Report'!H17)</f>
        <v>0</v>
      </c>
      <c r="I17" s="228">
        <f>SUM(C17+'July Report'!I17)</f>
        <v>0</v>
      </c>
      <c r="J17" s="118">
        <f>SUM(D17+'July Report'!J17)</f>
        <v>0</v>
      </c>
      <c r="K17" s="233">
        <f>SUM('July Report'!K17+'Aug Report'!E17)</f>
        <v>0</v>
      </c>
      <c r="L17" s="233">
        <f>SUM('July Report'!L17+'Aug Report'!F17)</f>
        <v>0</v>
      </c>
      <c r="M17" s="101">
        <f>SUM('July Report'!M17+'Aug Report'!G17)</f>
        <v>0</v>
      </c>
    </row>
    <row r="18" spans="1:13" ht="17" thickBot="1" x14ac:dyDescent="0.25">
      <c r="A18" s="55" t="s">
        <v>11</v>
      </c>
      <c r="B18" s="226">
        <v>0</v>
      </c>
      <c r="C18" s="225">
        <v>0</v>
      </c>
      <c r="D18" s="123">
        <v>0</v>
      </c>
      <c r="E18" s="236">
        <v>0</v>
      </c>
      <c r="F18" s="232">
        <v>0</v>
      </c>
      <c r="G18" s="9">
        <v>0</v>
      </c>
      <c r="H18" s="239">
        <f>SUM(B18+'July Report'!H18)</f>
        <v>0</v>
      </c>
      <c r="I18" s="239">
        <f>SUM(C18+'July Report'!I18)</f>
        <v>0</v>
      </c>
      <c r="J18" s="119">
        <f>SUM(D18+'July Report'!J18)</f>
        <v>0</v>
      </c>
      <c r="K18" s="236">
        <f>SUM('July Report'!K18+'Aug Report'!E18)</f>
        <v>0</v>
      </c>
      <c r="L18" s="236">
        <f>SUM('July Report'!L18+'Aug Report'!F18)</f>
        <v>0</v>
      </c>
      <c r="M18" s="102">
        <f>SUM('July Report'!M18+'Aug Report'!G18)</f>
        <v>0</v>
      </c>
    </row>
    <row r="19" spans="1:13" ht="17" thickBot="1" x14ac:dyDescent="0.25">
      <c r="A19" s="56" t="s">
        <v>12</v>
      </c>
      <c r="B19" s="230">
        <f>SUM(B5:B18)</f>
        <v>44</v>
      </c>
      <c r="C19" s="230">
        <f t="shared" ref="C19:M19" si="0">SUM(C5:C18)</f>
        <v>45</v>
      </c>
      <c r="D19" s="88">
        <f t="shared" si="0"/>
        <v>3341366.38</v>
      </c>
      <c r="E19" s="237">
        <f t="shared" si="0"/>
        <v>31</v>
      </c>
      <c r="F19" s="237">
        <f t="shared" si="0"/>
        <v>114</v>
      </c>
      <c r="G19" s="90">
        <f t="shared" si="0"/>
        <v>6060746.4099999992</v>
      </c>
      <c r="H19" s="230">
        <f t="shared" si="0"/>
        <v>71</v>
      </c>
      <c r="I19" s="230">
        <f t="shared" si="0"/>
        <v>152</v>
      </c>
      <c r="J19" s="88">
        <f t="shared" si="0"/>
        <v>10270608.359999999</v>
      </c>
      <c r="K19" s="237">
        <f t="shared" si="0"/>
        <v>68</v>
      </c>
      <c r="L19" s="237">
        <f t="shared" si="0"/>
        <v>269</v>
      </c>
      <c r="M19" s="90">
        <f t="shared" si="0"/>
        <v>14395533.959999999</v>
      </c>
    </row>
    <row r="20" spans="1:13" ht="17" thickBot="1" x14ac:dyDescent="0.25">
      <c r="A20" s="57"/>
      <c r="B20" s="57"/>
      <c r="C20" s="57"/>
      <c r="D20" s="57"/>
      <c r="E20" s="57"/>
      <c r="F20" s="57"/>
      <c r="G20" s="57"/>
      <c r="H20" s="57"/>
      <c r="I20" s="57"/>
      <c r="J20" s="57"/>
      <c r="K20" s="57"/>
      <c r="L20" s="57"/>
      <c r="M20" s="57"/>
    </row>
    <row r="21" spans="1:13"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3" ht="16" x14ac:dyDescent="0.15">
      <c r="A22" s="61" t="s">
        <v>44</v>
      </c>
      <c r="B22" s="133"/>
      <c r="C22" s="240">
        <f>'08 Data Dump'!B95</f>
        <v>59</v>
      </c>
      <c r="D22" s="156">
        <f>'08 Data Dump'!N95</f>
        <v>2131466.36</v>
      </c>
      <c r="E22" s="138"/>
      <c r="F22" s="244">
        <v>71</v>
      </c>
      <c r="G22" s="141">
        <v>875356.88</v>
      </c>
      <c r="H22" s="136"/>
      <c r="I22" s="240">
        <f>SUM(C22+'July Report'!I22)</f>
        <v>119</v>
      </c>
      <c r="J22" s="159">
        <f>SUM(D22+'July Report'!J22)</f>
        <v>3622883.51</v>
      </c>
      <c r="K22" s="249"/>
      <c r="L22" s="250" cm="1">
        <f t="array" ref="L22">SUM('July Report'!L22:L22+'Aug Report'!F22:F22)</f>
        <v>139</v>
      </c>
      <c r="M22" s="155">
        <f>SUM('July Report'!M22+'Aug Report'!G22)</f>
        <v>1918187.42</v>
      </c>
    </row>
    <row r="23" spans="1:13" ht="16" x14ac:dyDescent="0.2">
      <c r="A23" s="62" t="s">
        <v>13</v>
      </c>
      <c r="B23" s="134"/>
      <c r="C23" s="241">
        <f>'08 Data Dump'!B35</f>
        <v>33</v>
      </c>
      <c r="D23" s="157">
        <f>'08 Data Dump'!N35</f>
        <v>8278904</v>
      </c>
      <c r="E23" s="139"/>
      <c r="F23" s="245">
        <v>24</v>
      </c>
      <c r="G23" s="15">
        <v>2448195.9900000002</v>
      </c>
      <c r="H23" s="134"/>
      <c r="I23" s="241">
        <f>SUM(C23+'July Report'!I23)</f>
        <v>52</v>
      </c>
      <c r="J23" s="160">
        <f>SUM(D23+'July Report'!J23)</f>
        <v>46027969.18</v>
      </c>
      <c r="K23" s="251"/>
      <c r="L23" s="252" cm="1">
        <f t="array" ref="L23">SUM('July Report'!L23:L23+'Aug Report'!F23:F23)</f>
        <v>46</v>
      </c>
      <c r="M23" s="155">
        <f>SUM('July Report'!M23+'Aug Report'!G23)</f>
        <v>9536728.2599999998</v>
      </c>
    </row>
    <row r="24" spans="1:13" ht="17" thickBot="1" x14ac:dyDescent="0.25">
      <c r="A24" s="63" t="s">
        <v>47</v>
      </c>
      <c r="B24" s="135"/>
      <c r="C24" s="242">
        <f>'08 Data Dump'!S8</f>
        <v>5</v>
      </c>
      <c r="D24" s="158">
        <f>'08 Data Dump'!W6</f>
        <v>29954.45</v>
      </c>
      <c r="E24" s="140"/>
      <c r="F24" s="246">
        <v>0</v>
      </c>
      <c r="G24" s="16">
        <v>0</v>
      </c>
      <c r="H24" s="137"/>
      <c r="I24" s="248">
        <f>SUM(C24+'July Report'!I24)</f>
        <v>7</v>
      </c>
      <c r="J24" s="161">
        <f>SUM(D24+'July Report'!J24)</f>
        <v>119954.45</v>
      </c>
      <c r="K24" s="253"/>
      <c r="L24" s="254" cm="1">
        <f t="array" ref="L24">SUM('July Report'!L24:L24+'Aug Report'!F24:F24)</f>
        <v>3</v>
      </c>
      <c r="M24" s="155">
        <f>SUM('July Report'!M24+'Aug Report'!G24)</f>
        <v>-144090.72</v>
      </c>
    </row>
    <row r="25" spans="1:13" ht="17" thickBot="1" x14ac:dyDescent="0.25">
      <c r="A25" s="64" t="s">
        <v>14</v>
      </c>
      <c r="B25" s="132"/>
      <c r="C25" s="243">
        <f>SUM(C22:C24)</f>
        <v>97</v>
      </c>
      <c r="D25" s="91">
        <f>SUM(D22:D24)</f>
        <v>10440324.809999999</v>
      </c>
      <c r="E25" s="129"/>
      <c r="F25" s="247">
        <f>SUM(F22:F24)</f>
        <v>95</v>
      </c>
      <c r="G25" s="92">
        <f>SUM(G22:G24)</f>
        <v>3323552.87</v>
      </c>
      <c r="H25" s="132"/>
      <c r="I25" s="243">
        <f>SUM(I22:I24)</f>
        <v>178</v>
      </c>
      <c r="J25" s="91">
        <f>SUM(J22:J24)</f>
        <v>49770807.140000001</v>
      </c>
      <c r="K25" s="255"/>
      <c r="L25" s="256">
        <f>SUM(L22:L24)</f>
        <v>188</v>
      </c>
      <c r="M25" s="143">
        <f>SUM(M22:M24)</f>
        <v>11310824.959999999</v>
      </c>
    </row>
    <row r="26" spans="1:13" ht="17" thickBot="1" x14ac:dyDescent="0.25">
      <c r="A26" s="57"/>
      <c r="B26" s="57"/>
      <c r="C26" s="57"/>
      <c r="D26" s="57"/>
      <c r="E26" s="57"/>
      <c r="F26" s="57"/>
      <c r="G26" s="57"/>
      <c r="H26" s="57"/>
      <c r="I26" s="57"/>
      <c r="J26" s="57"/>
      <c r="K26" s="57"/>
      <c r="L26" s="57"/>
      <c r="M26" s="57"/>
    </row>
    <row r="27" spans="1:13"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3" ht="18" thickBot="1" x14ac:dyDescent="0.25">
      <c r="A28" s="67" t="s">
        <v>62</v>
      </c>
      <c r="B28" s="126"/>
      <c r="C28" s="127">
        <f>'08 Data Dump'!R98</f>
        <v>2</v>
      </c>
      <c r="D28" s="379">
        <f>SUM(C5:C12)+(C28)</f>
        <v>36</v>
      </c>
      <c r="E28" s="129"/>
      <c r="F28" s="128">
        <v>3</v>
      </c>
      <c r="G28" s="99">
        <f>SUM(F5:F12)+F28</f>
        <v>113</v>
      </c>
      <c r="H28" s="125"/>
      <c r="I28" s="124">
        <f>SUM(C28+'July Report'!I28)</f>
        <v>4</v>
      </c>
      <c r="J28" s="103">
        <f>SUM(D28+'July Report'!J28)</f>
        <v>137</v>
      </c>
      <c r="K28" s="129"/>
      <c r="L28" s="128">
        <f>SUM(F28+'July Report'!L28)</f>
        <v>5</v>
      </c>
      <c r="M28" s="130">
        <f>SUM(G28+'July Report'!M28)</f>
        <v>258</v>
      </c>
    </row>
    <row r="29" spans="1:13" ht="17" thickBot="1" x14ac:dyDescent="0.25">
      <c r="A29" s="57"/>
      <c r="B29" s="57"/>
      <c r="C29" s="57"/>
      <c r="D29" s="57"/>
      <c r="E29" s="57"/>
      <c r="F29" s="57"/>
      <c r="G29" s="57"/>
      <c r="H29" s="57"/>
      <c r="I29" s="57"/>
      <c r="J29" s="57"/>
      <c r="K29" s="57"/>
      <c r="L29" s="57"/>
      <c r="M29" s="57"/>
    </row>
    <row r="30" spans="1:13"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3" ht="35" thickBot="1" x14ac:dyDescent="0.25">
      <c r="A31" s="69" t="s">
        <v>64</v>
      </c>
      <c r="B31" s="126"/>
      <c r="C31" s="131">
        <f>SUM(B19+C25)</f>
        <v>141</v>
      </c>
      <c r="D31" s="91">
        <f>SUM(D19+D25)</f>
        <v>13781691.189999998</v>
      </c>
      <c r="E31" s="148"/>
      <c r="F31" s="128">
        <f>SUM(E19+F25)</f>
        <v>126</v>
      </c>
      <c r="G31" s="92">
        <f>SUM(G19+G25)</f>
        <v>9384299.2799999993</v>
      </c>
      <c r="H31" s="126"/>
      <c r="I31" s="131">
        <f>SUM(H19+I25)</f>
        <v>249</v>
      </c>
      <c r="J31" s="91">
        <f>SUM(J19+J25)</f>
        <v>60041415.5</v>
      </c>
      <c r="K31" s="148"/>
      <c r="L31" s="128">
        <f>SUM(K19+L25)</f>
        <v>256</v>
      </c>
      <c r="M31" s="93">
        <f>SUM(M19+M25)</f>
        <v>25706358.919999998</v>
      </c>
    </row>
    <row r="32" spans="1:13" ht="17" thickBot="1" x14ac:dyDescent="0.25">
      <c r="A32" s="57"/>
      <c r="B32" s="57"/>
      <c r="C32" s="57"/>
      <c r="D32" s="57"/>
      <c r="E32" s="57"/>
      <c r="F32" s="57"/>
      <c r="G32" s="57"/>
      <c r="H32" s="57"/>
      <c r="I32" s="57"/>
      <c r="J32" s="57"/>
      <c r="K32" s="57"/>
      <c r="L32" s="57"/>
      <c r="M32" s="57"/>
    </row>
    <row r="33" spans="1:13" ht="17" thickBot="1" x14ac:dyDescent="0.25">
      <c r="A33" s="70" t="s">
        <v>45</v>
      </c>
      <c r="B33" s="763">
        <f>'08 Data Dump'!N148</f>
        <v>20671701.639999989</v>
      </c>
      <c r="C33" s="763"/>
      <c r="D33" s="764"/>
      <c r="E33" s="57"/>
      <c r="F33" s="57"/>
      <c r="G33" s="57"/>
      <c r="H33" s="57"/>
      <c r="I33" s="57"/>
      <c r="J33" s="57"/>
      <c r="K33" s="57"/>
      <c r="L33" s="57"/>
      <c r="M33" s="57"/>
    </row>
    <row r="34" spans="1:13" ht="17" thickBot="1" x14ac:dyDescent="0.25">
      <c r="A34" s="71"/>
      <c r="B34" s="72"/>
      <c r="C34" s="72"/>
      <c r="D34" s="72"/>
      <c r="E34" s="57"/>
      <c r="F34" s="57"/>
      <c r="G34" s="57"/>
      <c r="H34" s="57"/>
      <c r="I34" s="57"/>
      <c r="J34" s="57"/>
      <c r="K34" s="57"/>
      <c r="L34" s="57"/>
      <c r="M34" s="57"/>
    </row>
    <row r="35" spans="1:13" ht="17" thickBot="1" x14ac:dyDescent="0.25">
      <c r="A35" s="57"/>
      <c r="B35" s="765" t="s">
        <v>67</v>
      </c>
      <c r="C35" s="766"/>
      <c r="D35" s="767"/>
      <c r="E35" s="766" t="s">
        <v>48</v>
      </c>
      <c r="F35" s="766"/>
      <c r="G35" s="767"/>
      <c r="H35" s="766" t="s">
        <v>68</v>
      </c>
      <c r="I35" s="766"/>
      <c r="J35" s="767"/>
      <c r="K35" s="766" t="s">
        <v>49</v>
      </c>
      <c r="L35" s="766"/>
      <c r="M35" s="768"/>
    </row>
    <row r="36" spans="1:13" ht="16" x14ac:dyDescent="0.15">
      <c r="A36" s="73" t="s">
        <v>16</v>
      </c>
      <c r="B36" s="761" t="s">
        <v>2</v>
      </c>
      <c r="C36" s="761"/>
      <c r="D36" s="74" t="s">
        <v>1</v>
      </c>
      <c r="E36" s="761" t="s">
        <v>2</v>
      </c>
      <c r="F36" s="761"/>
      <c r="G36" s="74" t="s">
        <v>1</v>
      </c>
      <c r="H36" s="761" t="s">
        <v>2</v>
      </c>
      <c r="I36" s="761"/>
      <c r="J36" s="74" t="s">
        <v>1</v>
      </c>
      <c r="K36" s="761" t="s">
        <v>2</v>
      </c>
      <c r="L36" s="761"/>
      <c r="M36" s="75" t="s">
        <v>1</v>
      </c>
    </row>
    <row r="37" spans="1:13" ht="16" x14ac:dyDescent="0.2">
      <c r="A37" s="52" t="s">
        <v>19</v>
      </c>
      <c r="B37" s="172"/>
      <c r="C37" s="173">
        <f>C31</f>
        <v>141</v>
      </c>
      <c r="D37" s="85">
        <f>SUM('08 Five Reports'!C16+'08 Five Reports'!G26)-'Aug Report'!D41</f>
        <v>103792.87</v>
      </c>
      <c r="E37" s="164"/>
      <c r="F37" s="263">
        <v>126</v>
      </c>
      <c r="G37" s="17">
        <v>206003.6</v>
      </c>
      <c r="H37" s="172"/>
      <c r="I37" s="258">
        <f>SUM(C37+'July Report'!I37)</f>
        <v>249</v>
      </c>
      <c r="J37" s="223">
        <f>SUM(D37+'July Report'!J37)</f>
        <v>348277.66</v>
      </c>
      <c r="K37" s="111"/>
      <c r="L37" s="274">
        <f>SUM(F37+'July Report'!L37)</f>
        <v>256</v>
      </c>
      <c r="M37" s="27">
        <f>SUM(G37+'July Report'!M37)</f>
        <v>320581.63</v>
      </c>
    </row>
    <row r="38" spans="1:13" ht="16" x14ac:dyDescent="0.2">
      <c r="A38" s="52" t="s">
        <v>20</v>
      </c>
      <c r="B38" s="176"/>
      <c r="C38" s="173">
        <f>'08 Five Reports'!J4</f>
        <v>159</v>
      </c>
      <c r="D38" s="85">
        <f>SUM('08 Five Reports'!C17+'08 Five Reports'!G27)</f>
        <v>51464.02</v>
      </c>
      <c r="E38" s="164"/>
      <c r="F38" s="263">
        <v>115</v>
      </c>
      <c r="G38" s="18">
        <v>3032.5</v>
      </c>
      <c r="H38" s="172"/>
      <c r="I38" s="258">
        <f>SUM(C38+'July Report'!I38)</f>
        <v>291</v>
      </c>
      <c r="J38" s="223">
        <f>SUM(D38+'July Report'!J38)</f>
        <v>82901.23</v>
      </c>
      <c r="K38" s="111"/>
      <c r="L38" s="274">
        <f>SUM(F38+'July Report'!L38)</f>
        <v>224</v>
      </c>
      <c r="M38" s="27">
        <f>SUM(G38+'July Report'!M38)</f>
        <v>26855.57</v>
      </c>
    </row>
    <row r="39" spans="1:13" ht="16" x14ac:dyDescent="0.2">
      <c r="A39" s="52" t="s">
        <v>21</v>
      </c>
      <c r="B39" s="176"/>
      <c r="C39" s="173">
        <f>'08 Five Reports'!J6</f>
        <v>75</v>
      </c>
      <c r="D39" s="85">
        <f>SUM('08 Five Reports'!C18+'08 Five Reports'!G28)</f>
        <v>11846</v>
      </c>
      <c r="E39" s="164"/>
      <c r="F39" s="263">
        <v>87</v>
      </c>
      <c r="G39" s="17">
        <v>52285</v>
      </c>
      <c r="H39" s="172"/>
      <c r="I39" s="258">
        <f>SUM(C39+'July Report'!I39)</f>
        <v>151</v>
      </c>
      <c r="J39" s="223">
        <f>SUM(D39+'July Report'!J39)</f>
        <v>29494</v>
      </c>
      <c r="K39" s="111"/>
      <c r="L39" s="274">
        <f>SUM(F39+'July Report'!L39)</f>
        <v>164</v>
      </c>
      <c r="M39" s="27">
        <f>SUM(G39+'July Report'!M39)</f>
        <v>63650</v>
      </c>
    </row>
    <row r="40" spans="1:13" ht="16" x14ac:dyDescent="0.2">
      <c r="A40" s="52" t="s">
        <v>22</v>
      </c>
      <c r="B40" s="176"/>
      <c r="C40" s="173">
        <f>'08 Five Reports'!J5</f>
        <v>148</v>
      </c>
      <c r="D40" s="85">
        <f>SUM('08 Five Reports'!C19+'08 Five Reports'!G29)</f>
        <v>19253</v>
      </c>
      <c r="E40" s="164"/>
      <c r="F40" s="263">
        <v>109</v>
      </c>
      <c r="G40" s="18">
        <v>12198</v>
      </c>
      <c r="H40" s="172"/>
      <c r="I40" s="258">
        <f>SUM(C40+'July Report'!I40)</f>
        <v>241</v>
      </c>
      <c r="J40" s="223">
        <f>SUM(D40+'July Report'!J40)</f>
        <v>28733</v>
      </c>
      <c r="K40" s="111"/>
      <c r="L40" s="274">
        <f>SUM(F40+'July Report'!L40)</f>
        <v>256</v>
      </c>
      <c r="M40" s="27">
        <f>SUM(G40+'July Report'!M40)</f>
        <v>24431</v>
      </c>
    </row>
    <row r="41" spans="1:13" ht="17" thickBot="1" x14ac:dyDescent="0.25">
      <c r="A41" s="55" t="s">
        <v>51</v>
      </c>
      <c r="B41" s="182"/>
      <c r="C41" s="183">
        <f>SUM('08 Five Reports'!J3)</f>
        <v>8</v>
      </c>
      <c r="D41" s="86">
        <f>SUM('08 Five Reports'!C46+'08 Five Reports'!G56)</f>
        <v>133</v>
      </c>
      <c r="E41" s="165"/>
      <c r="F41" s="264">
        <v>7</v>
      </c>
      <c r="G41" s="17">
        <v>133</v>
      </c>
      <c r="H41" s="172"/>
      <c r="I41" s="258">
        <f>SUM(C41+'July Report'!I41)</f>
        <v>20</v>
      </c>
      <c r="J41" s="223">
        <f>SUM(D41+'July Report'!J41)</f>
        <v>361</v>
      </c>
      <c r="K41" s="187"/>
      <c r="L41" s="274">
        <f>SUM(F41+'July Report'!L41)</f>
        <v>13</v>
      </c>
      <c r="M41" s="28">
        <f>SUM(G41+'July Report'!M41)</f>
        <v>247</v>
      </c>
    </row>
    <row r="42" spans="1:13" ht="17" thickBot="1" x14ac:dyDescent="0.25">
      <c r="A42" s="76" t="s">
        <v>18</v>
      </c>
      <c r="B42" s="174"/>
      <c r="C42" s="184">
        <f>SUM(C37:C41)</f>
        <v>531</v>
      </c>
      <c r="D42" s="94">
        <f>SUM(D37:D41)</f>
        <v>186488.88999999998</v>
      </c>
      <c r="E42" s="166"/>
      <c r="F42" s="265">
        <f>SUM(F37:F41)</f>
        <v>444</v>
      </c>
      <c r="G42" s="95">
        <f>SUM(G37:G41)</f>
        <v>273652.09999999998</v>
      </c>
      <c r="H42" s="174"/>
      <c r="I42" s="270">
        <f>SUM(I37:I41)</f>
        <v>952</v>
      </c>
      <c r="J42" s="94">
        <f>SUM(J37:J41)</f>
        <v>489766.88999999996</v>
      </c>
      <c r="K42" s="169"/>
      <c r="L42" s="265">
        <f>SUM(L37:L41)</f>
        <v>913</v>
      </c>
      <c r="M42" s="190">
        <f>SUM(M37:M41)</f>
        <v>435765.2</v>
      </c>
    </row>
    <row r="43" spans="1:13" ht="17" thickBot="1" x14ac:dyDescent="0.25">
      <c r="A43" s="57"/>
      <c r="B43" s="57"/>
      <c r="C43" s="57"/>
      <c r="D43" s="57"/>
      <c r="E43" s="57"/>
      <c r="F43" s="57"/>
      <c r="G43" s="57"/>
      <c r="H43" s="57"/>
      <c r="I43" s="57"/>
      <c r="J43" s="57"/>
      <c r="K43" s="57"/>
      <c r="L43" s="57"/>
      <c r="M43" s="57"/>
    </row>
    <row r="44" spans="1:13"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3" ht="16" x14ac:dyDescent="0.2">
      <c r="A45" s="51" t="s">
        <v>36</v>
      </c>
      <c r="B45" s="195"/>
      <c r="C45" s="257">
        <f>'08 Five Reports'!J20</f>
        <v>110</v>
      </c>
      <c r="D45" s="219">
        <f>SUM('08 Five Reports'!G20)</f>
        <v>27576</v>
      </c>
      <c r="E45" s="113"/>
      <c r="F45" s="266">
        <v>175</v>
      </c>
      <c r="G45" s="19">
        <v>41291</v>
      </c>
      <c r="H45" s="196"/>
      <c r="I45" s="271">
        <f>SUM(C45+'July Report'!I45)</f>
        <v>145</v>
      </c>
      <c r="J45" s="222">
        <f>SUM(D45+'July Report'!J45)</f>
        <v>40389</v>
      </c>
      <c r="K45" s="168"/>
      <c r="L45" s="276">
        <f>SUM(F45+'July Report'!L45)</f>
        <v>306</v>
      </c>
      <c r="M45" s="197">
        <f>SUM(G45+'July Report'!M45)</f>
        <v>61690</v>
      </c>
    </row>
    <row r="46" spans="1:13" ht="16" x14ac:dyDescent="0.2">
      <c r="A46" s="52" t="s">
        <v>35</v>
      </c>
      <c r="B46" s="176"/>
      <c r="C46" s="258">
        <f>'08 Five Reports'!J17</f>
        <v>32</v>
      </c>
      <c r="D46" s="220">
        <f>SUM('08 Five Reports'!C5+'08 Five Reports'!G3)</f>
        <v>13718.960000000001</v>
      </c>
      <c r="E46" s="109"/>
      <c r="F46" s="267">
        <v>18</v>
      </c>
      <c r="G46" s="20">
        <v>40999.379999999997</v>
      </c>
      <c r="H46" s="105"/>
      <c r="I46" s="272">
        <f>SUM(C46+'July Report'!I46)</f>
        <v>67</v>
      </c>
      <c r="J46" s="223">
        <f>SUM(D46+'July Report'!J46)</f>
        <v>27356.46</v>
      </c>
      <c r="K46" s="185"/>
      <c r="L46" s="274">
        <f>SUM(F46+'July Report'!L46)</f>
        <v>37</v>
      </c>
      <c r="M46" s="191">
        <f>SUM(G46+'July Report'!M46)</f>
        <v>64747.71</v>
      </c>
    </row>
    <row r="47" spans="1:13" ht="16" x14ac:dyDescent="0.2">
      <c r="A47" s="52" t="s">
        <v>25</v>
      </c>
      <c r="B47" s="176"/>
      <c r="C47" s="258">
        <f>'08 Five Reports'!J18</f>
        <v>89</v>
      </c>
      <c r="D47" s="220">
        <f>SUM('08 Five Reports'!G83)</f>
        <v>47739</v>
      </c>
      <c r="E47" s="109"/>
      <c r="F47" s="267">
        <v>86</v>
      </c>
      <c r="G47" s="20">
        <v>40137</v>
      </c>
      <c r="H47" s="105"/>
      <c r="I47" s="272">
        <f>SUM(C47+'July Report'!I47)</f>
        <v>118</v>
      </c>
      <c r="J47" s="223">
        <f>SUM(D47+'July Report'!J47)</f>
        <v>64882</v>
      </c>
      <c r="K47" s="185"/>
      <c r="L47" s="274">
        <f>SUM(F47+'July Report'!L47)</f>
        <v>206</v>
      </c>
      <c r="M47" s="191">
        <f>SUM(G47+'July Report'!M47)</f>
        <v>94989</v>
      </c>
    </row>
    <row r="48" spans="1:13" ht="16" x14ac:dyDescent="0.2">
      <c r="A48" s="52" t="s">
        <v>26</v>
      </c>
      <c r="B48" s="172"/>
      <c r="C48" s="258">
        <f>'08 Five Reports'!J19</f>
        <v>1</v>
      </c>
      <c r="D48" s="483">
        <v>0</v>
      </c>
      <c r="E48" s="109"/>
      <c r="F48" s="267">
        <v>0</v>
      </c>
      <c r="G48" s="20">
        <v>0</v>
      </c>
      <c r="H48" s="105"/>
      <c r="I48" s="272">
        <f>SUM(C48+'July Report'!I48)</f>
        <v>1</v>
      </c>
      <c r="J48" s="484">
        <f>SUM(D48+'July Report'!J48)</f>
        <v>0</v>
      </c>
      <c r="K48" s="185"/>
      <c r="L48" s="274">
        <f>SUM(F48+'July Report'!L48)</f>
        <v>0</v>
      </c>
      <c r="M48" s="191">
        <f>SUM(G48+'July Report'!M48)</f>
        <v>0</v>
      </c>
    </row>
    <row r="49" spans="1:13" ht="16" x14ac:dyDescent="0.2">
      <c r="A49" s="52" t="s">
        <v>27</v>
      </c>
      <c r="B49" s="176"/>
      <c r="C49" s="258">
        <f>'08 Five Reports'!J14</f>
        <v>33</v>
      </c>
      <c r="D49" s="220">
        <f>SUM('08 Five Reports'!G74)</f>
        <v>8646.6</v>
      </c>
      <c r="E49" s="109"/>
      <c r="F49" s="267">
        <v>19</v>
      </c>
      <c r="G49" s="20">
        <v>45537.22</v>
      </c>
      <c r="H49" s="105"/>
      <c r="I49" s="272">
        <f>SUM(C49+'July Report'!I49)</f>
        <v>44</v>
      </c>
      <c r="J49" s="223">
        <f>SUM(D49+'July Report'!J49)</f>
        <v>25618</v>
      </c>
      <c r="K49" s="185"/>
      <c r="L49" s="274">
        <f>SUM(F49+'July Report'!L49)</f>
        <v>51</v>
      </c>
      <c r="M49" s="191">
        <f>SUM(G49+'July Report'!M49)</f>
        <v>110607.77</v>
      </c>
    </row>
    <row r="50" spans="1:13" ht="16" x14ac:dyDescent="0.2">
      <c r="A50" s="52" t="s">
        <v>28</v>
      </c>
      <c r="B50" s="176"/>
      <c r="C50" s="258">
        <f>'08 Five Reports'!J15</f>
        <v>6</v>
      </c>
      <c r="D50" s="220">
        <f>SUM('08 Five Reports'!G77)</f>
        <v>462</v>
      </c>
      <c r="E50" s="109"/>
      <c r="F50" s="267">
        <v>0</v>
      </c>
      <c r="G50" s="20">
        <v>0</v>
      </c>
      <c r="H50" s="105"/>
      <c r="I50" s="272">
        <f>SUM(C50+'July Report'!I50)</f>
        <v>7</v>
      </c>
      <c r="J50" s="223">
        <f>SUM(D50+'July Report'!J50)</f>
        <v>616</v>
      </c>
      <c r="K50" s="185"/>
      <c r="L50" s="274">
        <f>SUM(F50+'July Report'!L50)</f>
        <v>3</v>
      </c>
      <c r="M50" s="191">
        <f>SUM(G50+'July Report'!M50)</f>
        <v>422</v>
      </c>
    </row>
    <row r="51" spans="1:13" ht="16" x14ac:dyDescent="0.2">
      <c r="A51" s="52" t="s">
        <v>3</v>
      </c>
      <c r="B51" s="176"/>
      <c r="C51" s="258">
        <f>'08 Five Reports'!J10</f>
        <v>8</v>
      </c>
      <c r="D51" s="220">
        <f>SUM('08 Five Reports'!G7)</f>
        <v>1157</v>
      </c>
      <c r="E51" s="109"/>
      <c r="F51" s="267">
        <v>0</v>
      </c>
      <c r="G51" s="20">
        <v>0</v>
      </c>
      <c r="H51" s="105"/>
      <c r="I51" s="272">
        <f>SUM(C51+'July Report'!I51)</f>
        <v>11</v>
      </c>
      <c r="J51" s="223">
        <f>SUM(D51+'July Report'!J51)</f>
        <v>2605</v>
      </c>
      <c r="K51" s="185"/>
      <c r="L51" s="274">
        <f>SUM(F51+'July Report'!L51)</f>
        <v>3</v>
      </c>
      <c r="M51" s="191">
        <f>SUM(G51+'July Report'!M51)</f>
        <v>990</v>
      </c>
    </row>
    <row r="52" spans="1:13" ht="16" x14ac:dyDescent="0.2">
      <c r="A52" s="52" t="s">
        <v>29</v>
      </c>
      <c r="B52" s="176"/>
      <c r="C52" s="258">
        <f>'08 Five Reports'!J13</f>
        <v>27</v>
      </c>
      <c r="D52" s="220">
        <f>SUM('08 Five Reports'!G5)</f>
        <v>5858</v>
      </c>
      <c r="E52" s="109"/>
      <c r="F52" s="267">
        <v>27</v>
      </c>
      <c r="G52" s="20">
        <v>5245</v>
      </c>
      <c r="H52" s="105"/>
      <c r="I52" s="272">
        <f>SUM(C52+'July Report'!I52)</f>
        <v>48</v>
      </c>
      <c r="J52" s="223">
        <f>SUM(D52+'July Report'!J52)</f>
        <v>10264</v>
      </c>
      <c r="K52" s="185"/>
      <c r="L52" s="274">
        <f>SUM(F52+'July Report'!L52)</f>
        <v>51</v>
      </c>
      <c r="M52" s="191">
        <f>SUM(G52+'July Report'!M52)</f>
        <v>10063</v>
      </c>
    </row>
    <row r="53" spans="1:13" ht="16" x14ac:dyDescent="0.2">
      <c r="A53" s="52" t="s">
        <v>30</v>
      </c>
      <c r="B53" s="172"/>
      <c r="C53" s="258">
        <f>'08 Five Reports'!J12</f>
        <v>7</v>
      </c>
      <c r="D53" s="220">
        <f>SUM('08 Five Reports'!G6)</f>
        <v>388</v>
      </c>
      <c r="E53" s="109"/>
      <c r="F53" s="267">
        <v>0</v>
      </c>
      <c r="G53" s="20">
        <v>0</v>
      </c>
      <c r="H53" s="105"/>
      <c r="I53" s="272">
        <f>SUM(C53+'July Report'!I53)</f>
        <v>7</v>
      </c>
      <c r="J53" s="223">
        <f>SUM(D53+'July Report'!J53)</f>
        <v>388</v>
      </c>
      <c r="K53" s="185"/>
      <c r="L53" s="274">
        <f>SUM(F53+'July Report'!L53)</f>
        <v>0</v>
      </c>
      <c r="M53" s="191">
        <f>SUM(G53+'July Report'!M53)</f>
        <v>0</v>
      </c>
    </row>
    <row r="54" spans="1:13" ht="16" x14ac:dyDescent="0.2">
      <c r="A54" s="52" t="s">
        <v>4</v>
      </c>
      <c r="B54" s="176"/>
      <c r="C54" s="258">
        <f>'08 Five Reports'!J16</f>
        <v>3</v>
      </c>
      <c r="D54" s="220">
        <f>SUM('08 Five Reports'!G9)</f>
        <v>5101</v>
      </c>
      <c r="E54" s="109"/>
      <c r="F54" s="267">
        <v>23</v>
      </c>
      <c r="G54" s="20">
        <v>7116</v>
      </c>
      <c r="H54" s="105"/>
      <c r="I54" s="272">
        <f>SUM(C54+'July Report'!I54)</f>
        <v>13</v>
      </c>
      <c r="J54" s="223">
        <f>SUM(D54+'July Report'!J54)</f>
        <v>7707</v>
      </c>
      <c r="K54" s="185"/>
      <c r="L54" s="274">
        <f>SUM(F54+'July Report'!L54)</f>
        <v>42</v>
      </c>
      <c r="M54" s="191">
        <f>SUM(G54+'July Report'!M54)</f>
        <v>12749</v>
      </c>
    </row>
    <row r="55" spans="1:13" ht="16" x14ac:dyDescent="0.2">
      <c r="A55" s="52" t="s">
        <v>31</v>
      </c>
      <c r="B55" s="176"/>
      <c r="C55" s="258">
        <f>'08 Five Reports'!J11</f>
        <v>18</v>
      </c>
      <c r="D55" s="220">
        <f>SUM('08 Five Reports'!C6+'08 Five Reports'!G4)</f>
        <v>881</v>
      </c>
      <c r="E55" s="109"/>
      <c r="F55" s="267">
        <v>14</v>
      </c>
      <c r="G55" s="20">
        <v>919</v>
      </c>
      <c r="H55" s="105"/>
      <c r="I55" s="272">
        <f>SUM(C55+'July Report'!I55)</f>
        <v>29</v>
      </c>
      <c r="J55" s="223">
        <f>SUM(D55+'July Report'!J55)</f>
        <v>1552</v>
      </c>
      <c r="K55" s="185"/>
      <c r="L55" s="274">
        <f>SUM(F55+'July Report'!L55)</f>
        <v>18</v>
      </c>
      <c r="M55" s="191">
        <f>SUM(G55+'July Report'!M55)</f>
        <v>1323</v>
      </c>
    </row>
    <row r="56" spans="1:13" ht="16" x14ac:dyDescent="0.2">
      <c r="A56" s="52" t="s">
        <v>32</v>
      </c>
      <c r="B56" s="176"/>
      <c r="C56" s="258">
        <f>'08 Five Reports'!J24</f>
        <v>10</v>
      </c>
      <c r="D56" s="220">
        <f>SUM('08 Five Reports'!G11)</f>
        <v>735</v>
      </c>
      <c r="E56" s="109"/>
      <c r="F56" s="267">
        <v>9</v>
      </c>
      <c r="G56" s="20">
        <v>1462</v>
      </c>
      <c r="H56" s="105"/>
      <c r="I56" s="272">
        <f>SUM(C56+'July Report'!I56)</f>
        <v>22</v>
      </c>
      <c r="J56" s="223">
        <f>SUM(D56+'July Report'!J56)</f>
        <v>1819</v>
      </c>
      <c r="K56" s="185"/>
      <c r="L56" s="274">
        <f>SUM(F56+'July Report'!L56)</f>
        <v>16</v>
      </c>
      <c r="M56" s="191">
        <f>SUM(G56+'July Report'!M56)</f>
        <v>3495</v>
      </c>
    </row>
    <row r="57" spans="1:13" ht="17" thickBot="1" x14ac:dyDescent="0.25">
      <c r="A57" s="78" t="s">
        <v>33</v>
      </c>
      <c r="B57" s="182"/>
      <c r="C57" s="259">
        <f>'08 Five Reports'!J25</f>
        <v>2</v>
      </c>
      <c r="D57" s="221">
        <f>SUM('08 Five Reports'!G10+'08 Five Reports'!C7)</f>
        <v>10902</v>
      </c>
      <c r="E57" s="198"/>
      <c r="F57" s="268">
        <v>4</v>
      </c>
      <c r="G57" s="199">
        <v>9803</v>
      </c>
      <c r="H57" s="107"/>
      <c r="I57" s="273">
        <f>SUM(C57+'July Report'!I57)</f>
        <v>3</v>
      </c>
      <c r="J57" s="224">
        <f>SUM(D57+'July Report'!J57)</f>
        <v>19293</v>
      </c>
      <c r="K57" s="188"/>
      <c r="L57" s="277">
        <f>SUM(F57+'July Report'!L57)</f>
        <v>5</v>
      </c>
      <c r="M57" s="201">
        <f>SUM(G57+'July Report'!M57)</f>
        <v>16533</v>
      </c>
    </row>
    <row r="58" spans="1:13" ht="17" thickBot="1" x14ac:dyDescent="0.25">
      <c r="A58" s="79" t="s">
        <v>34</v>
      </c>
      <c r="B58" s="179"/>
      <c r="C58" s="260">
        <f>SUM(C45:C57)</f>
        <v>346</v>
      </c>
      <c r="D58" s="94">
        <f>SUM(D45:D57)</f>
        <v>123164.56</v>
      </c>
      <c r="E58" s="169"/>
      <c r="F58" s="265">
        <f>SUM(F45:F57)</f>
        <v>375</v>
      </c>
      <c r="G58" s="95">
        <f>SUM(G45:G57)</f>
        <v>192509.6</v>
      </c>
      <c r="H58" s="179"/>
      <c r="I58" s="260">
        <f>SUM(I45:I57)</f>
        <v>515</v>
      </c>
      <c r="J58" s="94">
        <f>SUM(J45:J57)</f>
        <v>202489.46</v>
      </c>
      <c r="K58" s="166"/>
      <c r="L58" s="265">
        <f>SUM(L45:L57)</f>
        <v>738</v>
      </c>
      <c r="M58" s="275">
        <f>SUM(M45:M57)</f>
        <v>377609.48</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877</v>
      </c>
      <c r="D60" s="95">
        <f>SUM(D42+D58)</f>
        <v>309653.44999999995</v>
      </c>
      <c r="E60" s="171"/>
      <c r="F60" s="269">
        <f>SUM(F42+F58)</f>
        <v>819</v>
      </c>
      <c r="G60" s="97">
        <f>SUM(G42+G58)</f>
        <v>466161.69999999995</v>
      </c>
      <c r="H60" s="181"/>
      <c r="I60" s="262">
        <f>SUM(I42+I58)</f>
        <v>1467</v>
      </c>
      <c r="J60" s="95">
        <f>SUM(J42+J58)</f>
        <v>692256.35</v>
      </c>
      <c r="K60" s="171"/>
      <c r="L60" s="269">
        <f>SUM(L42+L58)</f>
        <v>1651</v>
      </c>
      <c r="M60" s="98">
        <f>SUM(M42+M58)</f>
        <v>813374.67999999993</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A1:M1"/>
    <mergeCell ref="B3:D3"/>
    <mergeCell ref="E3:G3"/>
    <mergeCell ref="H3:J3"/>
    <mergeCell ref="K3:M3"/>
    <mergeCell ref="B21:C21"/>
    <mergeCell ref="E21:F21"/>
    <mergeCell ref="H21:I21"/>
    <mergeCell ref="K21:L21"/>
    <mergeCell ref="B30:C30"/>
    <mergeCell ref="E30:F30"/>
    <mergeCell ref="H30:I30"/>
    <mergeCell ref="K30:L30"/>
    <mergeCell ref="B27:C27"/>
    <mergeCell ref="E27:F27"/>
    <mergeCell ref="H27:I27"/>
    <mergeCell ref="K27:L27"/>
    <mergeCell ref="B33:D33"/>
    <mergeCell ref="B35:D35"/>
    <mergeCell ref="E35:G35"/>
    <mergeCell ref="H35:J35"/>
    <mergeCell ref="K35:M35"/>
    <mergeCell ref="B36:C36"/>
    <mergeCell ref="E36:F36"/>
    <mergeCell ref="H36:I36"/>
    <mergeCell ref="K36:L36"/>
    <mergeCell ref="B44:C44"/>
    <mergeCell ref="E44:F44"/>
    <mergeCell ref="H44:I44"/>
    <mergeCell ref="K44:L44"/>
  </mergeCells>
  <pageMargins left="0.7" right="0.7" top="0.75" bottom="0.75" header="0.3" footer="0.3"/>
  <pageSetup scale="53" orientation="portrait" verticalDpi="300" r:id="rId1"/>
  <ignoredErrors>
    <ignoredError sqref="G28" formulaRange="1"/>
  </ignoredError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B3C9-825C-4DBC-9580-2EFEB1211F06}">
  <dimension ref="A1:J125"/>
  <sheetViews>
    <sheetView workbookViewId="0">
      <selection sqref="A1:A1048576"/>
    </sheetView>
  </sheetViews>
  <sheetFormatPr baseColWidth="10" defaultColWidth="8.83203125" defaultRowHeight="13" x14ac:dyDescent="0.15"/>
  <cols>
    <col min="1" max="1" width="32.6640625" style="420" customWidth="1"/>
    <col min="2" max="2" width="28.33203125" customWidth="1"/>
    <col min="3" max="3" width="23.6640625" customWidth="1"/>
    <col min="5" max="5" width="30.83203125" style="420" customWidth="1"/>
    <col min="6" max="6" width="37.1640625" customWidth="1"/>
    <col min="7" max="7" width="20.1640625" customWidth="1"/>
    <col min="8" max="8" width="10.5" customWidth="1"/>
    <col min="9" max="9" width="66.33203125" customWidth="1"/>
  </cols>
  <sheetData>
    <row r="1" spans="1:10" ht="15" thickBot="1" x14ac:dyDescent="0.2">
      <c r="A1" s="473" t="s">
        <v>1074</v>
      </c>
      <c r="E1" s="473" t="s">
        <v>1097</v>
      </c>
      <c r="F1" s="441"/>
      <c r="G1" s="441"/>
    </row>
    <row r="2" spans="1:10" ht="52" thickBot="1" x14ac:dyDescent="0.25">
      <c r="A2" s="473" t="s">
        <v>524</v>
      </c>
      <c r="B2" s="441" t="s">
        <v>525</v>
      </c>
      <c r="C2" s="441" t="s">
        <v>526</v>
      </c>
      <c r="E2" s="473" t="s">
        <v>524</v>
      </c>
      <c r="F2" s="441" t="s">
        <v>525</v>
      </c>
      <c r="G2" s="441" t="s">
        <v>526</v>
      </c>
      <c r="I2" s="476" t="s">
        <v>644</v>
      </c>
      <c r="J2" s="476" t="s">
        <v>645</v>
      </c>
    </row>
    <row r="3" spans="1:10" ht="18" thickBot="1" x14ac:dyDescent="0.2">
      <c r="A3" s="420" t="s">
        <v>531</v>
      </c>
      <c r="B3" t="s">
        <v>532</v>
      </c>
      <c r="C3" s="442">
        <v>6778</v>
      </c>
      <c r="E3" s="420" t="s">
        <v>537</v>
      </c>
      <c r="F3" t="s">
        <v>538</v>
      </c>
      <c r="G3" s="442">
        <v>12641.35</v>
      </c>
      <c r="I3" s="477" t="s">
        <v>51</v>
      </c>
      <c r="J3" s="480">
        <v>8</v>
      </c>
    </row>
    <row r="4" spans="1:10" ht="18" thickBot="1" x14ac:dyDescent="0.2">
      <c r="A4" s="420" t="s">
        <v>533</v>
      </c>
      <c r="B4" t="s">
        <v>534</v>
      </c>
      <c r="C4" s="442">
        <v>1222.5</v>
      </c>
      <c r="E4" s="420" t="s">
        <v>595</v>
      </c>
      <c r="F4" t="s">
        <v>596</v>
      </c>
      <c r="G4" s="442">
        <v>820</v>
      </c>
      <c r="I4" s="478" t="s">
        <v>572</v>
      </c>
      <c r="J4" s="481">
        <v>159</v>
      </c>
    </row>
    <row r="5" spans="1:10" ht="18" thickBot="1" x14ac:dyDescent="0.2">
      <c r="A5" s="420" t="s">
        <v>537</v>
      </c>
      <c r="B5" t="s">
        <v>538</v>
      </c>
      <c r="C5" s="442">
        <v>1077.6099999999999</v>
      </c>
      <c r="E5" s="420" t="s">
        <v>597</v>
      </c>
      <c r="F5" t="s">
        <v>598</v>
      </c>
      <c r="G5" s="442">
        <v>5858</v>
      </c>
      <c r="I5" s="477" t="s">
        <v>590</v>
      </c>
      <c r="J5" s="480">
        <v>148</v>
      </c>
    </row>
    <row r="6" spans="1:10" ht="18" thickBot="1" x14ac:dyDescent="0.2">
      <c r="A6" s="420" t="s">
        <v>595</v>
      </c>
      <c r="B6" t="s">
        <v>596</v>
      </c>
      <c r="C6" s="442">
        <v>61</v>
      </c>
      <c r="E6" s="420" t="s">
        <v>1075</v>
      </c>
      <c r="F6" t="s">
        <v>1076</v>
      </c>
      <c r="G6" s="442">
        <v>388</v>
      </c>
      <c r="I6" s="478" t="s">
        <v>592</v>
      </c>
      <c r="J6" s="481">
        <v>75</v>
      </c>
    </row>
    <row r="7" spans="1:10" ht="18" thickTop="1" thickBot="1" x14ac:dyDescent="0.2">
      <c r="A7" s="420" t="s">
        <v>539</v>
      </c>
      <c r="B7" t="s">
        <v>33</v>
      </c>
      <c r="C7" s="442">
        <v>1725</v>
      </c>
      <c r="E7" s="420" t="s">
        <v>599</v>
      </c>
      <c r="F7" t="s">
        <v>600</v>
      </c>
      <c r="G7" s="442">
        <v>1157</v>
      </c>
      <c r="I7" s="479"/>
      <c r="J7" s="482">
        <v>390</v>
      </c>
    </row>
    <row r="8" spans="1:10" ht="17" thickBot="1" x14ac:dyDescent="0.25">
      <c r="A8" s="420" t="s">
        <v>605</v>
      </c>
      <c r="B8" t="s">
        <v>606</v>
      </c>
      <c r="C8" s="442">
        <v>113</v>
      </c>
      <c r="E8" s="420" t="s">
        <v>1077</v>
      </c>
      <c r="F8" t="s">
        <v>1078</v>
      </c>
      <c r="G8" s="442">
        <v>402</v>
      </c>
      <c r="I8" s="81"/>
      <c r="J8" s="81"/>
    </row>
    <row r="9" spans="1:10" ht="52" thickBot="1" x14ac:dyDescent="0.25">
      <c r="A9" s="420" t="s">
        <v>540</v>
      </c>
      <c r="B9" t="s">
        <v>541</v>
      </c>
      <c r="C9" s="442">
        <v>1049</v>
      </c>
      <c r="E9" s="420" t="s">
        <v>601</v>
      </c>
      <c r="F9" t="s">
        <v>602</v>
      </c>
      <c r="G9" s="442">
        <v>5101</v>
      </c>
      <c r="I9" s="476" t="s">
        <v>647</v>
      </c>
      <c r="J9" s="476" t="s">
        <v>645</v>
      </c>
    </row>
    <row r="10" spans="1:10" ht="18" thickBot="1" x14ac:dyDescent="0.2">
      <c r="A10" s="420" t="s">
        <v>542</v>
      </c>
      <c r="B10" t="s">
        <v>543</v>
      </c>
      <c r="C10" s="442">
        <v>1262</v>
      </c>
      <c r="E10" s="420" t="s">
        <v>539</v>
      </c>
      <c r="F10" t="s">
        <v>33</v>
      </c>
      <c r="G10" s="442">
        <v>9177</v>
      </c>
      <c r="I10" s="477" t="s">
        <v>623</v>
      </c>
      <c r="J10" s="480">
        <v>8</v>
      </c>
    </row>
    <row r="11" spans="1:10" ht="18" thickBot="1" x14ac:dyDescent="0.2">
      <c r="A11" s="420" t="s">
        <v>544</v>
      </c>
      <c r="B11" t="s">
        <v>545</v>
      </c>
      <c r="C11" s="442">
        <v>741</v>
      </c>
      <c r="E11" s="420" t="s">
        <v>603</v>
      </c>
      <c r="F11" t="s">
        <v>604</v>
      </c>
      <c r="G11" s="442">
        <v>735</v>
      </c>
      <c r="I11" s="478" t="s">
        <v>1087</v>
      </c>
      <c r="J11" s="481">
        <v>18</v>
      </c>
    </row>
    <row r="12" spans="1:10" ht="18" thickBot="1" x14ac:dyDescent="0.2">
      <c r="A12" s="420" t="s">
        <v>546</v>
      </c>
      <c r="B12" t="s">
        <v>547</v>
      </c>
      <c r="C12" s="442">
        <v>330</v>
      </c>
      <c r="E12" s="420" t="s">
        <v>1079</v>
      </c>
      <c r="F12" t="s">
        <v>1080</v>
      </c>
      <c r="G12" s="442">
        <v>600</v>
      </c>
      <c r="I12" s="477" t="s">
        <v>1089</v>
      </c>
      <c r="J12" s="480">
        <v>7</v>
      </c>
    </row>
    <row r="13" spans="1:10" ht="18" thickBot="1" x14ac:dyDescent="0.2">
      <c r="A13" s="420" t="s">
        <v>550</v>
      </c>
      <c r="B13" t="s">
        <v>551</v>
      </c>
      <c r="C13" s="442">
        <v>26161</v>
      </c>
      <c r="E13" s="420" t="s">
        <v>1081</v>
      </c>
      <c r="F13" t="s">
        <v>1082</v>
      </c>
      <c r="G13" s="442">
        <v>2250</v>
      </c>
      <c r="I13" s="478" t="s">
        <v>625</v>
      </c>
      <c r="J13" s="481">
        <v>27</v>
      </c>
    </row>
    <row r="14" spans="1:10" ht="18" thickBot="1" x14ac:dyDescent="0.2">
      <c r="E14" s="420" t="s">
        <v>1083</v>
      </c>
      <c r="F14" t="s">
        <v>1084</v>
      </c>
      <c r="G14" s="442">
        <v>1166</v>
      </c>
      <c r="I14" s="477" t="s">
        <v>648</v>
      </c>
      <c r="J14" s="480">
        <v>33</v>
      </c>
    </row>
    <row r="15" spans="1:10" ht="18" thickBot="1" x14ac:dyDescent="0.2">
      <c r="E15" s="420" t="s">
        <v>540</v>
      </c>
      <c r="F15" t="s">
        <v>541</v>
      </c>
      <c r="G15" s="442">
        <v>444</v>
      </c>
      <c r="I15" s="478" t="s">
        <v>627</v>
      </c>
      <c r="J15" s="481">
        <v>6</v>
      </c>
    </row>
    <row r="16" spans="1:10" ht="18" thickBot="1" x14ac:dyDescent="0.2">
      <c r="A16" s="420" t="s">
        <v>552</v>
      </c>
      <c r="B16" t="s">
        <v>553</v>
      </c>
      <c r="C16" s="442">
        <v>38731.599999999999</v>
      </c>
      <c r="E16" s="420" t="s">
        <v>542</v>
      </c>
      <c r="F16" t="s">
        <v>543</v>
      </c>
      <c r="G16" s="442">
        <v>1636</v>
      </c>
      <c r="I16" s="477" t="s">
        <v>1098</v>
      </c>
      <c r="J16" s="480">
        <v>3</v>
      </c>
    </row>
    <row r="17" spans="1:10" ht="18" thickBot="1" x14ac:dyDescent="0.2">
      <c r="A17" s="420" t="s">
        <v>554</v>
      </c>
      <c r="B17" t="s">
        <v>555</v>
      </c>
      <c r="C17" s="442">
        <v>51326.02</v>
      </c>
      <c r="E17" s="420" t="s">
        <v>544</v>
      </c>
      <c r="F17" t="s">
        <v>545</v>
      </c>
      <c r="G17" s="442">
        <v>6506</v>
      </c>
      <c r="I17" s="478" t="s">
        <v>576</v>
      </c>
      <c r="J17" s="481">
        <v>32</v>
      </c>
    </row>
    <row r="18" spans="1:10" ht="18" thickBot="1" x14ac:dyDescent="0.2">
      <c r="A18" s="420" t="s">
        <v>556</v>
      </c>
      <c r="B18" t="s">
        <v>557</v>
      </c>
      <c r="C18" s="442">
        <v>11616</v>
      </c>
      <c r="G18" s="442"/>
      <c r="I18" s="477" t="s">
        <v>629</v>
      </c>
      <c r="J18" s="480">
        <v>89</v>
      </c>
    </row>
    <row r="19" spans="1:10" ht="18" thickBot="1" x14ac:dyDescent="0.2">
      <c r="A19" s="420" t="s">
        <v>558</v>
      </c>
      <c r="B19" t="s">
        <v>559</v>
      </c>
      <c r="C19" s="442">
        <v>18176</v>
      </c>
      <c r="G19" s="442"/>
      <c r="I19" s="478" t="s">
        <v>1099</v>
      </c>
      <c r="J19" s="481">
        <v>1</v>
      </c>
    </row>
    <row r="20" spans="1:10" ht="18" thickBot="1" x14ac:dyDescent="0.2">
      <c r="A20" s="420" t="s">
        <v>619</v>
      </c>
      <c r="B20" t="s">
        <v>620</v>
      </c>
      <c r="C20" s="442">
        <v>3821</v>
      </c>
      <c r="E20" s="420" t="s">
        <v>608</v>
      </c>
      <c r="F20" t="s">
        <v>609</v>
      </c>
      <c r="G20" s="442">
        <v>27576</v>
      </c>
      <c r="I20" s="477" t="s">
        <v>631</v>
      </c>
      <c r="J20" s="480">
        <v>110</v>
      </c>
    </row>
    <row r="21" spans="1:10" ht="18" thickTop="1" thickBot="1" x14ac:dyDescent="0.2">
      <c r="A21" s="473" t="s">
        <v>526</v>
      </c>
      <c r="B21" s="441"/>
      <c r="C21" s="474">
        <v>164190.73000000001</v>
      </c>
      <c r="E21" s="420" t="s">
        <v>610</v>
      </c>
      <c r="F21" t="s">
        <v>611</v>
      </c>
      <c r="G21" s="442">
        <v>47739</v>
      </c>
      <c r="I21" s="479"/>
      <c r="J21" s="482">
        <v>334</v>
      </c>
    </row>
    <row r="22" spans="1:10" ht="15" thickBot="1" x14ac:dyDescent="0.2">
      <c r="E22" s="420" t="s">
        <v>548</v>
      </c>
      <c r="F22" t="s">
        <v>549</v>
      </c>
      <c r="G22" s="442">
        <v>9108.6</v>
      </c>
    </row>
    <row r="23" spans="1:10" ht="52" thickBot="1" x14ac:dyDescent="0.25">
      <c r="A23" s="420" t="s">
        <v>562</v>
      </c>
      <c r="C23" t="s">
        <v>526</v>
      </c>
      <c r="E23" s="420" t="s">
        <v>1085</v>
      </c>
      <c r="F23" t="s">
        <v>1086</v>
      </c>
      <c r="G23" s="442">
        <v>1144</v>
      </c>
      <c r="I23" s="476" t="s">
        <v>647</v>
      </c>
      <c r="J23" s="476" t="s">
        <v>645</v>
      </c>
    </row>
    <row r="24" spans="1:10" ht="18" thickBot="1" x14ac:dyDescent="0.2">
      <c r="A24" s="420" t="s">
        <v>563</v>
      </c>
      <c r="E24" s="420" t="s">
        <v>550</v>
      </c>
      <c r="F24" t="s">
        <v>551</v>
      </c>
      <c r="G24" s="442">
        <v>70023</v>
      </c>
      <c r="I24" s="477" t="s">
        <v>637</v>
      </c>
      <c r="J24" s="480">
        <v>10</v>
      </c>
    </row>
    <row r="25" spans="1:10" ht="18" thickBot="1" x14ac:dyDescent="0.2">
      <c r="A25" s="420" t="s">
        <v>539</v>
      </c>
      <c r="C25" s="442">
        <v>900</v>
      </c>
      <c r="E25" s="420" t="s">
        <v>613</v>
      </c>
      <c r="G25" s="442">
        <v>22739</v>
      </c>
      <c r="I25" s="478" t="s">
        <v>639</v>
      </c>
      <c r="J25" s="481">
        <v>2</v>
      </c>
    </row>
    <row r="26" spans="1:10" ht="18" thickTop="1" thickBot="1" x14ac:dyDescent="0.2">
      <c r="A26" s="420" t="s">
        <v>540</v>
      </c>
      <c r="C26" s="442">
        <v>1049</v>
      </c>
      <c r="E26" s="420" t="s">
        <v>552</v>
      </c>
      <c r="F26" t="s">
        <v>553</v>
      </c>
      <c r="G26" s="442">
        <v>65194.27</v>
      </c>
      <c r="I26" s="479"/>
      <c r="J26" s="482">
        <v>12</v>
      </c>
    </row>
    <row r="27" spans="1:10" ht="14" x14ac:dyDescent="0.15">
      <c r="A27" s="420" t="s">
        <v>542</v>
      </c>
      <c r="C27" s="442">
        <v>1262</v>
      </c>
      <c r="E27" s="420" t="s">
        <v>554</v>
      </c>
      <c r="F27" t="s">
        <v>555</v>
      </c>
      <c r="G27" s="442">
        <v>138</v>
      </c>
    </row>
    <row r="28" spans="1:10" ht="14" x14ac:dyDescent="0.15">
      <c r="A28" s="420" t="s">
        <v>544</v>
      </c>
      <c r="C28" s="442">
        <v>255</v>
      </c>
      <c r="E28" s="420" t="s">
        <v>556</v>
      </c>
      <c r="F28" t="s">
        <v>557</v>
      </c>
      <c r="G28" s="442">
        <v>230</v>
      </c>
    </row>
    <row r="29" spans="1:10" ht="14" x14ac:dyDescent="0.15">
      <c r="A29" s="420" t="s">
        <v>552</v>
      </c>
      <c r="C29" s="442">
        <v>19793.3</v>
      </c>
      <c r="E29" s="420" t="s">
        <v>558</v>
      </c>
      <c r="F29" t="s">
        <v>559</v>
      </c>
      <c r="G29" s="442">
        <v>1077</v>
      </c>
    </row>
    <row r="30" spans="1:10" ht="14" x14ac:dyDescent="0.15">
      <c r="A30" s="473" t="s">
        <v>564</v>
      </c>
      <c r="B30" s="441"/>
      <c r="C30" s="474">
        <v>23259.3</v>
      </c>
      <c r="E30" s="420" t="s">
        <v>560</v>
      </c>
      <c r="F30" t="s">
        <v>561</v>
      </c>
      <c r="G30" s="442">
        <v>6813.3</v>
      </c>
    </row>
    <row r="31" spans="1:10" ht="14" x14ac:dyDescent="0.15">
      <c r="A31" s="420" t="s">
        <v>565</v>
      </c>
      <c r="C31" s="442"/>
      <c r="E31" s="420" t="s">
        <v>614</v>
      </c>
      <c r="G31" s="442">
        <v>820.14</v>
      </c>
    </row>
    <row r="32" spans="1:10" ht="14" x14ac:dyDescent="0.15">
      <c r="A32" s="420" t="s">
        <v>539</v>
      </c>
      <c r="C32" s="442">
        <v>825</v>
      </c>
      <c r="E32" s="420" t="s">
        <v>615</v>
      </c>
      <c r="F32" t="s">
        <v>616</v>
      </c>
      <c r="G32" s="442">
        <v>61558</v>
      </c>
    </row>
    <row r="33" spans="1:7" ht="14" x14ac:dyDescent="0.15">
      <c r="A33" s="420" t="s">
        <v>544</v>
      </c>
      <c r="C33" s="442">
        <v>486</v>
      </c>
      <c r="E33" s="420" t="s">
        <v>617</v>
      </c>
      <c r="F33" t="s">
        <v>618</v>
      </c>
      <c r="G33" s="442">
        <v>120</v>
      </c>
    </row>
    <row r="34" spans="1:7" ht="14" x14ac:dyDescent="0.15">
      <c r="A34" s="420" t="s">
        <v>550</v>
      </c>
      <c r="C34" s="442">
        <v>947</v>
      </c>
      <c r="E34" s="420" t="s">
        <v>619</v>
      </c>
      <c r="F34" t="s">
        <v>620</v>
      </c>
      <c r="G34" s="442">
        <v>90951</v>
      </c>
    </row>
    <row r="35" spans="1:7" ht="14" x14ac:dyDescent="0.15">
      <c r="A35" s="420" t="s">
        <v>552</v>
      </c>
      <c r="C35" s="442">
        <v>18900.3</v>
      </c>
      <c r="E35" s="473" t="s">
        <v>526</v>
      </c>
      <c r="F35" s="441"/>
      <c r="G35" s="474">
        <v>454112.66</v>
      </c>
    </row>
    <row r="36" spans="1:7" ht="14" x14ac:dyDescent="0.15">
      <c r="A36" s="473" t="s">
        <v>566</v>
      </c>
      <c r="B36" s="441"/>
      <c r="C36" s="474">
        <v>21158.3</v>
      </c>
    </row>
    <row r="37" spans="1:7" ht="14" x14ac:dyDescent="0.15">
      <c r="A37" s="420" t="s">
        <v>567</v>
      </c>
      <c r="C37" s="442"/>
      <c r="E37" s="420" t="s">
        <v>562</v>
      </c>
      <c r="G37" t="s">
        <v>526</v>
      </c>
    </row>
    <row r="38" spans="1:7" ht="14" x14ac:dyDescent="0.15">
      <c r="A38" s="420" t="s">
        <v>531</v>
      </c>
      <c r="C38" s="442">
        <v>1914</v>
      </c>
      <c r="E38" s="420" t="s">
        <v>563</v>
      </c>
    </row>
    <row r="39" spans="1:7" ht="14" x14ac:dyDescent="0.15">
      <c r="A39" s="420" t="s">
        <v>546</v>
      </c>
      <c r="C39" s="442">
        <v>275</v>
      </c>
      <c r="E39" s="420" t="s">
        <v>539</v>
      </c>
      <c r="G39" s="442">
        <v>2250</v>
      </c>
    </row>
    <row r="40" spans="1:7" ht="14" x14ac:dyDescent="0.15">
      <c r="A40" s="473" t="s">
        <v>568</v>
      </c>
      <c r="B40" s="441"/>
      <c r="C40" s="474">
        <v>2189</v>
      </c>
      <c r="E40" s="420" t="s">
        <v>540</v>
      </c>
      <c r="G40" s="442">
        <v>444</v>
      </c>
    </row>
    <row r="41" spans="1:7" ht="14" x14ac:dyDescent="0.15">
      <c r="A41" s="420" t="s">
        <v>569</v>
      </c>
      <c r="C41" s="442"/>
      <c r="E41" s="420" t="s">
        <v>542</v>
      </c>
      <c r="G41" s="442">
        <v>1636</v>
      </c>
    </row>
    <row r="42" spans="1:7" ht="14" x14ac:dyDescent="0.15">
      <c r="A42" s="420" t="s">
        <v>531</v>
      </c>
      <c r="C42" s="442">
        <v>792</v>
      </c>
      <c r="E42" s="420" t="s">
        <v>544</v>
      </c>
      <c r="G42" s="442">
        <v>665</v>
      </c>
    </row>
    <row r="43" spans="1:7" ht="14" x14ac:dyDescent="0.15">
      <c r="A43" s="420" t="s">
        <v>533</v>
      </c>
      <c r="C43" s="442">
        <v>792</v>
      </c>
      <c r="E43" s="420" t="s">
        <v>550</v>
      </c>
      <c r="G43" s="442">
        <v>4944</v>
      </c>
    </row>
    <row r="44" spans="1:7" ht="28" x14ac:dyDescent="0.15">
      <c r="A44" s="473" t="s">
        <v>570</v>
      </c>
      <c r="B44" s="441"/>
      <c r="C44" s="474">
        <v>1584</v>
      </c>
      <c r="E44" s="420" t="s">
        <v>552</v>
      </c>
      <c r="G44" s="442">
        <v>31787.87</v>
      </c>
    </row>
    <row r="45" spans="1:7" ht="14" x14ac:dyDescent="0.15">
      <c r="A45" s="420" t="s">
        <v>51</v>
      </c>
      <c r="C45" s="442"/>
      <c r="E45" s="473" t="s">
        <v>564</v>
      </c>
      <c r="F45" s="441"/>
      <c r="G45" s="474">
        <v>41726.870000000003</v>
      </c>
    </row>
    <row r="46" spans="1:7" ht="14" x14ac:dyDescent="0.15">
      <c r="A46" s="420" t="s">
        <v>552</v>
      </c>
      <c r="C46" s="442">
        <v>38</v>
      </c>
      <c r="E46" s="420" t="s">
        <v>565</v>
      </c>
      <c r="G46" s="442"/>
    </row>
    <row r="47" spans="1:7" ht="14" x14ac:dyDescent="0.15">
      <c r="A47" s="473" t="s">
        <v>571</v>
      </c>
      <c r="B47" s="441"/>
      <c r="C47" s="474">
        <v>38</v>
      </c>
      <c r="E47" s="420" t="s">
        <v>539</v>
      </c>
      <c r="G47" s="442">
        <v>5877</v>
      </c>
    </row>
    <row r="48" spans="1:7" ht="14" x14ac:dyDescent="0.15">
      <c r="A48" s="420" t="s">
        <v>572</v>
      </c>
      <c r="C48" s="442"/>
      <c r="E48" s="420" t="s">
        <v>544</v>
      </c>
      <c r="G48" s="442">
        <v>5841</v>
      </c>
    </row>
    <row r="49" spans="1:7" ht="14" x14ac:dyDescent="0.15">
      <c r="A49" s="420" t="s">
        <v>554</v>
      </c>
      <c r="C49" s="442">
        <v>51326.02</v>
      </c>
      <c r="E49" s="420" t="s">
        <v>550</v>
      </c>
      <c r="G49" s="442">
        <v>65079</v>
      </c>
    </row>
    <row r="50" spans="1:7" ht="14" x14ac:dyDescent="0.15">
      <c r="A50" s="473" t="s">
        <v>573</v>
      </c>
      <c r="B50" s="441"/>
      <c r="C50" s="474">
        <v>51326.02</v>
      </c>
      <c r="E50" s="420" t="s">
        <v>613</v>
      </c>
      <c r="G50" s="442">
        <v>22739</v>
      </c>
    </row>
    <row r="51" spans="1:7" ht="14" x14ac:dyDescent="0.15">
      <c r="C51" s="442"/>
      <c r="E51" s="420" t="s">
        <v>552</v>
      </c>
      <c r="G51" s="442">
        <v>33311.4</v>
      </c>
    </row>
    <row r="52" spans="1:7" ht="14" x14ac:dyDescent="0.15">
      <c r="A52" s="420" t="s">
        <v>576</v>
      </c>
      <c r="C52" s="442"/>
      <c r="G52" s="442"/>
    </row>
    <row r="53" spans="1:7" ht="14" x14ac:dyDescent="0.15">
      <c r="A53" s="420" t="s">
        <v>537</v>
      </c>
      <c r="C53" s="442">
        <v>1077.6099999999999</v>
      </c>
      <c r="E53" s="420" t="s">
        <v>560</v>
      </c>
      <c r="G53" s="442">
        <v>6813.3</v>
      </c>
    </row>
    <row r="54" spans="1:7" ht="28" x14ac:dyDescent="0.15">
      <c r="A54" s="473" t="s">
        <v>577</v>
      </c>
      <c r="B54" s="441"/>
      <c r="C54" s="474">
        <v>1077.6099999999999</v>
      </c>
      <c r="E54" s="473" t="s">
        <v>566</v>
      </c>
      <c r="F54" s="441"/>
      <c r="G54" s="474">
        <v>139660.70000000001</v>
      </c>
    </row>
    <row r="55" spans="1:7" ht="28" x14ac:dyDescent="0.15">
      <c r="A55" s="420" t="s">
        <v>629</v>
      </c>
      <c r="C55" s="442"/>
      <c r="E55" s="420" t="s">
        <v>51</v>
      </c>
      <c r="G55" s="442"/>
    </row>
    <row r="56" spans="1:7" ht="14" x14ac:dyDescent="0.15">
      <c r="A56" s="420" t="s">
        <v>605</v>
      </c>
      <c r="C56" s="442">
        <v>113</v>
      </c>
      <c r="E56" s="420" t="s">
        <v>552</v>
      </c>
      <c r="G56" s="442">
        <v>95</v>
      </c>
    </row>
    <row r="57" spans="1:7" ht="14" x14ac:dyDescent="0.15">
      <c r="A57" s="420" t="s">
        <v>550</v>
      </c>
      <c r="C57" s="442">
        <v>25214</v>
      </c>
      <c r="E57" s="420" t="s">
        <v>571</v>
      </c>
      <c r="G57" s="442">
        <v>95</v>
      </c>
    </row>
    <row r="58" spans="1:7" ht="14" x14ac:dyDescent="0.15">
      <c r="A58" s="420" t="s">
        <v>619</v>
      </c>
      <c r="C58" s="442">
        <v>3821</v>
      </c>
      <c r="E58" s="420" t="s">
        <v>572</v>
      </c>
      <c r="G58" s="442"/>
    </row>
    <row r="59" spans="1:7" ht="42" x14ac:dyDescent="0.15">
      <c r="A59" s="473" t="s">
        <v>630</v>
      </c>
      <c r="B59" s="441"/>
      <c r="C59" s="474">
        <v>29148</v>
      </c>
      <c r="E59" s="420" t="s">
        <v>554</v>
      </c>
      <c r="G59" s="442">
        <v>138</v>
      </c>
    </row>
    <row r="60" spans="1:7" ht="14" x14ac:dyDescent="0.15">
      <c r="A60" s="420" t="s">
        <v>633</v>
      </c>
      <c r="C60" s="442"/>
      <c r="E60" s="473" t="s">
        <v>573</v>
      </c>
      <c r="F60" s="441"/>
      <c r="G60" s="474">
        <v>138</v>
      </c>
    </row>
    <row r="61" spans="1:7" ht="14" x14ac:dyDescent="0.15">
      <c r="A61" s="420" t="s">
        <v>595</v>
      </c>
      <c r="C61" s="442">
        <v>61</v>
      </c>
      <c r="E61" s="420" t="s">
        <v>623</v>
      </c>
      <c r="G61" s="442"/>
    </row>
    <row r="62" spans="1:7" ht="14" x14ac:dyDescent="0.15">
      <c r="A62" s="473" t="s">
        <v>634</v>
      </c>
      <c r="B62" s="441"/>
      <c r="C62" s="474">
        <v>61</v>
      </c>
      <c r="E62" s="420" t="s">
        <v>599</v>
      </c>
      <c r="G62" s="442">
        <v>1157</v>
      </c>
    </row>
    <row r="63" spans="1:7" ht="14" x14ac:dyDescent="0.15">
      <c r="A63" s="420" t="s">
        <v>578</v>
      </c>
      <c r="C63" s="442"/>
      <c r="E63" s="473" t="s">
        <v>624</v>
      </c>
      <c r="F63" s="441"/>
      <c r="G63" s="474">
        <v>1157</v>
      </c>
    </row>
    <row r="64" spans="1:7" ht="14" x14ac:dyDescent="0.15">
      <c r="A64" s="420" t="s">
        <v>531</v>
      </c>
      <c r="C64" s="442">
        <v>3032</v>
      </c>
      <c r="E64" s="420" t="s">
        <v>1087</v>
      </c>
      <c r="G64" s="442"/>
    </row>
    <row r="65" spans="1:7" ht="14" x14ac:dyDescent="0.15">
      <c r="A65" s="473" t="s">
        <v>579</v>
      </c>
      <c r="B65" s="441"/>
      <c r="C65" s="474">
        <v>3032</v>
      </c>
      <c r="E65" s="420" t="s">
        <v>595</v>
      </c>
      <c r="G65" s="442">
        <v>271</v>
      </c>
    </row>
    <row r="66" spans="1:7" ht="14" x14ac:dyDescent="0.15">
      <c r="A66" s="420" t="s">
        <v>580</v>
      </c>
      <c r="C66" s="442"/>
      <c r="E66" s="473" t="s">
        <v>1088</v>
      </c>
      <c r="F66" s="441"/>
      <c r="G66" s="474">
        <v>271</v>
      </c>
    </row>
    <row r="67" spans="1:7" ht="14" x14ac:dyDescent="0.15">
      <c r="A67" s="420" t="s">
        <v>531</v>
      </c>
      <c r="C67" s="442">
        <v>903</v>
      </c>
      <c r="E67" s="420" t="s">
        <v>1089</v>
      </c>
      <c r="G67" s="442"/>
    </row>
    <row r="68" spans="1:7" ht="14" x14ac:dyDescent="0.15">
      <c r="A68" s="420" t="s">
        <v>533</v>
      </c>
      <c r="C68" s="442">
        <v>430.5</v>
      </c>
      <c r="E68" s="420" t="s">
        <v>1075</v>
      </c>
      <c r="G68" s="442">
        <v>388</v>
      </c>
    </row>
    <row r="69" spans="1:7" ht="28" x14ac:dyDescent="0.15">
      <c r="A69" s="473" t="s">
        <v>581</v>
      </c>
      <c r="B69" s="441"/>
      <c r="C69" s="474">
        <v>1333.5</v>
      </c>
      <c r="E69" s="473" t="s">
        <v>1090</v>
      </c>
      <c r="F69" s="441"/>
      <c r="G69" s="474">
        <v>388</v>
      </c>
    </row>
    <row r="70" spans="1:7" ht="14" x14ac:dyDescent="0.15">
      <c r="A70" s="420" t="s">
        <v>584</v>
      </c>
      <c r="C70" s="442"/>
      <c r="E70" s="420" t="s">
        <v>625</v>
      </c>
      <c r="G70" s="442"/>
    </row>
    <row r="71" spans="1:7" ht="14" x14ac:dyDescent="0.15">
      <c r="A71" s="420" t="s">
        <v>531</v>
      </c>
      <c r="C71" s="442">
        <v>137</v>
      </c>
      <c r="E71" s="420" t="s">
        <v>597</v>
      </c>
      <c r="G71" s="442">
        <v>5858</v>
      </c>
    </row>
    <row r="72" spans="1:7" ht="14" x14ac:dyDescent="0.15">
      <c r="A72" s="420" t="s">
        <v>546</v>
      </c>
      <c r="C72" s="442">
        <v>55</v>
      </c>
      <c r="E72" s="473" t="s">
        <v>626</v>
      </c>
      <c r="F72" s="441"/>
      <c r="G72" s="474">
        <v>5858</v>
      </c>
    </row>
    <row r="73" spans="1:7" ht="28" x14ac:dyDescent="0.15">
      <c r="A73" s="473" t="s">
        <v>585</v>
      </c>
      <c r="B73" s="441"/>
      <c r="C73" s="474">
        <v>192</v>
      </c>
      <c r="E73" s="420" t="s">
        <v>574</v>
      </c>
      <c r="G73" s="442"/>
    </row>
    <row r="74" spans="1:7" ht="14" x14ac:dyDescent="0.15">
      <c r="A74" s="420" t="s">
        <v>590</v>
      </c>
      <c r="C74" s="442"/>
      <c r="E74" s="420" t="s">
        <v>548</v>
      </c>
      <c r="G74" s="442">
        <v>8646.6</v>
      </c>
    </row>
    <row r="75" spans="1:7" ht="28" x14ac:dyDescent="0.15">
      <c r="A75" s="420" t="s">
        <v>558</v>
      </c>
      <c r="C75" s="442">
        <v>18176</v>
      </c>
      <c r="E75" s="473" t="s">
        <v>575</v>
      </c>
      <c r="F75" s="441"/>
      <c r="G75" s="474">
        <v>8646.6</v>
      </c>
    </row>
    <row r="76" spans="1:7" ht="14" x14ac:dyDescent="0.15">
      <c r="A76" s="473" t="s">
        <v>591</v>
      </c>
      <c r="B76" s="441"/>
      <c r="C76" s="474">
        <v>18176</v>
      </c>
      <c r="E76" s="420" t="s">
        <v>627</v>
      </c>
      <c r="G76" s="442"/>
    </row>
    <row r="77" spans="1:7" ht="14" x14ac:dyDescent="0.15">
      <c r="A77" s="420" t="s">
        <v>592</v>
      </c>
      <c r="C77" s="442"/>
      <c r="E77" s="420" t="s">
        <v>548</v>
      </c>
      <c r="G77" s="442">
        <v>462</v>
      </c>
    </row>
    <row r="78" spans="1:7" ht="28" x14ac:dyDescent="0.15">
      <c r="A78" s="420" t="s">
        <v>556</v>
      </c>
      <c r="C78" s="442">
        <v>11616</v>
      </c>
      <c r="E78" s="420" t="s">
        <v>628</v>
      </c>
      <c r="G78" s="442">
        <v>462</v>
      </c>
    </row>
    <row r="79" spans="1:7" ht="14" x14ac:dyDescent="0.15">
      <c r="A79" s="473" t="s">
        <v>593</v>
      </c>
      <c r="B79" s="441"/>
      <c r="C79" s="474">
        <v>11616</v>
      </c>
      <c r="E79" s="420" t="s">
        <v>576</v>
      </c>
      <c r="G79" s="442"/>
    </row>
    <row r="80" spans="1:7" ht="14" x14ac:dyDescent="0.15">
      <c r="A80" s="473" t="s">
        <v>526</v>
      </c>
      <c r="B80" s="441"/>
      <c r="C80" s="474">
        <v>164190.73000000001</v>
      </c>
      <c r="E80" s="420" t="s">
        <v>537</v>
      </c>
      <c r="G80" s="442">
        <v>12641.35</v>
      </c>
    </row>
    <row r="81" spans="5:7" ht="28" x14ac:dyDescent="0.15">
      <c r="E81" s="420" t="s">
        <v>577</v>
      </c>
      <c r="G81" s="442">
        <v>12641.35</v>
      </c>
    </row>
    <row r="82" spans="5:7" ht="42" x14ac:dyDescent="0.15">
      <c r="E82" s="475" t="s">
        <v>1102</v>
      </c>
      <c r="G82" s="442"/>
    </row>
    <row r="83" spans="5:7" ht="14" x14ac:dyDescent="0.15">
      <c r="E83" s="420" t="s">
        <v>610</v>
      </c>
      <c r="G83" s="442">
        <v>47739</v>
      </c>
    </row>
    <row r="84" spans="5:7" ht="14" x14ac:dyDescent="0.15">
      <c r="E84" s="420" t="s">
        <v>1085</v>
      </c>
      <c r="G84" s="442">
        <v>1144</v>
      </c>
    </row>
    <row r="85" spans="5:7" x14ac:dyDescent="0.15">
      <c r="G85" s="442"/>
    </row>
    <row r="86" spans="5:7" ht="14" x14ac:dyDescent="0.15">
      <c r="E86" s="420" t="s">
        <v>619</v>
      </c>
      <c r="G86" s="442">
        <v>90951</v>
      </c>
    </row>
    <row r="87" spans="5:7" ht="42" x14ac:dyDescent="0.15">
      <c r="E87" s="473" t="s">
        <v>630</v>
      </c>
      <c r="F87" s="441"/>
      <c r="G87" s="474">
        <v>139834</v>
      </c>
    </row>
    <row r="88" spans="5:7" ht="28" x14ac:dyDescent="0.15">
      <c r="E88" s="420" t="s">
        <v>631</v>
      </c>
      <c r="G88" s="442"/>
    </row>
    <row r="89" spans="5:7" ht="14" x14ac:dyDescent="0.15">
      <c r="E89" s="420" t="s">
        <v>608</v>
      </c>
      <c r="G89" s="442">
        <v>27576</v>
      </c>
    </row>
    <row r="90" spans="5:7" ht="14" x14ac:dyDescent="0.15">
      <c r="E90" s="420" t="s">
        <v>614</v>
      </c>
      <c r="G90" s="442">
        <v>820.14</v>
      </c>
    </row>
    <row r="91" spans="5:7" ht="14" x14ac:dyDescent="0.15">
      <c r="E91" s="420" t="s">
        <v>615</v>
      </c>
      <c r="G91" s="442">
        <v>61558</v>
      </c>
    </row>
    <row r="92" spans="5:7" ht="28" x14ac:dyDescent="0.15">
      <c r="E92" s="473" t="s">
        <v>632</v>
      </c>
      <c r="F92" s="441"/>
      <c r="G92" s="474">
        <v>89954.14</v>
      </c>
    </row>
    <row r="93" spans="5:7" ht="14" x14ac:dyDescent="0.15">
      <c r="E93" s="420" t="s">
        <v>633</v>
      </c>
      <c r="G93" s="442"/>
    </row>
    <row r="94" spans="5:7" ht="14" x14ac:dyDescent="0.15">
      <c r="E94" s="420" t="s">
        <v>595</v>
      </c>
      <c r="G94" s="442">
        <v>549</v>
      </c>
    </row>
    <row r="95" spans="5:7" ht="14" x14ac:dyDescent="0.15">
      <c r="E95" s="473" t="s">
        <v>634</v>
      </c>
      <c r="F95" s="441"/>
      <c r="G95" s="474">
        <v>549</v>
      </c>
    </row>
    <row r="96" spans="5:7" ht="14" x14ac:dyDescent="0.15">
      <c r="E96" s="420" t="s">
        <v>590</v>
      </c>
      <c r="G96" s="442"/>
    </row>
    <row r="97" spans="5:7" ht="14" x14ac:dyDescent="0.15">
      <c r="E97" s="420" t="s">
        <v>558</v>
      </c>
      <c r="G97" s="442">
        <v>1077</v>
      </c>
    </row>
    <row r="98" spans="5:7" ht="14" x14ac:dyDescent="0.15">
      <c r="E98" s="473" t="s">
        <v>591</v>
      </c>
      <c r="F98" s="441"/>
      <c r="G98" s="474">
        <v>1077</v>
      </c>
    </row>
    <row r="99" spans="5:7" ht="14" x14ac:dyDescent="0.15">
      <c r="E99" s="420" t="s">
        <v>635</v>
      </c>
      <c r="G99" s="442"/>
    </row>
    <row r="100" spans="5:7" ht="14" x14ac:dyDescent="0.15">
      <c r="E100" s="420" t="s">
        <v>1077</v>
      </c>
      <c r="G100" s="442">
        <v>402</v>
      </c>
    </row>
    <row r="101" spans="5:7" ht="14" x14ac:dyDescent="0.15">
      <c r="E101" s="420" t="s">
        <v>617</v>
      </c>
      <c r="G101" s="442">
        <v>120</v>
      </c>
    </row>
    <row r="102" spans="5:7" ht="14" x14ac:dyDescent="0.15">
      <c r="E102" s="473" t="s">
        <v>636</v>
      </c>
      <c r="F102" s="441"/>
      <c r="G102" s="474">
        <v>522</v>
      </c>
    </row>
    <row r="103" spans="5:7" ht="14" x14ac:dyDescent="0.15">
      <c r="E103" s="420" t="s">
        <v>1091</v>
      </c>
      <c r="G103" s="442"/>
    </row>
    <row r="104" spans="5:7" ht="14" x14ac:dyDescent="0.15">
      <c r="E104" s="420" t="s">
        <v>1083</v>
      </c>
      <c r="G104" s="442">
        <v>1166</v>
      </c>
    </row>
    <row r="105" spans="5:7" ht="14" x14ac:dyDescent="0.15">
      <c r="E105" s="473" t="s">
        <v>1092</v>
      </c>
      <c r="F105" s="441"/>
      <c r="G105" s="474">
        <v>1166</v>
      </c>
    </row>
    <row r="106" spans="5:7" ht="14" x14ac:dyDescent="0.15">
      <c r="E106" s="420" t="s">
        <v>637</v>
      </c>
      <c r="G106" s="442"/>
    </row>
    <row r="107" spans="5:7" ht="14" x14ac:dyDescent="0.15">
      <c r="E107" s="420" t="s">
        <v>603</v>
      </c>
      <c r="G107" s="442">
        <v>735</v>
      </c>
    </row>
    <row r="108" spans="5:7" ht="14" x14ac:dyDescent="0.15">
      <c r="E108" s="473" t="s">
        <v>638</v>
      </c>
      <c r="F108" s="441"/>
      <c r="G108" s="474">
        <v>735</v>
      </c>
    </row>
    <row r="109" spans="5:7" ht="28" x14ac:dyDescent="0.15">
      <c r="E109" s="420" t="s">
        <v>1093</v>
      </c>
      <c r="G109" s="442"/>
    </row>
    <row r="110" spans="5:7" ht="14" x14ac:dyDescent="0.15">
      <c r="E110" s="420" t="s">
        <v>1079</v>
      </c>
      <c r="G110" s="442">
        <v>600</v>
      </c>
    </row>
    <row r="111" spans="5:7" ht="28" x14ac:dyDescent="0.15">
      <c r="E111" s="473" t="s">
        <v>1094</v>
      </c>
      <c r="F111" s="441"/>
      <c r="G111" s="474">
        <v>600</v>
      </c>
    </row>
    <row r="112" spans="5:7" ht="14" x14ac:dyDescent="0.15">
      <c r="E112" s="420" t="s">
        <v>1095</v>
      </c>
      <c r="G112" s="442"/>
    </row>
    <row r="113" spans="5:7" ht="14" x14ac:dyDescent="0.15">
      <c r="E113" s="420" t="s">
        <v>1081</v>
      </c>
      <c r="G113" s="442">
        <v>2250</v>
      </c>
    </row>
    <row r="114" spans="5:7" ht="28" x14ac:dyDescent="0.15">
      <c r="E114" s="473" t="s">
        <v>1096</v>
      </c>
      <c r="F114" s="441"/>
      <c r="G114" s="474">
        <v>2250</v>
      </c>
    </row>
    <row r="115" spans="5:7" x14ac:dyDescent="0.15">
      <c r="G115" s="442"/>
    </row>
    <row r="116" spans="5:7" ht="14" x14ac:dyDescent="0.15">
      <c r="E116" s="420" t="s">
        <v>639</v>
      </c>
      <c r="G116" s="442"/>
    </row>
    <row r="117" spans="5:7" ht="14" x14ac:dyDescent="0.15">
      <c r="E117" s="420" t="s">
        <v>539</v>
      </c>
      <c r="G117" s="442">
        <v>1050</v>
      </c>
    </row>
    <row r="118" spans="5:7" ht="28" x14ac:dyDescent="0.15">
      <c r="E118" s="473" t="s">
        <v>640</v>
      </c>
      <c r="F118" s="441"/>
      <c r="G118" s="474">
        <v>1050</v>
      </c>
    </row>
    <row r="119" spans="5:7" ht="14" x14ac:dyDescent="0.15">
      <c r="E119" s="420" t="s">
        <v>592</v>
      </c>
      <c r="G119" s="442"/>
    </row>
    <row r="120" spans="5:7" ht="14" x14ac:dyDescent="0.15">
      <c r="E120" s="420" t="s">
        <v>556</v>
      </c>
      <c r="G120" s="442">
        <v>230</v>
      </c>
    </row>
    <row r="121" spans="5:7" ht="14" x14ac:dyDescent="0.15">
      <c r="E121" s="473" t="s">
        <v>593</v>
      </c>
      <c r="F121" s="441"/>
      <c r="G121" s="474">
        <v>230</v>
      </c>
    </row>
    <row r="122" spans="5:7" ht="14" x14ac:dyDescent="0.15">
      <c r="E122" s="420" t="s">
        <v>641</v>
      </c>
      <c r="G122" s="442"/>
    </row>
    <row r="123" spans="5:7" ht="14" x14ac:dyDescent="0.15">
      <c r="E123" s="420" t="s">
        <v>601</v>
      </c>
      <c r="G123" s="442">
        <v>5101</v>
      </c>
    </row>
    <row r="124" spans="5:7" ht="28" x14ac:dyDescent="0.15">
      <c r="E124" s="473" t="s">
        <v>642</v>
      </c>
      <c r="F124" s="441"/>
      <c r="G124" s="474">
        <v>5101</v>
      </c>
    </row>
    <row r="125" spans="5:7" ht="14" x14ac:dyDescent="0.15">
      <c r="E125" s="473" t="s">
        <v>526</v>
      </c>
      <c r="F125" s="441"/>
      <c r="G125" s="474">
        <v>454112.66</v>
      </c>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70F90-FE38-486B-9345-9B3B17153B8C}">
  <dimension ref="A1:Z148"/>
  <sheetViews>
    <sheetView workbookViewId="0">
      <pane xSplit="2" ySplit="1" topLeftCell="C100" activePane="bottomRight" state="frozen"/>
      <selection pane="topRight" activeCell="C1" sqref="C1"/>
      <selection pane="bottomLeft" activeCell="A2" sqref="A2"/>
      <selection pane="bottomRight" activeCell="E131" sqref="E131"/>
    </sheetView>
  </sheetViews>
  <sheetFormatPr baseColWidth="10" defaultColWidth="8.83203125" defaultRowHeight="13" outlineLevelRow="2" x14ac:dyDescent="0.15"/>
  <cols>
    <col min="1" max="1" width="37.6640625" customWidth="1"/>
    <col min="2" max="2" width="25.1640625" customWidth="1"/>
    <col min="3" max="3" width="41.5" customWidth="1"/>
    <col min="4" max="4" width="45.33203125" customWidth="1"/>
    <col min="6" max="6" width="71.33203125" customWidth="1"/>
    <col min="7" max="7" width="50.5" customWidth="1"/>
    <col min="8" max="11" width="22.5" customWidth="1"/>
    <col min="12" max="12" width="33.5" customWidth="1"/>
    <col min="13" max="13" width="11" customWidth="1"/>
    <col min="14" max="15" width="17.5" customWidth="1"/>
    <col min="17" max="17" width="10.5" customWidth="1"/>
    <col min="18" max="18" width="14" customWidth="1"/>
    <col min="19" max="19" width="17.5" customWidth="1"/>
    <col min="20" max="20" width="33" customWidth="1"/>
    <col min="21" max="21" width="32.33203125" customWidth="1"/>
    <col min="22" max="22" width="9" bestFit="1" customWidth="1"/>
    <col min="23" max="23" width="11.5" bestFit="1" customWidth="1"/>
    <col min="25" max="25" width="11.5" bestFit="1" customWidth="1"/>
    <col min="26" max="26" width="34.33203125" customWidth="1"/>
  </cols>
  <sheetData>
    <row r="1" spans="1:26" ht="56" x14ac:dyDescent="0.15">
      <c r="A1" s="23" t="s">
        <v>69</v>
      </c>
      <c r="B1" t="s">
        <v>70</v>
      </c>
      <c r="C1" t="s">
        <v>71</v>
      </c>
      <c r="D1" t="s">
        <v>72</v>
      </c>
      <c r="E1" s="420" t="s">
        <v>73</v>
      </c>
      <c r="F1" t="s">
        <v>74</v>
      </c>
      <c r="G1" t="s">
        <v>75</v>
      </c>
      <c r="H1" t="s">
        <v>76</v>
      </c>
      <c r="I1" s="420" t="s">
        <v>77</v>
      </c>
      <c r="J1" s="420" t="s">
        <v>78</v>
      </c>
      <c r="K1" s="421" t="s">
        <v>79</v>
      </c>
      <c r="L1" t="s">
        <v>80</v>
      </c>
      <c r="M1" s="420" t="s">
        <v>81</v>
      </c>
      <c r="N1" s="424" t="s">
        <v>82</v>
      </c>
      <c r="O1" s="459" t="s">
        <v>83</v>
      </c>
    </row>
    <row r="2" spans="1:26" ht="42" outlineLevel="2" x14ac:dyDescent="0.15">
      <c r="A2" t="s">
        <v>92</v>
      </c>
      <c r="B2" t="s">
        <v>651</v>
      </c>
      <c r="C2" t="s">
        <v>94</v>
      </c>
      <c r="F2" s="420" t="s">
        <v>652</v>
      </c>
      <c r="G2" t="s">
        <v>653</v>
      </c>
      <c r="H2" s="442">
        <v>10000</v>
      </c>
      <c r="I2" s="442">
        <v>0</v>
      </c>
      <c r="J2" s="442"/>
      <c r="K2" s="442"/>
      <c r="L2" t="s">
        <v>654</v>
      </c>
      <c r="M2" t="s">
        <v>98</v>
      </c>
      <c r="N2" s="457">
        <f>SUM(H2:I2)</f>
        <v>10000</v>
      </c>
      <c r="O2" s="458">
        <f>IF((J2+K2)&gt;0,(J2+K2)-N2,0)</f>
        <v>0</v>
      </c>
      <c r="S2" t="s">
        <v>84</v>
      </c>
      <c r="T2" t="s">
        <v>85</v>
      </c>
      <c r="U2" t="s">
        <v>86</v>
      </c>
      <c r="V2" s="420" t="s">
        <v>87</v>
      </c>
      <c r="W2" s="420" t="s">
        <v>88</v>
      </c>
      <c r="X2" s="420" t="s">
        <v>89</v>
      </c>
      <c r="Y2" s="420" t="s">
        <v>90</v>
      </c>
      <c r="Z2" t="s">
        <v>91</v>
      </c>
    </row>
    <row r="3" spans="1:26" ht="28" outlineLevel="2" x14ac:dyDescent="0.15">
      <c r="A3" t="s">
        <v>92</v>
      </c>
      <c r="B3" t="s">
        <v>655</v>
      </c>
      <c r="C3" t="s">
        <v>94</v>
      </c>
      <c r="F3" s="420" t="s">
        <v>656</v>
      </c>
      <c r="G3" t="s">
        <v>657</v>
      </c>
      <c r="H3" s="442">
        <v>55107</v>
      </c>
      <c r="I3" s="442">
        <v>0</v>
      </c>
      <c r="J3" s="442"/>
      <c r="K3" s="442"/>
      <c r="L3" t="s">
        <v>658</v>
      </c>
      <c r="M3" t="s">
        <v>98</v>
      </c>
      <c r="N3" s="457">
        <f t="shared" ref="N3:N67" si="0">SUM(H3:I3)</f>
        <v>55107</v>
      </c>
      <c r="O3" s="458">
        <f t="shared" ref="O3:O67" si="1">IF((J3+K3)&gt;0,(J3+K3)-N3,0)</f>
        <v>0</v>
      </c>
      <c r="S3" t="s">
        <v>1056</v>
      </c>
      <c r="T3" s="420" t="s">
        <v>1057</v>
      </c>
      <c r="U3" t="s">
        <v>150</v>
      </c>
      <c r="V3" s="442"/>
      <c r="W3" s="442"/>
      <c r="X3" s="442"/>
      <c r="Y3" s="442"/>
      <c r="Z3" t="s">
        <v>1058</v>
      </c>
    </row>
    <row r="4" spans="1:26" ht="98" outlineLevel="2" x14ac:dyDescent="0.15">
      <c r="A4" t="s">
        <v>92</v>
      </c>
      <c r="B4" t="s">
        <v>659</v>
      </c>
      <c r="C4" t="s">
        <v>94</v>
      </c>
      <c r="F4" s="420" t="s">
        <v>660</v>
      </c>
      <c r="G4" t="s">
        <v>661</v>
      </c>
      <c r="H4" s="442">
        <v>2467425</v>
      </c>
      <c r="I4" s="442">
        <v>0</v>
      </c>
      <c r="J4" s="442"/>
      <c r="K4" s="442"/>
      <c r="L4" t="s">
        <v>662</v>
      </c>
      <c r="M4" t="s">
        <v>98</v>
      </c>
      <c r="N4" s="457">
        <f t="shared" si="0"/>
        <v>2467425</v>
      </c>
      <c r="O4" s="458">
        <f t="shared" si="1"/>
        <v>0</v>
      </c>
      <c r="S4" t="s">
        <v>1059</v>
      </c>
      <c r="T4" s="420" t="s">
        <v>1057</v>
      </c>
      <c r="U4" t="s">
        <v>150</v>
      </c>
      <c r="V4" s="442"/>
      <c r="W4" s="442"/>
      <c r="X4" s="442"/>
      <c r="Y4" s="442"/>
      <c r="Z4" t="s">
        <v>1060</v>
      </c>
    </row>
    <row r="5" spans="1:26" ht="28" outlineLevel="2" x14ac:dyDescent="0.15">
      <c r="A5" t="s">
        <v>92</v>
      </c>
      <c r="B5" t="s">
        <v>663</v>
      </c>
      <c r="C5" t="s">
        <v>94</v>
      </c>
      <c r="F5" s="420" t="s">
        <v>664</v>
      </c>
      <c r="G5" t="s">
        <v>138</v>
      </c>
      <c r="H5" s="442">
        <v>11800</v>
      </c>
      <c r="I5" s="442">
        <v>0</v>
      </c>
      <c r="J5" s="442"/>
      <c r="K5" s="442"/>
      <c r="L5" t="s">
        <v>665</v>
      </c>
      <c r="M5" t="s">
        <v>98</v>
      </c>
      <c r="N5" s="457">
        <f t="shared" si="0"/>
        <v>11800</v>
      </c>
      <c r="O5" s="458">
        <f t="shared" si="1"/>
        <v>0</v>
      </c>
      <c r="S5" t="s">
        <v>1061</v>
      </c>
      <c r="T5" s="420" t="s">
        <v>1062</v>
      </c>
      <c r="U5" t="s">
        <v>1063</v>
      </c>
      <c r="V5" s="442">
        <v>0</v>
      </c>
      <c r="W5" s="442"/>
      <c r="X5" s="442"/>
      <c r="Y5" s="442"/>
      <c r="Z5" t="s">
        <v>1064</v>
      </c>
    </row>
    <row r="6" spans="1:26" ht="42" outlineLevel="2" x14ac:dyDescent="0.15">
      <c r="A6" t="s">
        <v>92</v>
      </c>
      <c r="B6" t="s">
        <v>666</v>
      </c>
      <c r="C6" t="s">
        <v>94</v>
      </c>
      <c r="F6" s="420" t="s">
        <v>667</v>
      </c>
      <c r="G6" t="s">
        <v>668</v>
      </c>
      <c r="H6" s="442">
        <v>200000</v>
      </c>
      <c r="I6" s="442">
        <v>0</v>
      </c>
      <c r="J6" s="442"/>
      <c r="K6" s="442"/>
      <c r="L6" t="s">
        <v>669</v>
      </c>
      <c r="M6" t="s">
        <v>98</v>
      </c>
      <c r="N6" s="457">
        <f t="shared" si="0"/>
        <v>200000</v>
      </c>
      <c r="O6" s="458">
        <f t="shared" si="1"/>
        <v>0</v>
      </c>
      <c r="S6" t="s">
        <v>1065</v>
      </c>
      <c r="T6" s="420" t="s">
        <v>1066</v>
      </c>
      <c r="U6" t="s">
        <v>761</v>
      </c>
      <c r="V6" s="442"/>
      <c r="W6" s="442">
        <v>29954.45</v>
      </c>
      <c r="X6" s="442"/>
      <c r="Y6" s="442">
        <v>72024.570000000007</v>
      </c>
      <c r="Z6" t="s">
        <v>1067</v>
      </c>
    </row>
    <row r="7" spans="1:26" ht="56" outlineLevel="2" x14ac:dyDescent="0.15">
      <c r="A7" t="s">
        <v>92</v>
      </c>
      <c r="B7" t="s">
        <v>670</v>
      </c>
      <c r="C7" t="s">
        <v>94</v>
      </c>
      <c r="F7" s="420" t="s">
        <v>671</v>
      </c>
      <c r="G7" t="s">
        <v>672</v>
      </c>
      <c r="H7" s="442">
        <v>60000</v>
      </c>
      <c r="I7" s="442">
        <v>0</v>
      </c>
      <c r="J7" s="442"/>
      <c r="K7" s="442"/>
      <c r="L7" t="s">
        <v>673</v>
      </c>
      <c r="M7" t="s">
        <v>98</v>
      </c>
      <c r="N7" s="457">
        <f t="shared" si="0"/>
        <v>60000</v>
      </c>
      <c r="O7" s="458">
        <f t="shared" si="1"/>
        <v>0</v>
      </c>
      <c r="S7" t="s">
        <v>1068</v>
      </c>
      <c r="T7" s="420" t="s">
        <v>1069</v>
      </c>
      <c r="U7" t="s">
        <v>434</v>
      </c>
      <c r="V7" s="442">
        <v>0</v>
      </c>
      <c r="W7" s="442"/>
      <c r="X7" s="442"/>
      <c r="Y7" s="442"/>
      <c r="Z7" t="s">
        <v>435</v>
      </c>
    </row>
    <row r="8" spans="1:26" ht="56" outlineLevel="2" x14ac:dyDescent="0.15">
      <c r="A8" t="s">
        <v>92</v>
      </c>
      <c r="B8" t="s">
        <v>670</v>
      </c>
      <c r="C8" t="s">
        <v>94</v>
      </c>
      <c r="F8" s="420" t="s">
        <v>671</v>
      </c>
      <c r="G8" t="s">
        <v>672</v>
      </c>
      <c r="H8" s="442">
        <v>60000</v>
      </c>
      <c r="I8" s="442">
        <v>0</v>
      </c>
      <c r="J8" s="442"/>
      <c r="K8" s="442"/>
      <c r="L8" t="s">
        <v>674</v>
      </c>
      <c r="M8" t="s">
        <v>98</v>
      </c>
      <c r="N8" s="457">
        <f t="shared" si="0"/>
        <v>60000</v>
      </c>
      <c r="O8" s="458">
        <f t="shared" si="1"/>
        <v>0</v>
      </c>
      <c r="S8">
        <f>COUNTA(S3:S7)</f>
        <v>5</v>
      </c>
    </row>
    <row r="9" spans="1:26" ht="56" outlineLevel="2" x14ac:dyDescent="0.15">
      <c r="A9" t="s">
        <v>92</v>
      </c>
      <c r="B9" t="s">
        <v>670</v>
      </c>
      <c r="C9" t="s">
        <v>94</v>
      </c>
      <c r="F9" s="420" t="s">
        <v>671</v>
      </c>
      <c r="G9" t="s">
        <v>672</v>
      </c>
      <c r="H9" s="442">
        <v>60000</v>
      </c>
      <c r="I9" s="442">
        <v>0</v>
      </c>
      <c r="J9" s="442"/>
      <c r="K9" s="442"/>
      <c r="L9" t="s">
        <v>675</v>
      </c>
      <c r="M9" t="s">
        <v>98</v>
      </c>
      <c r="N9" s="457">
        <f t="shared" si="0"/>
        <v>60000</v>
      </c>
      <c r="O9" s="458">
        <f t="shared" si="1"/>
        <v>0</v>
      </c>
    </row>
    <row r="10" spans="1:26" ht="56" outlineLevel="2" x14ac:dyDescent="0.15">
      <c r="A10" t="s">
        <v>92</v>
      </c>
      <c r="B10" t="s">
        <v>670</v>
      </c>
      <c r="C10" t="s">
        <v>94</v>
      </c>
      <c r="F10" s="420" t="s">
        <v>671</v>
      </c>
      <c r="G10" t="s">
        <v>672</v>
      </c>
      <c r="H10" s="442">
        <v>60000</v>
      </c>
      <c r="I10" s="442">
        <v>0</v>
      </c>
      <c r="J10" s="442"/>
      <c r="K10" s="442"/>
      <c r="L10" t="s">
        <v>675</v>
      </c>
      <c r="M10" t="s">
        <v>98</v>
      </c>
      <c r="N10" s="457">
        <f t="shared" si="0"/>
        <v>60000</v>
      </c>
      <c r="O10" s="458">
        <f t="shared" si="1"/>
        <v>0</v>
      </c>
    </row>
    <row r="11" spans="1:26" ht="56" outlineLevel="2" x14ac:dyDescent="0.15">
      <c r="A11" t="s">
        <v>92</v>
      </c>
      <c r="B11" t="s">
        <v>670</v>
      </c>
      <c r="C11" t="s">
        <v>94</v>
      </c>
      <c r="F11" s="420" t="s">
        <v>671</v>
      </c>
      <c r="G11" t="s">
        <v>672</v>
      </c>
      <c r="H11" s="442">
        <v>60000</v>
      </c>
      <c r="I11" s="442">
        <v>0</v>
      </c>
      <c r="J11" s="442"/>
      <c r="K11" s="442"/>
      <c r="L11" t="s">
        <v>676</v>
      </c>
      <c r="M11" t="s">
        <v>98</v>
      </c>
      <c r="N11" s="457">
        <f t="shared" si="0"/>
        <v>60000</v>
      </c>
      <c r="O11" s="458">
        <f t="shared" si="1"/>
        <v>0</v>
      </c>
    </row>
    <row r="12" spans="1:26" ht="56" outlineLevel="2" x14ac:dyDescent="0.15">
      <c r="A12" t="s">
        <v>92</v>
      </c>
      <c r="B12" t="s">
        <v>670</v>
      </c>
      <c r="C12" t="s">
        <v>94</v>
      </c>
      <c r="F12" s="420" t="s">
        <v>671</v>
      </c>
      <c r="G12" t="s">
        <v>672</v>
      </c>
      <c r="H12" s="442">
        <v>60000</v>
      </c>
      <c r="I12" s="442">
        <v>0</v>
      </c>
      <c r="J12" s="442"/>
      <c r="K12" s="442"/>
      <c r="L12" t="s">
        <v>677</v>
      </c>
      <c r="M12" t="s">
        <v>98</v>
      </c>
      <c r="N12" s="457">
        <f t="shared" si="0"/>
        <v>60000</v>
      </c>
      <c r="O12" s="458">
        <f t="shared" si="1"/>
        <v>0</v>
      </c>
    </row>
    <row r="13" spans="1:26" ht="42" outlineLevel="2" x14ac:dyDescent="0.15">
      <c r="A13" t="s">
        <v>92</v>
      </c>
      <c r="B13" t="s">
        <v>678</v>
      </c>
      <c r="C13" t="s">
        <v>94</v>
      </c>
      <c r="F13" s="420" t="s">
        <v>679</v>
      </c>
      <c r="G13" t="s">
        <v>101</v>
      </c>
      <c r="H13" s="442">
        <v>35000</v>
      </c>
      <c r="I13" s="442">
        <v>0</v>
      </c>
      <c r="J13" s="442"/>
      <c r="K13" s="442"/>
      <c r="L13" t="s">
        <v>680</v>
      </c>
      <c r="M13" t="s">
        <v>98</v>
      </c>
      <c r="N13" s="457">
        <f t="shared" si="0"/>
        <v>35000</v>
      </c>
      <c r="O13" s="458">
        <f t="shared" si="1"/>
        <v>0</v>
      </c>
    </row>
    <row r="14" spans="1:26" ht="28" outlineLevel="2" x14ac:dyDescent="0.15">
      <c r="A14" t="s">
        <v>92</v>
      </c>
      <c r="B14" t="s">
        <v>681</v>
      </c>
      <c r="C14" t="s">
        <v>94</v>
      </c>
      <c r="F14" s="420" t="s">
        <v>682</v>
      </c>
      <c r="G14" t="s">
        <v>101</v>
      </c>
      <c r="H14" s="442">
        <v>1</v>
      </c>
      <c r="I14" s="442">
        <v>0</v>
      </c>
      <c r="J14" s="442"/>
      <c r="K14" s="442"/>
      <c r="L14" t="s">
        <v>683</v>
      </c>
      <c r="M14" t="s">
        <v>98</v>
      </c>
      <c r="N14" s="457">
        <f t="shared" si="0"/>
        <v>1</v>
      </c>
      <c r="O14" s="458">
        <f t="shared" si="1"/>
        <v>0</v>
      </c>
    </row>
    <row r="15" spans="1:26" ht="42" outlineLevel="2" x14ac:dyDescent="0.15">
      <c r="A15" t="s">
        <v>92</v>
      </c>
      <c r="B15" t="s">
        <v>684</v>
      </c>
      <c r="C15" t="s">
        <v>94</v>
      </c>
      <c r="F15" s="420" t="s">
        <v>685</v>
      </c>
      <c r="G15" t="s">
        <v>686</v>
      </c>
      <c r="H15" s="442">
        <v>30386</v>
      </c>
      <c r="I15" s="442">
        <v>0</v>
      </c>
      <c r="J15" s="442"/>
      <c r="K15" s="442"/>
      <c r="L15" t="s">
        <v>687</v>
      </c>
      <c r="M15" t="s">
        <v>98</v>
      </c>
      <c r="N15" s="457">
        <f t="shared" si="0"/>
        <v>30386</v>
      </c>
      <c r="O15" s="458">
        <f t="shared" si="1"/>
        <v>0</v>
      </c>
    </row>
    <row r="16" spans="1:26" ht="28" outlineLevel="2" x14ac:dyDescent="0.15">
      <c r="A16" t="s">
        <v>92</v>
      </c>
      <c r="B16" t="s">
        <v>688</v>
      </c>
      <c r="C16" t="s">
        <v>94</v>
      </c>
      <c r="F16" s="420" t="s">
        <v>689</v>
      </c>
      <c r="G16" t="s">
        <v>690</v>
      </c>
      <c r="H16" s="442">
        <v>5400</v>
      </c>
      <c r="I16" s="442">
        <v>0</v>
      </c>
      <c r="J16" s="442"/>
      <c r="K16" s="442"/>
      <c r="L16" t="s">
        <v>691</v>
      </c>
      <c r="M16" t="s">
        <v>98</v>
      </c>
      <c r="N16" s="457">
        <f t="shared" si="0"/>
        <v>5400</v>
      </c>
      <c r="O16" s="458">
        <f t="shared" si="1"/>
        <v>0</v>
      </c>
    </row>
    <row r="17" spans="1:15" ht="14" outlineLevel="2" x14ac:dyDescent="0.15">
      <c r="A17" t="s">
        <v>92</v>
      </c>
      <c r="B17" t="s">
        <v>692</v>
      </c>
      <c r="C17" t="s">
        <v>94</v>
      </c>
      <c r="F17" s="420" t="s">
        <v>693</v>
      </c>
      <c r="G17" t="s">
        <v>694</v>
      </c>
      <c r="H17" s="442">
        <v>55036</v>
      </c>
      <c r="I17" s="442">
        <v>0</v>
      </c>
      <c r="J17" s="442"/>
      <c r="K17" s="442"/>
      <c r="L17" t="s">
        <v>695</v>
      </c>
      <c r="M17" t="s">
        <v>98</v>
      </c>
      <c r="N17" s="457">
        <f t="shared" si="0"/>
        <v>55036</v>
      </c>
      <c r="O17" s="458">
        <f t="shared" si="1"/>
        <v>0</v>
      </c>
    </row>
    <row r="18" spans="1:15" ht="28" outlineLevel="2" x14ac:dyDescent="0.15">
      <c r="A18" t="s">
        <v>92</v>
      </c>
      <c r="B18" t="s">
        <v>696</v>
      </c>
      <c r="C18" t="s">
        <v>94</v>
      </c>
      <c r="F18" s="420" t="s">
        <v>697</v>
      </c>
      <c r="G18" t="s">
        <v>128</v>
      </c>
      <c r="H18" s="442">
        <v>1505667</v>
      </c>
      <c r="I18" s="442">
        <v>0</v>
      </c>
      <c r="J18" s="442"/>
      <c r="K18" s="442"/>
      <c r="L18" t="s">
        <v>698</v>
      </c>
      <c r="M18" t="s">
        <v>98</v>
      </c>
      <c r="N18" s="457">
        <f t="shared" si="0"/>
        <v>1505667</v>
      </c>
      <c r="O18" s="458">
        <f t="shared" si="1"/>
        <v>0</v>
      </c>
    </row>
    <row r="19" spans="1:15" ht="28" outlineLevel="2" x14ac:dyDescent="0.15">
      <c r="A19" t="s">
        <v>92</v>
      </c>
      <c r="B19" t="s">
        <v>696</v>
      </c>
      <c r="C19" t="s">
        <v>94</v>
      </c>
      <c r="F19" s="420" t="s">
        <v>697</v>
      </c>
      <c r="G19" t="s">
        <v>128</v>
      </c>
      <c r="H19" s="442">
        <v>1505667</v>
      </c>
      <c r="I19" s="442">
        <v>0</v>
      </c>
      <c r="J19" s="442"/>
      <c r="K19" s="442"/>
      <c r="L19" t="s">
        <v>699</v>
      </c>
      <c r="M19" t="s">
        <v>98</v>
      </c>
      <c r="N19" s="457">
        <f t="shared" si="0"/>
        <v>1505667</v>
      </c>
      <c r="O19" s="458">
        <f t="shared" si="1"/>
        <v>0</v>
      </c>
    </row>
    <row r="20" spans="1:15" ht="14" outlineLevel="2" x14ac:dyDescent="0.15">
      <c r="A20" t="s">
        <v>92</v>
      </c>
      <c r="B20" t="s">
        <v>700</v>
      </c>
      <c r="C20" t="s">
        <v>94</v>
      </c>
      <c r="F20" s="420" t="s">
        <v>701</v>
      </c>
      <c r="G20" t="s">
        <v>702</v>
      </c>
      <c r="H20" s="442">
        <v>102000</v>
      </c>
      <c r="I20" s="442">
        <v>0</v>
      </c>
      <c r="J20" s="442"/>
      <c r="K20" s="442"/>
      <c r="L20" t="s">
        <v>703</v>
      </c>
      <c r="M20" t="s">
        <v>98</v>
      </c>
      <c r="N20" s="457">
        <f t="shared" si="0"/>
        <v>102000</v>
      </c>
      <c r="O20" s="458">
        <f t="shared" si="1"/>
        <v>0</v>
      </c>
    </row>
    <row r="21" spans="1:15" ht="28" outlineLevel="2" x14ac:dyDescent="0.15">
      <c r="A21" t="s">
        <v>92</v>
      </c>
      <c r="B21" t="s">
        <v>704</v>
      </c>
      <c r="C21" t="s">
        <v>94</v>
      </c>
      <c r="F21" s="420" t="s">
        <v>705</v>
      </c>
      <c r="G21" t="s">
        <v>706</v>
      </c>
      <c r="H21" s="442">
        <v>199616</v>
      </c>
      <c r="I21" s="442">
        <v>0</v>
      </c>
      <c r="J21" s="442"/>
      <c r="K21" s="442"/>
      <c r="L21" t="s">
        <v>695</v>
      </c>
      <c r="M21" t="s">
        <v>98</v>
      </c>
      <c r="N21" s="457">
        <f t="shared" si="0"/>
        <v>199616</v>
      </c>
      <c r="O21" s="458">
        <f t="shared" si="1"/>
        <v>0</v>
      </c>
    </row>
    <row r="22" spans="1:15" ht="28" outlineLevel="2" x14ac:dyDescent="0.15">
      <c r="A22" t="s">
        <v>92</v>
      </c>
      <c r="B22" t="s">
        <v>707</v>
      </c>
      <c r="C22" t="s">
        <v>94</v>
      </c>
      <c r="F22" s="420" t="s">
        <v>708</v>
      </c>
      <c r="G22" t="s">
        <v>706</v>
      </c>
      <c r="H22" s="442">
        <v>300000</v>
      </c>
      <c r="I22" s="442">
        <v>0</v>
      </c>
      <c r="J22" s="442"/>
      <c r="K22" s="442"/>
      <c r="L22" t="s">
        <v>709</v>
      </c>
      <c r="M22" t="s">
        <v>98</v>
      </c>
      <c r="N22" s="457">
        <f t="shared" si="0"/>
        <v>300000</v>
      </c>
      <c r="O22" s="458">
        <f t="shared" si="1"/>
        <v>0</v>
      </c>
    </row>
    <row r="23" spans="1:15" ht="28" outlineLevel="2" x14ac:dyDescent="0.15">
      <c r="A23" t="s">
        <v>92</v>
      </c>
      <c r="B23" t="s">
        <v>710</v>
      </c>
      <c r="C23" t="s">
        <v>94</v>
      </c>
      <c r="F23" s="420" t="s">
        <v>711</v>
      </c>
      <c r="G23" t="s">
        <v>101</v>
      </c>
      <c r="H23" s="442">
        <v>600</v>
      </c>
      <c r="I23" s="442">
        <v>0</v>
      </c>
      <c r="J23" s="442"/>
      <c r="K23" s="442"/>
      <c r="L23" t="s">
        <v>712</v>
      </c>
      <c r="M23" t="s">
        <v>98</v>
      </c>
      <c r="N23" s="457">
        <f t="shared" si="0"/>
        <v>600</v>
      </c>
      <c r="O23" s="458">
        <f t="shared" si="1"/>
        <v>0</v>
      </c>
    </row>
    <row r="24" spans="1:15" ht="28" outlineLevel="2" x14ac:dyDescent="0.15">
      <c r="A24" t="s">
        <v>92</v>
      </c>
      <c r="B24" t="s">
        <v>713</v>
      </c>
      <c r="C24" t="s">
        <v>94</v>
      </c>
      <c r="F24" s="420" t="s">
        <v>714</v>
      </c>
      <c r="G24" t="s">
        <v>426</v>
      </c>
      <c r="H24" s="442">
        <v>320000</v>
      </c>
      <c r="I24" s="442">
        <v>0</v>
      </c>
      <c r="J24" s="442"/>
      <c r="K24" s="442"/>
      <c r="L24" t="s">
        <v>715</v>
      </c>
      <c r="M24" t="s">
        <v>98</v>
      </c>
      <c r="N24" s="457">
        <f t="shared" si="0"/>
        <v>320000</v>
      </c>
      <c r="O24" s="458">
        <f t="shared" si="1"/>
        <v>0</v>
      </c>
    </row>
    <row r="25" spans="1:15" ht="14" outlineLevel="2" x14ac:dyDescent="0.15">
      <c r="A25" t="s">
        <v>92</v>
      </c>
      <c r="B25" t="s">
        <v>716</v>
      </c>
      <c r="C25" t="s">
        <v>94</v>
      </c>
      <c r="F25" s="420" t="s">
        <v>717</v>
      </c>
      <c r="G25" t="s">
        <v>718</v>
      </c>
      <c r="H25" s="442">
        <v>35000</v>
      </c>
      <c r="I25" s="442">
        <v>0</v>
      </c>
      <c r="J25" s="442"/>
      <c r="K25" s="442"/>
      <c r="L25" t="s">
        <v>719</v>
      </c>
      <c r="M25" t="s">
        <v>98</v>
      </c>
      <c r="N25" s="457">
        <f t="shared" si="0"/>
        <v>35000</v>
      </c>
      <c r="O25" s="458">
        <f t="shared" si="1"/>
        <v>0</v>
      </c>
    </row>
    <row r="26" spans="1:15" ht="14" outlineLevel="2" x14ac:dyDescent="0.15">
      <c r="A26" t="s">
        <v>92</v>
      </c>
      <c r="B26" t="s">
        <v>720</v>
      </c>
      <c r="C26" t="s">
        <v>94</v>
      </c>
      <c r="F26" s="420" t="s">
        <v>721</v>
      </c>
      <c r="G26" t="s">
        <v>150</v>
      </c>
      <c r="H26" s="442">
        <v>276000</v>
      </c>
      <c r="I26" s="442">
        <v>0</v>
      </c>
      <c r="J26" s="442"/>
      <c r="K26" s="442"/>
      <c r="L26" t="s">
        <v>722</v>
      </c>
      <c r="M26" t="s">
        <v>98</v>
      </c>
      <c r="N26" s="457">
        <f t="shared" si="0"/>
        <v>276000</v>
      </c>
      <c r="O26" s="458">
        <f t="shared" si="1"/>
        <v>0</v>
      </c>
    </row>
    <row r="27" spans="1:15" ht="14" outlineLevel="2" x14ac:dyDescent="0.15">
      <c r="A27" t="s">
        <v>92</v>
      </c>
      <c r="B27" t="s">
        <v>723</v>
      </c>
      <c r="C27" t="s">
        <v>94</v>
      </c>
      <c r="F27" s="420" t="s">
        <v>724</v>
      </c>
      <c r="G27" t="s">
        <v>128</v>
      </c>
      <c r="H27" s="442">
        <v>600000</v>
      </c>
      <c r="I27" s="442">
        <v>0</v>
      </c>
      <c r="J27" s="442"/>
      <c r="K27" s="442"/>
      <c r="L27" t="s">
        <v>725</v>
      </c>
      <c r="M27" t="s">
        <v>98</v>
      </c>
      <c r="N27" s="457">
        <f t="shared" si="0"/>
        <v>600000</v>
      </c>
      <c r="O27" s="458">
        <f t="shared" si="1"/>
        <v>0</v>
      </c>
    </row>
    <row r="28" spans="1:15" ht="84" outlineLevel="2" x14ac:dyDescent="0.15">
      <c r="A28" t="s">
        <v>92</v>
      </c>
      <c r="B28" t="s">
        <v>726</v>
      </c>
      <c r="C28" t="s">
        <v>154</v>
      </c>
      <c r="F28" s="420" t="s">
        <v>727</v>
      </c>
      <c r="G28" t="s">
        <v>728</v>
      </c>
      <c r="H28" s="442">
        <v>14400</v>
      </c>
      <c r="I28" s="442">
        <v>0</v>
      </c>
      <c r="J28" s="442"/>
      <c r="K28" s="442"/>
      <c r="L28" t="s">
        <v>729</v>
      </c>
      <c r="M28" t="s">
        <v>98</v>
      </c>
      <c r="N28" s="457">
        <f t="shared" si="0"/>
        <v>14400</v>
      </c>
      <c r="O28" s="458">
        <f t="shared" si="1"/>
        <v>0</v>
      </c>
    </row>
    <row r="29" spans="1:15" ht="70" outlineLevel="2" x14ac:dyDescent="0.15">
      <c r="A29" t="s">
        <v>92</v>
      </c>
      <c r="B29" t="s">
        <v>730</v>
      </c>
      <c r="C29" t="s">
        <v>154</v>
      </c>
      <c r="F29" s="420" t="s">
        <v>731</v>
      </c>
      <c r="G29" t="s">
        <v>170</v>
      </c>
      <c r="H29" s="442">
        <v>68200</v>
      </c>
      <c r="I29" s="442">
        <v>0</v>
      </c>
      <c r="J29" s="442"/>
      <c r="K29" s="442"/>
      <c r="L29" t="s">
        <v>732</v>
      </c>
      <c r="M29" t="s">
        <v>98</v>
      </c>
      <c r="N29" s="457">
        <f t="shared" si="0"/>
        <v>68200</v>
      </c>
      <c r="O29" s="458">
        <f t="shared" si="1"/>
        <v>0</v>
      </c>
    </row>
    <row r="30" spans="1:15" ht="28" outlineLevel="2" x14ac:dyDescent="0.15">
      <c r="A30" t="s">
        <v>92</v>
      </c>
      <c r="B30" t="s">
        <v>733</v>
      </c>
      <c r="C30" t="s">
        <v>154</v>
      </c>
      <c r="F30" s="420" t="s">
        <v>734</v>
      </c>
      <c r="G30" t="s">
        <v>735</v>
      </c>
      <c r="H30" s="442">
        <v>44099</v>
      </c>
      <c r="I30" s="442">
        <v>0</v>
      </c>
      <c r="J30" s="442"/>
      <c r="K30" s="442"/>
      <c r="L30" t="s">
        <v>736</v>
      </c>
      <c r="M30" t="s">
        <v>98</v>
      </c>
      <c r="N30" s="457">
        <f t="shared" si="0"/>
        <v>44099</v>
      </c>
      <c r="O30" s="458">
        <f t="shared" si="1"/>
        <v>0</v>
      </c>
    </row>
    <row r="31" spans="1:15" ht="42" outlineLevel="2" x14ac:dyDescent="0.15">
      <c r="A31" t="s">
        <v>92</v>
      </c>
      <c r="B31" t="s">
        <v>737</v>
      </c>
      <c r="C31" t="s">
        <v>154</v>
      </c>
      <c r="F31" s="420" t="s">
        <v>738</v>
      </c>
      <c r="G31" t="s">
        <v>156</v>
      </c>
      <c r="H31" s="442">
        <v>27000</v>
      </c>
      <c r="I31" s="442">
        <v>0</v>
      </c>
      <c r="J31" s="442"/>
      <c r="K31" s="442"/>
      <c r="L31" t="s">
        <v>739</v>
      </c>
      <c r="M31" t="s">
        <v>98</v>
      </c>
      <c r="N31" s="457">
        <f t="shared" si="0"/>
        <v>27000</v>
      </c>
      <c r="O31" s="458">
        <f t="shared" si="1"/>
        <v>0</v>
      </c>
    </row>
    <row r="32" spans="1:15" ht="42" outlineLevel="2" x14ac:dyDescent="0.15">
      <c r="A32" t="s">
        <v>92</v>
      </c>
      <c r="B32" t="s">
        <v>740</v>
      </c>
      <c r="C32" t="s">
        <v>154</v>
      </c>
      <c r="F32" s="420" t="s">
        <v>741</v>
      </c>
      <c r="G32" t="s">
        <v>156</v>
      </c>
      <c r="H32" s="442">
        <v>14000</v>
      </c>
      <c r="I32" s="442">
        <v>0</v>
      </c>
      <c r="J32" s="442"/>
      <c r="K32" s="442"/>
      <c r="L32" t="s">
        <v>742</v>
      </c>
      <c r="M32" t="s">
        <v>98</v>
      </c>
      <c r="N32" s="457">
        <f t="shared" si="0"/>
        <v>14000</v>
      </c>
      <c r="O32" s="458">
        <f t="shared" si="1"/>
        <v>0</v>
      </c>
    </row>
    <row r="33" spans="1:15" ht="28" outlineLevel="2" x14ac:dyDescent="0.15">
      <c r="A33" t="s">
        <v>92</v>
      </c>
      <c r="B33" t="s">
        <v>743</v>
      </c>
      <c r="C33" t="s">
        <v>154</v>
      </c>
      <c r="F33" s="420" t="s">
        <v>744</v>
      </c>
      <c r="G33" t="s">
        <v>728</v>
      </c>
      <c r="H33" s="442">
        <v>33000</v>
      </c>
      <c r="I33" s="442">
        <v>0</v>
      </c>
      <c r="J33" s="442"/>
      <c r="K33" s="442"/>
      <c r="L33" t="s">
        <v>745</v>
      </c>
      <c r="M33" t="s">
        <v>98</v>
      </c>
      <c r="N33" s="457">
        <f t="shared" si="0"/>
        <v>33000</v>
      </c>
      <c r="O33" s="458">
        <f t="shared" si="1"/>
        <v>0</v>
      </c>
    </row>
    <row r="34" spans="1:15" ht="42" outlineLevel="2" x14ac:dyDescent="0.15">
      <c r="A34" t="s">
        <v>92</v>
      </c>
      <c r="B34" t="s">
        <v>746</v>
      </c>
      <c r="C34" t="s">
        <v>154</v>
      </c>
      <c r="F34" s="420" t="s">
        <v>747</v>
      </c>
      <c r="G34" t="s">
        <v>748</v>
      </c>
      <c r="H34" s="442">
        <v>3500</v>
      </c>
      <c r="I34" s="442">
        <v>0</v>
      </c>
      <c r="J34" s="442"/>
      <c r="K34" s="442"/>
      <c r="L34" t="s">
        <v>749</v>
      </c>
      <c r="M34" t="s">
        <v>98</v>
      </c>
      <c r="N34" s="457">
        <f t="shared" si="0"/>
        <v>3500</v>
      </c>
      <c r="O34" s="458">
        <f t="shared" si="1"/>
        <v>0</v>
      </c>
    </row>
    <row r="35" spans="1:15" outlineLevel="1" x14ac:dyDescent="0.15">
      <c r="A35" s="460" t="s">
        <v>516</v>
      </c>
      <c r="B35" s="460">
        <f>COUNTA(B2:B34)</f>
        <v>33</v>
      </c>
      <c r="C35" s="460"/>
      <c r="D35" s="460"/>
      <c r="E35" s="460"/>
      <c r="F35" s="461"/>
      <c r="G35" s="460"/>
      <c r="H35" s="462">
        <f>SUBTOTAL(9,H2:H34)</f>
        <v>8278904</v>
      </c>
      <c r="I35" s="462">
        <f>SUBTOTAL(9,I2:I34)</f>
        <v>0</v>
      </c>
      <c r="J35" s="462">
        <f>SUBTOTAL(9,J2:J34)</f>
        <v>0</v>
      </c>
      <c r="K35" s="462">
        <f>SUBTOTAL(9,K2:K34)</f>
        <v>0</v>
      </c>
      <c r="L35" s="460"/>
      <c r="M35" s="460"/>
      <c r="N35" s="463">
        <f>SUBTOTAL(9,N2:N34)</f>
        <v>8278904</v>
      </c>
      <c r="O35" s="462">
        <f>SUBTOTAL(9,O2:O34)</f>
        <v>0</v>
      </c>
    </row>
    <row r="36" spans="1:15" ht="14" outlineLevel="2" x14ac:dyDescent="0.15">
      <c r="A36" t="s">
        <v>200</v>
      </c>
      <c r="B36" t="s">
        <v>750</v>
      </c>
      <c r="D36" t="s">
        <v>202</v>
      </c>
      <c r="F36" s="420" t="s">
        <v>751</v>
      </c>
      <c r="G36" t="s">
        <v>752</v>
      </c>
      <c r="H36" s="442">
        <v>6000</v>
      </c>
      <c r="I36" s="442">
        <v>0</v>
      </c>
      <c r="J36" s="442"/>
      <c r="K36" s="442"/>
      <c r="L36" t="s">
        <v>753</v>
      </c>
      <c r="M36" t="s">
        <v>98</v>
      </c>
      <c r="N36" s="457">
        <f t="shared" si="0"/>
        <v>6000</v>
      </c>
      <c r="O36" s="458">
        <f t="shared" si="1"/>
        <v>0</v>
      </c>
    </row>
    <row r="37" spans="1:15" ht="14" outlineLevel="2" x14ac:dyDescent="0.15">
      <c r="A37" t="s">
        <v>200</v>
      </c>
      <c r="B37" t="s">
        <v>754</v>
      </c>
      <c r="D37" t="s">
        <v>202</v>
      </c>
      <c r="F37" s="420" t="s">
        <v>755</v>
      </c>
      <c r="G37" t="s">
        <v>756</v>
      </c>
      <c r="H37" s="442">
        <v>100000</v>
      </c>
      <c r="I37" s="442">
        <v>0</v>
      </c>
      <c r="J37" s="442"/>
      <c r="K37" s="442"/>
      <c r="L37" t="s">
        <v>757</v>
      </c>
      <c r="M37" t="s">
        <v>268</v>
      </c>
      <c r="N37" s="457">
        <f t="shared" si="0"/>
        <v>100000</v>
      </c>
      <c r="O37" s="458">
        <f t="shared" si="1"/>
        <v>0</v>
      </c>
    </row>
    <row r="38" spans="1:15" ht="14" outlineLevel="2" x14ac:dyDescent="0.15">
      <c r="A38" t="s">
        <v>200</v>
      </c>
      <c r="B38" t="s">
        <v>758</v>
      </c>
      <c r="D38" t="s">
        <v>202</v>
      </c>
      <c r="F38" s="420" t="s">
        <v>760</v>
      </c>
      <c r="G38" t="s">
        <v>761</v>
      </c>
      <c r="H38" s="442">
        <v>400000</v>
      </c>
      <c r="I38" s="442">
        <v>19380.259999999998</v>
      </c>
      <c r="J38" s="442"/>
      <c r="K38" s="442">
        <v>59567.82</v>
      </c>
      <c r="L38" t="s">
        <v>762</v>
      </c>
      <c r="M38" t="s">
        <v>98</v>
      </c>
      <c r="N38" s="457">
        <f t="shared" si="0"/>
        <v>419380.26</v>
      </c>
      <c r="O38" s="458">
        <f t="shared" si="1"/>
        <v>-359812.44</v>
      </c>
    </row>
    <row r="39" spans="1:15" ht="14" outlineLevel="2" x14ac:dyDescent="0.15">
      <c r="A39" t="s">
        <v>200</v>
      </c>
      <c r="B39" t="s">
        <v>763</v>
      </c>
      <c r="D39" t="s">
        <v>202</v>
      </c>
      <c r="F39" s="420" t="s">
        <v>764</v>
      </c>
      <c r="G39" t="s">
        <v>101</v>
      </c>
      <c r="H39" s="442">
        <v>60000</v>
      </c>
      <c r="I39" s="442">
        <v>0</v>
      </c>
      <c r="J39" s="442"/>
      <c r="K39" s="442"/>
      <c r="L39" t="s">
        <v>765</v>
      </c>
      <c r="M39" t="s">
        <v>766</v>
      </c>
      <c r="N39" s="457">
        <f t="shared" si="0"/>
        <v>60000</v>
      </c>
      <c r="O39" s="458">
        <f t="shared" si="1"/>
        <v>0</v>
      </c>
    </row>
    <row r="40" spans="1:15" ht="28" outlineLevel="2" x14ac:dyDescent="0.15">
      <c r="A40" t="s">
        <v>200</v>
      </c>
      <c r="B40" t="s">
        <v>767</v>
      </c>
      <c r="D40" t="s">
        <v>202</v>
      </c>
      <c r="F40" s="420" t="s">
        <v>768</v>
      </c>
      <c r="G40" t="s">
        <v>769</v>
      </c>
      <c r="H40" s="442">
        <v>44000</v>
      </c>
      <c r="I40" s="442">
        <v>0</v>
      </c>
      <c r="J40" s="442"/>
      <c r="K40" s="442"/>
      <c r="L40" t="s">
        <v>770</v>
      </c>
      <c r="M40" t="s">
        <v>98</v>
      </c>
      <c r="N40" s="457">
        <f t="shared" si="0"/>
        <v>44000</v>
      </c>
      <c r="O40" s="458">
        <f t="shared" si="1"/>
        <v>0</v>
      </c>
    </row>
    <row r="41" spans="1:15" ht="14" outlineLevel="2" x14ac:dyDescent="0.15">
      <c r="A41" t="s">
        <v>200</v>
      </c>
      <c r="B41" t="s">
        <v>771</v>
      </c>
      <c r="D41" t="s">
        <v>202</v>
      </c>
      <c r="F41" s="420" t="s">
        <v>772</v>
      </c>
      <c r="G41" t="s">
        <v>381</v>
      </c>
      <c r="H41" s="442">
        <v>60000</v>
      </c>
      <c r="I41" s="442">
        <v>0</v>
      </c>
      <c r="J41" s="442"/>
      <c r="K41" s="442"/>
      <c r="L41" t="s">
        <v>773</v>
      </c>
      <c r="M41" t="s">
        <v>98</v>
      </c>
      <c r="N41" s="457">
        <f t="shared" si="0"/>
        <v>60000</v>
      </c>
      <c r="O41" s="458">
        <f t="shared" si="1"/>
        <v>0</v>
      </c>
    </row>
    <row r="42" spans="1:15" ht="42" outlineLevel="2" x14ac:dyDescent="0.15">
      <c r="A42" t="s">
        <v>200</v>
      </c>
      <c r="B42" t="s">
        <v>774</v>
      </c>
      <c r="D42" t="s">
        <v>202</v>
      </c>
      <c r="F42" s="420" t="s">
        <v>775</v>
      </c>
      <c r="G42" t="s">
        <v>101</v>
      </c>
      <c r="H42" s="442">
        <v>30000</v>
      </c>
      <c r="I42" s="442">
        <v>0</v>
      </c>
      <c r="J42" s="442"/>
      <c r="K42" s="442"/>
      <c r="L42" t="s">
        <v>776</v>
      </c>
      <c r="M42" t="s">
        <v>98</v>
      </c>
      <c r="N42" s="457">
        <f t="shared" si="0"/>
        <v>30000</v>
      </c>
      <c r="O42" s="458">
        <f t="shared" si="1"/>
        <v>0</v>
      </c>
    </row>
    <row r="43" spans="1:15" ht="28" outlineLevel="2" x14ac:dyDescent="0.15">
      <c r="A43" t="s">
        <v>200</v>
      </c>
      <c r="B43" t="s">
        <v>777</v>
      </c>
      <c r="D43" t="s">
        <v>202</v>
      </c>
      <c r="F43" s="420" t="s">
        <v>778</v>
      </c>
      <c r="G43" t="s">
        <v>779</v>
      </c>
      <c r="H43" s="442">
        <v>9000</v>
      </c>
      <c r="I43" s="442">
        <v>0</v>
      </c>
      <c r="J43" s="442"/>
      <c r="K43" s="442"/>
      <c r="L43" t="s">
        <v>780</v>
      </c>
      <c r="M43" t="s">
        <v>98</v>
      </c>
      <c r="N43" s="457">
        <f t="shared" si="0"/>
        <v>9000</v>
      </c>
      <c r="O43" s="458">
        <f t="shared" si="1"/>
        <v>0</v>
      </c>
    </row>
    <row r="44" spans="1:15" ht="14" outlineLevel="2" x14ac:dyDescent="0.15">
      <c r="A44" t="s">
        <v>200</v>
      </c>
      <c r="B44" t="s">
        <v>781</v>
      </c>
      <c r="D44" t="s">
        <v>202</v>
      </c>
      <c r="F44" s="420" t="s">
        <v>782</v>
      </c>
      <c r="G44" t="s">
        <v>101</v>
      </c>
      <c r="H44" s="442">
        <v>60000</v>
      </c>
      <c r="I44" s="442">
        <v>0</v>
      </c>
      <c r="J44" s="442"/>
      <c r="K44" s="442"/>
      <c r="L44" t="s">
        <v>783</v>
      </c>
      <c r="M44" t="s">
        <v>98</v>
      </c>
      <c r="N44" s="457">
        <f t="shared" si="0"/>
        <v>60000</v>
      </c>
      <c r="O44" s="458">
        <f t="shared" si="1"/>
        <v>0</v>
      </c>
    </row>
    <row r="45" spans="1:15" ht="14" outlineLevel="2" x14ac:dyDescent="0.15">
      <c r="A45" t="s">
        <v>200</v>
      </c>
      <c r="B45" t="s">
        <v>784</v>
      </c>
      <c r="D45" t="s">
        <v>202</v>
      </c>
      <c r="F45" s="420" t="s">
        <v>785</v>
      </c>
      <c r="G45" t="s">
        <v>786</v>
      </c>
      <c r="H45" s="442">
        <v>1000</v>
      </c>
      <c r="I45" s="442">
        <v>0</v>
      </c>
      <c r="J45" s="442"/>
      <c r="K45" s="442"/>
      <c r="L45" t="s">
        <v>787</v>
      </c>
      <c r="M45" t="s">
        <v>98</v>
      </c>
      <c r="N45" s="457">
        <f t="shared" si="0"/>
        <v>1000</v>
      </c>
      <c r="O45" s="458">
        <f t="shared" si="1"/>
        <v>0</v>
      </c>
    </row>
    <row r="46" spans="1:15" ht="14" outlineLevel="2" x14ac:dyDescent="0.15">
      <c r="A46" t="s">
        <v>200</v>
      </c>
      <c r="B46" t="s">
        <v>788</v>
      </c>
      <c r="D46" t="s">
        <v>202</v>
      </c>
      <c r="F46" s="420" t="s">
        <v>789</v>
      </c>
      <c r="G46" t="s">
        <v>381</v>
      </c>
      <c r="H46" s="442">
        <v>275000</v>
      </c>
      <c r="I46" s="442">
        <v>0</v>
      </c>
      <c r="J46" s="442"/>
      <c r="K46" s="442"/>
      <c r="L46" t="s">
        <v>790</v>
      </c>
      <c r="M46" t="s">
        <v>98</v>
      </c>
      <c r="N46" s="457">
        <f t="shared" si="0"/>
        <v>275000</v>
      </c>
      <c r="O46" s="458">
        <f t="shared" si="1"/>
        <v>0</v>
      </c>
    </row>
    <row r="47" spans="1:15" ht="14" outlineLevel="2" x14ac:dyDescent="0.15">
      <c r="A47" t="s">
        <v>200</v>
      </c>
      <c r="B47" t="s">
        <v>791</v>
      </c>
      <c r="D47" t="s">
        <v>202</v>
      </c>
      <c r="F47" s="420" t="s">
        <v>792</v>
      </c>
      <c r="G47" t="s">
        <v>793</v>
      </c>
      <c r="H47" s="442">
        <v>10000</v>
      </c>
      <c r="I47" s="442">
        <v>0</v>
      </c>
      <c r="J47" s="442"/>
      <c r="K47" s="442"/>
      <c r="L47" t="s">
        <v>794</v>
      </c>
      <c r="M47" t="s">
        <v>98</v>
      </c>
      <c r="N47" s="457">
        <f t="shared" si="0"/>
        <v>10000</v>
      </c>
      <c r="O47" s="458">
        <f t="shared" si="1"/>
        <v>0</v>
      </c>
    </row>
    <row r="48" spans="1:15" ht="14" outlineLevel="2" x14ac:dyDescent="0.15">
      <c r="A48" t="s">
        <v>200</v>
      </c>
      <c r="B48" t="s">
        <v>795</v>
      </c>
      <c r="D48" t="s">
        <v>202</v>
      </c>
      <c r="F48" s="420" t="s">
        <v>796</v>
      </c>
      <c r="G48" t="s">
        <v>797</v>
      </c>
      <c r="H48" s="442">
        <v>50000</v>
      </c>
      <c r="I48" s="442">
        <v>0</v>
      </c>
      <c r="J48" s="442"/>
      <c r="K48" s="442"/>
      <c r="L48" t="s">
        <v>798</v>
      </c>
      <c r="M48" t="s">
        <v>98</v>
      </c>
      <c r="N48" s="457">
        <f t="shared" si="0"/>
        <v>50000</v>
      </c>
      <c r="O48" s="458">
        <f t="shared" si="1"/>
        <v>0</v>
      </c>
    </row>
    <row r="49" spans="1:15" ht="14" outlineLevel="2" x14ac:dyDescent="0.15">
      <c r="A49" t="s">
        <v>200</v>
      </c>
      <c r="B49" t="s">
        <v>799</v>
      </c>
      <c r="D49" t="s">
        <v>202</v>
      </c>
      <c r="F49" s="420" t="s">
        <v>800</v>
      </c>
      <c r="G49" t="s">
        <v>430</v>
      </c>
      <c r="H49" s="442">
        <v>89985</v>
      </c>
      <c r="I49" s="442">
        <v>0</v>
      </c>
      <c r="J49" s="442"/>
      <c r="K49" s="442"/>
      <c r="L49" t="s">
        <v>801</v>
      </c>
      <c r="M49" t="s">
        <v>98</v>
      </c>
      <c r="N49" s="457">
        <f t="shared" si="0"/>
        <v>89985</v>
      </c>
      <c r="O49" s="458">
        <f t="shared" si="1"/>
        <v>0</v>
      </c>
    </row>
    <row r="50" spans="1:15" ht="14" outlineLevel="2" x14ac:dyDescent="0.15">
      <c r="A50" t="s">
        <v>200</v>
      </c>
      <c r="B50" t="s">
        <v>802</v>
      </c>
      <c r="D50" t="s">
        <v>202</v>
      </c>
      <c r="F50" s="420" t="s">
        <v>803</v>
      </c>
      <c r="G50" t="s">
        <v>101</v>
      </c>
      <c r="H50" s="442">
        <v>200</v>
      </c>
      <c r="I50" s="442">
        <v>0</v>
      </c>
      <c r="J50" s="442"/>
      <c r="K50" s="442"/>
      <c r="L50" t="s">
        <v>306</v>
      </c>
      <c r="M50" t="s">
        <v>98</v>
      </c>
      <c r="N50" s="457">
        <f t="shared" si="0"/>
        <v>200</v>
      </c>
      <c r="O50" s="458">
        <f t="shared" si="1"/>
        <v>0</v>
      </c>
    </row>
    <row r="51" spans="1:15" ht="14" outlineLevel="2" x14ac:dyDescent="0.15">
      <c r="A51" t="s">
        <v>200</v>
      </c>
      <c r="B51" t="s">
        <v>804</v>
      </c>
      <c r="D51" t="s">
        <v>202</v>
      </c>
      <c r="F51" s="420" t="s">
        <v>805</v>
      </c>
      <c r="G51" t="s">
        <v>806</v>
      </c>
      <c r="H51" s="442">
        <v>16000</v>
      </c>
      <c r="I51" s="442">
        <v>0</v>
      </c>
      <c r="J51" s="442"/>
      <c r="K51" s="442"/>
      <c r="L51" t="s">
        <v>807</v>
      </c>
      <c r="M51" t="s">
        <v>98</v>
      </c>
      <c r="N51" s="457">
        <f t="shared" si="0"/>
        <v>16000</v>
      </c>
      <c r="O51" s="458">
        <f t="shared" si="1"/>
        <v>0</v>
      </c>
    </row>
    <row r="52" spans="1:15" ht="14" outlineLevel="2" x14ac:dyDescent="0.15">
      <c r="A52" t="s">
        <v>200</v>
      </c>
      <c r="B52" t="s">
        <v>808</v>
      </c>
      <c r="D52" t="s">
        <v>202</v>
      </c>
      <c r="F52" s="420" t="s">
        <v>809</v>
      </c>
      <c r="G52" t="s">
        <v>101</v>
      </c>
      <c r="H52" s="442"/>
      <c r="I52" s="442">
        <v>2767.2</v>
      </c>
      <c r="J52" s="442"/>
      <c r="K52" s="442">
        <v>5568</v>
      </c>
      <c r="L52" t="s">
        <v>810</v>
      </c>
      <c r="M52" t="s">
        <v>98</v>
      </c>
      <c r="N52" s="457">
        <f t="shared" si="0"/>
        <v>2767.2</v>
      </c>
      <c r="O52" s="458">
        <f t="shared" si="1"/>
        <v>2800.8</v>
      </c>
    </row>
    <row r="53" spans="1:15" ht="28" outlineLevel="2" x14ac:dyDescent="0.15">
      <c r="A53" t="s">
        <v>200</v>
      </c>
      <c r="B53" t="s">
        <v>811</v>
      </c>
      <c r="D53" t="s">
        <v>202</v>
      </c>
      <c r="F53" s="420" t="s">
        <v>812</v>
      </c>
      <c r="G53" t="s">
        <v>813</v>
      </c>
      <c r="H53" s="442">
        <v>200000</v>
      </c>
      <c r="I53" s="442">
        <v>38135.9</v>
      </c>
      <c r="J53" s="442"/>
      <c r="K53" s="442"/>
      <c r="L53" t="s">
        <v>814</v>
      </c>
      <c r="M53" t="s">
        <v>98</v>
      </c>
      <c r="N53" s="457">
        <f t="shared" si="0"/>
        <v>238135.9</v>
      </c>
      <c r="O53" s="458">
        <f t="shared" si="1"/>
        <v>0</v>
      </c>
    </row>
    <row r="54" spans="1:15" ht="42" outlineLevel="2" x14ac:dyDescent="0.15">
      <c r="A54" t="s">
        <v>200</v>
      </c>
      <c r="B54" t="s">
        <v>815</v>
      </c>
      <c r="D54" t="s">
        <v>274</v>
      </c>
      <c r="F54" s="420" t="s">
        <v>816</v>
      </c>
      <c r="G54" t="s">
        <v>817</v>
      </c>
      <c r="H54" s="442">
        <v>20250</v>
      </c>
      <c r="I54" s="442">
        <v>0</v>
      </c>
      <c r="J54" s="442"/>
      <c r="K54" s="442"/>
      <c r="L54" t="s">
        <v>818</v>
      </c>
      <c r="M54" t="s">
        <v>98</v>
      </c>
      <c r="N54" s="457">
        <f t="shared" si="0"/>
        <v>20250</v>
      </c>
      <c r="O54" s="458">
        <f t="shared" si="1"/>
        <v>0</v>
      </c>
    </row>
    <row r="55" spans="1:15" ht="28" outlineLevel="2" x14ac:dyDescent="0.15">
      <c r="A55" t="s">
        <v>200</v>
      </c>
      <c r="B55" t="s">
        <v>819</v>
      </c>
      <c r="D55" t="s">
        <v>274</v>
      </c>
      <c r="F55" s="420" t="s">
        <v>820</v>
      </c>
      <c r="G55" t="s">
        <v>324</v>
      </c>
      <c r="H55" s="442">
        <v>15500</v>
      </c>
      <c r="I55" s="442">
        <v>0</v>
      </c>
      <c r="J55" s="442"/>
      <c r="K55" s="442"/>
      <c r="L55" t="s">
        <v>821</v>
      </c>
      <c r="M55" t="s">
        <v>98</v>
      </c>
      <c r="N55" s="457">
        <f t="shared" si="0"/>
        <v>15500</v>
      </c>
      <c r="O55" s="458">
        <f t="shared" si="1"/>
        <v>0</v>
      </c>
    </row>
    <row r="56" spans="1:15" ht="42" outlineLevel="2" x14ac:dyDescent="0.15">
      <c r="A56" t="s">
        <v>200</v>
      </c>
      <c r="B56" t="s">
        <v>822</v>
      </c>
      <c r="D56" t="s">
        <v>274</v>
      </c>
      <c r="F56" s="420" t="s">
        <v>823</v>
      </c>
      <c r="G56" t="s">
        <v>101</v>
      </c>
      <c r="H56" s="442">
        <v>4000</v>
      </c>
      <c r="I56" s="442">
        <v>0</v>
      </c>
      <c r="J56" s="442"/>
      <c r="K56" s="442"/>
      <c r="L56" t="s">
        <v>824</v>
      </c>
      <c r="M56" t="s">
        <v>98</v>
      </c>
      <c r="N56" s="457">
        <f t="shared" si="0"/>
        <v>4000</v>
      </c>
      <c r="O56" s="458">
        <f t="shared" si="1"/>
        <v>0</v>
      </c>
    </row>
    <row r="57" spans="1:15" ht="28" outlineLevel="2" x14ac:dyDescent="0.15">
      <c r="A57" t="s">
        <v>200</v>
      </c>
      <c r="B57" t="s">
        <v>825</v>
      </c>
      <c r="D57" t="s">
        <v>274</v>
      </c>
      <c r="F57" s="420" t="s">
        <v>826</v>
      </c>
      <c r="G57" t="s">
        <v>101</v>
      </c>
      <c r="H57" s="442">
        <v>250</v>
      </c>
      <c r="I57" s="442">
        <v>0</v>
      </c>
      <c r="J57" s="442"/>
      <c r="K57" s="442"/>
      <c r="L57" t="s">
        <v>827</v>
      </c>
      <c r="M57" t="s">
        <v>98</v>
      </c>
      <c r="N57" s="457">
        <f t="shared" si="0"/>
        <v>250</v>
      </c>
      <c r="O57" s="458">
        <f t="shared" si="1"/>
        <v>0</v>
      </c>
    </row>
    <row r="58" spans="1:15" ht="42" outlineLevel="2" x14ac:dyDescent="0.15">
      <c r="A58" t="s">
        <v>200</v>
      </c>
      <c r="B58" t="s">
        <v>828</v>
      </c>
      <c r="D58" t="s">
        <v>274</v>
      </c>
      <c r="F58" s="420" t="s">
        <v>829</v>
      </c>
      <c r="G58" t="s">
        <v>324</v>
      </c>
      <c r="H58" s="442">
        <v>4000</v>
      </c>
      <c r="I58" s="442">
        <v>0</v>
      </c>
      <c r="J58" s="442"/>
      <c r="K58" s="442"/>
      <c r="L58" t="s">
        <v>830</v>
      </c>
      <c r="M58" t="s">
        <v>98</v>
      </c>
      <c r="N58" s="457">
        <f t="shared" si="0"/>
        <v>4000</v>
      </c>
      <c r="O58" s="458">
        <f t="shared" si="1"/>
        <v>0</v>
      </c>
    </row>
    <row r="59" spans="1:15" ht="42" outlineLevel="2" x14ac:dyDescent="0.15">
      <c r="A59" t="s">
        <v>200</v>
      </c>
      <c r="B59" t="s">
        <v>831</v>
      </c>
      <c r="D59" t="s">
        <v>274</v>
      </c>
      <c r="F59" s="420" t="s">
        <v>832</v>
      </c>
      <c r="G59" t="s">
        <v>324</v>
      </c>
      <c r="H59" s="442">
        <v>10040</v>
      </c>
      <c r="I59" s="442">
        <v>0</v>
      </c>
      <c r="J59" s="442"/>
      <c r="K59" s="442"/>
      <c r="L59" t="s">
        <v>830</v>
      </c>
      <c r="M59" t="s">
        <v>98</v>
      </c>
      <c r="N59" s="457">
        <f t="shared" si="0"/>
        <v>10040</v>
      </c>
      <c r="O59" s="458">
        <f t="shared" si="1"/>
        <v>0</v>
      </c>
    </row>
    <row r="60" spans="1:15" ht="42" outlineLevel="2" x14ac:dyDescent="0.15">
      <c r="A60" t="s">
        <v>200</v>
      </c>
      <c r="B60" t="s">
        <v>833</v>
      </c>
      <c r="D60" t="s">
        <v>274</v>
      </c>
      <c r="F60" s="420" t="s">
        <v>834</v>
      </c>
      <c r="G60" t="s">
        <v>728</v>
      </c>
      <c r="H60" s="442">
        <v>14000</v>
      </c>
      <c r="I60" s="442">
        <v>0</v>
      </c>
      <c r="J60" s="442"/>
      <c r="K60" s="442"/>
      <c r="L60" t="s">
        <v>835</v>
      </c>
      <c r="M60" t="s">
        <v>98</v>
      </c>
      <c r="N60" s="457">
        <f t="shared" si="0"/>
        <v>14000</v>
      </c>
      <c r="O60" s="458">
        <f t="shared" si="1"/>
        <v>0</v>
      </c>
    </row>
    <row r="61" spans="1:15" ht="42" outlineLevel="2" x14ac:dyDescent="0.15">
      <c r="A61" t="s">
        <v>200</v>
      </c>
      <c r="B61" t="s">
        <v>836</v>
      </c>
      <c r="D61" t="s">
        <v>274</v>
      </c>
      <c r="F61" s="420" t="s">
        <v>837</v>
      </c>
      <c r="G61" t="s">
        <v>337</v>
      </c>
      <c r="H61" s="442">
        <v>12130</v>
      </c>
      <c r="I61" s="442">
        <v>0</v>
      </c>
      <c r="J61" s="442"/>
      <c r="K61" s="442"/>
      <c r="L61" t="s">
        <v>838</v>
      </c>
      <c r="M61" t="s">
        <v>98</v>
      </c>
      <c r="N61" s="457">
        <f t="shared" si="0"/>
        <v>12130</v>
      </c>
      <c r="O61" s="458">
        <f t="shared" si="1"/>
        <v>0</v>
      </c>
    </row>
    <row r="62" spans="1:15" ht="42" outlineLevel="2" x14ac:dyDescent="0.15">
      <c r="A62" t="s">
        <v>200</v>
      </c>
      <c r="B62" t="s">
        <v>839</v>
      </c>
      <c r="D62" t="s">
        <v>274</v>
      </c>
      <c r="F62" s="420" t="s">
        <v>840</v>
      </c>
      <c r="G62" t="s">
        <v>337</v>
      </c>
      <c r="H62" s="442">
        <v>15061</v>
      </c>
      <c r="I62" s="442">
        <v>0</v>
      </c>
      <c r="J62" s="442"/>
      <c r="K62" s="442"/>
      <c r="L62" t="s">
        <v>841</v>
      </c>
      <c r="M62" t="s">
        <v>98</v>
      </c>
      <c r="N62" s="457">
        <f t="shared" si="0"/>
        <v>15061</v>
      </c>
      <c r="O62" s="458">
        <f t="shared" si="1"/>
        <v>0</v>
      </c>
    </row>
    <row r="63" spans="1:15" ht="42" outlineLevel="2" x14ac:dyDescent="0.15">
      <c r="A63" t="s">
        <v>200</v>
      </c>
      <c r="B63" t="s">
        <v>842</v>
      </c>
      <c r="D63" t="s">
        <v>274</v>
      </c>
      <c r="F63" s="420" t="s">
        <v>843</v>
      </c>
      <c r="G63" t="s">
        <v>844</v>
      </c>
      <c r="H63" s="442">
        <v>8975</v>
      </c>
      <c r="I63" s="442">
        <v>0</v>
      </c>
      <c r="J63" s="442"/>
      <c r="K63" s="442"/>
      <c r="L63" t="s">
        <v>845</v>
      </c>
      <c r="M63" t="s">
        <v>98</v>
      </c>
      <c r="N63" s="457">
        <f t="shared" si="0"/>
        <v>8975</v>
      </c>
      <c r="O63" s="458">
        <f t="shared" si="1"/>
        <v>0</v>
      </c>
    </row>
    <row r="64" spans="1:15" ht="42" outlineLevel="2" x14ac:dyDescent="0.15">
      <c r="A64" t="s">
        <v>200</v>
      </c>
      <c r="B64" t="s">
        <v>846</v>
      </c>
      <c r="D64" t="s">
        <v>274</v>
      </c>
      <c r="F64" s="420" t="s">
        <v>847</v>
      </c>
      <c r="G64" t="s">
        <v>313</v>
      </c>
      <c r="H64" s="442">
        <v>13000</v>
      </c>
      <c r="I64" s="442">
        <v>0</v>
      </c>
      <c r="J64" s="442"/>
      <c r="K64" s="442"/>
      <c r="L64" t="s">
        <v>848</v>
      </c>
      <c r="M64" t="s">
        <v>98</v>
      </c>
      <c r="N64" s="457">
        <f t="shared" si="0"/>
        <v>13000</v>
      </c>
      <c r="O64" s="458">
        <f t="shared" si="1"/>
        <v>0</v>
      </c>
    </row>
    <row r="65" spans="1:15" ht="42" outlineLevel="2" x14ac:dyDescent="0.15">
      <c r="A65" t="s">
        <v>200</v>
      </c>
      <c r="B65" t="s">
        <v>849</v>
      </c>
      <c r="D65" t="s">
        <v>274</v>
      </c>
      <c r="F65" s="420" t="s">
        <v>850</v>
      </c>
      <c r="G65" t="s">
        <v>381</v>
      </c>
      <c r="H65" s="442">
        <v>12000</v>
      </c>
      <c r="I65" s="442">
        <v>0</v>
      </c>
      <c r="J65" s="442"/>
      <c r="K65" s="442"/>
      <c r="L65" t="s">
        <v>851</v>
      </c>
      <c r="M65" t="s">
        <v>98</v>
      </c>
      <c r="N65" s="457">
        <f t="shared" si="0"/>
        <v>12000</v>
      </c>
      <c r="O65" s="458">
        <f t="shared" si="1"/>
        <v>0</v>
      </c>
    </row>
    <row r="66" spans="1:15" ht="42" outlineLevel="2" x14ac:dyDescent="0.15">
      <c r="A66" t="s">
        <v>200</v>
      </c>
      <c r="B66" t="s">
        <v>852</v>
      </c>
      <c r="D66" t="s">
        <v>274</v>
      </c>
      <c r="F66" s="420" t="s">
        <v>840</v>
      </c>
      <c r="G66" t="s">
        <v>156</v>
      </c>
      <c r="H66" s="442">
        <v>4500</v>
      </c>
      <c r="I66" s="442">
        <v>0</v>
      </c>
      <c r="J66" s="442"/>
      <c r="K66" s="442"/>
      <c r="L66" t="s">
        <v>853</v>
      </c>
      <c r="M66" t="s">
        <v>98</v>
      </c>
      <c r="N66" s="457">
        <f t="shared" si="0"/>
        <v>4500</v>
      </c>
      <c r="O66" s="458">
        <f t="shared" si="1"/>
        <v>0</v>
      </c>
    </row>
    <row r="67" spans="1:15" ht="42" outlineLevel="2" x14ac:dyDescent="0.15">
      <c r="A67" t="s">
        <v>200</v>
      </c>
      <c r="B67" t="s">
        <v>854</v>
      </c>
      <c r="D67" t="s">
        <v>274</v>
      </c>
      <c r="F67" s="420" t="s">
        <v>855</v>
      </c>
      <c r="G67" t="s">
        <v>856</v>
      </c>
      <c r="H67" s="442">
        <v>7700</v>
      </c>
      <c r="I67" s="442">
        <v>0</v>
      </c>
      <c r="J67" s="442"/>
      <c r="K67" s="442"/>
      <c r="L67" t="s">
        <v>857</v>
      </c>
      <c r="M67" t="s">
        <v>98</v>
      </c>
      <c r="N67" s="457">
        <f t="shared" si="0"/>
        <v>7700</v>
      </c>
      <c r="O67" s="458">
        <f t="shared" si="1"/>
        <v>0</v>
      </c>
    </row>
    <row r="68" spans="1:15" ht="28" outlineLevel="2" x14ac:dyDescent="0.15">
      <c r="A68" t="s">
        <v>200</v>
      </c>
      <c r="B68" t="s">
        <v>858</v>
      </c>
      <c r="D68" t="s">
        <v>274</v>
      </c>
      <c r="F68" s="420" t="s">
        <v>859</v>
      </c>
      <c r="G68" t="s">
        <v>860</v>
      </c>
      <c r="H68" s="442">
        <v>16009</v>
      </c>
      <c r="I68" s="442">
        <v>0</v>
      </c>
      <c r="J68" s="442"/>
      <c r="K68" s="442"/>
      <c r="L68" t="s">
        <v>861</v>
      </c>
      <c r="M68" t="s">
        <v>98</v>
      </c>
      <c r="N68" s="457">
        <f t="shared" ref="N68:N134" si="2">SUM(H68:I68)</f>
        <v>16009</v>
      </c>
      <c r="O68" s="458">
        <f t="shared" ref="O68:O134" si="3">IF((J68+K68)&gt;0,(J68+K68)-N68,0)</f>
        <v>0</v>
      </c>
    </row>
    <row r="69" spans="1:15" ht="28" outlineLevel="2" x14ac:dyDescent="0.15">
      <c r="A69" t="s">
        <v>200</v>
      </c>
      <c r="B69" t="s">
        <v>862</v>
      </c>
      <c r="D69" t="s">
        <v>274</v>
      </c>
      <c r="F69" s="420" t="s">
        <v>863</v>
      </c>
      <c r="G69" t="s">
        <v>860</v>
      </c>
      <c r="H69" s="442">
        <v>13225</v>
      </c>
      <c r="I69" s="442">
        <v>0</v>
      </c>
      <c r="J69" s="442"/>
      <c r="K69" s="442"/>
      <c r="L69" t="s">
        <v>864</v>
      </c>
      <c r="M69" t="s">
        <v>98</v>
      </c>
      <c r="N69" s="457">
        <f t="shared" si="2"/>
        <v>13225</v>
      </c>
      <c r="O69" s="458">
        <f t="shared" si="3"/>
        <v>0</v>
      </c>
    </row>
    <row r="70" spans="1:15" ht="28" outlineLevel="2" x14ac:dyDescent="0.15">
      <c r="A70" t="s">
        <v>200</v>
      </c>
      <c r="B70" t="s">
        <v>865</v>
      </c>
      <c r="D70" t="s">
        <v>274</v>
      </c>
      <c r="F70" s="420" t="s">
        <v>866</v>
      </c>
      <c r="G70" t="s">
        <v>156</v>
      </c>
      <c r="H70" s="442">
        <v>10000</v>
      </c>
      <c r="I70" s="442">
        <v>0</v>
      </c>
      <c r="J70" s="442"/>
      <c r="K70" s="442"/>
      <c r="L70" t="s">
        <v>867</v>
      </c>
      <c r="M70" t="s">
        <v>98</v>
      </c>
      <c r="N70" s="457">
        <f t="shared" si="2"/>
        <v>10000</v>
      </c>
      <c r="O70" s="458">
        <f t="shared" si="3"/>
        <v>0</v>
      </c>
    </row>
    <row r="71" spans="1:15" ht="42" outlineLevel="2" x14ac:dyDescent="0.15">
      <c r="A71" t="s">
        <v>200</v>
      </c>
      <c r="B71" t="s">
        <v>868</v>
      </c>
      <c r="D71" t="s">
        <v>274</v>
      </c>
      <c r="F71" s="420" t="s">
        <v>869</v>
      </c>
      <c r="G71" t="s">
        <v>101</v>
      </c>
      <c r="H71" s="442">
        <v>4500</v>
      </c>
      <c r="I71" s="442">
        <v>0</v>
      </c>
      <c r="J71" s="442"/>
      <c r="K71" s="442"/>
      <c r="L71" t="s">
        <v>870</v>
      </c>
      <c r="M71" t="s">
        <v>98</v>
      </c>
      <c r="N71" s="457">
        <f t="shared" si="2"/>
        <v>4500</v>
      </c>
      <c r="O71" s="458">
        <f t="shared" si="3"/>
        <v>0</v>
      </c>
    </row>
    <row r="72" spans="1:15" ht="28" outlineLevel="2" x14ac:dyDescent="0.15">
      <c r="A72" t="s">
        <v>200</v>
      </c>
      <c r="B72" t="s">
        <v>871</v>
      </c>
      <c r="D72" t="s">
        <v>274</v>
      </c>
      <c r="F72" s="420" t="s">
        <v>872</v>
      </c>
      <c r="G72" t="s">
        <v>337</v>
      </c>
      <c r="H72" s="442">
        <v>17998</v>
      </c>
      <c r="I72" s="442">
        <v>0</v>
      </c>
      <c r="J72" s="442"/>
      <c r="K72" s="442"/>
      <c r="L72" t="s">
        <v>873</v>
      </c>
      <c r="M72" t="s">
        <v>98</v>
      </c>
      <c r="N72" s="457">
        <f t="shared" si="2"/>
        <v>17998</v>
      </c>
      <c r="O72" s="458">
        <f t="shared" si="3"/>
        <v>0</v>
      </c>
    </row>
    <row r="73" spans="1:15" ht="42" outlineLevel="2" x14ac:dyDescent="0.15">
      <c r="A73" t="s">
        <v>200</v>
      </c>
      <c r="B73" t="s">
        <v>874</v>
      </c>
      <c r="D73" t="s">
        <v>274</v>
      </c>
      <c r="F73" s="420" t="s">
        <v>869</v>
      </c>
      <c r="G73" t="s">
        <v>101</v>
      </c>
      <c r="H73" s="442">
        <v>4500</v>
      </c>
      <c r="I73" s="442">
        <v>0</v>
      </c>
      <c r="J73" s="442"/>
      <c r="K73" s="442"/>
      <c r="L73" t="s">
        <v>875</v>
      </c>
      <c r="M73" t="s">
        <v>98</v>
      </c>
      <c r="N73" s="457">
        <f t="shared" si="2"/>
        <v>4500</v>
      </c>
      <c r="O73" s="458">
        <f t="shared" si="3"/>
        <v>0</v>
      </c>
    </row>
    <row r="74" spans="1:15" ht="42" outlineLevel="2" x14ac:dyDescent="0.15">
      <c r="A74" t="s">
        <v>200</v>
      </c>
      <c r="B74" t="s">
        <v>876</v>
      </c>
      <c r="D74" t="s">
        <v>274</v>
      </c>
      <c r="F74" s="420" t="s">
        <v>877</v>
      </c>
      <c r="G74" t="s">
        <v>337</v>
      </c>
      <c r="H74" s="442">
        <v>13420</v>
      </c>
      <c r="I74" s="442">
        <v>0</v>
      </c>
      <c r="J74" s="442"/>
      <c r="K74" s="442"/>
      <c r="L74" t="s">
        <v>878</v>
      </c>
      <c r="M74" t="s">
        <v>98</v>
      </c>
      <c r="N74" s="457">
        <f t="shared" si="2"/>
        <v>13420</v>
      </c>
      <c r="O74" s="458">
        <f t="shared" si="3"/>
        <v>0</v>
      </c>
    </row>
    <row r="75" spans="1:15" ht="28" outlineLevel="2" x14ac:dyDescent="0.15">
      <c r="A75" t="s">
        <v>200</v>
      </c>
      <c r="B75" t="s">
        <v>879</v>
      </c>
      <c r="D75" t="s">
        <v>274</v>
      </c>
      <c r="F75" s="420" t="s">
        <v>880</v>
      </c>
      <c r="G75" t="s">
        <v>381</v>
      </c>
      <c r="H75" s="442">
        <v>19000</v>
      </c>
      <c r="I75" s="442">
        <v>0</v>
      </c>
      <c r="J75" s="442"/>
      <c r="K75" s="442"/>
      <c r="L75" t="s">
        <v>881</v>
      </c>
      <c r="M75" t="s">
        <v>98</v>
      </c>
      <c r="N75" s="457">
        <f t="shared" si="2"/>
        <v>19000</v>
      </c>
      <c r="O75" s="458">
        <f t="shared" si="3"/>
        <v>0</v>
      </c>
    </row>
    <row r="76" spans="1:15" ht="28" outlineLevel="2" x14ac:dyDescent="0.15">
      <c r="A76" t="s">
        <v>200</v>
      </c>
      <c r="B76" t="s">
        <v>882</v>
      </c>
      <c r="D76" t="s">
        <v>274</v>
      </c>
      <c r="F76" s="420" t="s">
        <v>883</v>
      </c>
      <c r="G76" t="s">
        <v>381</v>
      </c>
      <c r="H76" s="442">
        <v>20000</v>
      </c>
      <c r="I76" s="442">
        <v>0</v>
      </c>
      <c r="J76" s="442"/>
      <c r="K76" s="442"/>
      <c r="L76" t="s">
        <v>884</v>
      </c>
      <c r="M76" t="s">
        <v>98</v>
      </c>
      <c r="N76" s="457">
        <f t="shared" si="2"/>
        <v>20000</v>
      </c>
      <c r="O76" s="458">
        <f t="shared" si="3"/>
        <v>0</v>
      </c>
    </row>
    <row r="77" spans="1:15" ht="28" outlineLevel="2" x14ac:dyDescent="0.15">
      <c r="A77" t="s">
        <v>200</v>
      </c>
      <c r="B77" t="s">
        <v>885</v>
      </c>
      <c r="D77" t="s">
        <v>274</v>
      </c>
      <c r="F77" s="420" t="s">
        <v>886</v>
      </c>
      <c r="G77" t="s">
        <v>381</v>
      </c>
      <c r="H77" s="442">
        <v>16000</v>
      </c>
      <c r="I77" s="442">
        <v>0</v>
      </c>
      <c r="J77" s="442"/>
      <c r="K77" s="442"/>
      <c r="L77" t="s">
        <v>887</v>
      </c>
      <c r="M77" t="s">
        <v>98</v>
      </c>
      <c r="N77" s="457">
        <f t="shared" si="2"/>
        <v>16000</v>
      </c>
      <c r="O77" s="458">
        <f t="shared" si="3"/>
        <v>0</v>
      </c>
    </row>
    <row r="78" spans="1:15" ht="42" outlineLevel="2" x14ac:dyDescent="0.15">
      <c r="A78" t="s">
        <v>200</v>
      </c>
      <c r="B78" t="s">
        <v>888</v>
      </c>
      <c r="D78" t="s">
        <v>274</v>
      </c>
      <c r="F78" s="420" t="s">
        <v>889</v>
      </c>
      <c r="G78" t="s">
        <v>890</v>
      </c>
      <c r="H78" s="442">
        <v>19000</v>
      </c>
      <c r="I78" s="442">
        <v>0</v>
      </c>
      <c r="J78" s="442"/>
      <c r="K78" s="442"/>
      <c r="L78" t="s">
        <v>891</v>
      </c>
      <c r="M78" t="s">
        <v>98</v>
      </c>
      <c r="N78" s="457">
        <f t="shared" si="2"/>
        <v>19000</v>
      </c>
      <c r="O78" s="458">
        <f t="shared" si="3"/>
        <v>0</v>
      </c>
    </row>
    <row r="79" spans="1:15" ht="154" outlineLevel="2" x14ac:dyDescent="0.15">
      <c r="A79" t="s">
        <v>200</v>
      </c>
      <c r="B79" t="s">
        <v>892</v>
      </c>
      <c r="D79" t="s">
        <v>274</v>
      </c>
      <c r="F79" s="420" t="s">
        <v>893</v>
      </c>
      <c r="G79" t="s">
        <v>728</v>
      </c>
      <c r="H79" s="442">
        <v>18000</v>
      </c>
      <c r="I79" s="442">
        <v>0</v>
      </c>
      <c r="J79" s="442"/>
      <c r="K79" s="442"/>
      <c r="L79" t="s">
        <v>894</v>
      </c>
      <c r="M79" t="s">
        <v>98</v>
      </c>
      <c r="N79" s="457">
        <f t="shared" si="2"/>
        <v>18000</v>
      </c>
      <c r="O79" s="458">
        <f t="shared" si="3"/>
        <v>0</v>
      </c>
    </row>
    <row r="80" spans="1:15" ht="42" outlineLevel="2" x14ac:dyDescent="0.15">
      <c r="A80" t="s">
        <v>200</v>
      </c>
      <c r="B80" t="s">
        <v>895</v>
      </c>
      <c r="D80" t="s">
        <v>274</v>
      </c>
      <c r="F80" s="420" t="s">
        <v>896</v>
      </c>
      <c r="G80" t="s">
        <v>180</v>
      </c>
      <c r="H80" s="442">
        <v>29463</v>
      </c>
      <c r="I80" s="442">
        <v>0</v>
      </c>
      <c r="J80" s="442"/>
      <c r="K80" s="442"/>
      <c r="L80" t="s">
        <v>897</v>
      </c>
      <c r="M80" t="s">
        <v>98</v>
      </c>
      <c r="N80" s="457">
        <f t="shared" si="2"/>
        <v>29463</v>
      </c>
      <c r="O80" s="458">
        <f t="shared" si="3"/>
        <v>0</v>
      </c>
    </row>
    <row r="81" spans="1:20" ht="42" outlineLevel="2" x14ac:dyDescent="0.15">
      <c r="A81" t="s">
        <v>200</v>
      </c>
      <c r="B81" t="s">
        <v>898</v>
      </c>
      <c r="D81" t="s">
        <v>274</v>
      </c>
      <c r="F81" s="420" t="s">
        <v>899</v>
      </c>
      <c r="G81" t="s">
        <v>324</v>
      </c>
      <c r="H81" s="442">
        <v>13500</v>
      </c>
      <c r="I81" s="442">
        <v>0</v>
      </c>
      <c r="J81" s="442"/>
      <c r="K81" s="442"/>
      <c r="L81" t="s">
        <v>900</v>
      </c>
      <c r="M81" t="s">
        <v>98</v>
      </c>
      <c r="N81" s="457">
        <f t="shared" si="2"/>
        <v>13500</v>
      </c>
      <c r="O81" s="458">
        <f t="shared" si="3"/>
        <v>0</v>
      </c>
    </row>
    <row r="82" spans="1:20" ht="42" outlineLevel="2" x14ac:dyDescent="0.15">
      <c r="A82" t="s">
        <v>200</v>
      </c>
      <c r="B82" t="s">
        <v>901</v>
      </c>
      <c r="D82" t="s">
        <v>274</v>
      </c>
      <c r="F82" s="420" t="s">
        <v>902</v>
      </c>
      <c r="G82" t="s">
        <v>324</v>
      </c>
      <c r="H82" s="442">
        <v>31165</v>
      </c>
      <c r="I82" s="442">
        <v>0</v>
      </c>
      <c r="J82" s="442"/>
      <c r="K82" s="442"/>
      <c r="L82" t="s">
        <v>903</v>
      </c>
      <c r="M82" t="s">
        <v>98</v>
      </c>
      <c r="N82" s="457">
        <f t="shared" si="2"/>
        <v>31165</v>
      </c>
      <c r="O82" s="458">
        <f t="shared" si="3"/>
        <v>0</v>
      </c>
    </row>
    <row r="83" spans="1:20" ht="42" outlineLevel="2" x14ac:dyDescent="0.15">
      <c r="A83" t="s">
        <v>200</v>
      </c>
      <c r="B83" t="s">
        <v>904</v>
      </c>
      <c r="D83" t="s">
        <v>274</v>
      </c>
      <c r="F83" s="420" t="s">
        <v>905</v>
      </c>
      <c r="G83" t="s">
        <v>324</v>
      </c>
      <c r="H83" s="442">
        <v>16675</v>
      </c>
      <c r="I83" s="442">
        <v>0</v>
      </c>
      <c r="J83" s="442"/>
      <c r="K83" s="442"/>
      <c r="L83" t="s">
        <v>906</v>
      </c>
      <c r="M83" t="s">
        <v>98</v>
      </c>
      <c r="N83" s="457">
        <f t="shared" si="2"/>
        <v>16675</v>
      </c>
      <c r="O83" s="458">
        <f t="shared" si="3"/>
        <v>0</v>
      </c>
    </row>
    <row r="84" spans="1:20" ht="42" outlineLevel="2" x14ac:dyDescent="0.15">
      <c r="A84" t="s">
        <v>200</v>
      </c>
      <c r="B84" t="s">
        <v>907</v>
      </c>
      <c r="D84" t="s">
        <v>274</v>
      </c>
      <c r="F84" s="420" t="s">
        <v>908</v>
      </c>
      <c r="G84" t="s">
        <v>180</v>
      </c>
      <c r="H84" s="442">
        <v>33703</v>
      </c>
      <c r="I84" s="442">
        <v>0</v>
      </c>
      <c r="J84" s="442"/>
      <c r="K84" s="442"/>
      <c r="L84" t="s">
        <v>909</v>
      </c>
      <c r="M84" t="s">
        <v>98</v>
      </c>
      <c r="N84" s="457">
        <f t="shared" si="2"/>
        <v>33703</v>
      </c>
      <c r="O84" s="458">
        <f t="shared" si="3"/>
        <v>0</v>
      </c>
    </row>
    <row r="85" spans="1:20" ht="42" outlineLevel="2" x14ac:dyDescent="0.15">
      <c r="A85" t="s">
        <v>200</v>
      </c>
      <c r="B85" t="s">
        <v>910</v>
      </c>
      <c r="D85" t="s">
        <v>274</v>
      </c>
      <c r="F85" s="420" t="s">
        <v>301</v>
      </c>
      <c r="G85" t="s">
        <v>156</v>
      </c>
      <c r="H85" s="442">
        <v>13000</v>
      </c>
      <c r="I85" s="442">
        <v>0</v>
      </c>
      <c r="J85" s="442"/>
      <c r="K85" s="442"/>
      <c r="L85" t="s">
        <v>911</v>
      </c>
      <c r="M85" t="s">
        <v>98</v>
      </c>
      <c r="N85" s="457">
        <f t="shared" si="2"/>
        <v>13000</v>
      </c>
      <c r="O85" s="458">
        <f t="shared" si="3"/>
        <v>0</v>
      </c>
    </row>
    <row r="86" spans="1:20" ht="42" outlineLevel="2" x14ac:dyDescent="0.15">
      <c r="A86" t="s">
        <v>200</v>
      </c>
      <c r="B86" t="s">
        <v>912</v>
      </c>
      <c r="D86" t="s">
        <v>274</v>
      </c>
      <c r="F86" s="420" t="s">
        <v>913</v>
      </c>
      <c r="G86" t="s">
        <v>324</v>
      </c>
      <c r="H86" s="442">
        <v>17925</v>
      </c>
      <c r="I86" s="442">
        <v>0</v>
      </c>
      <c r="J86" s="442"/>
      <c r="K86" s="442"/>
      <c r="L86" t="s">
        <v>914</v>
      </c>
      <c r="M86" t="s">
        <v>98</v>
      </c>
      <c r="N86" s="457">
        <f t="shared" si="2"/>
        <v>17925</v>
      </c>
      <c r="O86" s="458">
        <f t="shared" si="3"/>
        <v>0</v>
      </c>
    </row>
    <row r="87" spans="1:20" ht="42" outlineLevel="2" x14ac:dyDescent="0.15">
      <c r="A87" t="s">
        <v>200</v>
      </c>
      <c r="B87" t="s">
        <v>915</v>
      </c>
      <c r="D87" t="s">
        <v>274</v>
      </c>
      <c r="F87" s="420" t="s">
        <v>916</v>
      </c>
      <c r="G87" t="s">
        <v>180</v>
      </c>
      <c r="H87" s="442">
        <v>25509</v>
      </c>
      <c r="I87" s="442">
        <v>0</v>
      </c>
      <c r="J87" s="442"/>
      <c r="K87" s="442"/>
      <c r="L87" t="s">
        <v>917</v>
      </c>
      <c r="M87" t="s">
        <v>98</v>
      </c>
      <c r="N87" s="457">
        <f t="shared" si="2"/>
        <v>25509</v>
      </c>
      <c r="O87" s="458">
        <f t="shared" si="3"/>
        <v>0</v>
      </c>
    </row>
    <row r="88" spans="1:20" ht="42" outlineLevel="2" x14ac:dyDescent="0.15">
      <c r="A88" t="s">
        <v>200</v>
      </c>
      <c r="B88" t="s">
        <v>918</v>
      </c>
      <c r="D88" t="s">
        <v>274</v>
      </c>
      <c r="F88" s="420" t="s">
        <v>919</v>
      </c>
      <c r="G88" t="s">
        <v>331</v>
      </c>
      <c r="H88" s="442">
        <v>27000</v>
      </c>
      <c r="I88" s="442">
        <v>0</v>
      </c>
      <c r="J88" s="442"/>
      <c r="K88" s="442"/>
      <c r="L88" t="s">
        <v>920</v>
      </c>
      <c r="M88" t="s">
        <v>98</v>
      </c>
      <c r="N88" s="457">
        <f t="shared" si="2"/>
        <v>27000</v>
      </c>
      <c r="O88" s="458">
        <f t="shared" si="3"/>
        <v>0</v>
      </c>
    </row>
    <row r="89" spans="1:20" ht="28" outlineLevel="2" x14ac:dyDescent="0.15">
      <c r="A89" t="s">
        <v>200</v>
      </c>
      <c r="B89" t="s">
        <v>921</v>
      </c>
      <c r="D89" t="s">
        <v>274</v>
      </c>
      <c r="F89" s="420" t="s">
        <v>922</v>
      </c>
      <c r="G89" t="s">
        <v>923</v>
      </c>
      <c r="H89" s="442">
        <v>12000</v>
      </c>
      <c r="I89" s="442">
        <v>0</v>
      </c>
      <c r="J89" s="442"/>
      <c r="K89" s="442"/>
      <c r="L89" t="s">
        <v>924</v>
      </c>
      <c r="M89" t="s">
        <v>98</v>
      </c>
      <c r="N89" s="457">
        <f t="shared" si="2"/>
        <v>12000</v>
      </c>
      <c r="O89" s="458">
        <f t="shared" si="3"/>
        <v>0</v>
      </c>
    </row>
    <row r="90" spans="1:20" ht="42" outlineLevel="2" x14ac:dyDescent="0.15">
      <c r="A90" t="s">
        <v>200</v>
      </c>
      <c r="B90" t="s">
        <v>925</v>
      </c>
      <c r="D90" t="s">
        <v>274</v>
      </c>
      <c r="F90" s="420" t="s">
        <v>926</v>
      </c>
      <c r="G90" t="s">
        <v>285</v>
      </c>
      <c r="H90" s="442">
        <v>15000</v>
      </c>
      <c r="I90" s="442">
        <v>0</v>
      </c>
      <c r="J90" s="442"/>
      <c r="K90" s="442"/>
      <c r="L90" t="s">
        <v>927</v>
      </c>
      <c r="M90" t="s">
        <v>98</v>
      </c>
      <c r="N90" s="457">
        <f t="shared" si="2"/>
        <v>15000</v>
      </c>
      <c r="O90" s="458">
        <f t="shared" si="3"/>
        <v>0</v>
      </c>
    </row>
    <row r="91" spans="1:20" ht="42" outlineLevel="2" x14ac:dyDescent="0.15">
      <c r="A91" t="s">
        <v>200</v>
      </c>
      <c r="B91" t="s">
        <v>928</v>
      </c>
      <c r="D91" t="s">
        <v>274</v>
      </c>
      <c r="F91" s="420" t="s">
        <v>929</v>
      </c>
      <c r="G91" t="s">
        <v>341</v>
      </c>
      <c r="H91" s="442">
        <v>45000</v>
      </c>
      <c r="I91" s="442">
        <v>0</v>
      </c>
      <c r="J91" s="442"/>
      <c r="K91" s="442"/>
      <c r="L91" t="s">
        <v>930</v>
      </c>
      <c r="M91" t="s">
        <v>98</v>
      </c>
      <c r="N91" s="457">
        <f t="shared" si="2"/>
        <v>45000</v>
      </c>
      <c r="O91" s="458">
        <f t="shared" si="3"/>
        <v>0</v>
      </c>
    </row>
    <row r="92" spans="1:20" ht="42" outlineLevel="2" x14ac:dyDescent="0.15">
      <c r="A92" t="s">
        <v>200</v>
      </c>
      <c r="B92" t="s">
        <v>931</v>
      </c>
      <c r="D92" t="s">
        <v>274</v>
      </c>
      <c r="F92" s="420" t="s">
        <v>298</v>
      </c>
      <c r="G92" t="s">
        <v>156</v>
      </c>
      <c r="H92" s="442">
        <v>14000</v>
      </c>
      <c r="I92" s="442">
        <v>0</v>
      </c>
      <c r="J92" s="442"/>
      <c r="K92" s="442"/>
      <c r="L92" t="s">
        <v>932</v>
      </c>
      <c r="M92" t="s">
        <v>98</v>
      </c>
      <c r="N92" s="457">
        <f t="shared" si="2"/>
        <v>14000</v>
      </c>
      <c r="O92" s="458">
        <f t="shared" si="3"/>
        <v>0</v>
      </c>
    </row>
    <row r="93" spans="1:20" ht="42" outlineLevel="2" x14ac:dyDescent="0.15">
      <c r="A93" t="s">
        <v>200</v>
      </c>
      <c r="B93" t="s">
        <v>933</v>
      </c>
      <c r="D93" t="s">
        <v>274</v>
      </c>
      <c r="F93" s="420" t="s">
        <v>934</v>
      </c>
      <c r="G93" t="s">
        <v>156</v>
      </c>
      <c r="H93" s="442">
        <v>24000</v>
      </c>
      <c r="I93" s="442">
        <v>0</v>
      </c>
      <c r="J93" s="442"/>
      <c r="K93" s="442"/>
      <c r="L93" t="s">
        <v>935</v>
      </c>
      <c r="M93" t="s">
        <v>98</v>
      </c>
      <c r="N93" s="457">
        <f t="shared" si="2"/>
        <v>24000</v>
      </c>
      <c r="O93" s="458">
        <f t="shared" si="3"/>
        <v>0</v>
      </c>
    </row>
    <row r="94" spans="1:20" ht="28" outlineLevel="2" x14ac:dyDescent="0.15">
      <c r="A94" t="s">
        <v>200</v>
      </c>
      <c r="B94" t="s">
        <v>936</v>
      </c>
      <c r="D94" t="s">
        <v>274</v>
      </c>
      <c r="F94" s="420" t="s">
        <v>937</v>
      </c>
      <c r="G94" t="s">
        <v>728</v>
      </c>
      <c r="H94" s="442">
        <v>29000</v>
      </c>
      <c r="I94" s="442">
        <v>0</v>
      </c>
      <c r="J94" s="442"/>
      <c r="K94" s="442"/>
      <c r="L94" t="s">
        <v>938</v>
      </c>
      <c r="M94" t="s">
        <v>98</v>
      </c>
      <c r="N94" s="457">
        <f t="shared" si="2"/>
        <v>29000</v>
      </c>
      <c r="O94" s="458">
        <f t="shared" si="3"/>
        <v>0</v>
      </c>
    </row>
    <row r="95" spans="1:20" outlineLevel="1" x14ac:dyDescent="0.15">
      <c r="A95" s="460" t="s">
        <v>517</v>
      </c>
      <c r="B95" s="460">
        <f>COUNTA(B36:B94)</f>
        <v>59</v>
      </c>
      <c r="C95" s="460"/>
      <c r="D95" s="460"/>
      <c r="E95" s="460"/>
      <c r="F95" s="461"/>
      <c r="G95" s="460"/>
      <c r="H95" s="462">
        <f>SUBTOTAL(9,H36:H94)</f>
        <v>2071183</v>
      </c>
      <c r="I95" s="462">
        <f>SUBTOTAL(9,I36:I94)</f>
        <v>60283.360000000001</v>
      </c>
      <c r="J95" s="462">
        <f>SUBTOTAL(9,J36:J94)</f>
        <v>0</v>
      </c>
      <c r="K95" s="462">
        <f>SUBTOTAL(9,K36:K94)</f>
        <v>65135.82</v>
      </c>
      <c r="L95" s="460"/>
      <c r="M95" s="460"/>
      <c r="N95" s="463">
        <f>SUBTOTAL(9,N36:N94)</f>
        <v>2131466.36</v>
      </c>
      <c r="O95" s="462">
        <f>SUBTOTAL(9,O36:O94)</f>
        <v>-357011.64</v>
      </c>
      <c r="S95" s="23" t="s">
        <v>1100</v>
      </c>
      <c r="T95" s="23" t="s">
        <v>1101</v>
      </c>
    </row>
    <row r="96" spans="1:20" ht="28" outlineLevel="2" x14ac:dyDescent="0.15">
      <c r="A96" t="s">
        <v>410</v>
      </c>
      <c r="B96" t="s">
        <v>939</v>
      </c>
      <c r="D96" t="s">
        <v>412</v>
      </c>
      <c r="F96" s="420" t="s">
        <v>425</v>
      </c>
      <c r="G96" t="s">
        <v>452</v>
      </c>
      <c r="H96" s="442"/>
      <c r="I96" s="442">
        <v>125172.38</v>
      </c>
      <c r="J96" s="442"/>
      <c r="K96" s="442">
        <v>391356.78</v>
      </c>
      <c r="L96" t="s">
        <v>940</v>
      </c>
      <c r="M96" s="420" t="s">
        <v>1071</v>
      </c>
      <c r="N96" s="457">
        <f t="shared" si="2"/>
        <v>125172.38</v>
      </c>
      <c r="O96" s="458">
        <f t="shared" si="3"/>
        <v>266184.40000000002</v>
      </c>
      <c r="Q96" s="420" t="s">
        <v>1071</v>
      </c>
      <c r="R96">
        <v>16</v>
      </c>
      <c r="S96" s="29">
        <f>SUM(K96+K97+K99+K100+K101+K102+K103+K104+K105+K106+K108+K109+K111+K113+K114+K107)</f>
        <v>5987575.1799999997</v>
      </c>
      <c r="T96" s="29">
        <f>SUM(N96+N97+N99+N100+N101+N102+N103+N104+N105+N106+N107+N108+N109+N111+N113+N114)</f>
        <v>1928853.8399999999</v>
      </c>
    </row>
    <row r="97" spans="1:20" ht="14" outlineLevel="2" x14ac:dyDescent="0.15">
      <c r="A97" t="s">
        <v>410</v>
      </c>
      <c r="B97" t="s">
        <v>941</v>
      </c>
      <c r="D97" t="s">
        <v>412</v>
      </c>
      <c r="F97" s="420" t="s">
        <v>425</v>
      </c>
      <c r="G97" t="s">
        <v>942</v>
      </c>
      <c r="H97" s="442"/>
      <c r="I97" s="442">
        <v>146984.63</v>
      </c>
      <c r="J97" s="442"/>
      <c r="K97" s="442">
        <v>475705.91</v>
      </c>
      <c r="L97" t="s">
        <v>943</v>
      </c>
      <c r="M97" t="s">
        <v>419</v>
      </c>
      <c r="N97" s="457">
        <f t="shared" si="2"/>
        <v>146984.63</v>
      </c>
      <c r="O97" s="458">
        <f t="shared" si="3"/>
        <v>328721.27999999997</v>
      </c>
      <c r="Q97" t="s">
        <v>436</v>
      </c>
      <c r="R97">
        <v>11</v>
      </c>
      <c r="S97" s="29" cm="1">
        <f t="array" ref="S97">SUM(K98+K120:K129)</f>
        <v>3379060</v>
      </c>
      <c r="T97" s="29">
        <f>SUM(N98+N120+N121+N122+N123+N124+N125+N126+N127+N128+N129)</f>
        <v>626712.30000000005</v>
      </c>
    </row>
    <row r="98" spans="1:20" ht="14" outlineLevel="2" x14ac:dyDescent="0.15">
      <c r="A98" t="s">
        <v>410</v>
      </c>
      <c r="B98" t="s">
        <v>944</v>
      </c>
      <c r="D98" t="s">
        <v>450</v>
      </c>
      <c r="E98" t="s">
        <v>433</v>
      </c>
      <c r="F98" s="420" t="s">
        <v>945</v>
      </c>
      <c r="G98" t="s">
        <v>946</v>
      </c>
      <c r="H98" s="442"/>
      <c r="I98" s="442">
        <v>43260.3</v>
      </c>
      <c r="J98" s="442"/>
      <c r="K98" s="442">
        <v>151372.1</v>
      </c>
      <c r="L98" t="s">
        <v>947</v>
      </c>
      <c r="M98" t="s">
        <v>436</v>
      </c>
      <c r="N98" s="457">
        <f t="shared" si="2"/>
        <v>43260.3</v>
      </c>
      <c r="O98" s="458">
        <f t="shared" si="3"/>
        <v>108111.8</v>
      </c>
      <c r="Q98" t="s">
        <v>268</v>
      </c>
      <c r="R98">
        <v>2</v>
      </c>
      <c r="S98" s="29">
        <f>SUM(K110)</f>
        <v>128007.59</v>
      </c>
      <c r="T98" s="29">
        <f>SUM(N110+N112)</f>
        <v>85717.010000000009</v>
      </c>
    </row>
    <row r="99" spans="1:20" ht="14" outlineLevel="2" x14ac:dyDescent="0.15">
      <c r="A99" t="s">
        <v>410</v>
      </c>
      <c r="B99" t="s">
        <v>948</v>
      </c>
      <c r="D99" t="s">
        <v>412</v>
      </c>
      <c r="F99" s="420" t="s">
        <v>429</v>
      </c>
      <c r="G99" t="s">
        <v>426</v>
      </c>
      <c r="H99" s="442"/>
      <c r="I99" s="442">
        <v>136939.67000000001</v>
      </c>
      <c r="J99" s="442"/>
      <c r="K99" s="442">
        <v>439225.54</v>
      </c>
      <c r="L99" t="s">
        <v>949</v>
      </c>
      <c r="M99" t="s">
        <v>419</v>
      </c>
      <c r="N99" s="457">
        <f t="shared" si="2"/>
        <v>136939.67000000001</v>
      </c>
      <c r="O99" s="458">
        <f t="shared" si="3"/>
        <v>302285.87</v>
      </c>
      <c r="Q99" t="s">
        <v>454</v>
      </c>
      <c r="R99">
        <v>5</v>
      </c>
      <c r="S99" s="29">
        <f>SUM(K115:K119)</f>
        <v>1547501.38</v>
      </c>
      <c r="T99" s="29">
        <f>SUM(N115:N119)</f>
        <v>483830.04999999993</v>
      </c>
    </row>
    <row r="100" spans="1:20" ht="14" outlineLevel="2" x14ac:dyDescent="0.15">
      <c r="A100" t="s">
        <v>410</v>
      </c>
      <c r="B100" t="s">
        <v>950</v>
      </c>
      <c r="D100" t="s">
        <v>412</v>
      </c>
      <c r="F100" s="420" t="s">
        <v>951</v>
      </c>
      <c r="G100" t="s">
        <v>952</v>
      </c>
      <c r="H100" s="442"/>
      <c r="I100" s="442">
        <v>162294.98000000001</v>
      </c>
      <c r="J100" s="442"/>
      <c r="K100" s="442">
        <v>513992.08</v>
      </c>
      <c r="L100" t="s">
        <v>953</v>
      </c>
      <c r="M100" t="s">
        <v>419</v>
      </c>
      <c r="N100" s="457">
        <f t="shared" si="2"/>
        <v>162294.98000000001</v>
      </c>
      <c r="O100" s="458">
        <f t="shared" si="3"/>
        <v>351697.1</v>
      </c>
      <c r="Q100" t="s">
        <v>766</v>
      </c>
      <c r="R100">
        <v>1</v>
      </c>
      <c r="S100" s="29">
        <f>K131</f>
        <v>360444.54</v>
      </c>
      <c r="T100" s="29">
        <f>SUM(N131)</f>
        <v>152559.70000000001</v>
      </c>
    </row>
    <row r="101" spans="1:20" ht="14" outlineLevel="2" x14ac:dyDescent="0.15">
      <c r="A101" t="s">
        <v>410</v>
      </c>
      <c r="B101" t="s">
        <v>954</v>
      </c>
      <c r="D101" t="s">
        <v>412</v>
      </c>
      <c r="F101" s="420" t="s">
        <v>955</v>
      </c>
      <c r="G101" t="s">
        <v>956</v>
      </c>
      <c r="H101" s="442"/>
      <c r="I101" s="442">
        <v>86594.99</v>
      </c>
      <c r="J101" s="442"/>
      <c r="K101" s="442">
        <v>276516.43</v>
      </c>
      <c r="L101" t="s">
        <v>957</v>
      </c>
      <c r="M101" t="s">
        <v>419</v>
      </c>
      <c r="N101" s="457">
        <f t="shared" si="2"/>
        <v>86594.99</v>
      </c>
      <c r="O101" s="458">
        <f t="shared" si="3"/>
        <v>189921.44</v>
      </c>
      <c r="R101" s="471">
        <f>SUM(R96:R100)</f>
        <v>35</v>
      </c>
    </row>
    <row r="102" spans="1:20" ht="14" outlineLevel="2" x14ac:dyDescent="0.15">
      <c r="A102" t="s">
        <v>410</v>
      </c>
      <c r="B102" t="s">
        <v>958</v>
      </c>
      <c r="D102" t="s">
        <v>412</v>
      </c>
      <c r="F102" s="420" t="s">
        <v>955</v>
      </c>
      <c r="G102" t="s">
        <v>959</v>
      </c>
      <c r="H102" s="442"/>
      <c r="I102" s="442">
        <v>69929.53</v>
      </c>
      <c r="J102" s="442"/>
      <c r="K102" s="442">
        <v>223855.23</v>
      </c>
      <c r="L102" t="s">
        <v>960</v>
      </c>
      <c r="M102" t="s">
        <v>419</v>
      </c>
      <c r="N102" s="457">
        <f t="shared" si="2"/>
        <v>69929.53</v>
      </c>
      <c r="O102" s="458">
        <f t="shared" si="3"/>
        <v>153925.70000000001</v>
      </c>
    </row>
    <row r="103" spans="1:20" ht="28" outlineLevel="2" x14ac:dyDescent="0.15">
      <c r="A103" t="s">
        <v>410</v>
      </c>
      <c r="B103" t="s">
        <v>961</v>
      </c>
      <c r="D103" t="s">
        <v>412</v>
      </c>
      <c r="F103" s="420" t="s">
        <v>962</v>
      </c>
      <c r="G103" t="s">
        <v>109</v>
      </c>
      <c r="H103" s="442"/>
      <c r="I103" s="442">
        <v>149851</v>
      </c>
      <c r="J103" s="442"/>
      <c r="K103" s="442">
        <v>354082.02</v>
      </c>
      <c r="L103" t="s">
        <v>110</v>
      </c>
      <c r="M103" t="s">
        <v>419</v>
      </c>
      <c r="N103" s="457">
        <f t="shared" si="2"/>
        <v>149851</v>
      </c>
      <c r="O103" s="458">
        <f t="shared" si="3"/>
        <v>204231.02000000002</v>
      </c>
      <c r="Q103" s="23" t="s">
        <v>1073</v>
      </c>
      <c r="R103">
        <f>SUM(R96+R97+R99)</f>
        <v>32</v>
      </c>
      <c r="S103">
        <f>SUM(S96+S97+S99)</f>
        <v>10914136.559999999</v>
      </c>
    </row>
    <row r="104" spans="1:20" ht="14" outlineLevel="2" x14ac:dyDescent="0.15">
      <c r="A104" t="s">
        <v>410</v>
      </c>
      <c r="B104" t="s">
        <v>963</v>
      </c>
      <c r="D104" t="s">
        <v>412</v>
      </c>
      <c r="F104" s="420" t="s">
        <v>955</v>
      </c>
      <c r="G104" t="s">
        <v>964</v>
      </c>
      <c r="H104" s="442"/>
      <c r="I104" s="442">
        <v>69929.53</v>
      </c>
      <c r="J104" s="442"/>
      <c r="K104" s="442">
        <v>223852.58</v>
      </c>
      <c r="L104" t="s">
        <v>965</v>
      </c>
      <c r="M104" t="s">
        <v>419</v>
      </c>
      <c r="N104" s="457">
        <f t="shared" si="2"/>
        <v>69929.53</v>
      </c>
      <c r="O104" s="458">
        <f t="shared" si="3"/>
        <v>153923.04999999999</v>
      </c>
    </row>
    <row r="105" spans="1:20" ht="14" outlineLevel="2" x14ac:dyDescent="0.15">
      <c r="A105" t="s">
        <v>410</v>
      </c>
      <c r="B105" t="s">
        <v>966</v>
      </c>
      <c r="D105" t="s">
        <v>412</v>
      </c>
      <c r="F105" s="420" t="s">
        <v>955</v>
      </c>
      <c r="G105" t="s">
        <v>964</v>
      </c>
      <c r="H105" s="442"/>
      <c r="I105" s="442">
        <v>69929.53</v>
      </c>
      <c r="J105" s="442"/>
      <c r="K105" s="442">
        <v>223852.58</v>
      </c>
      <c r="L105" t="s">
        <v>967</v>
      </c>
      <c r="M105" t="s">
        <v>419</v>
      </c>
      <c r="N105" s="457">
        <f t="shared" si="2"/>
        <v>69929.53</v>
      </c>
      <c r="O105" s="458">
        <f t="shared" si="3"/>
        <v>153923.04999999999</v>
      </c>
    </row>
    <row r="106" spans="1:20" ht="14" outlineLevel="2" x14ac:dyDescent="0.15">
      <c r="A106" t="s">
        <v>410</v>
      </c>
      <c r="B106" t="s">
        <v>968</v>
      </c>
      <c r="D106" t="s">
        <v>412</v>
      </c>
      <c r="F106" s="420" t="s">
        <v>955</v>
      </c>
      <c r="G106" t="s">
        <v>964</v>
      </c>
      <c r="H106" s="442"/>
      <c r="I106" s="442">
        <v>69929.53</v>
      </c>
      <c r="J106" s="442"/>
      <c r="K106" s="442">
        <v>223852.58</v>
      </c>
      <c r="L106" t="s">
        <v>969</v>
      </c>
      <c r="M106" t="s">
        <v>419</v>
      </c>
      <c r="N106" s="457">
        <f t="shared" si="2"/>
        <v>69929.53</v>
      </c>
      <c r="O106" s="458">
        <f t="shared" si="3"/>
        <v>153923.04999999999</v>
      </c>
    </row>
    <row r="107" spans="1:20" ht="14" outlineLevel="2" x14ac:dyDescent="0.15">
      <c r="A107" t="s">
        <v>410</v>
      </c>
      <c r="B107" t="s">
        <v>970</v>
      </c>
      <c r="D107" t="s">
        <v>412</v>
      </c>
      <c r="F107" s="420" t="s">
        <v>971</v>
      </c>
      <c r="G107" t="s">
        <v>972</v>
      </c>
      <c r="H107" s="442"/>
      <c r="I107" s="442">
        <v>127509.02</v>
      </c>
      <c r="J107" s="442"/>
      <c r="K107" s="472">
        <v>391683.88</v>
      </c>
      <c r="L107" t="s">
        <v>973</v>
      </c>
      <c r="M107" t="s">
        <v>419</v>
      </c>
      <c r="N107" s="457">
        <f t="shared" si="2"/>
        <v>127509.02</v>
      </c>
      <c r="O107" s="458">
        <f t="shared" si="3"/>
        <v>264174.86</v>
      </c>
    </row>
    <row r="108" spans="1:20" ht="14" outlineLevel="2" x14ac:dyDescent="0.15">
      <c r="A108" t="s">
        <v>410</v>
      </c>
      <c r="B108" t="s">
        <v>974</v>
      </c>
      <c r="D108" t="s">
        <v>412</v>
      </c>
      <c r="F108" s="420" t="s">
        <v>955</v>
      </c>
      <c r="G108" t="s">
        <v>426</v>
      </c>
      <c r="H108" s="442"/>
      <c r="I108" s="442">
        <v>113563.52</v>
      </c>
      <c r="J108" s="442"/>
      <c r="K108" s="442">
        <v>358631.11</v>
      </c>
      <c r="L108" t="s">
        <v>975</v>
      </c>
      <c r="M108" t="s">
        <v>419</v>
      </c>
      <c r="N108" s="457">
        <f t="shared" si="2"/>
        <v>113563.52</v>
      </c>
      <c r="O108" s="458">
        <f t="shared" si="3"/>
        <v>245067.58999999997</v>
      </c>
    </row>
    <row r="109" spans="1:20" ht="28" outlineLevel="2" x14ac:dyDescent="0.15">
      <c r="A109" t="s">
        <v>410</v>
      </c>
      <c r="B109" t="s">
        <v>976</v>
      </c>
      <c r="D109" t="s">
        <v>412</v>
      </c>
      <c r="F109" s="420" t="s">
        <v>425</v>
      </c>
      <c r="G109" t="s">
        <v>430</v>
      </c>
      <c r="H109" s="442"/>
      <c r="I109" s="442">
        <v>92430.67</v>
      </c>
      <c r="J109" s="442"/>
      <c r="K109" s="442">
        <v>293082.84000000003</v>
      </c>
      <c r="L109" t="s">
        <v>977</v>
      </c>
      <c r="M109" s="420" t="s">
        <v>1071</v>
      </c>
      <c r="N109" s="457">
        <f t="shared" si="2"/>
        <v>92430.67</v>
      </c>
      <c r="O109" s="458">
        <f t="shared" si="3"/>
        <v>200652.17000000004</v>
      </c>
    </row>
    <row r="110" spans="1:20" ht="14" outlineLevel="2" x14ac:dyDescent="0.15">
      <c r="A110" t="s">
        <v>410</v>
      </c>
      <c r="B110" t="s">
        <v>978</v>
      </c>
      <c r="D110" t="s">
        <v>412</v>
      </c>
      <c r="E110" t="s">
        <v>759</v>
      </c>
      <c r="F110" s="420" t="s">
        <v>979</v>
      </c>
      <c r="G110" t="s">
        <v>452</v>
      </c>
      <c r="H110" s="442"/>
      <c r="I110" s="442">
        <v>41377.85</v>
      </c>
      <c r="J110" s="442"/>
      <c r="K110" s="442">
        <v>128007.59</v>
      </c>
      <c r="L110" t="s">
        <v>980</v>
      </c>
      <c r="M110" t="s">
        <v>268</v>
      </c>
      <c r="N110" s="457">
        <f t="shared" si="2"/>
        <v>41377.85</v>
      </c>
      <c r="O110" s="458">
        <f t="shared" si="3"/>
        <v>86629.739999999991</v>
      </c>
    </row>
    <row r="111" spans="1:20" ht="14" outlineLevel="2" x14ac:dyDescent="0.15">
      <c r="A111" t="s">
        <v>410</v>
      </c>
      <c r="B111" t="s">
        <v>981</v>
      </c>
      <c r="D111" t="s">
        <v>412</v>
      </c>
      <c r="F111" s="420" t="s">
        <v>440</v>
      </c>
      <c r="G111" t="s">
        <v>101</v>
      </c>
      <c r="H111" s="442"/>
      <c r="I111" s="442">
        <v>165003.45000000001</v>
      </c>
      <c r="J111" s="442"/>
      <c r="K111" s="442">
        <v>533818.99</v>
      </c>
      <c r="L111" t="s">
        <v>982</v>
      </c>
      <c r="M111" t="s">
        <v>419</v>
      </c>
      <c r="N111" s="457">
        <f t="shared" si="2"/>
        <v>165003.45000000001</v>
      </c>
      <c r="O111" s="458">
        <f t="shared" si="3"/>
        <v>368815.54</v>
      </c>
    </row>
    <row r="112" spans="1:20" ht="14" outlineLevel="2" x14ac:dyDescent="0.15">
      <c r="A112" t="s">
        <v>410</v>
      </c>
      <c r="B112" t="s">
        <v>983</v>
      </c>
      <c r="D112" t="s">
        <v>412</v>
      </c>
      <c r="E112" t="s">
        <v>759</v>
      </c>
      <c r="F112" s="420" t="s">
        <v>984</v>
      </c>
      <c r="G112" t="s">
        <v>101</v>
      </c>
      <c r="H112" s="442"/>
      <c r="I112" s="442">
        <v>44339.16</v>
      </c>
      <c r="J112" s="442"/>
      <c r="K112" s="442">
        <v>140421.43</v>
      </c>
      <c r="L112" t="s">
        <v>985</v>
      </c>
      <c r="M112" t="s">
        <v>268</v>
      </c>
      <c r="N112" s="457">
        <f t="shared" si="2"/>
        <v>44339.16</v>
      </c>
      <c r="O112" s="458">
        <f t="shared" si="3"/>
        <v>96082.26999999999</v>
      </c>
    </row>
    <row r="113" spans="1:15" ht="14" outlineLevel="2" x14ac:dyDescent="0.15">
      <c r="A113" t="s">
        <v>410</v>
      </c>
      <c r="B113" t="s">
        <v>986</v>
      </c>
      <c r="D113" t="s">
        <v>412</v>
      </c>
      <c r="F113" s="420" t="s">
        <v>987</v>
      </c>
      <c r="G113" t="s">
        <v>452</v>
      </c>
      <c r="H113" s="442"/>
      <c r="I113" s="442">
        <v>271811.92</v>
      </c>
      <c r="J113" s="442"/>
      <c r="K113" s="442">
        <v>841775.93</v>
      </c>
      <c r="L113" t="s">
        <v>988</v>
      </c>
      <c r="M113" t="s">
        <v>419</v>
      </c>
      <c r="N113" s="457">
        <f t="shared" si="2"/>
        <v>271811.92</v>
      </c>
      <c r="O113" s="458">
        <f t="shared" si="3"/>
        <v>569964.01</v>
      </c>
    </row>
    <row r="114" spans="1:15" ht="14" outlineLevel="2" x14ac:dyDescent="0.15">
      <c r="A114" t="s">
        <v>410</v>
      </c>
      <c r="B114" t="s">
        <v>989</v>
      </c>
      <c r="D114" t="s">
        <v>412</v>
      </c>
      <c r="F114" s="420" t="s">
        <v>955</v>
      </c>
      <c r="G114" t="s">
        <v>990</v>
      </c>
      <c r="H114" s="442"/>
      <c r="I114" s="442">
        <v>70979.490000000005</v>
      </c>
      <c r="J114" s="442"/>
      <c r="K114" s="442">
        <v>222290.7</v>
      </c>
      <c r="L114" t="s">
        <v>991</v>
      </c>
      <c r="M114" t="s">
        <v>419</v>
      </c>
      <c r="N114" s="457">
        <f t="shared" si="2"/>
        <v>70979.490000000005</v>
      </c>
      <c r="O114" s="458">
        <f t="shared" si="3"/>
        <v>151311.21000000002</v>
      </c>
    </row>
    <row r="115" spans="1:15" ht="14" outlineLevel="2" x14ac:dyDescent="0.15">
      <c r="A115" t="s">
        <v>410</v>
      </c>
      <c r="B115" t="s">
        <v>992</v>
      </c>
      <c r="D115" t="s">
        <v>450</v>
      </c>
      <c r="F115" s="420" t="s">
        <v>993</v>
      </c>
      <c r="G115" t="s">
        <v>994</v>
      </c>
      <c r="H115" s="442"/>
      <c r="I115" s="442">
        <v>88716.2</v>
      </c>
      <c r="J115" s="442"/>
      <c r="K115" s="442">
        <v>284278.59999999998</v>
      </c>
      <c r="L115" t="s">
        <v>995</v>
      </c>
      <c r="M115" t="s">
        <v>454</v>
      </c>
      <c r="N115" s="457">
        <f t="shared" si="2"/>
        <v>88716.2</v>
      </c>
      <c r="O115" s="458">
        <f t="shared" si="3"/>
        <v>195562.39999999997</v>
      </c>
    </row>
    <row r="116" spans="1:15" ht="14" outlineLevel="2" x14ac:dyDescent="0.15">
      <c r="A116" t="s">
        <v>410</v>
      </c>
      <c r="B116" t="s">
        <v>996</v>
      </c>
      <c r="D116" t="s">
        <v>450</v>
      </c>
      <c r="F116" s="420" t="s">
        <v>997</v>
      </c>
      <c r="G116" t="s">
        <v>994</v>
      </c>
      <c r="H116" s="442"/>
      <c r="I116" s="442">
        <v>88716.2</v>
      </c>
      <c r="J116" s="442"/>
      <c r="K116" s="442">
        <v>284278.59999999998</v>
      </c>
      <c r="L116" t="s">
        <v>998</v>
      </c>
      <c r="M116" t="s">
        <v>454</v>
      </c>
      <c r="N116" s="457">
        <f t="shared" si="2"/>
        <v>88716.2</v>
      </c>
      <c r="O116" s="458">
        <f t="shared" si="3"/>
        <v>195562.39999999997</v>
      </c>
    </row>
    <row r="117" spans="1:15" ht="14" outlineLevel="2" x14ac:dyDescent="0.15">
      <c r="A117" t="s">
        <v>410</v>
      </c>
      <c r="B117" t="s">
        <v>999</v>
      </c>
      <c r="D117" t="s">
        <v>450</v>
      </c>
      <c r="F117" s="420" t="s">
        <v>1000</v>
      </c>
      <c r="G117" t="s">
        <v>452</v>
      </c>
      <c r="H117" s="442"/>
      <c r="I117" s="442">
        <v>110981.2</v>
      </c>
      <c r="J117" s="442"/>
      <c r="K117" s="442">
        <v>354099.18</v>
      </c>
      <c r="L117" t="s">
        <v>1001</v>
      </c>
      <c r="M117" t="s">
        <v>454</v>
      </c>
      <c r="N117" s="457">
        <f t="shared" si="2"/>
        <v>110981.2</v>
      </c>
      <c r="O117" s="458">
        <f t="shared" si="3"/>
        <v>243117.97999999998</v>
      </c>
    </row>
    <row r="118" spans="1:15" ht="14" outlineLevel="2" x14ac:dyDescent="0.15">
      <c r="A118" t="s">
        <v>410</v>
      </c>
      <c r="B118" t="s">
        <v>1002</v>
      </c>
      <c r="D118" t="s">
        <v>450</v>
      </c>
      <c r="F118" s="420" t="s">
        <v>1000</v>
      </c>
      <c r="G118" t="s">
        <v>452</v>
      </c>
      <c r="H118" s="442"/>
      <c r="I118" s="442">
        <v>91623.8</v>
      </c>
      <c r="J118" s="442"/>
      <c r="K118" s="442">
        <v>293420.34000000003</v>
      </c>
      <c r="L118" t="s">
        <v>1003</v>
      </c>
      <c r="M118" t="s">
        <v>454</v>
      </c>
      <c r="N118" s="457">
        <f t="shared" si="2"/>
        <v>91623.8</v>
      </c>
      <c r="O118" s="458">
        <f t="shared" si="3"/>
        <v>201796.54000000004</v>
      </c>
    </row>
    <row r="119" spans="1:15" ht="14" outlineLevel="2" x14ac:dyDescent="0.15">
      <c r="A119" t="s">
        <v>410</v>
      </c>
      <c r="B119" t="s">
        <v>1004</v>
      </c>
      <c r="D119" t="s">
        <v>450</v>
      </c>
      <c r="F119" s="420" t="s">
        <v>451</v>
      </c>
      <c r="G119" t="s">
        <v>452</v>
      </c>
      <c r="H119" s="442"/>
      <c r="I119" s="442">
        <v>103792.65</v>
      </c>
      <c r="J119" s="442"/>
      <c r="K119" s="442">
        <v>331424.65999999997</v>
      </c>
      <c r="L119" t="s">
        <v>1005</v>
      </c>
      <c r="M119" t="s">
        <v>454</v>
      </c>
      <c r="N119" s="457">
        <f t="shared" si="2"/>
        <v>103792.65</v>
      </c>
      <c r="O119" s="458">
        <f t="shared" si="3"/>
        <v>227632.00999999998</v>
      </c>
    </row>
    <row r="120" spans="1:15" ht="14" outlineLevel="2" x14ac:dyDescent="0.15">
      <c r="A120" t="s">
        <v>410</v>
      </c>
      <c r="B120" t="s">
        <v>1006</v>
      </c>
      <c r="D120" t="s">
        <v>450</v>
      </c>
      <c r="E120" t="s">
        <v>433</v>
      </c>
      <c r="F120" s="420" t="s">
        <v>997</v>
      </c>
      <c r="G120" t="s">
        <v>1007</v>
      </c>
      <c r="H120" s="442"/>
      <c r="I120" s="442">
        <v>58345.2</v>
      </c>
      <c r="J120" s="442"/>
      <c r="K120" s="442">
        <v>186533.9</v>
      </c>
      <c r="L120" t="s">
        <v>1008</v>
      </c>
      <c r="M120" t="s">
        <v>436</v>
      </c>
      <c r="N120" s="457">
        <f t="shared" si="2"/>
        <v>58345.2</v>
      </c>
      <c r="O120" s="458">
        <f t="shared" si="3"/>
        <v>128188.7</v>
      </c>
    </row>
    <row r="121" spans="1:15" ht="14" outlineLevel="2" x14ac:dyDescent="0.15">
      <c r="A121" t="s">
        <v>410</v>
      </c>
      <c r="B121" t="s">
        <v>1009</v>
      </c>
      <c r="D121" t="s">
        <v>450</v>
      </c>
      <c r="E121" t="s">
        <v>433</v>
      </c>
      <c r="F121" s="420" t="s">
        <v>997</v>
      </c>
      <c r="G121" t="s">
        <v>1007</v>
      </c>
      <c r="H121" s="442"/>
      <c r="I121" s="442">
        <v>58345.2</v>
      </c>
      <c r="J121" s="442"/>
      <c r="K121" s="442">
        <v>186533.9</v>
      </c>
      <c r="L121" t="s">
        <v>1010</v>
      </c>
      <c r="M121" t="s">
        <v>436</v>
      </c>
      <c r="N121" s="457">
        <f t="shared" si="2"/>
        <v>58345.2</v>
      </c>
      <c r="O121" s="458">
        <f t="shared" si="3"/>
        <v>128188.7</v>
      </c>
    </row>
    <row r="122" spans="1:15" ht="14" outlineLevel="2" x14ac:dyDescent="0.15">
      <c r="A122" t="s">
        <v>410</v>
      </c>
      <c r="B122" t="s">
        <v>1011</v>
      </c>
      <c r="D122" t="s">
        <v>450</v>
      </c>
      <c r="E122" t="s">
        <v>433</v>
      </c>
      <c r="F122" s="420" t="s">
        <v>997</v>
      </c>
      <c r="G122" t="s">
        <v>1007</v>
      </c>
      <c r="H122" s="442"/>
      <c r="I122" s="442">
        <v>58345.2</v>
      </c>
      <c r="J122" s="442"/>
      <c r="K122" s="442">
        <v>186533.9</v>
      </c>
      <c r="L122" t="s">
        <v>1012</v>
      </c>
      <c r="M122" t="s">
        <v>436</v>
      </c>
      <c r="N122" s="457">
        <f t="shared" si="2"/>
        <v>58345.2</v>
      </c>
      <c r="O122" s="458">
        <f t="shared" si="3"/>
        <v>128188.7</v>
      </c>
    </row>
    <row r="123" spans="1:15" ht="14" outlineLevel="2" x14ac:dyDescent="0.15">
      <c r="A123" t="s">
        <v>410</v>
      </c>
      <c r="B123" t="s">
        <v>1013</v>
      </c>
      <c r="D123" t="s">
        <v>450</v>
      </c>
      <c r="E123" t="s">
        <v>433</v>
      </c>
      <c r="F123" s="420" t="s">
        <v>997</v>
      </c>
      <c r="G123" t="s">
        <v>1007</v>
      </c>
      <c r="H123" s="442"/>
      <c r="I123" s="442">
        <v>58345.2</v>
      </c>
      <c r="J123" s="442"/>
      <c r="K123" s="442">
        <v>186533.9</v>
      </c>
      <c r="L123" t="s">
        <v>1014</v>
      </c>
      <c r="M123" t="s">
        <v>436</v>
      </c>
      <c r="N123" s="457">
        <f t="shared" si="2"/>
        <v>58345.2</v>
      </c>
      <c r="O123" s="458">
        <f t="shared" si="3"/>
        <v>128188.7</v>
      </c>
    </row>
    <row r="124" spans="1:15" ht="14" outlineLevel="2" x14ac:dyDescent="0.15">
      <c r="A124" t="s">
        <v>410</v>
      </c>
      <c r="B124" t="s">
        <v>1015</v>
      </c>
      <c r="D124" t="s">
        <v>450</v>
      </c>
      <c r="E124" t="s">
        <v>433</v>
      </c>
      <c r="F124" s="420" t="s">
        <v>997</v>
      </c>
      <c r="G124" t="s">
        <v>1007</v>
      </c>
      <c r="H124" s="442"/>
      <c r="I124" s="442">
        <v>58345.2</v>
      </c>
      <c r="J124" s="442"/>
      <c r="K124" s="442">
        <v>186533.9</v>
      </c>
      <c r="L124" t="s">
        <v>1016</v>
      </c>
      <c r="M124" t="s">
        <v>436</v>
      </c>
      <c r="N124" s="457">
        <f t="shared" si="2"/>
        <v>58345.2</v>
      </c>
      <c r="O124" s="458">
        <f t="shared" si="3"/>
        <v>128188.7</v>
      </c>
    </row>
    <row r="125" spans="1:15" ht="14" outlineLevel="2" x14ac:dyDescent="0.15">
      <c r="A125" t="s">
        <v>410</v>
      </c>
      <c r="B125" t="s">
        <v>1017</v>
      </c>
      <c r="D125" t="s">
        <v>450</v>
      </c>
      <c r="E125" t="s">
        <v>433</v>
      </c>
      <c r="F125" s="420" t="s">
        <v>997</v>
      </c>
      <c r="G125" t="s">
        <v>1018</v>
      </c>
      <c r="H125" s="442"/>
      <c r="I125" s="442">
        <v>58345.2</v>
      </c>
      <c r="J125" s="442"/>
      <c r="K125" s="442">
        <v>186533.9</v>
      </c>
      <c r="L125" t="s">
        <v>1019</v>
      </c>
      <c r="M125" t="s">
        <v>436</v>
      </c>
      <c r="N125" s="457">
        <f t="shared" si="2"/>
        <v>58345.2</v>
      </c>
      <c r="O125" s="458">
        <f t="shared" si="3"/>
        <v>128188.7</v>
      </c>
    </row>
    <row r="126" spans="1:15" ht="14" outlineLevel="2" x14ac:dyDescent="0.15">
      <c r="A126" t="s">
        <v>410</v>
      </c>
      <c r="B126" t="s">
        <v>1020</v>
      </c>
      <c r="D126" t="s">
        <v>450</v>
      </c>
      <c r="E126" t="s">
        <v>433</v>
      </c>
      <c r="F126" s="420" t="s">
        <v>997</v>
      </c>
      <c r="G126" t="s">
        <v>1018</v>
      </c>
      <c r="H126" s="442"/>
      <c r="I126" s="442">
        <v>58345.2</v>
      </c>
      <c r="J126" s="442"/>
      <c r="K126" s="442">
        <v>186533.9</v>
      </c>
      <c r="L126" t="s">
        <v>1021</v>
      </c>
      <c r="M126" t="s">
        <v>436</v>
      </c>
      <c r="N126" s="457">
        <f t="shared" si="2"/>
        <v>58345.2</v>
      </c>
      <c r="O126" s="458">
        <f t="shared" si="3"/>
        <v>128188.7</v>
      </c>
    </row>
    <row r="127" spans="1:15" ht="14" outlineLevel="2" x14ac:dyDescent="0.15">
      <c r="A127" t="s">
        <v>410</v>
      </c>
      <c r="B127" t="s">
        <v>1022</v>
      </c>
      <c r="D127" t="s">
        <v>450</v>
      </c>
      <c r="E127" t="s">
        <v>433</v>
      </c>
      <c r="F127" s="420" t="s">
        <v>997</v>
      </c>
      <c r="G127" t="s">
        <v>1018</v>
      </c>
      <c r="H127" s="442"/>
      <c r="I127" s="442">
        <v>58345.2</v>
      </c>
      <c r="J127" s="442"/>
      <c r="K127" s="442">
        <v>186533.9</v>
      </c>
      <c r="L127" t="s">
        <v>1023</v>
      </c>
      <c r="M127" t="s">
        <v>436</v>
      </c>
      <c r="N127" s="457">
        <f t="shared" si="2"/>
        <v>58345.2</v>
      </c>
      <c r="O127" s="458">
        <f t="shared" si="3"/>
        <v>128188.7</v>
      </c>
    </row>
    <row r="128" spans="1:15" ht="14" outlineLevel="2" x14ac:dyDescent="0.15">
      <c r="A128" t="s">
        <v>410</v>
      </c>
      <c r="B128" t="s">
        <v>1024</v>
      </c>
      <c r="D128" t="s">
        <v>450</v>
      </c>
      <c r="E128" t="s">
        <v>433</v>
      </c>
      <c r="F128" s="420" t="s">
        <v>997</v>
      </c>
      <c r="G128" t="s">
        <v>1018</v>
      </c>
      <c r="H128" s="442"/>
      <c r="I128" s="442">
        <v>58345.2</v>
      </c>
      <c r="J128" s="442"/>
      <c r="K128" s="442">
        <v>186533.9</v>
      </c>
      <c r="L128" t="s">
        <v>1025</v>
      </c>
      <c r="M128" t="s">
        <v>436</v>
      </c>
      <c r="N128" s="457">
        <f t="shared" si="2"/>
        <v>58345.2</v>
      </c>
      <c r="O128" s="458">
        <f t="shared" si="3"/>
        <v>128188.7</v>
      </c>
    </row>
    <row r="129" spans="1:15" ht="14" outlineLevel="2" x14ac:dyDescent="0.15">
      <c r="A129" t="s">
        <v>410</v>
      </c>
      <c r="B129" t="s">
        <v>1026</v>
      </c>
      <c r="D129" t="s">
        <v>450</v>
      </c>
      <c r="E129" t="s">
        <v>433</v>
      </c>
      <c r="F129" s="420" t="s">
        <v>997</v>
      </c>
      <c r="G129" t="s">
        <v>1018</v>
      </c>
      <c r="H129" s="442"/>
      <c r="I129" s="442">
        <v>58345.2</v>
      </c>
      <c r="J129" s="442"/>
      <c r="K129" s="442">
        <v>186533.9</v>
      </c>
      <c r="L129" t="s">
        <v>1027</v>
      </c>
      <c r="M129" t="s">
        <v>436</v>
      </c>
      <c r="N129" s="457">
        <f t="shared" si="2"/>
        <v>58345.2</v>
      </c>
      <c r="O129" s="458">
        <f t="shared" si="3"/>
        <v>128188.7</v>
      </c>
    </row>
    <row r="130" spans="1:15" outlineLevel="1" x14ac:dyDescent="0.15">
      <c r="A130" s="460" t="s">
        <v>518</v>
      </c>
      <c r="B130" s="460"/>
      <c r="C130" s="460"/>
      <c r="D130" s="460"/>
      <c r="E130" s="460"/>
      <c r="F130" s="461"/>
      <c r="G130" s="460"/>
      <c r="H130" s="462">
        <f>SUBTOTAL(9,H96:H129)</f>
        <v>0</v>
      </c>
      <c r="I130" s="462">
        <f>SUBTOTAL(9,I96:I129)</f>
        <v>3125113.200000002</v>
      </c>
      <c r="J130" s="462">
        <f>SUBTOTAL(9,J96:J129)</f>
        <v>0</v>
      </c>
      <c r="K130" s="462">
        <f>SUBTOTAL(9,K96:K129)</f>
        <v>9820216.6800000016</v>
      </c>
      <c r="L130" s="460"/>
      <c r="M130" s="460">
        <f>COUNTA(M96:M129)</f>
        <v>34</v>
      </c>
      <c r="N130" s="463">
        <f>SUBTOTAL(9,N96:N129)</f>
        <v>3125113.200000002</v>
      </c>
      <c r="O130" s="462">
        <f>SUBTOTAL(9,O96:O129)</f>
        <v>6695103.4800000014</v>
      </c>
    </row>
    <row r="131" spans="1:15" ht="14" outlineLevel="2" x14ac:dyDescent="0.15">
      <c r="A131" t="s">
        <v>1028</v>
      </c>
      <c r="B131" t="s">
        <v>1029</v>
      </c>
      <c r="D131" t="s">
        <v>1030</v>
      </c>
      <c r="F131" s="420" t="s">
        <v>1031</v>
      </c>
      <c r="G131" t="s">
        <v>101</v>
      </c>
      <c r="H131" s="442"/>
      <c r="I131" s="442">
        <v>152559.70000000001</v>
      </c>
      <c r="J131" s="442"/>
      <c r="K131" s="442">
        <v>360444.54</v>
      </c>
      <c r="L131" t="s">
        <v>1032</v>
      </c>
      <c r="M131" t="s">
        <v>766</v>
      </c>
      <c r="N131" s="457">
        <f t="shared" si="2"/>
        <v>152559.70000000001</v>
      </c>
      <c r="O131" s="458">
        <f t="shared" si="3"/>
        <v>207884.83999999997</v>
      </c>
    </row>
    <row r="132" spans="1:15" outlineLevel="1" x14ac:dyDescent="0.15">
      <c r="A132" s="460" t="s">
        <v>1070</v>
      </c>
      <c r="B132" s="460"/>
      <c r="C132" s="460"/>
      <c r="D132" s="460"/>
      <c r="E132" s="460"/>
      <c r="F132" s="461"/>
      <c r="G132" s="460"/>
      <c r="H132" s="462">
        <f>SUBTOTAL(9,H131:H131)</f>
        <v>0</v>
      </c>
      <c r="I132" s="462">
        <f>SUBTOTAL(9,I131:I131)</f>
        <v>152559.70000000001</v>
      </c>
      <c r="J132" s="462">
        <f>SUBTOTAL(9,J131:J131)</f>
        <v>0</v>
      </c>
      <c r="K132" s="462">
        <f>SUBTOTAL(9,K131:K131)</f>
        <v>360444.54</v>
      </c>
      <c r="L132" s="460"/>
      <c r="M132" s="460">
        <v>1</v>
      </c>
      <c r="N132" s="463">
        <f>SUBTOTAL(9,N131:N131)</f>
        <v>152559.70000000001</v>
      </c>
      <c r="O132" s="462">
        <f>SUBTOTAL(9,O131:O131)</f>
        <v>207884.83999999997</v>
      </c>
    </row>
    <row r="133" spans="1:15" ht="28" outlineLevel="2" x14ac:dyDescent="0.15">
      <c r="A133" t="s">
        <v>486</v>
      </c>
      <c r="B133" t="s">
        <v>1033</v>
      </c>
      <c r="D133" t="s">
        <v>1034</v>
      </c>
      <c r="F133" s="420" t="s">
        <v>1035</v>
      </c>
      <c r="G133" t="s">
        <v>1036</v>
      </c>
      <c r="H133" s="442">
        <v>17837.099999999999</v>
      </c>
      <c r="I133" s="442">
        <v>0</v>
      </c>
      <c r="J133" s="442"/>
      <c r="K133" s="442"/>
      <c r="L133" t="s">
        <v>1037</v>
      </c>
      <c r="M133" t="s">
        <v>98</v>
      </c>
      <c r="N133" s="457">
        <f t="shared" si="2"/>
        <v>17837.099999999999</v>
      </c>
      <c r="O133" s="458">
        <f t="shared" si="3"/>
        <v>0</v>
      </c>
    </row>
    <row r="134" spans="1:15" ht="14" outlineLevel="2" x14ac:dyDescent="0.15">
      <c r="A134" t="s">
        <v>486</v>
      </c>
      <c r="B134" t="s">
        <v>1038</v>
      </c>
      <c r="D134" t="s">
        <v>488</v>
      </c>
      <c r="F134" s="420" t="s">
        <v>496</v>
      </c>
      <c r="G134" t="s">
        <v>959</v>
      </c>
      <c r="H134" s="442"/>
      <c r="I134" s="442">
        <v>9820.7999999999993</v>
      </c>
      <c r="J134" s="442"/>
      <c r="K134" s="442">
        <v>34807.68</v>
      </c>
      <c r="L134" t="s">
        <v>960</v>
      </c>
      <c r="M134" t="s">
        <v>419</v>
      </c>
      <c r="N134" s="457">
        <f t="shared" si="2"/>
        <v>9820.7999999999993</v>
      </c>
      <c r="O134" s="458">
        <f t="shared" si="3"/>
        <v>24986.880000000001</v>
      </c>
    </row>
    <row r="135" spans="1:15" ht="14" outlineLevel="2" x14ac:dyDescent="0.15">
      <c r="A135" t="s">
        <v>486</v>
      </c>
      <c r="B135" t="s">
        <v>1039</v>
      </c>
      <c r="D135" t="s">
        <v>488</v>
      </c>
      <c r="F135" s="420" t="s">
        <v>496</v>
      </c>
      <c r="G135" t="s">
        <v>426</v>
      </c>
      <c r="H135" s="442"/>
      <c r="I135" s="442">
        <v>14015.1</v>
      </c>
      <c r="J135" s="442"/>
      <c r="K135" s="442">
        <v>49673.46</v>
      </c>
      <c r="L135" t="s">
        <v>975</v>
      </c>
      <c r="M135" t="s">
        <v>419</v>
      </c>
      <c r="N135" s="457">
        <f t="shared" ref="N135:N144" si="4">SUM(H135:I135)</f>
        <v>14015.1</v>
      </c>
      <c r="O135" s="458">
        <f t="shared" ref="O135:O144" si="5">IF((J135+K135)&gt;0,(J135+K135)-N135,0)</f>
        <v>35658.36</v>
      </c>
    </row>
    <row r="136" spans="1:15" ht="14" outlineLevel="2" x14ac:dyDescent="0.15">
      <c r="A136" t="s">
        <v>486</v>
      </c>
      <c r="B136" t="s">
        <v>1040</v>
      </c>
      <c r="D136" t="s">
        <v>488</v>
      </c>
      <c r="F136" s="420" t="s">
        <v>1041</v>
      </c>
      <c r="G136" t="s">
        <v>101</v>
      </c>
      <c r="H136" s="442"/>
      <c r="I136" s="442">
        <v>13299</v>
      </c>
      <c r="J136" s="442"/>
      <c r="K136" s="442">
        <v>47135.4</v>
      </c>
      <c r="L136" t="s">
        <v>1042</v>
      </c>
      <c r="M136" t="s">
        <v>98</v>
      </c>
      <c r="N136" s="457">
        <f t="shared" si="4"/>
        <v>13299</v>
      </c>
      <c r="O136" s="458">
        <f t="shared" si="5"/>
        <v>33836.400000000001</v>
      </c>
    </row>
    <row r="137" spans="1:15" ht="14" outlineLevel="2" x14ac:dyDescent="0.15">
      <c r="A137" t="s">
        <v>486</v>
      </c>
      <c r="B137" t="s">
        <v>1043</v>
      </c>
      <c r="D137" t="s">
        <v>488</v>
      </c>
      <c r="F137" s="420" t="s">
        <v>496</v>
      </c>
      <c r="G137" t="s">
        <v>956</v>
      </c>
      <c r="H137" s="442"/>
      <c r="I137" s="442">
        <v>8252.2000000000007</v>
      </c>
      <c r="J137" s="442"/>
      <c r="K137" s="442">
        <v>28984.14</v>
      </c>
      <c r="L137" t="s">
        <v>957</v>
      </c>
      <c r="M137" t="s">
        <v>419</v>
      </c>
      <c r="N137" s="457">
        <f t="shared" si="4"/>
        <v>8252.2000000000007</v>
      </c>
      <c r="O137" s="458">
        <f t="shared" si="5"/>
        <v>20731.939999999999</v>
      </c>
    </row>
    <row r="138" spans="1:15" ht="14" outlineLevel="2" x14ac:dyDescent="0.15">
      <c r="A138" t="s">
        <v>486</v>
      </c>
      <c r="B138" t="s">
        <v>1044</v>
      </c>
      <c r="D138" t="s">
        <v>488</v>
      </c>
      <c r="F138" s="420" t="s">
        <v>496</v>
      </c>
      <c r="G138" t="s">
        <v>964</v>
      </c>
      <c r="H138" s="442"/>
      <c r="I138" s="442">
        <v>5914.89</v>
      </c>
      <c r="J138" s="442"/>
      <c r="K138" s="442">
        <v>31002.62</v>
      </c>
      <c r="L138" t="s">
        <v>969</v>
      </c>
      <c r="M138" t="s">
        <v>419</v>
      </c>
      <c r="N138" s="457">
        <f t="shared" si="4"/>
        <v>5914.89</v>
      </c>
      <c r="O138" s="458">
        <f t="shared" si="5"/>
        <v>25087.73</v>
      </c>
    </row>
    <row r="139" spans="1:15" ht="14" outlineLevel="2" x14ac:dyDescent="0.15">
      <c r="A139" t="s">
        <v>486</v>
      </c>
      <c r="B139" t="s">
        <v>1045</v>
      </c>
      <c r="D139" t="s">
        <v>488</v>
      </c>
      <c r="F139" s="420" t="s">
        <v>496</v>
      </c>
      <c r="G139" t="s">
        <v>964</v>
      </c>
      <c r="H139" s="442"/>
      <c r="I139" s="442">
        <v>8746.65</v>
      </c>
      <c r="J139" s="442"/>
      <c r="K139" s="442">
        <v>31002.62</v>
      </c>
      <c r="L139" t="s">
        <v>967</v>
      </c>
      <c r="M139" t="s">
        <v>419</v>
      </c>
      <c r="N139" s="457">
        <f t="shared" si="4"/>
        <v>8746.65</v>
      </c>
      <c r="O139" s="458">
        <f t="shared" si="5"/>
        <v>22255.97</v>
      </c>
    </row>
    <row r="140" spans="1:15" ht="14" outlineLevel="2" x14ac:dyDescent="0.15">
      <c r="A140" t="s">
        <v>486</v>
      </c>
      <c r="B140" t="s">
        <v>1046</v>
      </c>
      <c r="D140" t="s">
        <v>488</v>
      </c>
      <c r="E140" t="s">
        <v>433</v>
      </c>
      <c r="F140" s="420" t="s">
        <v>1047</v>
      </c>
      <c r="G140" t="s">
        <v>1048</v>
      </c>
      <c r="H140" s="442"/>
      <c r="I140" s="442">
        <v>48234.45</v>
      </c>
      <c r="J140" s="442"/>
      <c r="K140" s="442">
        <v>120175.92</v>
      </c>
      <c r="L140" t="s">
        <v>1049</v>
      </c>
      <c r="M140" t="s">
        <v>436</v>
      </c>
      <c r="N140" s="457">
        <f t="shared" si="4"/>
        <v>48234.45</v>
      </c>
      <c r="O140" s="458">
        <f t="shared" si="5"/>
        <v>71941.47</v>
      </c>
    </row>
    <row r="141" spans="1:15" ht="14" outlineLevel="2" x14ac:dyDescent="0.15">
      <c r="A141" t="s">
        <v>486</v>
      </c>
      <c r="B141" t="s">
        <v>1050</v>
      </c>
      <c r="D141" t="s">
        <v>488</v>
      </c>
      <c r="F141" s="420" t="s">
        <v>496</v>
      </c>
      <c r="G141" t="s">
        <v>964</v>
      </c>
      <c r="H141" s="442"/>
      <c r="I141" s="442">
        <v>8746.65</v>
      </c>
      <c r="J141" s="442"/>
      <c r="K141" s="442">
        <v>31002.62</v>
      </c>
      <c r="L141" t="s">
        <v>965</v>
      </c>
      <c r="M141" t="s">
        <v>419</v>
      </c>
      <c r="N141" s="457">
        <f t="shared" si="4"/>
        <v>8746.65</v>
      </c>
      <c r="O141" s="458">
        <f t="shared" si="5"/>
        <v>22255.97</v>
      </c>
    </row>
    <row r="142" spans="1:15" ht="14" outlineLevel="2" x14ac:dyDescent="0.15">
      <c r="A142" t="s">
        <v>486</v>
      </c>
      <c r="B142" t="s">
        <v>1051</v>
      </c>
      <c r="D142" t="s">
        <v>488</v>
      </c>
      <c r="F142" s="420" t="s">
        <v>496</v>
      </c>
      <c r="G142" t="s">
        <v>990</v>
      </c>
      <c r="H142" s="442"/>
      <c r="I142" s="442">
        <v>6871.15</v>
      </c>
      <c r="J142" s="442"/>
      <c r="K142" s="442">
        <v>24131.64</v>
      </c>
      <c r="L142" t="s">
        <v>991</v>
      </c>
      <c r="M142" t="s">
        <v>419</v>
      </c>
      <c r="N142" s="457">
        <f t="shared" si="4"/>
        <v>6871.15</v>
      </c>
      <c r="O142" s="458">
        <f t="shared" si="5"/>
        <v>17260.489999999998</v>
      </c>
    </row>
    <row r="143" spans="1:15" outlineLevel="1" x14ac:dyDescent="0.15">
      <c r="A143" s="460" t="s">
        <v>520</v>
      </c>
      <c r="B143" s="460">
        <f>COUNTA(B133:B142)</f>
        <v>10</v>
      </c>
      <c r="C143" s="460"/>
      <c r="D143" s="460"/>
      <c r="E143" s="460"/>
      <c r="F143" s="461"/>
      <c r="G143" s="460"/>
      <c r="H143" s="462">
        <f>SUBTOTAL(9,H133:H142)</f>
        <v>17837.099999999999</v>
      </c>
      <c r="I143" s="462">
        <f>SUBTOTAL(9,I133:I142)</f>
        <v>123900.88999999998</v>
      </c>
      <c r="J143" s="462">
        <f>SUBTOTAL(9,J133:J142)</f>
        <v>0</v>
      </c>
      <c r="K143" s="462">
        <f>SUBTOTAL(9,K133:K142)</f>
        <v>397916.1</v>
      </c>
      <c r="L143" s="460"/>
      <c r="M143" s="460"/>
      <c r="N143" s="463">
        <f>SUBTOTAL(9,N133:N142)</f>
        <v>141737.99</v>
      </c>
      <c r="O143" s="462">
        <f>SUBTOTAL(9,O133:O142)</f>
        <v>274015.21000000002</v>
      </c>
    </row>
    <row r="144" spans="1:15" ht="14" outlineLevel="2" x14ac:dyDescent="0.15">
      <c r="A144" t="s">
        <v>501</v>
      </c>
      <c r="B144" t="s">
        <v>1052</v>
      </c>
      <c r="C144" t="s">
        <v>508</v>
      </c>
      <c r="F144" s="420" t="s">
        <v>1053</v>
      </c>
      <c r="G144" t="s">
        <v>1054</v>
      </c>
      <c r="H144" s="442"/>
      <c r="I144" s="442">
        <v>7672.5</v>
      </c>
      <c r="J144" s="442">
        <v>21928.5</v>
      </c>
      <c r="K144" s="442"/>
      <c r="L144" t="s">
        <v>1055</v>
      </c>
      <c r="M144" t="s">
        <v>98</v>
      </c>
      <c r="N144" s="457">
        <f t="shared" si="4"/>
        <v>7672.5</v>
      </c>
      <c r="O144" s="458">
        <f t="shared" si="5"/>
        <v>14256</v>
      </c>
    </row>
    <row r="145" spans="1:15" outlineLevel="1" x14ac:dyDescent="0.15">
      <c r="A145" s="460" t="s">
        <v>521</v>
      </c>
      <c r="B145" s="460"/>
      <c r="C145" s="460"/>
      <c r="D145" s="460"/>
      <c r="E145" s="460"/>
      <c r="F145" s="461"/>
      <c r="G145" s="460"/>
      <c r="H145" s="462">
        <f>SUBTOTAL(9,H144:H144)</f>
        <v>0</v>
      </c>
      <c r="I145" s="462">
        <f>SUBTOTAL(9,I144:I144)</f>
        <v>7672.5</v>
      </c>
      <c r="J145" s="462">
        <f>SUBTOTAL(9,J144:J144)</f>
        <v>21928.5</v>
      </c>
      <c r="K145" s="462">
        <f>SUBTOTAL(9,K144:K144)</f>
        <v>0</v>
      </c>
      <c r="L145" s="460"/>
      <c r="M145" s="460"/>
      <c r="N145" s="463">
        <f>SUBTOTAL(9,N144:N144)</f>
        <v>7672.5</v>
      </c>
      <c r="O145" s="462">
        <f>SUBTOTAL(9,O144:O144)</f>
        <v>14256</v>
      </c>
    </row>
    <row r="146" spans="1:15" x14ac:dyDescent="0.15">
      <c r="A146" s="464" t="s">
        <v>522</v>
      </c>
      <c r="B146" s="464"/>
      <c r="C146" s="464"/>
      <c r="D146" s="464"/>
      <c r="E146" s="464"/>
      <c r="F146" s="465"/>
      <c r="G146" s="464"/>
      <c r="H146" s="466">
        <f>SUBTOTAL(9,H2:H144)</f>
        <v>10367924.1</v>
      </c>
      <c r="I146" s="466">
        <f>SUBTOTAL(9,I2:I144)</f>
        <v>3469529.6500000022</v>
      </c>
      <c r="J146" s="466">
        <f>SUBTOTAL(9,J2:J144)</f>
        <v>21928.5</v>
      </c>
      <c r="K146" s="466">
        <f>SUBTOTAL(9,K2:K144)</f>
        <v>10643713.140000001</v>
      </c>
      <c r="L146" s="464"/>
      <c r="M146" s="464"/>
      <c r="N146" s="467">
        <f>SUBTOTAL(9,N2:N144)</f>
        <v>13837453.749999989</v>
      </c>
      <c r="O146" s="466">
        <f>SUBTOTAL(9,O2:O144)</f>
        <v>6834247.8900000015</v>
      </c>
    </row>
    <row r="148" spans="1:15" x14ac:dyDescent="0.15">
      <c r="L148" s="468"/>
      <c r="M148" s="469" t="s">
        <v>45</v>
      </c>
      <c r="N148" s="470">
        <f>SUM(N146:O146)</f>
        <v>20671701.639999989</v>
      </c>
    </row>
  </sheetData>
  <conditionalFormatting sqref="A1:M1">
    <cfRule type="expression" dxfId="105" priority="4">
      <formula>_xlfn.ISFORMULA($I1048486)</formula>
    </cfRule>
  </conditionalFormatting>
  <conditionalFormatting sqref="B1">
    <cfRule type="duplicateValues" dxfId="104" priority="1"/>
    <cfRule type="duplicateValues" dxfId="103" priority="2"/>
    <cfRule type="duplicateValues" dxfId="102" priority="3"/>
    <cfRule type="duplicateValues" dxfId="101" priority="6"/>
  </conditionalFormatting>
  <conditionalFormatting sqref="N1:O1">
    <cfRule type="expression" dxfId="100" priority="5">
      <formula>_xlfn.ISFORMULA($I1048488)</formula>
    </cfRule>
  </conditionalFormatting>
  <pageMargins left="0.7" right="0.7" top="0.75" bottom="0.75" header="0.3" footer="0.3"/>
  <pageSetup orientation="portrait" verticalDpi="300" r:id="rId1"/>
  <ignoredErrors>
    <ignoredError sqref="N144"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DEA2-4652-4B50-990A-A36FA787994A}">
  <sheetPr>
    <pageSetUpPr fitToPage="1"/>
  </sheetPr>
  <dimension ref="A1:O64"/>
  <sheetViews>
    <sheetView topLeftCell="A19" workbookViewId="0">
      <selection activeCell="B8" sqref="B8"/>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5" max="15" width="15.5" bestFit="1" customWidth="1"/>
  </cols>
  <sheetData>
    <row r="1" spans="1:15" ht="97.25" customHeight="1" thickBot="1" x14ac:dyDescent="0.2">
      <c r="A1" s="773"/>
      <c r="B1" s="773"/>
      <c r="C1" s="773"/>
      <c r="D1" s="773"/>
      <c r="E1" s="773"/>
      <c r="F1" s="773"/>
      <c r="G1" s="773"/>
      <c r="H1" s="773"/>
      <c r="I1" s="773"/>
      <c r="J1" s="773"/>
      <c r="K1" s="773"/>
      <c r="L1" s="773"/>
      <c r="M1" s="774"/>
    </row>
    <row r="2" spans="1:15" ht="17" thickBot="1" x14ac:dyDescent="0.25">
      <c r="A2" s="43">
        <v>44805</v>
      </c>
      <c r="B2" s="44"/>
      <c r="C2" s="44"/>
      <c r="D2" s="44"/>
      <c r="E2" s="44"/>
      <c r="F2" s="44"/>
      <c r="G2" s="44"/>
      <c r="H2" s="44"/>
      <c r="I2" s="44"/>
      <c r="J2" s="44"/>
      <c r="K2" s="44"/>
      <c r="L2" s="44"/>
      <c r="M2" s="45" t="s">
        <v>66</v>
      </c>
    </row>
    <row r="3" spans="1:15" ht="17" thickBot="1" x14ac:dyDescent="0.2">
      <c r="A3" s="46"/>
      <c r="B3" s="766" t="s">
        <v>67</v>
      </c>
      <c r="C3" s="766"/>
      <c r="D3" s="767"/>
      <c r="E3" s="766" t="s">
        <v>48</v>
      </c>
      <c r="F3" s="766"/>
      <c r="G3" s="767"/>
      <c r="H3" s="766" t="s">
        <v>68</v>
      </c>
      <c r="I3" s="766"/>
      <c r="J3" s="767"/>
      <c r="K3" s="766" t="s">
        <v>49</v>
      </c>
      <c r="L3" s="766"/>
      <c r="M3" s="768"/>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v>0</v>
      </c>
      <c r="C5" s="225">
        <v>0</v>
      </c>
      <c r="D5" s="120">
        <v>0</v>
      </c>
      <c r="E5" s="231">
        <v>0</v>
      </c>
      <c r="F5" s="231">
        <v>0</v>
      </c>
      <c r="G5" s="6">
        <v>0</v>
      </c>
      <c r="H5" s="238">
        <f>SUM(B5+'Aug Report'!H5)</f>
        <v>10</v>
      </c>
      <c r="I5" s="238">
        <f>SUM(C5+'Aug Report'!I5)</f>
        <v>10</v>
      </c>
      <c r="J5" s="291">
        <f>SUM(D5+'Aug Report'!J5)</f>
        <v>905751.94</v>
      </c>
      <c r="K5" s="231">
        <f>SUM(E5+'Aug Report'!K5)</f>
        <v>4</v>
      </c>
      <c r="L5" s="231">
        <f>SUM(F5+'Aug Report'!L5)</f>
        <v>4</v>
      </c>
      <c r="M5" s="294">
        <f>SUM(G5+'Aug Report'!M5)</f>
        <v>296907.59999999998</v>
      </c>
    </row>
    <row r="6" spans="1:15" ht="16" x14ac:dyDescent="0.2">
      <c r="A6" s="52" t="s">
        <v>41</v>
      </c>
      <c r="B6" s="225">
        <f>'09 Data Dump'!R75</f>
        <v>10</v>
      </c>
      <c r="C6" s="225">
        <f>'09 Data Dump'!R75</f>
        <v>10</v>
      </c>
      <c r="D6" s="120">
        <f>'09 Data Dump'!N84</f>
        <v>1585130.5999999999</v>
      </c>
      <c r="E6" s="233">
        <v>12</v>
      </c>
      <c r="F6" s="233">
        <v>12</v>
      </c>
      <c r="G6" s="6">
        <v>1349087.63</v>
      </c>
      <c r="H6" s="228">
        <f>SUM(B6+'Aug Report'!H6)</f>
        <v>34</v>
      </c>
      <c r="I6" s="228">
        <f>SUM(C6+'Aug Report'!I6)</f>
        <v>34</v>
      </c>
      <c r="J6" s="292">
        <f>SUM(D6+'Aug Report'!J6)</f>
        <v>4428992.5799999991</v>
      </c>
      <c r="K6" s="233">
        <f>SUM(E6+'Aug Report'!K6)</f>
        <v>41</v>
      </c>
      <c r="L6" s="233">
        <f>SUM(F6+'Aug Report'!L6)</f>
        <v>41</v>
      </c>
      <c r="M6" s="295">
        <f>SUM(G6+'Aug Report'!M6)</f>
        <v>4499461.91</v>
      </c>
      <c r="O6" s="29"/>
    </row>
    <row r="7" spans="1:15" ht="16" x14ac:dyDescent="0.2">
      <c r="A7" s="52" t="s">
        <v>5</v>
      </c>
      <c r="B7" s="226">
        <v>0</v>
      </c>
      <c r="C7" s="227">
        <v>0</v>
      </c>
      <c r="D7" s="120">
        <v>0</v>
      </c>
      <c r="E7" s="233">
        <v>3</v>
      </c>
      <c r="F7" s="233">
        <v>4</v>
      </c>
      <c r="G7" s="6">
        <v>634587.80000000005</v>
      </c>
      <c r="H7" s="228">
        <f>SUM(B7+'Aug Report'!H7)</f>
        <v>1</v>
      </c>
      <c r="I7" s="228">
        <f>SUM(C7+'Aug Report'!I7)</f>
        <v>2</v>
      </c>
      <c r="J7" s="292">
        <f>SUM(D7+'Aug Report'!J7)</f>
        <v>152559.70000000001</v>
      </c>
      <c r="K7" s="233">
        <f>SUM(E7+'Aug Report'!K7)</f>
        <v>4</v>
      </c>
      <c r="L7" s="233">
        <f>SUM(F7+'Aug Report'!L7)</f>
        <v>6</v>
      </c>
      <c r="M7" s="295">
        <f>SUM(G7+'Aug Report'!M7)</f>
        <v>732566.25</v>
      </c>
    </row>
    <row r="8" spans="1:15" ht="16" x14ac:dyDescent="0.2">
      <c r="A8" s="52" t="s">
        <v>39</v>
      </c>
      <c r="B8" s="226">
        <f>'09 Data Dump'!R76</f>
        <v>8</v>
      </c>
      <c r="C8" s="226">
        <f>'09 Data Dump'!S76</f>
        <v>115</v>
      </c>
      <c r="D8" s="121">
        <f>'09 Data Dump'!N93</f>
        <v>5400443.2600000007</v>
      </c>
      <c r="E8" s="233">
        <v>4</v>
      </c>
      <c r="F8" s="234">
        <v>81</v>
      </c>
      <c r="G8" s="7">
        <v>3802281.06</v>
      </c>
      <c r="H8" s="228">
        <f>SUM(B8+'Aug Report'!H8)</f>
        <v>12</v>
      </c>
      <c r="I8" s="228">
        <f>SUM(C8+'Aug Report'!I8)</f>
        <v>199</v>
      </c>
      <c r="J8" s="292">
        <f>SUM(D8+'Aug Report'!J8)</f>
        <v>9244099.7800000012</v>
      </c>
      <c r="K8" s="233">
        <f>SUM(E8+'Aug Report'!K8)</f>
        <v>14</v>
      </c>
      <c r="L8" s="233">
        <f>SUM(F8+'Aug Report'!L8)</f>
        <v>290</v>
      </c>
      <c r="M8" s="295">
        <f>SUM(G8+'Aug Report'!M8)</f>
        <v>13833724.59</v>
      </c>
    </row>
    <row r="9" spans="1:15" ht="16" x14ac:dyDescent="0.2">
      <c r="A9" s="52" t="s">
        <v>40</v>
      </c>
      <c r="B9" s="228">
        <v>0</v>
      </c>
      <c r="C9" s="228">
        <v>0</v>
      </c>
      <c r="D9" s="122">
        <v>0</v>
      </c>
      <c r="E9" s="233">
        <v>0</v>
      </c>
      <c r="F9" s="235">
        <v>0</v>
      </c>
      <c r="G9" s="7">
        <v>0</v>
      </c>
      <c r="H9" s="228">
        <f>SUM(B9+'Aug Report'!H9)</f>
        <v>0</v>
      </c>
      <c r="I9" s="228">
        <f>SUM(C9+'Aug Report'!I9)</f>
        <v>0</v>
      </c>
      <c r="J9" s="292">
        <f>SUM(D9+'Aug Report'!J9)</f>
        <v>0</v>
      </c>
      <c r="K9" s="233">
        <f>SUM(E9+'Aug Report'!K9)</f>
        <v>0</v>
      </c>
      <c r="L9" s="233">
        <f>SUM(F9+'Aug Report'!L9)</f>
        <v>0</v>
      </c>
      <c r="M9" s="295">
        <f>SUM(G9+'Aug Report'!M9)</f>
        <v>0</v>
      </c>
    </row>
    <row r="10" spans="1:15" ht="16" x14ac:dyDescent="0.2">
      <c r="A10" s="52" t="s">
        <v>43</v>
      </c>
      <c r="B10" s="228">
        <v>0</v>
      </c>
      <c r="C10" s="228">
        <v>0</v>
      </c>
      <c r="D10" s="122">
        <v>0</v>
      </c>
      <c r="E10" s="233">
        <v>0</v>
      </c>
      <c r="F10" s="232">
        <v>0</v>
      </c>
      <c r="G10" s="6">
        <v>0</v>
      </c>
      <c r="H10" s="228">
        <f>SUM(B10+'Aug Report'!H10)</f>
        <v>13</v>
      </c>
      <c r="I10" s="228">
        <f>SUM(C10+'Aug Report'!I10)</f>
        <v>13</v>
      </c>
      <c r="J10" s="292">
        <f>SUM(D10+'Aug Report'!J10)</f>
        <v>840146.93</v>
      </c>
      <c r="K10" s="233">
        <f>SUM(E10+'Aug Report'!K10)</f>
        <v>3</v>
      </c>
      <c r="L10" s="233">
        <f>SUM(F10+'Aug Report'!L10)</f>
        <v>3</v>
      </c>
      <c r="M10" s="295">
        <f>SUM(G10+'Aug Report'!M10)</f>
        <v>208295.09999999998</v>
      </c>
    </row>
    <row r="11" spans="1:15" ht="16" x14ac:dyDescent="0.2">
      <c r="A11" s="52" t="s">
        <v>37</v>
      </c>
      <c r="B11" s="228">
        <v>0</v>
      </c>
      <c r="C11" s="228">
        <v>0</v>
      </c>
      <c r="D11" s="122">
        <v>0</v>
      </c>
      <c r="E11" s="233">
        <v>0</v>
      </c>
      <c r="F11" s="232">
        <v>0</v>
      </c>
      <c r="G11" s="7">
        <v>0</v>
      </c>
      <c r="H11" s="228">
        <f>SUM(B11+'Aug Report'!H11)</f>
        <v>0</v>
      </c>
      <c r="I11" s="228">
        <f>SUM(C11+'Aug Report'!I11)</f>
        <v>0</v>
      </c>
      <c r="J11" s="292">
        <f>SUM(D11+'Aug Report'!J11)</f>
        <v>0</v>
      </c>
      <c r="K11" s="233">
        <f>SUM(E11+'Aug Report'!K11)</f>
        <v>5</v>
      </c>
      <c r="L11" s="233">
        <f>SUM(F11+'Aug Report'!L11)</f>
        <v>6</v>
      </c>
      <c r="M11" s="295">
        <f>SUM(G11+'Aug Report'!M11)</f>
        <v>444432.75</v>
      </c>
    </row>
    <row r="12" spans="1:15" ht="16" x14ac:dyDescent="0.2">
      <c r="A12" s="52" t="s">
        <v>38</v>
      </c>
      <c r="B12" s="228">
        <v>0</v>
      </c>
      <c r="C12" s="228">
        <v>0</v>
      </c>
      <c r="D12" s="122">
        <v>0</v>
      </c>
      <c r="E12" s="233">
        <v>0</v>
      </c>
      <c r="F12" s="235">
        <v>0</v>
      </c>
      <c r="G12" s="7">
        <v>0</v>
      </c>
      <c r="H12" s="228">
        <f>SUM(B12+'Aug Report'!H12)</f>
        <v>0</v>
      </c>
      <c r="I12" s="228">
        <f>SUM(C12+'Aug Report'!I12)</f>
        <v>0</v>
      </c>
      <c r="J12" s="292">
        <f>SUM(D12+'Aug Report'!J12)</f>
        <v>0</v>
      </c>
      <c r="K12" s="233">
        <f>SUM(E12+'Aug Report'!K12)</f>
        <v>0</v>
      </c>
      <c r="L12" s="233">
        <f>SUM(F12+'Aug Report'!L12)</f>
        <v>0</v>
      </c>
      <c r="M12" s="295">
        <f>SUM(G12+'Aug Report'!M12)</f>
        <v>0</v>
      </c>
    </row>
    <row r="13" spans="1:15" ht="17" x14ac:dyDescent="0.2">
      <c r="A13" s="54" t="s">
        <v>6</v>
      </c>
      <c r="B13" s="228">
        <f>'09 Data Dump'!B96</f>
        <v>2</v>
      </c>
      <c r="C13" s="225">
        <f>'09 Data Dump'!B96</f>
        <v>2</v>
      </c>
      <c r="D13" s="122">
        <f>'09 Data Dump'!N96</f>
        <v>27893.8</v>
      </c>
      <c r="E13" s="233">
        <v>4</v>
      </c>
      <c r="F13" s="232">
        <v>4</v>
      </c>
      <c r="G13" s="6">
        <v>33690.800000000003</v>
      </c>
      <c r="H13" s="228">
        <f>SUM(B13+'Aug Report'!H13)</f>
        <v>16</v>
      </c>
      <c r="I13" s="228">
        <f>SUM(C13+'Aug Report'!I13)</f>
        <v>16</v>
      </c>
      <c r="J13" s="292">
        <f>SUM(D13+'Aug Report'!J13)</f>
        <v>227866.58999999997</v>
      </c>
      <c r="K13" s="233">
        <f>SUM(E13+'Aug Report'!K13)</f>
        <v>17</v>
      </c>
      <c r="L13" s="233">
        <f>SUM(F13+'Aug Report'!L13)</f>
        <v>17</v>
      </c>
      <c r="M13" s="295">
        <f>SUM(G13+'Aug Report'!M13)</f>
        <v>166254.54999999999</v>
      </c>
    </row>
    <row r="14" spans="1:15" ht="16" x14ac:dyDescent="0.2">
      <c r="A14" s="52" t="s">
        <v>7</v>
      </c>
      <c r="B14" s="228">
        <v>0</v>
      </c>
      <c r="C14" s="225">
        <v>0</v>
      </c>
      <c r="D14" s="122">
        <v>0</v>
      </c>
      <c r="E14" s="233">
        <v>0</v>
      </c>
      <c r="F14" s="232">
        <v>0</v>
      </c>
      <c r="G14" s="7">
        <v>0</v>
      </c>
      <c r="H14" s="228">
        <f>SUM(B14+'Aug Report'!H14)</f>
        <v>0</v>
      </c>
      <c r="I14" s="228">
        <f>SUM(C14+'Aug Report'!I14)</f>
        <v>0</v>
      </c>
      <c r="J14" s="292">
        <f>SUM(D14+'Aug Report'!J14)</f>
        <v>0</v>
      </c>
      <c r="K14" s="233">
        <f>SUM(E14+'Aug Report'!K14)</f>
        <v>0</v>
      </c>
      <c r="L14" s="233">
        <f>SUM(F14+'Aug Report'!L14)</f>
        <v>0</v>
      </c>
      <c r="M14" s="295">
        <f>SUM(G14+'Aug Report'!M14)</f>
        <v>0</v>
      </c>
    </row>
    <row r="15" spans="1:15" ht="16" x14ac:dyDescent="0.2">
      <c r="A15" s="52" t="s">
        <v>8</v>
      </c>
      <c r="B15" s="229">
        <f>'09 Data Dump'!B98</f>
        <v>1</v>
      </c>
      <c r="C15" s="225">
        <f>'09 Data Dump'!B98</f>
        <v>1</v>
      </c>
      <c r="D15" s="121">
        <f>'09 Data Dump'!N98</f>
        <v>117312</v>
      </c>
      <c r="E15" s="233">
        <v>0</v>
      </c>
      <c r="F15" s="232">
        <v>0</v>
      </c>
      <c r="G15" s="7">
        <v>0</v>
      </c>
      <c r="H15" s="228">
        <f>SUM(B15+'Aug Report'!H15)</f>
        <v>6</v>
      </c>
      <c r="I15" s="228">
        <f>SUM(C15+'Aug Report'!I15)</f>
        <v>6</v>
      </c>
      <c r="J15" s="292">
        <f>SUM(D15+'Aug Report'!J15)</f>
        <v>1601970.5</v>
      </c>
      <c r="K15" s="233">
        <f>SUM(E15+'Aug Report'!K15)</f>
        <v>3</v>
      </c>
      <c r="L15" s="233">
        <f>SUM(F15+'Aug Report'!L15)</f>
        <v>3</v>
      </c>
      <c r="M15" s="295">
        <f>SUM(G15+'Aug Report'!M15)</f>
        <v>33538.5</v>
      </c>
    </row>
    <row r="16" spans="1:15" ht="16" x14ac:dyDescent="0.2">
      <c r="A16" s="52" t="s">
        <v>9</v>
      </c>
      <c r="B16" s="229">
        <f>'09 Data Dump'!B100</f>
        <v>1</v>
      </c>
      <c r="C16" s="225">
        <f>'09 Data Dump'!B100</f>
        <v>1</v>
      </c>
      <c r="D16" s="121">
        <f>'09 Data Dump'!N100</f>
        <v>37000000</v>
      </c>
      <c r="E16" s="233">
        <v>0</v>
      </c>
      <c r="F16" s="232">
        <v>0</v>
      </c>
      <c r="G16" s="8">
        <v>0</v>
      </c>
      <c r="H16" s="228">
        <f>SUM(B16+'Aug Report'!H16)</f>
        <v>1</v>
      </c>
      <c r="I16" s="228">
        <f>SUM(C16+'Aug Report'!I16)</f>
        <v>1</v>
      </c>
      <c r="J16" s="292">
        <f>SUM(D16+'Aug Report'!J16)</f>
        <v>37000000</v>
      </c>
      <c r="K16" s="233">
        <f>SUM(E16+'Aug Report'!K16)</f>
        <v>0</v>
      </c>
      <c r="L16" s="233">
        <f>SUM(F16+'Aug Report'!L16)</f>
        <v>0</v>
      </c>
      <c r="M16" s="295">
        <f>SUM(G16+'Aug Report'!M16)</f>
        <v>0</v>
      </c>
    </row>
    <row r="17" spans="1:15" ht="16" x14ac:dyDescent="0.2">
      <c r="A17" s="52" t="s">
        <v>10</v>
      </c>
      <c r="B17" s="229">
        <v>0</v>
      </c>
      <c r="C17" s="225">
        <v>0</v>
      </c>
      <c r="D17" s="121">
        <v>0</v>
      </c>
      <c r="E17" s="233">
        <v>0</v>
      </c>
      <c r="F17" s="232">
        <v>0</v>
      </c>
      <c r="G17" s="7">
        <v>0</v>
      </c>
      <c r="H17" s="228">
        <f>SUM(B17+'Aug Report'!H17)</f>
        <v>0</v>
      </c>
      <c r="I17" s="228">
        <f>SUM(C17+'Aug Report'!I17)</f>
        <v>0</v>
      </c>
      <c r="J17" s="292">
        <f>SUM(D17+'Aug Report'!J17)</f>
        <v>0</v>
      </c>
      <c r="K17" s="233">
        <f>SUM(E17+'Aug Report'!K17)</f>
        <v>0</v>
      </c>
      <c r="L17" s="233">
        <f>SUM(F17+'Aug Report'!L17)</f>
        <v>0</v>
      </c>
      <c r="M17" s="295">
        <f>SUM(G17+'Aug Report'!M17)</f>
        <v>0</v>
      </c>
      <c r="O17" s="29"/>
    </row>
    <row r="18" spans="1:15" ht="17" thickBot="1" x14ac:dyDescent="0.25">
      <c r="A18" s="55" t="s">
        <v>11</v>
      </c>
      <c r="B18" s="229">
        <v>0</v>
      </c>
      <c r="C18" s="225">
        <v>0</v>
      </c>
      <c r="D18" s="121">
        <v>0</v>
      </c>
      <c r="E18" s="236">
        <v>0</v>
      </c>
      <c r="F18" s="232">
        <v>0</v>
      </c>
      <c r="G18" s="9">
        <v>0</v>
      </c>
      <c r="H18" s="239">
        <f>SUM(B18+'Aug Report'!H18)</f>
        <v>0</v>
      </c>
      <c r="I18" s="239">
        <f>SUM(C18+'Aug Report'!I18)</f>
        <v>0</v>
      </c>
      <c r="J18" s="293">
        <f>SUM(D18+'Aug Report'!J18)</f>
        <v>0</v>
      </c>
      <c r="K18" s="236">
        <f>SUM(E18+'Aug Report'!K18)</f>
        <v>0</v>
      </c>
      <c r="L18" s="236">
        <f>SUM(F18+'Aug Report'!L18)</f>
        <v>0</v>
      </c>
      <c r="M18" s="296">
        <f>SUM(G18+'Aug Report'!M18)</f>
        <v>0</v>
      </c>
    </row>
    <row r="19" spans="1:15" ht="17" thickBot="1" x14ac:dyDescent="0.25">
      <c r="A19" s="56" t="s">
        <v>12</v>
      </c>
      <c r="B19" s="230">
        <f>SUM(B5:B18)</f>
        <v>22</v>
      </c>
      <c r="C19" s="230">
        <f t="shared" ref="C19:M19" si="0">SUM(C5:C18)</f>
        <v>129</v>
      </c>
      <c r="D19" s="88">
        <f t="shared" si="0"/>
        <v>44130779.659999996</v>
      </c>
      <c r="E19" s="237">
        <f t="shared" si="0"/>
        <v>23</v>
      </c>
      <c r="F19" s="237">
        <f t="shared" si="0"/>
        <v>101</v>
      </c>
      <c r="G19" s="90">
        <f t="shared" si="0"/>
        <v>5819647.29</v>
      </c>
      <c r="H19" s="230">
        <f t="shared" si="0"/>
        <v>93</v>
      </c>
      <c r="I19" s="230">
        <f t="shared" si="0"/>
        <v>281</v>
      </c>
      <c r="J19" s="88">
        <f t="shared" si="0"/>
        <v>54401388.019999996</v>
      </c>
      <c r="K19" s="237">
        <f t="shared" si="0"/>
        <v>91</v>
      </c>
      <c r="L19" s="237">
        <f t="shared" si="0"/>
        <v>370</v>
      </c>
      <c r="M19" s="90">
        <f t="shared" si="0"/>
        <v>20215181.250000004</v>
      </c>
    </row>
    <row r="20" spans="1:15" ht="17" thickBot="1" x14ac:dyDescent="0.25">
      <c r="A20" s="57"/>
      <c r="B20" s="57"/>
      <c r="C20" s="57"/>
      <c r="D20" s="57"/>
      <c r="E20" s="57"/>
      <c r="F20" s="57"/>
      <c r="G20" s="57"/>
      <c r="H20" s="57"/>
      <c r="I20" s="57"/>
      <c r="J20" s="57"/>
      <c r="K20" s="57"/>
      <c r="L20" s="57"/>
      <c r="M20" s="57"/>
    </row>
    <row r="21" spans="1:15"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5" ht="16" x14ac:dyDescent="0.15">
      <c r="A22" s="61" t="s">
        <v>44</v>
      </c>
      <c r="B22" s="133"/>
      <c r="C22" s="240">
        <f>'09 Data Dump'!B73</f>
        <v>53</v>
      </c>
      <c r="D22" s="156">
        <f>'09 Data Dump'!N73</f>
        <v>1344959.5499999998</v>
      </c>
      <c r="E22" s="138"/>
      <c r="F22" s="244">
        <v>63</v>
      </c>
      <c r="G22" s="141">
        <v>957515.4</v>
      </c>
      <c r="H22" s="136"/>
      <c r="I22" s="240">
        <f>SUM(C22+'Aug Report'!I22)</f>
        <v>172</v>
      </c>
      <c r="J22" s="297">
        <f>SUM(D22+'Aug Report'!J22)</f>
        <v>4967843.0599999996</v>
      </c>
      <c r="K22" s="249"/>
      <c r="L22" s="278">
        <f>SUM(F22+'Aug Report'!L22)</f>
        <v>202</v>
      </c>
      <c r="M22" s="300">
        <f>SUM(G22+'Aug Report'!M22)</f>
        <v>2875702.82</v>
      </c>
    </row>
    <row r="23" spans="1:15" ht="16" x14ac:dyDescent="0.2">
      <c r="A23" s="62" t="s">
        <v>13</v>
      </c>
      <c r="B23" s="134"/>
      <c r="C23" s="241">
        <f>'09 Data Dump'!B17</f>
        <v>15</v>
      </c>
      <c r="D23" s="157">
        <f>'09 Data Dump'!N17</f>
        <v>5563845</v>
      </c>
      <c r="E23" s="139"/>
      <c r="F23" s="245">
        <v>29</v>
      </c>
      <c r="G23" s="15">
        <v>2124059</v>
      </c>
      <c r="H23" s="134"/>
      <c r="I23" s="241">
        <f>SUM(C23+'Aug Report'!I23)</f>
        <v>67</v>
      </c>
      <c r="J23" s="298">
        <f>SUM(D23+'Aug Report'!J23)</f>
        <v>51591814.18</v>
      </c>
      <c r="K23" s="251"/>
      <c r="L23" s="279">
        <f>SUM(F23+'Aug Report'!L23)</f>
        <v>75</v>
      </c>
      <c r="M23" s="301">
        <f>SUM(G23+'Aug Report'!M23)</f>
        <v>11660787.26</v>
      </c>
    </row>
    <row r="24" spans="1:15" ht="17" thickBot="1" x14ac:dyDescent="0.25">
      <c r="A24" s="63" t="s">
        <v>47</v>
      </c>
      <c r="B24" s="135"/>
      <c r="C24" s="242">
        <v>2</v>
      </c>
      <c r="D24" s="158">
        <f>'09 Data Dump'!U7</f>
        <v>37214.420000000006</v>
      </c>
      <c r="E24" s="140"/>
      <c r="F24" s="246">
        <v>1</v>
      </c>
      <c r="G24" s="16">
        <v>34490.76</v>
      </c>
      <c r="H24" s="137"/>
      <c r="I24" s="248">
        <f>SUM(C24+'Aug Report'!I24)</f>
        <v>9</v>
      </c>
      <c r="J24" s="299">
        <f>SUM(D24+'Aug Report'!J24)</f>
        <v>157168.87</v>
      </c>
      <c r="K24" s="253"/>
      <c r="L24" s="280">
        <f>SUM(F24+'Aug Report'!L24)</f>
        <v>4</v>
      </c>
      <c r="M24" s="302">
        <f>SUM(G24+'Aug Report'!M24)</f>
        <v>-109599.95999999999</v>
      </c>
    </row>
    <row r="25" spans="1:15" ht="17" thickBot="1" x14ac:dyDescent="0.25">
      <c r="A25" s="64" t="s">
        <v>14</v>
      </c>
      <c r="B25" s="132"/>
      <c r="C25" s="243">
        <f>SUM(C22:C24)</f>
        <v>70</v>
      </c>
      <c r="D25" s="91">
        <f>SUM(D22:D24)</f>
        <v>6946018.9699999997</v>
      </c>
      <c r="E25" s="129"/>
      <c r="F25" s="247">
        <f>SUM(F22:F24)</f>
        <v>93</v>
      </c>
      <c r="G25" s="92">
        <f>SUM(G22:G24)</f>
        <v>3116065.1599999997</v>
      </c>
      <c r="H25" s="132"/>
      <c r="I25" s="243">
        <f>SUM(I22:I24)</f>
        <v>248</v>
      </c>
      <c r="J25" s="91">
        <f>SUM(J22:J24)</f>
        <v>56716826.109999999</v>
      </c>
      <c r="K25" s="255"/>
      <c r="L25" s="243">
        <f>SUM(L22:L24)</f>
        <v>281</v>
      </c>
      <c r="M25" s="143">
        <f>SUM(M22:M24)</f>
        <v>14426890.119999999</v>
      </c>
      <c r="N25" s="23"/>
    </row>
    <row r="26" spans="1:15" ht="17" thickBot="1" x14ac:dyDescent="0.25">
      <c r="A26" s="57"/>
      <c r="B26" s="57"/>
      <c r="C26" s="57"/>
      <c r="D26" s="57"/>
      <c r="E26" s="57"/>
      <c r="F26" s="57"/>
      <c r="G26" s="57"/>
      <c r="H26" s="57"/>
      <c r="I26" s="57"/>
      <c r="J26" s="57"/>
      <c r="K26" s="57"/>
      <c r="L26" s="57"/>
      <c r="M26" s="57"/>
    </row>
    <row r="27" spans="1:15"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5" ht="18" thickBot="1" x14ac:dyDescent="0.25">
      <c r="A28" s="67" t="s">
        <v>62</v>
      </c>
      <c r="B28" s="126"/>
      <c r="C28" s="127">
        <f>'09 Data Dump'!R74</f>
        <v>1</v>
      </c>
      <c r="D28" s="103">
        <f>SUM(C5:C12)+(C28)</f>
        <v>126</v>
      </c>
      <c r="E28" s="129"/>
      <c r="F28" s="128">
        <v>0</v>
      </c>
      <c r="G28" s="99">
        <f>SUM(F5:F12)+F28</f>
        <v>97</v>
      </c>
      <c r="H28" s="125"/>
      <c r="I28" s="124">
        <f>SUM(C28+'Aug Report'!I28)</f>
        <v>5</v>
      </c>
      <c r="J28" s="103">
        <f>SUM(D28+'Aug Report'!J28)</f>
        <v>263</v>
      </c>
      <c r="K28" s="129"/>
      <c r="L28" s="128">
        <f>SUM(F28+'Aug Report'!L28)</f>
        <v>5</v>
      </c>
      <c r="M28" s="128">
        <f>SUM(G28+'Aug Report'!M28)</f>
        <v>355</v>
      </c>
    </row>
    <row r="29" spans="1:15" ht="17" thickBot="1" x14ac:dyDescent="0.25">
      <c r="A29" s="57"/>
      <c r="B29" s="57"/>
      <c r="C29" s="57"/>
      <c r="D29" s="57"/>
      <c r="E29" s="57"/>
      <c r="F29" s="57"/>
      <c r="G29" s="57"/>
      <c r="H29" s="57"/>
      <c r="I29" s="57"/>
      <c r="J29" s="57"/>
      <c r="K29" s="57"/>
      <c r="L29" s="57"/>
      <c r="M29" s="57"/>
    </row>
    <row r="30" spans="1:15"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5" ht="35" thickBot="1" x14ac:dyDescent="0.25">
      <c r="A31" s="69" t="s">
        <v>64</v>
      </c>
      <c r="B31" s="126"/>
      <c r="C31" s="131">
        <f>SUM(B19+C25)</f>
        <v>92</v>
      </c>
      <c r="D31" s="91">
        <f>SUM(D19+D25)</f>
        <v>51076798.629999995</v>
      </c>
      <c r="E31" s="148"/>
      <c r="F31" s="128">
        <f>SUM(E19+F25)</f>
        <v>116</v>
      </c>
      <c r="G31" s="92">
        <f>SUM(G19+G25)</f>
        <v>8935712.4499999993</v>
      </c>
      <c r="H31" s="126"/>
      <c r="I31" s="131">
        <f>SUM(H19+I25)</f>
        <v>341</v>
      </c>
      <c r="J31" s="91">
        <f>SUM(J19+J25)</f>
        <v>111118214.13</v>
      </c>
      <c r="K31" s="148"/>
      <c r="L31" s="128">
        <f>SUM(K19+L25)</f>
        <v>372</v>
      </c>
      <c r="M31" s="93">
        <f>SUM(M19+M25)</f>
        <v>34642071.370000005</v>
      </c>
    </row>
    <row r="32" spans="1:15" ht="17" thickBot="1" x14ac:dyDescent="0.25">
      <c r="A32" s="57"/>
      <c r="B32" s="57"/>
      <c r="C32" s="57"/>
      <c r="D32" s="57"/>
      <c r="E32" s="57"/>
      <c r="F32" s="57"/>
      <c r="G32" s="57"/>
      <c r="H32" s="57"/>
      <c r="I32" s="57"/>
      <c r="J32" s="57"/>
      <c r="K32" s="57"/>
      <c r="L32" s="57"/>
      <c r="M32" s="57"/>
    </row>
    <row r="33" spans="1:13" ht="17" thickBot="1" x14ac:dyDescent="0.25">
      <c r="A33" s="70" t="s">
        <v>45</v>
      </c>
      <c r="B33" s="763">
        <f>'09 Data Dump'!N103</f>
        <v>64578475.460000001</v>
      </c>
      <c r="C33" s="763"/>
      <c r="D33" s="764"/>
      <c r="E33" s="57"/>
      <c r="F33" s="57"/>
      <c r="G33" s="57"/>
      <c r="H33" s="57"/>
      <c r="I33" s="57"/>
      <c r="J33" s="57"/>
      <c r="K33" s="57"/>
      <c r="L33" s="57"/>
      <c r="M33" s="57"/>
    </row>
    <row r="34" spans="1:13" ht="17" thickBot="1" x14ac:dyDescent="0.25">
      <c r="A34" s="71"/>
      <c r="B34" s="72"/>
      <c r="C34" s="72"/>
      <c r="D34" s="72"/>
      <c r="E34" s="57"/>
      <c r="F34" s="57"/>
      <c r="G34" s="57"/>
      <c r="H34" s="57"/>
      <c r="I34" s="57"/>
      <c r="J34" s="57"/>
      <c r="K34" s="57"/>
      <c r="L34" s="57"/>
      <c r="M34" s="57"/>
    </row>
    <row r="35" spans="1:13" ht="17" thickBot="1" x14ac:dyDescent="0.25">
      <c r="A35" s="57"/>
      <c r="B35" s="777" t="s">
        <v>67</v>
      </c>
      <c r="C35" s="766"/>
      <c r="D35" s="768"/>
      <c r="E35" s="766" t="s">
        <v>48</v>
      </c>
      <c r="F35" s="766"/>
      <c r="G35" s="767"/>
      <c r="H35" s="766" t="s">
        <v>68</v>
      </c>
      <c r="I35" s="766"/>
      <c r="J35" s="767"/>
      <c r="K35" s="766" t="s">
        <v>49</v>
      </c>
      <c r="L35" s="766"/>
      <c r="M35" s="768"/>
    </row>
    <row r="36" spans="1:13" ht="16" x14ac:dyDescent="0.15">
      <c r="A36" s="73" t="s">
        <v>16</v>
      </c>
      <c r="B36" s="761" t="s">
        <v>2</v>
      </c>
      <c r="C36" s="761"/>
      <c r="D36" s="74" t="s">
        <v>1</v>
      </c>
      <c r="E36" s="761" t="s">
        <v>2</v>
      </c>
      <c r="F36" s="761"/>
      <c r="G36" s="74" t="s">
        <v>1</v>
      </c>
      <c r="H36" s="761" t="s">
        <v>2</v>
      </c>
      <c r="I36" s="761"/>
      <c r="J36" s="74" t="s">
        <v>1</v>
      </c>
      <c r="K36" s="761" t="s">
        <v>2</v>
      </c>
      <c r="L36" s="761"/>
      <c r="M36" s="75" t="s">
        <v>1</v>
      </c>
    </row>
    <row r="37" spans="1:13" ht="16" x14ac:dyDescent="0.2">
      <c r="A37" s="52" t="s">
        <v>19</v>
      </c>
      <c r="B37" s="172"/>
      <c r="C37" s="258">
        <f>C31</f>
        <v>92</v>
      </c>
      <c r="D37" s="85">
        <f>SUM('09 Five Reports'!C19+'09 Five Reports'!G24)-'Sept Report'!D41</f>
        <v>280619.88</v>
      </c>
      <c r="E37" s="164"/>
      <c r="F37" s="263">
        <v>116</v>
      </c>
      <c r="G37" s="17">
        <v>115774.7</v>
      </c>
      <c r="H37" s="172"/>
      <c r="I37" s="258">
        <f>SUM(C37+'Aug Report'!I37)</f>
        <v>341</v>
      </c>
      <c r="J37" s="317">
        <f>SUM(D37+'Aug Report'!J37)</f>
        <v>628897.54</v>
      </c>
      <c r="K37" s="111"/>
      <c r="L37" s="274">
        <f>SUM(F37+'Aug Report'!L37)</f>
        <v>372</v>
      </c>
      <c r="M37" s="281">
        <f>SUM(G37+'Aug Report'!M37)</f>
        <v>436356.33</v>
      </c>
    </row>
    <row r="38" spans="1:13" ht="16" x14ac:dyDescent="0.2">
      <c r="A38" s="52" t="s">
        <v>20</v>
      </c>
      <c r="B38" s="176"/>
      <c r="C38" s="272" t="str">
        <f>'09 Five Reports'!J4</f>
        <v>101</v>
      </c>
      <c r="D38" s="85">
        <f>SUM('09 Five Reports'!C20+'09 Five Reports'!G25)</f>
        <v>32252.6</v>
      </c>
      <c r="E38" s="164"/>
      <c r="F38" s="263">
        <v>109</v>
      </c>
      <c r="G38" s="18">
        <v>34139.199999999997</v>
      </c>
      <c r="H38" s="172"/>
      <c r="I38" s="258">
        <f>SUM(C38+'Aug Report'!I38)</f>
        <v>392</v>
      </c>
      <c r="J38" s="317">
        <f>SUM(D38+'Aug Report'!J38)</f>
        <v>115153.82999999999</v>
      </c>
      <c r="K38" s="111"/>
      <c r="L38" s="274">
        <f>SUM(F38+'Aug Report'!L38)</f>
        <v>333</v>
      </c>
      <c r="M38" s="281">
        <f>SUM(G38+'Aug Report'!M38)</f>
        <v>60994.77</v>
      </c>
    </row>
    <row r="39" spans="1:13" ht="16" x14ac:dyDescent="0.2">
      <c r="A39" s="52" t="s">
        <v>21</v>
      </c>
      <c r="B39" s="176"/>
      <c r="C39" s="272" t="str">
        <f>'09 Five Reports'!J6</f>
        <v>56</v>
      </c>
      <c r="D39" s="85">
        <f>SUM('09 Five Reports'!C21+'09 Five Reports'!G26)</f>
        <v>25608</v>
      </c>
      <c r="E39" s="164"/>
      <c r="F39" s="263">
        <v>62</v>
      </c>
      <c r="G39" s="17">
        <v>13068</v>
      </c>
      <c r="H39" s="172"/>
      <c r="I39" s="258">
        <f>SUM(C39+'Aug Report'!I39)</f>
        <v>207</v>
      </c>
      <c r="J39" s="317">
        <f>SUM(D39+'Aug Report'!J39)</f>
        <v>55102</v>
      </c>
      <c r="K39" s="111"/>
      <c r="L39" s="274">
        <f>SUM(F39+'Aug Report'!L39)</f>
        <v>226</v>
      </c>
      <c r="M39" s="281">
        <f>SUM(G39+'Aug Report'!M39)</f>
        <v>76718</v>
      </c>
    </row>
    <row r="40" spans="1:13" ht="16" x14ac:dyDescent="0.2">
      <c r="A40" s="52" t="s">
        <v>22</v>
      </c>
      <c r="B40" s="176"/>
      <c r="C40" s="272" t="str">
        <f>'09 Five Reports'!J5</f>
        <v>96</v>
      </c>
      <c r="D40" s="85">
        <f>SUM('09 Five Reports'!C22+'09 Five Reports'!G29)</f>
        <v>14018</v>
      </c>
      <c r="E40" s="164"/>
      <c r="F40" s="263">
        <v>113</v>
      </c>
      <c r="G40" s="18">
        <v>12476</v>
      </c>
      <c r="H40" s="172"/>
      <c r="I40" s="258">
        <f>SUM(C40+'Aug Report'!I40)</f>
        <v>337</v>
      </c>
      <c r="J40" s="317">
        <f>SUM(D40+'Aug Report'!J40)</f>
        <v>42751</v>
      </c>
      <c r="K40" s="111"/>
      <c r="L40" s="274">
        <f>SUM(F40+'Aug Report'!L40)</f>
        <v>369</v>
      </c>
      <c r="M40" s="281">
        <f>SUM(G40+'Aug Report'!M40)</f>
        <v>36907</v>
      </c>
    </row>
    <row r="41" spans="1:13" ht="17" thickBot="1" x14ac:dyDescent="0.25">
      <c r="A41" s="55" t="s">
        <v>51</v>
      </c>
      <c r="B41" s="182"/>
      <c r="C41" s="273" t="str">
        <f>'09 Five Reports'!J3</f>
        <v>7</v>
      </c>
      <c r="D41" s="86">
        <f>SUM('09 Five Reports'!C52+'09 Five Reports'!G58)</f>
        <v>133</v>
      </c>
      <c r="E41" s="165"/>
      <c r="F41" s="264">
        <v>5</v>
      </c>
      <c r="G41" s="17">
        <v>114</v>
      </c>
      <c r="H41" s="172"/>
      <c r="I41" s="258">
        <f>SUM(C41+'Aug Report'!I41)</f>
        <v>27</v>
      </c>
      <c r="J41" s="317">
        <f>SUM(D41+'Aug Report'!J41)</f>
        <v>494</v>
      </c>
      <c r="K41" s="187"/>
      <c r="L41" s="277">
        <f>SUM(F41+'Aug Report'!L41)</f>
        <v>18</v>
      </c>
      <c r="M41" s="282">
        <f>SUM(G41+'Aug Report'!M41)</f>
        <v>361</v>
      </c>
    </row>
    <row r="42" spans="1:13" ht="17" thickBot="1" x14ac:dyDescent="0.25">
      <c r="A42" s="76" t="s">
        <v>18</v>
      </c>
      <c r="B42" s="174"/>
      <c r="C42" s="184">
        <f>SUM(C37:C41)</f>
        <v>92</v>
      </c>
      <c r="D42" s="94">
        <f>SUM(D37:D41)</f>
        <v>352631.48</v>
      </c>
      <c r="E42" s="166"/>
      <c r="F42" s="265">
        <f>SUM(F37:F41)</f>
        <v>405</v>
      </c>
      <c r="G42" s="95">
        <f>SUM(G37:G41)</f>
        <v>175571.9</v>
      </c>
      <c r="H42" s="174"/>
      <c r="I42" s="270">
        <f>SUM(I37:I41)</f>
        <v>1304</v>
      </c>
      <c r="J42" s="94">
        <f>SUM(J37:J41)</f>
        <v>842398.37</v>
      </c>
      <c r="K42" s="169"/>
      <c r="L42" s="265">
        <f>SUM(L37:L41)</f>
        <v>1318</v>
      </c>
      <c r="M42" s="190">
        <f>SUM(M37:M41)</f>
        <v>611337.10000000009</v>
      </c>
    </row>
    <row r="43" spans="1:13" ht="17" thickBot="1" x14ac:dyDescent="0.25">
      <c r="A43" s="57"/>
      <c r="B43" s="57"/>
      <c r="C43" s="57"/>
      <c r="D43" s="57"/>
      <c r="E43" s="57"/>
      <c r="F43" s="57"/>
      <c r="G43" s="57"/>
      <c r="H43" s="57"/>
      <c r="I43" s="57"/>
      <c r="J43" s="57"/>
      <c r="K43" s="57"/>
      <c r="L43" s="57"/>
      <c r="M43" s="57"/>
    </row>
    <row r="44" spans="1:13"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3" ht="16" x14ac:dyDescent="0.2">
      <c r="A45" s="51" t="s">
        <v>36</v>
      </c>
      <c r="B45" s="195"/>
      <c r="C45" s="271" t="str">
        <f>'09 Five Reports'!J17</f>
        <v>71</v>
      </c>
      <c r="D45" s="219">
        <f>SUM('09 Five Reports'!C16+'09 Five Reports'!G19)</f>
        <v>21492</v>
      </c>
      <c r="E45" s="113"/>
      <c r="F45" s="266">
        <v>49</v>
      </c>
      <c r="G45" s="19">
        <v>12219</v>
      </c>
      <c r="H45" s="196"/>
      <c r="I45" s="271">
        <f>SUM(C45+'Aug Report'!I45)</f>
        <v>216</v>
      </c>
      <c r="J45" s="316">
        <f>SUM(D45+'Aug Report'!J45)</f>
        <v>61881</v>
      </c>
      <c r="K45" s="288"/>
      <c r="L45" s="285">
        <f>SUM(F45+'Aug Report'!L45)</f>
        <v>355</v>
      </c>
      <c r="M45" s="303">
        <f>SUM(G45+'Aug Report'!M45)</f>
        <v>73909</v>
      </c>
    </row>
    <row r="46" spans="1:13" ht="16" x14ac:dyDescent="0.2">
      <c r="A46" s="52" t="s">
        <v>35</v>
      </c>
      <c r="B46" s="176"/>
      <c r="C46" s="272" t="str">
        <f>'09 Five Reports'!J15</f>
        <v>21</v>
      </c>
      <c r="D46" s="220">
        <f>SUM('09 Five Reports'!C8+'09 Five Reports'!G4)</f>
        <v>37548.92</v>
      </c>
      <c r="E46" s="109"/>
      <c r="F46" s="267">
        <v>12</v>
      </c>
      <c r="G46" s="20">
        <v>17099</v>
      </c>
      <c r="H46" s="105"/>
      <c r="I46" s="272">
        <f>SUM(C46+'Aug Report'!I46)</f>
        <v>88</v>
      </c>
      <c r="J46" s="317">
        <f>SUM(D46+'Aug Report'!J46)</f>
        <v>64905.38</v>
      </c>
      <c r="K46" s="289"/>
      <c r="L46" s="286">
        <f>SUM(F46+'Aug Report'!L46)</f>
        <v>49</v>
      </c>
      <c r="M46" s="281">
        <f>SUM(G46+'Aug Report'!M46)</f>
        <v>81846.709999999992</v>
      </c>
    </row>
    <row r="47" spans="1:13" ht="16" x14ac:dyDescent="0.2">
      <c r="A47" s="52" t="s">
        <v>25</v>
      </c>
      <c r="B47" s="176"/>
      <c r="C47" s="272" t="str">
        <f>'09 Five Reports'!J16</f>
        <v>76</v>
      </c>
      <c r="D47" s="220">
        <f>SUM('09 Five Reports'!C60+'09 Five Reports'!G80)</f>
        <v>35138</v>
      </c>
      <c r="E47" s="109"/>
      <c r="F47" s="267">
        <v>53</v>
      </c>
      <c r="G47" s="20">
        <v>22860.25</v>
      </c>
      <c r="H47" s="105"/>
      <c r="I47" s="272">
        <f>SUM(C47+'Aug Report'!I47)</f>
        <v>194</v>
      </c>
      <c r="J47" s="317">
        <f>SUM(D47+'Aug Report'!J47)</f>
        <v>100020</v>
      </c>
      <c r="K47" s="289"/>
      <c r="L47" s="286">
        <f>SUM(F47+'Aug Report'!L47)</f>
        <v>259</v>
      </c>
      <c r="M47" s="281">
        <f>SUM(G47+'Aug Report'!M47)</f>
        <v>117849.25</v>
      </c>
    </row>
    <row r="48" spans="1:13" ht="16" x14ac:dyDescent="0.2">
      <c r="A48" s="52" t="s">
        <v>26</v>
      </c>
      <c r="B48" s="172"/>
      <c r="C48" s="258">
        <v>0</v>
      </c>
      <c r="D48" s="220">
        <v>0</v>
      </c>
      <c r="E48" s="109"/>
      <c r="F48" s="267">
        <v>0</v>
      </c>
      <c r="G48" s="20">
        <v>0</v>
      </c>
      <c r="H48" s="105"/>
      <c r="I48" s="272">
        <f>SUM(C48+'Aug Report'!I48)</f>
        <v>1</v>
      </c>
      <c r="J48" s="317">
        <f>SUM(D48+'Aug Report'!J48)</f>
        <v>0</v>
      </c>
      <c r="K48" s="289"/>
      <c r="L48" s="286">
        <f>SUM(F48+'Aug Report'!L48)</f>
        <v>0</v>
      </c>
      <c r="M48" s="281">
        <f>SUM(G48+'Aug Report'!M48)</f>
        <v>0</v>
      </c>
    </row>
    <row r="49" spans="1:13" ht="16" x14ac:dyDescent="0.2">
      <c r="A49" s="52" t="s">
        <v>27</v>
      </c>
      <c r="B49" s="176"/>
      <c r="C49" s="272" t="str">
        <f>'09 Five Reports'!J13</f>
        <v>9</v>
      </c>
      <c r="D49" s="220">
        <f>SUM('09 Five Reports'!G71)</f>
        <v>34533.67</v>
      </c>
      <c r="E49" s="109"/>
      <c r="F49" s="267">
        <v>24</v>
      </c>
      <c r="G49" s="20">
        <v>18839.09</v>
      </c>
      <c r="H49" s="105"/>
      <c r="I49" s="272">
        <f>SUM(C49+'Aug Report'!I49)</f>
        <v>53</v>
      </c>
      <c r="J49" s="317">
        <f>SUM(D49+'Aug Report'!J49)</f>
        <v>60151.67</v>
      </c>
      <c r="K49" s="289"/>
      <c r="L49" s="286">
        <f>SUM(F49+'Aug Report'!L49)</f>
        <v>75</v>
      </c>
      <c r="M49" s="281">
        <f>SUM(G49+'Aug Report'!M49)</f>
        <v>129446.86</v>
      </c>
    </row>
    <row r="50" spans="1:13" ht="16" x14ac:dyDescent="0.2">
      <c r="A50" s="52" t="s">
        <v>28</v>
      </c>
      <c r="B50" s="176"/>
      <c r="C50" s="272" t="str">
        <f>'09 Five Reports'!J14</f>
        <v>8</v>
      </c>
      <c r="D50" s="220">
        <f>SUM('09 Five Reports'!G74)</f>
        <v>1078</v>
      </c>
      <c r="E50" s="109"/>
      <c r="F50" s="267">
        <v>2</v>
      </c>
      <c r="G50" s="20">
        <v>462</v>
      </c>
      <c r="H50" s="105"/>
      <c r="I50" s="272">
        <f>SUM(C50+'Aug Report'!I50)</f>
        <v>15</v>
      </c>
      <c r="J50" s="317">
        <f>SUM(D50+'Aug Report'!J50)</f>
        <v>1694</v>
      </c>
      <c r="K50" s="289"/>
      <c r="L50" s="286">
        <f>SUM(F50+'Aug Report'!L50)</f>
        <v>5</v>
      </c>
      <c r="M50" s="281">
        <f>SUM(G50+'Aug Report'!M50)</f>
        <v>884</v>
      </c>
    </row>
    <row r="51" spans="1:13" ht="16" x14ac:dyDescent="0.2">
      <c r="A51" s="52" t="s">
        <v>3</v>
      </c>
      <c r="B51" s="176"/>
      <c r="C51" s="371" t="str">
        <f>'09 Five Reports'!J11</f>
        <v>2</v>
      </c>
      <c r="D51" s="220">
        <f>SUM('09 Five Reports'!G7)</f>
        <v>1007</v>
      </c>
      <c r="E51" s="109"/>
      <c r="F51" s="267">
        <v>0</v>
      </c>
      <c r="G51" s="20">
        <v>0</v>
      </c>
      <c r="H51" s="105"/>
      <c r="I51" s="272">
        <f>SUM(C51+'Aug Report'!I51)</f>
        <v>13</v>
      </c>
      <c r="J51" s="317">
        <f>SUM(D51+'Aug Report'!J51)</f>
        <v>3612</v>
      </c>
      <c r="K51" s="289"/>
      <c r="L51" s="286">
        <f>SUM(F51+'Aug Report'!L51)</f>
        <v>3</v>
      </c>
      <c r="M51" s="281">
        <f>SUM(G51+'Aug Report'!M51)</f>
        <v>990</v>
      </c>
    </row>
    <row r="52" spans="1:13" ht="16" x14ac:dyDescent="0.2">
      <c r="A52" s="52" t="s">
        <v>29</v>
      </c>
      <c r="B52" s="176"/>
      <c r="C52" s="272" t="str">
        <f>'09 Five Reports'!J12</f>
        <v>15</v>
      </c>
      <c r="D52" s="220">
        <f>SUM('09 Five Reports'!G6)</f>
        <v>3321</v>
      </c>
      <c r="E52" s="109"/>
      <c r="F52" s="267">
        <v>16</v>
      </c>
      <c r="G52" s="20">
        <v>2502</v>
      </c>
      <c r="H52" s="105"/>
      <c r="I52" s="272">
        <f>SUM(C52+'Aug Report'!I52)</f>
        <v>63</v>
      </c>
      <c r="J52" s="317">
        <f>SUM(D52+'Aug Report'!J52)</f>
        <v>13585</v>
      </c>
      <c r="K52" s="289"/>
      <c r="L52" s="286">
        <f>SUM(F52+'Aug Report'!L52)</f>
        <v>67</v>
      </c>
      <c r="M52" s="281">
        <f>SUM(G52+'Aug Report'!M52)</f>
        <v>12565</v>
      </c>
    </row>
    <row r="53" spans="1:13" ht="16" x14ac:dyDescent="0.2">
      <c r="A53" s="52" t="s">
        <v>30</v>
      </c>
      <c r="B53" s="172"/>
      <c r="C53" s="258">
        <v>0</v>
      </c>
      <c r="D53" s="220">
        <v>0</v>
      </c>
      <c r="E53" s="109"/>
      <c r="F53" s="267">
        <v>0</v>
      </c>
      <c r="G53" s="20">
        <v>0</v>
      </c>
      <c r="H53" s="105"/>
      <c r="I53" s="272">
        <f>SUM(C53+'Aug Report'!I53)</f>
        <v>7</v>
      </c>
      <c r="J53" s="317">
        <f>SUM(D53+'Aug Report'!J53)</f>
        <v>388</v>
      </c>
      <c r="K53" s="289"/>
      <c r="L53" s="286">
        <f>SUM(F53+'Aug Report'!L53)</f>
        <v>0</v>
      </c>
      <c r="M53" s="281">
        <f>SUM(G53+'Aug Report'!M53)</f>
        <v>0</v>
      </c>
    </row>
    <row r="54" spans="1:13" ht="16" x14ac:dyDescent="0.2">
      <c r="A54" s="52" t="s">
        <v>4</v>
      </c>
      <c r="B54" s="176"/>
      <c r="C54" s="272" t="str">
        <f>'09 Five Reports'!J19</f>
        <v>14</v>
      </c>
      <c r="D54" s="220">
        <f>SUM('09 Five Reports'!G9)</f>
        <v>5137</v>
      </c>
      <c r="E54" s="109"/>
      <c r="F54" s="267">
        <v>14</v>
      </c>
      <c r="G54" s="20">
        <v>3798</v>
      </c>
      <c r="H54" s="105"/>
      <c r="I54" s="272">
        <f>SUM(C54+'Aug Report'!I54)</f>
        <v>27</v>
      </c>
      <c r="J54" s="317">
        <f>SUM(D54+'Aug Report'!J54)</f>
        <v>12844</v>
      </c>
      <c r="K54" s="289"/>
      <c r="L54" s="286">
        <f>SUM(F54+'Aug Report'!L54)</f>
        <v>56</v>
      </c>
      <c r="M54" s="281">
        <f>SUM(G54+'Aug Report'!M54)</f>
        <v>16547</v>
      </c>
    </row>
    <row r="55" spans="1:13" ht="16" x14ac:dyDescent="0.2">
      <c r="A55" s="52" t="s">
        <v>31</v>
      </c>
      <c r="B55" s="176"/>
      <c r="C55" s="272" t="str">
        <f>'09 Five Reports'!J18</f>
        <v>5</v>
      </c>
      <c r="D55" s="220">
        <f>'09 Five Reports'!G5</f>
        <v>568</v>
      </c>
      <c r="E55" s="109"/>
      <c r="F55" s="267">
        <v>9</v>
      </c>
      <c r="G55" s="20">
        <v>525</v>
      </c>
      <c r="H55" s="105"/>
      <c r="I55" s="272">
        <f>SUM(C55+'Aug Report'!I55)</f>
        <v>34</v>
      </c>
      <c r="J55" s="317">
        <f>SUM(D55+'Aug Report'!J55)</f>
        <v>2120</v>
      </c>
      <c r="K55" s="289"/>
      <c r="L55" s="286">
        <f>SUM(F55+'Aug Report'!L55)</f>
        <v>27</v>
      </c>
      <c r="M55" s="281">
        <f>SUM(G55+'Aug Report'!M55)</f>
        <v>1848</v>
      </c>
    </row>
    <row r="56" spans="1:13" ht="16" x14ac:dyDescent="0.2">
      <c r="A56" s="52" t="s">
        <v>32</v>
      </c>
      <c r="B56" s="176"/>
      <c r="C56" s="272" t="str">
        <f>'09 Five Reports'!M3</f>
        <v>4</v>
      </c>
      <c r="D56" s="220">
        <f>'09 Five Reports'!G11</f>
        <v>277</v>
      </c>
      <c r="E56" s="109"/>
      <c r="F56" s="267">
        <v>8</v>
      </c>
      <c r="G56" s="20">
        <v>969</v>
      </c>
      <c r="H56" s="105"/>
      <c r="I56" s="272">
        <f>SUM(C56+'Aug Report'!I56)</f>
        <v>26</v>
      </c>
      <c r="J56" s="317">
        <f>SUM(D56+'Aug Report'!J56)</f>
        <v>2096</v>
      </c>
      <c r="K56" s="289"/>
      <c r="L56" s="286">
        <f>SUM(F56+'Aug Report'!L56)</f>
        <v>24</v>
      </c>
      <c r="M56" s="281">
        <f>SUM(G56+'Aug Report'!M56)</f>
        <v>4464</v>
      </c>
    </row>
    <row r="57" spans="1:13" ht="17" thickBot="1" x14ac:dyDescent="0.25">
      <c r="A57" s="78" t="s">
        <v>33</v>
      </c>
      <c r="B57" s="182"/>
      <c r="C57" s="273" t="str">
        <f>'09 Five Reports'!M4</f>
        <v>10</v>
      </c>
      <c r="D57" s="221">
        <f>SUM('09 Five Reports'!C10+'09 Five Reports'!G10)</f>
        <v>19959</v>
      </c>
      <c r="E57" s="198"/>
      <c r="F57" s="268">
        <v>3</v>
      </c>
      <c r="G57" s="199">
        <v>530</v>
      </c>
      <c r="H57" s="107"/>
      <c r="I57" s="273">
        <f>SUM(C57+'Aug Report'!I57)</f>
        <v>13</v>
      </c>
      <c r="J57" s="318">
        <f>SUM(D57+'Aug Report'!J57)</f>
        <v>39252</v>
      </c>
      <c r="K57" s="290"/>
      <c r="L57" s="287">
        <f>SUM(F57+'Aug Report'!L57)</f>
        <v>8</v>
      </c>
      <c r="M57" s="282">
        <f>SUM(G57+'Aug Report'!M57)</f>
        <v>17063</v>
      </c>
    </row>
    <row r="58" spans="1:13" ht="17" thickBot="1" x14ac:dyDescent="0.25">
      <c r="A58" s="79" t="s">
        <v>34</v>
      </c>
      <c r="B58" s="179"/>
      <c r="C58" s="260">
        <f>SUM(C45:C57)</f>
        <v>0</v>
      </c>
      <c r="D58" s="94">
        <f>SUM(D45:D57)</f>
        <v>160059.59</v>
      </c>
      <c r="E58" s="169"/>
      <c r="F58" s="265">
        <f>SUM(F45:F57)</f>
        <v>190</v>
      </c>
      <c r="G58" s="95">
        <f>SUM(G45:G57)</f>
        <v>79803.34</v>
      </c>
      <c r="H58" s="179"/>
      <c r="I58" s="260">
        <f>SUM(I45:I57)</f>
        <v>750</v>
      </c>
      <c r="J58" s="94">
        <f>SUM(J45:J57)</f>
        <v>362549.05</v>
      </c>
      <c r="K58" s="166"/>
      <c r="L58" s="265">
        <f>SUM(L45:L57)</f>
        <v>928</v>
      </c>
      <c r="M58" s="275">
        <f>SUM(M45:M57)</f>
        <v>457412.81999999995</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92</v>
      </c>
      <c r="D60" s="95">
        <f>SUM(D42+D58)</f>
        <v>512691.06999999995</v>
      </c>
      <c r="E60" s="171"/>
      <c r="F60" s="269">
        <f>SUM(F42+F58)</f>
        <v>595</v>
      </c>
      <c r="G60" s="97">
        <f>SUM(G42+G58)</f>
        <v>255375.24</v>
      </c>
      <c r="H60" s="181"/>
      <c r="I60" s="262">
        <f>SUM(I42+I58)</f>
        <v>2054</v>
      </c>
      <c r="J60" s="95">
        <f>SUM(J42+J58)</f>
        <v>1204947.42</v>
      </c>
      <c r="K60" s="171"/>
      <c r="L60" s="269">
        <f>SUM(L42+L58)</f>
        <v>2246</v>
      </c>
      <c r="M60" s="98">
        <f>SUM(M42+M58)</f>
        <v>1068749.92</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53" orientation="portrait"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0EACF-8A1F-46FC-B2BB-D2D93A7267AF}">
  <dimension ref="A1:M125"/>
  <sheetViews>
    <sheetView topLeftCell="A81" workbookViewId="0">
      <selection activeCell="L10" sqref="L10"/>
    </sheetView>
  </sheetViews>
  <sheetFormatPr baseColWidth="10" defaultColWidth="8.83203125" defaultRowHeight="13" x14ac:dyDescent="0.15"/>
  <cols>
    <col min="1" max="1" width="35.83203125" style="420" customWidth="1"/>
    <col min="2" max="2" width="32.5" customWidth="1"/>
    <col min="3" max="3" width="19" customWidth="1"/>
    <col min="5" max="5" width="38.83203125" style="420" customWidth="1"/>
    <col min="6" max="6" width="41.33203125" customWidth="1"/>
    <col min="7" max="7" width="17.6640625" customWidth="1"/>
    <col min="8" max="8" width="12.33203125" customWidth="1"/>
    <col min="9" max="9" width="28.1640625" customWidth="1"/>
    <col min="10" max="10" width="18.83203125" customWidth="1"/>
    <col min="12" max="12" width="45.83203125" customWidth="1"/>
  </cols>
  <sheetData>
    <row r="1" spans="1:13" ht="14" thickBot="1" x14ac:dyDescent="0.2">
      <c r="I1" s="23" t="s">
        <v>1405</v>
      </c>
      <c r="L1" s="23" t="s">
        <v>649</v>
      </c>
    </row>
    <row r="2" spans="1:13" ht="61" thickBot="1" x14ac:dyDescent="0.3">
      <c r="A2" s="420" t="s">
        <v>524</v>
      </c>
      <c r="B2" t="s">
        <v>525</v>
      </c>
      <c r="C2" t="s">
        <v>526</v>
      </c>
      <c r="E2" s="420" t="s">
        <v>524</v>
      </c>
      <c r="F2" t="s">
        <v>525</v>
      </c>
      <c r="G2" t="s">
        <v>526</v>
      </c>
      <c r="I2" s="514" t="s">
        <v>644</v>
      </c>
      <c r="J2" s="514" t="s">
        <v>645</v>
      </c>
      <c r="L2" s="516" t="s">
        <v>647</v>
      </c>
      <c r="M2" s="514" t="s">
        <v>645</v>
      </c>
    </row>
    <row r="3" spans="1:13" ht="21" thickBot="1" x14ac:dyDescent="0.2">
      <c r="A3" s="420" t="s">
        <v>529</v>
      </c>
      <c r="B3" t="s">
        <v>530</v>
      </c>
      <c r="C3" s="442">
        <v>400</v>
      </c>
      <c r="G3" s="442">
        <v>700</v>
      </c>
      <c r="I3" s="518" t="s">
        <v>51</v>
      </c>
      <c r="J3" s="517" t="s">
        <v>1400</v>
      </c>
      <c r="L3" s="519" t="s">
        <v>637</v>
      </c>
      <c r="M3" s="517" t="s">
        <v>1416</v>
      </c>
    </row>
    <row r="4" spans="1:13" ht="21" thickBot="1" x14ac:dyDescent="0.2">
      <c r="A4" s="420" t="s">
        <v>531</v>
      </c>
      <c r="B4" t="s">
        <v>532</v>
      </c>
      <c r="C4" s="442">
        <v>5696</v>
      </c>
      <c r="E4" s="420" t="s">
        <v>537</v>
      </c>
      <c r="F4" t="s">
        <v>538</v>
      </c>
      <c r="G4" s="442">
        <v>35348.5</v>
      </c>
      <c r="I4" s="510" t="s">
        <v>572</v>
      </c>
      <c r="J4" s="513" t="s">
        <v>1401</v>
      </c>
      <c r="L4" s="512" t="s">
        <v>639</v>
      </c>
      <c r="M4" s="513" t="s">
        <v>1417</v>
      </c>
    </row>
    <row r="5" spans="1:13" ht="22" thickTop="1" thickBot="1" x14ac:dyDescent="0.2">
      <c r="A5" s="420" t="s">
        <v>1391</v>
      </c>
      <c r="B5" t="s">
        <v>1392</v>
      </c>
      <c r="C5" s="442">
        <v>120</v>
      </c>
      <c r="E5" s="420" t="s">
        <v>595</v>
      </c>
      <c r="F5" t="s">
        <v>596</v>
      </c>
      <c r="G5" s="442">
        <v>568</v>
      </c>
      <c r="I5" s="518" t="s">
        <v>590</v>
      </c>
      <c r="J5" s="517" t="s">
        <v>1402</v>
      </c>
      <c r="L5" s="515"/>
      <c r="M5" s="511" t="s">
        <v>1414</v>
      </c>
    </row>
    <row r="6" spans="1:13" ht="21" thickBot="1" x14ac:dyDescent="0.2">
      <c r="A6" s="420" t="s">
        <v>533</v>
      </c>
      <c r="B6" t="s">
        <v>534</v>
      </c>
      <c r="C6" s="442">
        <v>414</v>
      </c>
      <c r="E6" s="420" t="s">
        <v>597</v>
      </c>
      <c r="F6" t="s">
        <v>598</v>
      </c>
      <c r="G6" s="442">
        <v>3321</v>
      </c>
      <c r="I6" s="510" t="s">
        <v>592</v>
      </c>
      <c r="J6" s="513" t="s">
        <v>1403</v>
      </c>
    </row>
    <row r="7" spans="1:13" ht="22" thickTop="1" thickBot="1" x14ac:dyDescent="0.2">
      <c r="C7" s="442"/>
      <c r="E7" s="420" t="s">
        <v>599</v>
      </c>
      <c r="F7" t="s">
        <v>600</v>
      </c>
      <c r="G7" s="442">
        <v>1007</v>
      </c>
      <c r="I7" s="515"/>
      <c r="J7" s="511" t="s">
        <v>1404</v>
      </c>
    </row>
    <row r="8" spans="1:13" ht="14" x14ac:dyDescent="0.15">
      <c r="A8" s="420" t="s">
        <v>537</v>
      </c>
      <c r="B8" t="s">
        <v>538</v>
      </c>
      <c r="C8" s="442">
        <v>2200.42</v>
      </c>
      <c r="E8" s="420" t="s">
        <v>1077</v>
      </c>
      <c r="F8" t="s">
        <v>1078</v>
      </c>
      <c r="G8" s="442">
        <v>603</v>
      </c>
    </row>
    <row r="9" spans="1:13" ht="15" thickBot="1" x14ac:dyDescent="0.2">
      <c r="C9" s="442"/>
      <c r="E9" s="420" t="s">
        <v>601</v>
      </c>
      <c r="F9" t="s">
        <v>602</v>
      </c>
      <c r="G9" s="442">
        <v>5137</v>
      </c>
      <c r="I9" s="23" t="s">
        <v>646</v>
      </c>
    </row>
    <row r="10" spans="1:13" ht="41" thickBot="1" x14ac:dyDescent="0.3">
      <c r="A10" s="420" t="s">
        <v>539</v>
      </c>
      <c r="B10" t="s">
        <v>33</v>
      </c>
      <c r="C10" s="442">
        <v>4051</v>
      </c>
      <c r="E10" s="420" t="s">
        <v>539</v>
      </c>
      <c r="F10" t="s">
        <v>33</v>
      </c>
      <c r="G10" s="442">
        <v>15908</v>
      </c>
      <c r="I10" s="514" t="s">
        <v>647</v>
      </c>
      <c r="J10" s="514" t="s">
        <v>645</v>
      </c>
    </row>
    <row r="11" spans="1:13" ht="21" thickBot="1" x14ac:dyDescent="0.2">
      <c r="A11" s="420" t="s">
        <v>540</v>
      </c>
      <c r="B11" t="s">
        <v>541</v>
      </c>
      <c r="C11" s="442">
        <v>1462</v>
      </c>
      <c r="E11" s="420" t="s">
        <v>603</v>
      </c>
      <c r="F11" t="s">
        <v>604</v>
      </c>
      <c r="G11" s="442">
        <v>277</v>
      </c>
      <c r="I11" s="518" t="s">
        <v>623</v>
      </c>
      <c r="J11" s="517" t="s">
        <v>1406</v>
      </c>
    </row>
    <row r="12" spans="1:13" ht="21" thickBot="1" x14ac:dyDescent="0.2">
      <c r="C12" s="442"/>
      <c r="E12" s="420" t="s">
        <v>605</v>
      </c>
      <c r="F12" t="s">
        <v>606</v>
      </c>
      <c r="G12" s="442">
        <v>6974</v>
      </c>
      <c r="I12" s="510" t="s">
        <v>625</v>
      </c>
      <c r="J12" s="513" t="s">
        <v>1407</v>
      </c>
    </row>
    <row r="13" spans="1:13" ht="41" thickBot="1" x14ac:dyDescent="0.2">
      <c r="A13" s="420" t="s">
        <v>542</v>
      </c>
      <c r="B13" t="s">
        <v>543</v>
      </c>
      <c r="C13" s="442">
        <v>2638</v>
      </c>
      <c r="E13" s="420" t="s">
        <v>1079</v>
      </c>
      <c r="F13" t="s">
        <v>1080</v>
      </c>
      <c r="G13" s="442">
        <v>200</v>
      </c>
      <c r="I13" s="518" t="s">
        <v>648</v>
      </c>
      <c r="J13" s="517" t="s">
        <v>1408</v>
      </c>
    </row>
    <row r="14" spans="1:13" ht="41" thickBot="1" x14ac:dyDescent="0.2">
      <c r="A14" s="420" t="s">
        <v>544</v>
      </c>
      <c r="B14" t="s">
        <v>545</v>
      </c>
      <c r="C14" s="442">
        <v>681</v>
      </c>
      <c r="E14" s="420" t="s">
        <v>1083</v>
      </c>
      <c r="F14" t="s">
        <v>1084</v>
      </c>
      <c r="G14" s="442">
        <v>1802</v>
      </c>
      <c r="I14" s="510" t="s">
        <v>627</v>
      </c>
      <c r="J14" s="513" t="s">
        <v>1409</v>
      </c>
    </row>
    <row r="15" spans="1:13" ht="41" thickBot="1" x14ac:dyDescent="0.2">
      <c r="A15" s="420" t="s">
        <v>546</v>
      </c>
      <c r="B15" t="s">
        <v>547</v>
      </c>
      <c r="C15" s="442">
        <v>935</v>
      </c>
      <c r="E15" s="420" t="s">
        <v>1397</v>
      </c>
      <c r="G15" s="442">
        <v>300</v>
      </c>
      <c r="I15" s="518" t="s">
        <v>576</v>
      </c>
      <c r="J15" s="517" t="s">
        <v>1410</v>
      </c>
    </row>
    <row r="16" spans="1:13" ht="61" thickBot="1" x14ac:dyDescent="0.2">
      <c r="A16" s="420" t="s">
        <v>608</v>
      </c>
      <c r="B16" t="s">
        <v>609</v>
      </c>
      <c r="C16" s="442">
        <v>500</v>
      </c>
      <c r="E16" s="420" t="s">
        <v>540</v>
      </c>
      <c r="F16" t="s">
        <v>541</v>
      </c>
      <c r="G16" s="442">
        <v>4047</v>
      </c>
      <c r="I16" s="510" t="s">
        <v>629</v>
      </c>
      <c r="J16" s="513" t="s">
        <v>1411</v>
      </c>
    </row>
    <row r="17" spans="1:10" ht="61" thickBot="1" x14ac:dyDescent="0.2">
      <c r="A17" s="420" t="s">
        <v>610</v>
      </c>
      <c r="B17" t="s">
        <v>611</v>
      </c>
      <c r="C17" s="442">
        <v>445</v>
      </c>
      <c r="E17" s="420" t="s">
        <v>542</v>
      </c>
      <c r="F17" t="s">
        <v>543</v>
      </c>
      <c r="G17" s="442">
        <v>8675</v>
      </c>
      <c r="I17" s="518" t="s">
        <v>631</v>
      </c>
      <c r="J17" s="517" t="s">
        <v>1412</v>
      </c>
    </row>
    <row r="18" spans="1:10" ht="21" thickBot="1" x14ac:dyDescent="0.2">
      <c r="A18" s="420" t="s">
        <v>550</v>
      </c>
      <c r="B18" t="s">
        <v>551</v>
      </c>
      <c r="C18" s="442">
        <v>36303.96</v>
      </c>
      <c r="E18" s="420" t="s">
        <v>544</v>
      </c>
      <c r="F18" t="s">
        <v>545</v>
      </c>
      <c r="G18" s="442">
        <v>4506</v>
      </c>
      <c r="I18" s="510" t="s">
        <v>633</v>
      </c>
      <c r="J18" s="513" t="s">
        <v>1413</v>
      </c>
    </row>
    <row r="19" spans="1:10" ht="41" thickBot="1" x14ac:dyDescent="0.2">
      <c r="A19" s="420" t="s">
        <v>552</v>
      </c>
      <c r="B19" t="s">
        <v>553</v>
      </c>
      <c r="C19" s="442">
        <v>57486.69</v>
      </c>
      <c r="E19" s="420" t="s">
        <v>608</v>
      </c>
      <c r="F19" t="s">
        <v>609</v>
      </c>
      <c r="G19" s="442">
        <v>20992</v>
      </c>
      <c r="I19" s="518" t="s">
        <v>641</v>
      </c>
      <c r="J19" s="517" t="s">
        <v>1414</v>
      </c>
    </row>
    <row r="20" spans="1:10" ht="22" thickTop="1" thickBot="1" x14ac:dyDescent="0.2">
      <c r="A20" s="420" t="s">
        <v>554</v>
      </c>
      <c r="B20" t="s">
        <v>555</v>
      </c>
      <c r="C20" s="442">
        <v>20377.82</v>
      </c>
      <c r="E20" s="420" t="s">
        <v>610</v>
      </c>
      <c r="F20" t="s">
        <v>611</v>
      </c>
      <c r="G20" s="442">
        <v>34693</v>
      </c>
      <c r="I20" s="515"/>
      <c r="J20" s="511" t="s">
        <v>1415</v>
      </c>
    </row>
    <row r="21" spans="1:10" ht="14" x14ac:dyDescent="0.15">
      <c r="A21" s="420" t="s">
        <v>556</v>
      </c>
      <c r="B21" t="s">
        <v>557</v>
      </c>
      <c r="C21" s="442">
        <v>12527</v>
      </c>
      <c r="E21" s="420" t="s">
        <v>548</v>
      </c>
      <c r="F21" t="s">
        <v>549</v>
      </c>
      <c r="G21" s="442">
        <v>35611.67</v>
      </c>
    </row>
    <row r="22" spans="1:10" ht="14" x14ac:dyDescent="0.15">
      <c r="A22" s="420" t="s">
        <v>558</v>
      </c>
      <c r="B22" t="s">
        <v>559</v>
      </c>
      <c r="C22" s="442">
        <v>13448</v>
      </c>
      <c r="E22" s="420" t="s">
        <v>550</v>
      </c>
      <c r="F22" t="s">
        <v>551</v>
      </c>
      <c r="G22" s="442">
        <v>268495</v>
      </c>
    </row>
    <row r="23" spans="1:10" ht="14" x14ac:dyDescent="0.15">
      <c r="A23" s="420" t="s">
        <v>560</v>
      </c>
      <c r="B23" t="s">
        <v>561</v>
      </c>
      <c r="C23" s="442">
        <v>705.14</v>
      </c>
      <c r="E23" s="420" t="s">
        <v>613</v>
      </c>
      <c r="G23" s="442">
        <v>49680</v>
      </c>
    </row>
    <row r="24" spans="1:10" ht="14" x14ac:dyDescent="0.15">
      <c r="A24" s="420" t="s">
        <v>526</v>
      </c>
      <c r="C24" s="442">
        <v>160391.03</v>
      </c>
      <c r="E24" s="420" t="s">
        <v>552</v>
      </c>
      <c r="F24" t="s">
        <v>553</v>
      </c>
      <c r="G24" s="442">
        <v>223266.19</v>
      </c>
    </row>
    <row r="25" spans="1:10" ht="14" x14ac:dyDescent="0.15">
      <c r="E25" s="420" t="s">
        <v>554</v>
      </c>
      <c r="F25" t="s">
        <v>555</v>
      </c>
      <c r="G25" s="442">
        <v>11874.78</v>
      </c>
    </row>
    <row r="26" spans="1:10" ht="14" x14ac:dyDescent="0.15">
      <c r="A26" s="420" t="s">
        <v>562</v>
      </c>
      <c r="C26" t="s">
        <v>526</v>
      </c>
      <c r="E26" s="420" t="s">
        <v>556</v>
      </c>
      <c r="F26" t="s">
        <v>557</v>
      </c>
      <c r="G26" s="442">
        <v>13081</v>
      </c>
    </row>
    <row r="27" spans="1:10" ht="14" x14ac:dyDescent="0.15">
      <c r="A27" s="420" t="s">
        <v>563</v>
      </c>
      <c r="G27" s="442"/>
    </row>
    <row r="28" spans="1:10" ht="14" x14ac:dyDescent="0.15">
      <c r="A28" s="420" t="s">
        <v>539</v>
      </c>
      <c r="C28" s="442">
        <v>3601</v>
      </c>
      <c r="G28" s="442"/>
    </row>
    <row r="29" spans="1:10" ht="14" x14ac:dyDescent="0.15">
      <c r="A29" s="420" t="s">
        <v>540</v>
      </c>
      <c r="C29" s="442">
        <v>1462</v>
      </c>
      <c r="E29" s="420" t="s">
        <v>558</v>
      </c>
      <c r="F29" t="s">
        <v>559</v>
      </c>
      <c r="G29" s="442">
        <v>570</v>
      </c>
    </row>
    <row r="30" spans="1:10" ht="14" x14ac:dyDescent="0.15">
      <c r="A30" s="420" t="s">
        <v>542</v>
      </c>
      <c r="C30" s="442">
        <v>2638</v>
      </c>
      <c r="E30" s="420" t="s">
        <v>560</v>
      </c>
      <c r="F30" t="s">
        <v>561</v>
      </c>
      <c r="G30" s="442">
        <v>7167.38</v>
      </c>
    </row>
    <row r="31" spans="1:10" ht="14" x14ac:dyDescent="0.15">
      <c r="A31" s="420" t="s">
        <v>544</v>
      </c>
      <c r="C31" s="442">
        <v>467</v>
      </c>
      <c r="E31" s="420" t="s">
        <v>614</v>
      </c>
      <c r="G31" s="442">
        <v>6558.72</v>
      </c>
    </row>
    <row r="32" spans="1:10" ht="14" x14ac:dyDescent="0.15">
      <c r="A32" s="420" t="s">
        <v>550</v>
      </c>
      <c r="C32" s="442">
        <v>34699.96</v>
      </c>
      <c r="E32" s="420" t="s">
        <v>615</v>
      </c>
      <c r="F32" t="s">
        <v>616</v>
      </c>
      <c r="G32" s="442">
        <v>132002</v>
      </c>
    </row>
    <row r="33" spans="1:7" ht="14" x14ac:dyDescent="0.15">
      <c r="A33" s="420" t="s">
        <v>552</v>
      </c>
      <c r="C33" s="442">
        <v>42463.360000000001</v>
      </c>
      <c r="E33" s="420" t="s">
        <v>617</v>
      </c>
      <c r="F33" t="s">
        <v>618</v>
      </c>
      <c r="G33" s="442">
        <v>1920</v>
      </c>
    </row>
    <row r="34" spans="1:7" ht="14" x14ac:dyDescent="0.15">
      <c r="A34" s="420" t="s">
        <v>560</v>
      </c>
      <c r="C34" s="442">
        <v>705.14</v>
      </c>
      <c r="E34" s="420" t="s">
        <v>619</v>
      </c>
      <c r="F34" t="s">
        <v>620</v>
      </c>
      <c r="G34" s="442">
        <v>133052</v>
      </c>
    </row>
    <row r="35" spans="1:7" ht="14" x14ac:dyDescent="0.15">
      <c r="A35" s="420" t="s">
        <v>564</v>
      </c>
      <c r="C35" s="442">
        <v>86036.46</v>
      </c>
      <c r="E35" s="420" t="s">
        <v>621</v>
      </c>
      <c r="F35" t="s">
        <v>622</v>
      </c>
      <c r="G35" s="442">
        <v>5150.7</v>
      </c>
    </row>
    <row r="36" spans="1:7" ht="14" x14ac:dyDescent="0.15">
      <c r="C36" s="442"/>
      <c r="E36" s="420" t="s">
        <v>526</v>
      </c>
      <c r="G36" s="442">
        <v>1033487.94</v>
      </c>
    </row>
    <row r="37" spans="1:7" ht="14" x14ac:dyDescent="0.15">
      <c r="A37" s="420" t="s">
        <v>565</v>
      </c>
      <c r="C37" s="442"/>
    </row>
    <row r="38" spans="1:7" ht="14" x14ac:dyDescent="0.15">
      <c r="A38" s="420" t="s">
        <v>539</v>
      </c>
      <c r="C38" s="442">
        <v>450</v>
      </c>
      <c r="E38" s="420" t="s">
        <v>562</v>
      </c>
      <c r="G38" t="s">
        <v>526</v>
      </c>
    </row>
    <row r="39" spans="1:7" ht="14" x14ac:dyDescent="0.15">
      <c r="A39" s="420" t="s">
        <v>544</v>
      </c>
      <c r="C39" s="442">
        <v>214</v>
      </c>
      <c r="E39" s="420" t="s">
        <v>563</v>
      </c>
      <c r="G39" s="442"/>
    </row>
    <row r="40" spans="1:7" ht="14" x14ac:dyDescent="0.15">
      <c r="A40" s="420" t="s">
        <v>550</v>
      </c>
      <c r="C40" s="442">
        <v>1604</v>
      </c>
      <c r="E40" s="420" t="s">
        <v>539</v>
      </c>
      <c r="G40" s="442">
        <v>6360</v>
      </c>
    </row>
    <row r="41" spans="1:7" ht="14" x14ac:dyDescent="0.15">
      <c r="A41" s="420" t="s">
        <v>552</v>
      </c>
      <c r="C41" s="442">
        <v>15004.33</v>
      </c>
      <c r="E41" s="420" t="s">
        <v>540</v>
      </c>
      <c r="G41" s="442">
        <v>4047</v>
      </c>
    </row>
    <row r="42" spans="1:7" ht="14" x14ac:dyDescent="0.15">
      <c r="A42" s="420" t="s">
        <v>566</v>
      </c>
      <c r="C42" s="442">
        <v>17272.330000000002</v>
      </c>
      <c r="E42" s="420" t="s">
        <v>542</v>
      </c>
      <c r="G42" s="442">
        <v>8675</v>
      </c>
    </row>
    <row r="43" spans="1:7" ht="14" x14ac:dyDescent="0.15">
      <c r="A43" s="420" t="s">
        <v>1393</v>
      </c>
      <c r="C43" s="442"/>
      <c r="E43" s="420" t="s">
        <v>544</v>
      </c>
      <c r="G43" s="442">
        <v>2012</v>
      </c>
    </row>
    <row r="44" spans="1:7" ht="14" x14ac:dyDescent="0.15">
      <c r="A44" s="420" t="s">
        <v>531</v>
      </c>
      <c r="C44" s="442">
        <v>960</v>
      </c>
      <c r="E44" s="420" t="s">
        <v>550</v>
      </c>
      <c r="G44" s="442">
        <v>216449</v>
      </c>
    </row>
    <row r="45" spans="1:7" ht="28" x14ac:dyDescent="0.15">
      <c r="A45" s="420" t="s">
        <v>1394</v>
      </c>
      <c r="C45" s="442">
        <v>960</v>
      </c>
      <c r="E45" s="420" t="s">
        <v>613</v>
      </c>
      <c r="G45" s="442">
        <v>49680</v>
      </c>
    </row>
    <row r="46" spans="1:7" ht="14" x14ac:dyDescent="0.15">
      <c r="A46" s="420" t="s">
        <v>567</v>
      </c>
      <c r="C46" s="442"/>
      <c r="E46" s="420" t="s">
        <v>552</v>
      </c>
      <c r="G46" s="442">
        <v>199493.79</v>
      </c>
    </row>
    <row r="47" spans="1:7" ht="14" x14ac:dyDescent="0.15">
      <c r="A47" s="420" t="s">
        <v>531</v>
      </c>
      <c r="C47" s="442">
        <v>1320</v>
      </c>
      <c r="E47" s="420" t="s">
        <v>560</v>
      </c>
      <c r="G47" s="442">
        <v>4492.8900000000003</v>
      </c>
    </row>
    <row r="48" spans="1:7" ht="14" x14ac:dyDescent="0.15">
      <c r="A48" s="420" t="s">
        <v>546</v>
      </c>
      <c r="C48" s="442">
        <v>275</v>
      </c>
      <c r="E48" s="420" t="s">
        <v>564</v>
      </c>
      <c r="G48" s="442">
        <v>491209.68</v>
      </c>
    </row>
    <row r="49" spans="1:7" ht="14" x14ac:dyDescent="0.15">
      <c r="A49" s="420" t="s">
        <v>568</v>
      </c>
      <c r="C49" s="442">
        <v>1595</v>
      </c>
      <c r="E49" s="420" t="s">
        <v>565</v>
      </c>
      <c r="G49" s="442"/>
    </row>
    <row r="50" spans="1:7" ht="14" x14ac:dyDescent="0.15">
      <c r="A50" s="420" t="s">
        <v>51</v>
      </c>
      <c r="C50" s="442"/>
      <c r="E50" s="420" t="s">
        <v>539</v>
      </c>
      <c r="G50" s="442">
        <v>2005</v>
      </c>
    </row>
    <row r="51" spans="1:7" ht="14" x14ac:dyDescent="0.15">
      <c r="A51" s="420" t="s">
        <v>552</v>
      </c>
      <c r="C51" s="442">
        <v>19</v>
      </c>
      <c r="E51" s="420" t="s">
        <v>544</v>
      </c>
      <c r="G51" s="442">
        <v>2494</v>
      </c>
    </row>
    <row r="52" spans="1:7" ht="14" x14ac:dyDescent="0.15">
      <c r="A52" s="420" t="s">
        <v>571</v>
      </c>
      <c r="C52" s="442">
        <v>19</v>
      </c>
      <c r="E52" s="420" t="s">
        <v>550</v>
      </c>
      <c r="G52" s="442">
        <v>26174</v>
      </c>
    </row>
    <row r="53" spans="1:7" ht="14" x14ac:dyDescent="0.15">
      <c r="A53" s="420" t="s">
        <v>572</v>
      </c>
      <c r="C53" s="442"/>
      <c r="E53" s="420" t="s">
        <v>552</v>
      </c>
      <c r="G53" s="442">
        <v>23658.400000000001</v>
      </c>
    </row>
    <row r="54" spans="1:7" ht="14" x14ac:dyDescent="0.15">
      <c r="A54" s="420" t="s">
        <v>554</v>
      </c>
      <c r="C54" s="442">
        <v>20377.82</v>
      </c>
      <c r="E54" s="420" t="s">
        <v>560</v>
      </c>
      <c r="G54" s="442">
        <v>2674.49</v>
      </c>
    </row>
    <row r="55" spans="1:7" ht="14" x14ac:dyDescent="0.15">
      <c r="A55" s="420" t="s">
        <v>573</v>
      </c>
      <c r="C55" s="442">
        <v>20377.82</v>
      </c>
      <c r="E55" s="420" t="s">
        <v>566</v>
      </c>
      <c r="G55" s="442">
        <v>57005.89</v>
      </c>
    </row>
    <row r="56" spans="1:7" ht="14" x14ac:dyDescent="0.15">
      <c r="A56" s="420" t="s">
        <v>576</v>
      </c>
      <c r="C56" s="442"/>
      <c r="E56" s="420" t="s">
        <v>51</v>
      </c>
      <c r="G56" s="442"/>
    </row>
    <row r="57" spans="1:7" ht="14" x14ac:dyDescent="0.15">
      <c r="A57" s="420" t="s">
        <v>537</v>
      </c>
      <c r="C57" s="442">
        <v>2200.42</v>
      </c>
      <c r="E57" s="420" t="s">
        <v>552</v>
      </c>
      <c r="G57" s="442">
        <v>114</v>
      </c>
    </row>
    <row r="58" spans="1:7" ht="14" x14ac:dyDescent="0.15">
      <c r="A58" s="420" t="s">
        <v>577</v>
      </c>
      <c r="C58" s="442">
        <v>2200.42</v>
      </c>
      <c r="E58" s="420" t="s">
        <v>571</v>
      </c>
      <c r="G58" s="442">
        <v>114</v>
      </c>
    </row>
    <row r="59" spans="1:7" ht="28" x14ac:dyDescent="0.15">
      <c r="A59" s="420" t="s">
        <v>629</v>
      </c>
      <c r="C59" s="442"/>
      <c r="E59" s="420" t="s">
        <v>572</v>
      </c>
      <c r="G59" s="442"/>
    </row>
    <row r="60" spans="1:7" ht="14" x14ac:dyDescent="0.15">
      <c r="A60" s="420" t="s">
        <v>610</v>
      </c>
      <c r="C60" s="442">
        <v>445</v>
      </c>
      <c r="E60" s="420" t="s">
        <v>554</v>
      </c>
      <c r="G60" s="442">
        <v>11874.78</v>
      </c>
    </row>
    <row r="61" spans="1:7" ht="28" x14ac:dyDescent="0.15">
      <c r="A61" s="420" t="s">
        <v>630</v>
      </c>
      <c r="C61" s="442">
        <v>445</v>
      </c>
      <c r="E61" s="420" t="s">
        <v>573</v>
      </c>
      <c r="G61" s="442">
        <v>11874.78</v>
      </c>
    </row>
    <row r="62" spans="1:7" ht="28" x14ac:dyDescent="0.15">
      <c r="A62" s="420" t="s">
        <v>631</v>
      </c>
      <c r="C62" s="442"/>
      <c r="G62" s="442"/>
    </row>
    <row r="63" spans="1:7" ht="14" x14ac:dyDescent="0.15">
      <c r="A63" s="420" t="s">
        <v>608</v>
      </c>
      <c r="C63" s="442">
        <v>500</v>
      </c>
      <c r="E63" s="420" t="s">
        <v>623</v>
      </c>
      <c r="G63" s="442"/>
    </row>
    <row r="64" spans="1:7" ht="28" x14ac:dyDescent="0.15">
      <c r="A64" s="420" t="s">
        <v>632</v>
      </c>
      <c r="C64" s="442">
        <v>500</v>
      </c>
      <c r="E64" s="420" t="s">
        <v>599</v>
      </c>
      <c r="G64" s="442">
        <v>1007</v>
      </c>
    </row>
    <row r="65" spans="1:7" ht="14" x14ac:dyDescent="0.15">
      <c r="A65" s="420" t="s">
        <v>578</v>
      </c>
      <c r="C65" s="442"/>
      <c r="E65" s="420" t="s">
        <v>624</v>
      </c>
      <c r="G65" s="442">
        <v>1007</v>
      </c>
    </row>
    <row r="66" spans="1:7" ht="14" x14ac:dyDescent="0.15">
      <c r="A66" s="420" t="s">
        <v>531</v>
      </c>
      <c r="C66" s="442">
        <v>2816</v>
      </c>
      <c r="E66" s="420" t="s">
        <v>625</v>
      </c>
      <c r="G66" s="442"/>
    </row>
    <row r="67" spans="1:7" ht="14" x14ac:dyDescent="0.15">
      <c r="A67" s="420" t="s">
        <v>546</v>
      </c>
      <c r="C67" s="442">
        <v>660</v>
      </c>
      <c r="E67" s="420" t="s">
        <v>597</v>
      </c>
      <c r="G67" s="442">
        <v>3321</v>
      </c>
    </row>
    <row r="68" spans="1:7" ht="14" x14ac:dyDescent="0.15">
      <c r="A68" s="420" t="s">
        <v>579</v>
      </c>
      <c r="C68" s="442">
        <v>3476</v>
      </c>
      <c r="E68" s="420" t="s">
        <v>626</v>
      </c>
      <c r="G68" s="442">
        <v>3321</v>
      </c>
    </row>
    <row r="69" spans="1:7" ht="14" x14ac:dyDescent="0.15">
      <c r="C69" s="442"/>
      <c r="E69" s="420" t="s">
        <v>574</v>
      </c>
      <c r="G69" s="442"/>
    </row>
    <row r="70" spans="1:7" ht="14" x14ac:dyDescent="0.15">
      <c r="A70" s="420" t="s">
        <v>580</v>
      </c>
      <c r="C70" s="442"/>
      <c r="E70" s="420" t="s">
        <v>548</v>
      </c>
      <c r="G70" s="442">
        <v>34533.67</v>
      </c>
    </row>
    <row r="71" spans="1:7" ht="28" x14ac:dyDescent="0.15">
      <c r="A71" s="420" t="s">
        <v>531</v>
      </c>
      <c r="C71" s="442">
        <v>336</v>
      </c>
      <c r="E71" s="420" t="s">
        <v>575</v>
      </c>
      <c r="G71" s="442">
        <v>34533.67</v>
      </c>
    </row>
    <row r="72" spans="1:7" ht="14" x14ac:dyDescent="0.15">
      <c r="A72" s="420" t="s">
        <v>533</v>
      </c>
      <c r="C72" s="442">
        <v>294</v>
      </c>
      <c r="E72" s="420" t="s">
        <v>627</v>
      </c>
      <c r="G72" s="442"/>
    </row>
    <row r="73" spans="1:7" ht="14" x14ac:dyDescent="0.15">
      <c r="A73" s="420" t="s">
        <v>581</v>
      </c>
      <c r="C73" s="442">
        <v>630</v>
      </c>
      <c r="E73" s="420" t="s">
        <v>548</v>
      </c>
      <c r="G73" s="442">
        <v>1078</v>
      </c>
    </row>
    <row r="74" spans="1:7" ht="14" x14ac:dyDescent="0.15">
      <c r="A74" s="420" t="s">
        <v>588</v>
      </c>
      <c r="C74" s="442"/>
      <c r="E74" s="420" t="s">
        <v>628</v>
      </c>
      <c r="G74" s="442">
        <v>1078</v>
      </c>
    </row>
    <row r="75" spans="1:7" ht="14" x14ac:dyDescent="0.15">
      <c r="A75" s="420" t="s">
        <v>529</v>
      </c>
      <c r="C75" s="442">
        <v>400</v>
      </c>
      <c r="E75" s="420" t="s">
        <v>576</v>
      </c>
      <c r="G75" s="442"/>
    </row>
    <row r="76" spans="1:7" ht="14" x14ac:dyDescent="0.15">
      <c r="A76" s="420" t="s">
        <v>531</v>
      </c>
      <c r="C76" s="442">
        <v>264</v>
      </c>
      <c r="E76" s="420" t="s">
        <v>537</v>
      </c>
      <c r="G76" s="442">
        <v>35348.5</v>
      </c>
    </row>
    <row r="77" spans="1:7" ht="14" x14ac:dyDescent="0.15">
      <c r="A77" s="420" t="s">
        <v>589</v>
      </c>
      <c r="C77" s="442">
        <v>664</v>
      </c>
      <c r="E77" s="420" t="s">
        <v>577</v>
      </c>
      <c r="G77" s="442">
        <v>35348.5</v>
      </c>
    </row>
    <row r="78" spans="1:7" ht="28" x14ac:dyDescent="0.15">
      <c r="A78" s="420" t="s">
        <v>590</v>
      </c>
      <c r="C78" s="442"/>
      <c r="E78" s="420" t="s">
        <v>629</v>
      </c>
      <c r="G78" s="442"/>
    </row>
    <row r="79" spans="1:7" ht="14" x14ac:dyDescent="0.15">
      <c r="A79" s="420" t="s">
        <v>558</v>
      </c>
      <c r="C79" s="442">
        <v>13448</v>
      </c>
      <c r="E79" s="420" t="s">
        <v>605</v>
      </c>
      <c r="G79" s="442">
        <v>6974</v>
      </c>
    </row>
    <row r="80" spans="1:7" ht="14" x14ac:dyDescent="0.15">
      <c r="A80" s="420" t="s">
        <v>591</v>
      </c>
      <c r="C80" s="442">
        <v>13448</v>
      </c>
      <c r="E80" s="420" t="s">
        <v>610</v>
      </c>
      <c r="G80" s="442">
        <v>34693</v>
      </c>
    </row>
    <row r="81" spans="1:7" ht="14" x14ac:dyDescent="0.15">
      <c r="A81" s="420" t="s">
        <v>592</v>
      </c>
      <c r="C81" s="442"/>
      <c r="E81" s="420" t="s">
        <v>550</v>
      </c>
      <c r="G81" s="442">
        <v>25872</v>
      </c>
    </row>
    <row r="82" spans="1:7" ht="14" x14ac:dyDescent="0.15">
      <c r="A82" s="420" t="s">
        <v>556</v>
      </c>
      <c r="C82" s="442">
        <v>12527</v>
      </c>
      <c r="E82" s="420" t="s">
        <v>617</v>
      </c>
      <c r="G82" s="442">
        <v>1500</v>
      </c>
    </row>
    <row r="83" spans="1:7" ht="14" x14ac:dyDescent="0.15">
      <c r="A83" s="420" t="s">
        <v>593</v>
      </c>
      <c r="C83" s="442">
        <v>12527</v>
      </c>
      <c r="E83" s="420" t="s">
        <v>619</v>
      </c>
      <c r="G83" s="442">
        <v>133052</v>
      </c>
    </row>
    <row r="84" spans="1:7" ht="14" x14ac:dyDescent="0.15">
      <c r="A84" s="420" t="s">
        <v>1395</v>
      </c>
      <c r="C84" s="442"/>
      <c r="E84" s="420" t="s">
        <v>621</v>
      </c>
      <c r="G84" s="442">
        <v>5150.7</v>
      </c>
    </row>
    <row r="85" spans="1:7" ht="28" x14ac:dyDescent="0.15">
      <c r="A85" s="420" t="s">
        <v>1391</v>
      </c>
      <c r="C85" s="442">
        <v>120</v>
      </c>
      <c r="E85" s="420" t="s">
        <v>630</v>
      </c>
      <c r="G85" s="442">
        <v>207241.7</v>
      </c>
    </row>
    <row r="86" spans="1:7" ht="14" x14ac:dyDescent="0.15">
      <c r="A86" s="420" t="s">
        <v>533</v>
      </c>
      <c r="C86" s="442">
        <v>120</v>
      </c>
      <c r="E86" s="420" t="s">
        <v>631</v>
      </c>
      <c r="G86" s="442"/>
    </row>
    <row r="87" spans="1:7" ht="14" x14ac:dyDescent="0.15">
      <c r="A87" s="420" t="s">
        <v>1396</v>
      </c>
      <c r="C87" s="442">
        <v>240</v>
      </c>
      <c r="E87" s="420" t="s">
        <v>608</v>
      </c>
      <c r="G87" s="442">
        <v>20992</v>
      </c>
    </row>
    <row r="88" spans="1:7" ht="14" x14ac:dyDescent="0.15">
      <c r="A88" s="508" t="s">
        <v>526</v>
      </c>
      <c r="B88" s="485"/>
      <c r="C88" s="509">
        <v>160391.03</v>
      </c>
      <c r="E88" s="420" t="s">
        <v>614</v>
      </c>
      <c r="G88" s="442">
        <v>6558.72</v>
      </c>
    </row>
    <row r="89" spans="1:7" ht="14" x14ac:dyDescent="0.15">
      <c r="E89" s="420" t="s">
        <v>615</v>
      </c>
      <c r="G89" s="442">
        <v>132002</v>
      </c>
    </row>
    <row r="90" spans="1:7" ht="28" x14ac:dyDescent="0.15">
      <c r="E90" s="420" t="s">
        <v>632</v>
      </c>
      <c r="G90" s="442">
        <v>159552.72</v>
      </c>
    </row>
    <row r="91" spans="1:7" ht="14" x14ac:dyDescent="0.15">
      <c r="E91" s="420" t="s">
        <v>633</v>
      </c>
      <c r="G91" s="442"/>
    </row>
    <row r="92" spans="1:7" ht="14" x14ac:dyDescent="0.15">
      <c r="E92" s="420" t="s">
        <v>595</v>
      </c>
      <c r="G92" s="442">
        <v>568</v>
      </c>
    </row>
    <row r="93" spans="1:7" ht="14" x14ac:dyDescent="0.15">
      <c r="E93" s="420" t="s">
        <v>634</v>
      </c>
      <c r="G93" s="442">
        <v>568</v>
      </c>
    </row>
    <row r="94" spans="1:7" x14ac:dyDescent="0.15">
      <c r="G94" s="442"/>
    </row>
    <row r="95" spans="1:7" ht="14" x14ac:dyDescent="0.15">
      <c r="E95" s="420" t="s">
        <v>590</v>
      </c>
      <c r="G95" s="442"/>
    </row>
    <row r="96" spans="1:7" ht="14" x14ac:dyDescent="0.15">
      <c r="E96" s="420" t="s">
        <v>558</v>
      </c>
      <c r="G96" s="442">
        <v>570</v>
      </c>
    </row>
    <row r="97" spans="5:7" ht="14" x14ac:dyDescent="0.15">
      <c r="E97" s="420" t="s">
        <v>591</v>
      </c>
      <c r="G97" s="442">
        <v>570</v>
      </c>
    </row>
    <row r="98" spans="5:7" ht="14" x14ac:dyDescent="0.15">
      <c r="E98" s="420" t="s">
        <v>635</v>
      </c>
      <c r="G98" s="442"/>
    </row>
    <row r="99" spans="5:7" ht="14" x14ac:dyDescent="0.15">
      <c r="E99" s="420" t="s">
        <v>1077</v>
      </c>
      <c r="G99" s="442">
        <v>603</v>
      </c>
    </row>
    <row r="100" spans="5:7" ht="14" x14ac:dyDescent="0.15">
      <c r="E100" s="420" t="s">
        <v>617</v>
      </c>
      <c r="G100" s="442">
        <v>420</v>
      </c>
    </row>
    <row r="101" spans="5:7" ht="14" x14ac:dyDescent="0.15">
      <c r="E101" s="420" t="s">
        <v>636</v>
      </c>
      <c r="G101" s="442">
        <v>1023</v>
      </c>
    </row>
    <row r="102" spans="5:7" ht="14" x14ac:dyDescent="0.15">
      <c r="E102" s="420" t="s">
        <v>1091</v>
      </c>
      <c r="G102" s="442"/>
    </row>
    <row r="103" spans="5:7" ht="14" x14ac:dyDescent="0.15">
      <c r="E103" s="420" t="s">
        <v>1083</v>
      </c>
      <c r="G103" s="442">
        <v>1802</v>
      </c>
    </row>
    <row r="104" spans="5:7" ht="14" x14ac:dyDescent="0.15">
      <c r="E104" s="420" t="s">
        <v>1092</v>
      </c>
      <c r="G104" s="442">
        <v>1802</v>
      </c>
    </row>
    <row r="105" spans="5:7" ht="14" x14ac:dyDescent="0.15">
      <c r="E105" s="420" t="s">
        <v>1398</v>
      </c>
      <c r="G105" s="442"/>
    </row>
    <row r="106" spans="5:7" x14ac:dyDescent="0.15">
      <c r="G106" s="442">
        <v>700</v>
      </c>
    </row>
    <row r="107" spans="5:7" ht="14" x14ac:dyDescent="0.15">
      <c r="E107" s="420" t="s">
        <v>1397</v>
      </c>
      <c r="G107" s="442">
        <v>300</v>
      </c>
    </row>
    <row r="108" spans="5:7" ht="14" x14ac:dyDescent="0.15">
      <c r="E108" s="420" t="s">
        <v>1399</v>
      </c>
      <c r="G108" s="442">
        <v>1000</v>
      </c>
    </row>
    <row r="109" spans="5:7" ht="14" x14ac:dyDescent="0.15">
      <c r="E109" s="420" t="s">
        <v>637</v>
      </c>
      <c r="G109" s="442"/>
    </row>
    <row r="110" spans="5:7" ht="14" x14ac:dyDescent="0.15">
      <c r="E110" s="420" t="s">
        <v>603</v>
      </c>
      <c r="G110" s="442">
        <v>277</v>
      </c>
    </row>
    <row r="111" spans="5:7" ht="14" x14ac:dyDescent="0.15">
      <c r="E111" s="420" t="s">
        <v>638</v>
      </c>
      <c r="G111" s="442">
        <v>277</v>
      </c>
    </row>
    <row r="112" spans="5:7" ht="14" x14ac:dyDescent="0.15">
      <c r="E112" s="420" t="s">
        <v>1093</v>
      </c>
      <c r="G112" s="442"/>
    </row>
    <row r="113" spans="5:7" ht="14" x14ac:dyDescent="0.15">
      <c r="E113" s="420" t="s">
        <v>1079</v>
      </c>
      <c r="G113" s="442">
        <v>200</v>
      </c>
    </row>
    <row r="114" spans="5:7" ht="28" x14ac:dyDescent="0.15">
      <c r="E114" s="420" t="s">
        <v>1094</v>
      </c>
      <c r="G114" s="442">
        <v>200</v>
      </c>
    </row>
    <row r="115" spans="5:7" ht="14" x14ac:dyDescent="0.15">
      <c r="E115" s="420" t="s">
        <v>639</v>
      </c>
      <c r="G115" s="442"/>
    </row>
    <row r="116" spans="5:7" ht="14" x14ac:dyDescent="0.15">
      <c r="E116" s="420" t="s">
        <v>539</v>
      </c>
      <c r="G116" s="442">
        <v>7543</v>
      </c>
    </row>
    <row r="117" spans="5:7" ht="14" x14ac:dyDescent="0.15">
      <c r="E117" s="420" t="s">
        <v>640</v>
      </c>
      <c r="G117" s="442">
        <v>7543</v>
      </c>
    </row>
    <row r="118" spans="5:7" ht="14" x14ac:dyDescent="0.15">
      <c r="E118" s="420" t="s">
        <v>592</v>
      </c>
      <c r="G118" s="442"/>
    </row>
    <row r="119" spans="5:7" ht="14" x14ac:dyDescent="0.15">
      <c r="E119" s="420" t="s">
        <v>556</v>
      </c>
      <c r="G119" s="442">
        <v>13081</v>
      </c>
    </row>
    <row r="120" spans="5:7" ht="14" x14ac:dyDescent="0.15">
      <c r="E120" s="420" t="s">
        <v>593</v>
      </c>
      <c r="G120" s="442">
        <v>13081</v>
      </c>
    </row>
    <row r="121" spans="5:7" ht="14" x14ac:dyDescent="0.15">
      <c r="E121" s="420" t="s">
        <v>641</v>
      </c>
      <c r="G121" s="442"/>
    </row>
    <row r="122" spans="5:7" ht="14" x14ac:dyDescent="0.15">
      <c r="E122" s="420" t="s">
        <v>601</v>
      </c>
      <c r="G122" s="442">
        <v>5137</v>
      </c>
    </row>
    <row r="123" spans="5:7" ht="14" x14ac:dyDescent="0.15">
      <c r="E123" s="420" t="s">
        <v>642</v>
      </c>
      <c r="G123" s="442">
        <v>5137</v>
      </c>
    </row>
    <row r="124" spans="5:7" ht="14" x14ac:dyDescent="0.15">
      <c r="E124" s="508" t="s">
        <v>526</v>
      </c>
      <c r="F124" s="485"/>
      <c r="G124" s="509">
        <v>1033487.94</v>
      </c>
    </row>
    <row r="125" spans="5:7" x14ac:dyDescent="0.15">
      <c r="G125" s="442"/>
    </row>
  </sheetData>
  <pageMargins left="0.7" right="0.7" top="0.75" bottom="0.75" header="0.3" footer="0.3"/>
  <pageSetup orientation="portrait" verticalDpi="3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2005C-48FE-4248-99E2-60A397EE80E1}">
  <dimension ref="A1:Y103"/>
  <sheetViews>
    <sheetView zoomScale="98" zoomScaleNormal="98" workbookViewId="0">
      <pane xSplit="2" ySplit="1" topLeftCell="C89" activePane="bottomRight" state="frozen"/>
      <selection pane="topRight" activeCell="C1" sqref="C1"/>
      <selection pane="bottomLeft" activeCell="A2" sqref="A2"/>
      <selection pane="bottomRight" activeCell="F16" sqref="F16"/>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1.6640625" customWidth="1"/>
    <col min="6" max="6" width="47.33203125" style="420" customWidth="1"/>
    <col min="7" max="7" width="42.6640625" customWidth="1"/>
    <col min="8" max="11" width="23.33203125" customWidth="1"/>
    <col min="12" max="12" width="37.33203125" customWidth="1"/>
    <col min="14" max="15" width="18.6640625" customWidth="1"/>
    <col min="18" max="18" width="26.1640625" customWidth="1"/>
    <col min="19" max="19" width="48" customWidth="1"/>
    <col min="20" max="20" width="48.33203125" customWidth="1"/>
    <col min="21" max="23" width="17.83203125" customWidth="1"/>
    <col min="24" max="24" width="24.6640625" customWidth="1"/>
    <col min="25" max="25" width="34.83203125" customWidth="1"/>
  </cols>
  <sheetData>
    <row r="1" spans="1:25" s="486" customFormat="1" ht="64" x14ac:dyDescent="0.2">
      <c r="A1" s="485" t="s">
        <v>69</v>
      </c>
      <c r="B1" s="486" t="s">
        <v>70</v>
      </c>
      <c r="C1" s="486" t="s">
        <v>71</v>
      </c>
      <c r="D1" s="486" t="s">
        <v>72</v>
      </c>
      <c r="E1" s="487" t="s">
        <v>73</v>
      </c>
      <c r="F1" s="486" t="s">
        <v>74</v>
      </c>
      <c r="G1" s="486" t="s">
        <v>75</v>
      </c>
      <c r="H1" s="486" t="s">
        <v>76</v>
      </c>
      <c r="I1" s="487" t="s">
        <v>77</v>
      </c>
      <c r="J1" s="487" t="s">
        <v>78</v>
      </c>
      <c r="K1" s="488" t="s">
        <v>79</v>
      </c>
      <c r="L1" s="486" t="s">
        <v>80</v>
      </c>
      <c r="M1" s="487" t="s">
        <v>81</v>
      </c>
      <c r="N1" s="489" t="s">
        <v>82</v>
      </c>
      <c r="O1" s="490" t="s">
        <v>83</v>
      </c>
      <c r="R1" s="486" t="s">
        <v>84</v>
      </c>
      <c r="S1" s="486" t="s">
        <v>85</v>
      </c>
      <c r="T1" s="486" t="s">
        <v>86</v>
      </c>
      <c r="U1" s="486" t="s">
        <v>87</v>
      </c>
      <c r="V1" s="486" t="s">
        <v>88</v>
      </c>
      <c r="W1" s="487" t="s">
        <v>89</v>
      </c>
      <c r="X1" s="486" t="s">
        <v>90</v>
      </c>
      <c r="Y1" s="486" t="s">
        <v>91</v>
      </c>
    </row>
    <row r="2" spans="1:25" ht="28" outlineLevel="2" x14ac:dyDescent="0.15">
      <c r="A2" t="s">
        <v>92</v>
      </c>
      <c r="B2" t="s">
        <v>1103</v>
      </c>
      <c r="C2" t="s">
        <v>94</v>
      </c>
      <c r="F2" s="420" t="s">
        <v>1104</v>
      </c>
      <c r="G2" t="s">
        <v>1105</v>
      </c>
      <c r="H2" s="442">
        <v>12950</v>
      </c>
      <c r="I2" s="442">
        <v>0</v>
      </c>
      <c r="J2" s="442"/>
      <c r="K2" s="442"/>
      <c r="L2" t="s">
        <v>1106</v>
      </c>
      <c r="M2" s="420" t="s">
        <v>98</v>
      </c>
      <c r="N2" s="491">
        <f>SUM(H2+I2)</f>
        <v>12950</v>
      </c>
      <c r="O2" s="458">
        <f>IF((J2+K2)&gt;0, (J2+K2)-N2,0)</f>
        <v>0</v>
      </c>
      <c r="R2" t="s">
        <v>1107</v>
      </c>
      <c r="S2" s="420" t="s">
        <v>1108</v>
      </c>
      <c r="T2" t="s">
        <v>426</v>
      </c>
      <c r="U2" s="442">
        <v>3029.62</v>
      </c>
      <c r="V2" s="442"/>
      <c r="W2" s="492"/>
      <c r="X2" s="442"/>
      <c r="Y2" t="s">
        <v>427</v>
      </c>
    </row>
    <row r="3" spans="1:25" ht="56" outlineLevel="2" x14ac:dyDescent="0.15">
      <c r="A3" t="s">
        <v>92</v>
      </c>
      <c r="B3" t="s">
        <v>1109</v>
      </c>
      <c r="C3" t="s">
        <v>94</v>
      </c>
      <c r="F3" s="420" t="s">
        <v>1110</v>
      </c>
      <c r="G3" t="s">
        <v>1111</v>
      </c>
      <c r="H3" s="442">
        <v>1</v>
      </c>
      <c r="I3" s="442">
        <v>0</v>
      </c>
      <c r="J3" s="442"/>
      <c r="K3" s="442"/>
      <c r="L3" t="s">
        <v>1112</v>
      </c>
      <c r="M3" s="420" t="s">
        <v>98</v>
      </c>
      <c r="N3" s="491">
        <f t="shared" ref="N3:N68" si="0">SUM(H3+I3)</f>
        <v>1</v>
      </c>
      <c r="O3" s="458">
        <f t="shared" ref="O3:O67" si="1">IF((J3+K3)&gt;0, (J3+K3)-N3,0)</f>
        <v>0</v>
      </c>
      <c r="R3" t="s">
        <v>1113</v>
      </c>
      <c r="S3" s="420" t="s">
        <v>1114</v>
      </c>
      <c r="T3" t="s">
        <v>426</v>
      </c>
      <c r="U3" s="442">
        <v>34184.800000000003</v>
      </c>
      <c r="V3" s="442"/>
      <c r="W3" s="492"/>
      <c r="X3" s="442"/>
      <c r="Y3" t="s">
        <v>1115</v>
      </c>
    </row>
    <row r="4" spans="1:25" ht="84" outlineLevel="2" x14ac:dyDescent="0.15">
      <c r="A4" t="s">
        <v>92</v>
      </c>
      <c r="B4" t="s">
        <v>1116</v>
      </c>
      <c r="C4" t="s">
        <v>94</v>
      </c>
      <c r="F4" s="420" t="s">
        <v>1117</v>
      </c>
      <c r="G4" t="s">
        <v>1118</v>
      </c>
      <c r="H4" s="442">
        <v>655453</v>
      </c>
      <c r="I4" s="442">
        <v>0</v>
      </c>
      <c r="J4" s="442"/>
      <c r="K4" s="442"/>
      <c r="L4" t="s">
        <v>695</v>
      </c>
      <c r="M4" s="420" t="s">
        <v>98</v>
      </c>
      <c r="N4" s="491">
        <f t="shared" si="0"/>
        <v>655453</v>
      </c>
      <c r="O4" s="458">
        <f t="shared" si="1"/>
        <v>0</v>
      </c>
      <c r="R4" t="s">
        <v>1119</v>
      </c>
      <c r="S4" s="420" t="s">
        <v>1120</v>
      </c>
      <c r="T4" t="s">
        <v>510</v>
      </c>
      <c r="U4" s="442"/>
      <c r="V4" s="442"/>
      <c r="W4" s="492"/>
      <c r="X4" s="442"/>
      <c r="Y4" t="s">
        <v>1121</v>
      </c>
    </row>
    <row r="5" spans="1:25" ht="103.25" customHeight="1" outlineLevel="2" x14ac:dyDescent="0.15">
      <c r="A5" t="s">
        <v>92</v>
      </c>
      <c r="B5" t="s">
        <v>1122</v>
      </c>
      <c r="C5" t="s">
        <v>94</v>
      </c>
      <c r="F5" s="420" t="s">
        <v>1123</v>
      </c>
      <c r="G5" t="s">
        <v>150</v>
      </c>
      <c r="H5" s="442">
        <v>30000</v>
      </c>
      <c r="I5" s="442">
        <v>0</v>
      </c>
      <c r="J5" s="442"/>
      <c r="K5" s="442"/>
      <c r="L5" t="s">
        <v>1124</v>
      </c>
      <c r="M5" s="420" t="s">
        <v>98</v>
      </c>
      <c r="N5" s="491">
        <f t="shared" si="0"/>
        <v>30000</v>
      </c>
      <c r="O5" s="458">
        <f t="shared" si="1"/>
        <v>0</v>
      </c>
      <c r="R5" t="s">
        <v>1125</v>
      </c>
      <c r="S5" s="420" t="s">
        <v>1126</v>
      </c>
      <c r="T5" t="s">
        <v>1127</v>
      </c>
      <c r="U5" s="442"/>
      <c r="V5" s="442"/>
      <c r="W5" s="492"/>
      <c r="X5" s="442"/>
      <c r="Y5" t="s">
        <v>1128</v>
      </c>
    </row>
    <row r="6" spans="1:25" ht="42" outlineLevel="2" x14ac:dyDescent="0.15">
      <c r="A6" t="s">
        <v>92</v>
      </c>
      <c r="B6" t="s">
        <v>1129</v>
      </c>
      <c r="C6" t="s">
        <v>94</v>
      </c>
      <c r="F6" s="420" t="s">
        <v>1130</v>
      </c>
      <c r="G6" t="s">
        <v>657</v>
      </c>
      <c r="H6" s="442">
        <v>3500000</v>
      </c>
      <c r="I6" s="442">
        <v>0</v>
      </c>
      <c r="J6" s="442"/>
      <c r="K6" s="442"/>
      <c r="L6" t="s">
        <v>1131</v>
      </c>
      <c r="M6" s="420" t="s">
        <v>98</v>
      </c>
      <c r="N6" s="491">
        <f t="shared" si="0"/>
        <v>3500000</v>
      </c>
      <c r="O6" s="458">
        <f t="shared" si="1"/>
        <v>0</v>
      </c>
      <c r="R6" t="s">
        <v>1132</v>
      </c>
      <c r="S6" s="420" t="s">
        <v>1133</v>
      </c>
      <c r="T6" t="s">
        <v>1134</v>
      </c>
      <c r="U6" s="442">
        <v>0</v>
      </c>
      <c r="V6" s="442"/>
      <c r="W6" s="492"/>
      <c r="X6" s="442"/>
      <c r="Y6" t="s">
        <v>1135</v>
      </c>
    </row>
    <row r="7" spans="1:25" ht="28" outlineLevel="2" x14ac:dyDescent="0.15">
      <c r="A7" t="s">
        <v>92</v>
      </c>
      <c r="B7" t="s">
        <v>1136</v>
      </c>
      <c r="C7" t="s">
        <v>94</v>
      </c>
      <c r="F7" s="420" t="s">
        <v>1137</v>
      </c>
      <c r="G7" t="s">
        <v>1138</v>
      </c>
      <c r="H7" s="442">
        <v>25000</v>
      </c>
      <c r="I7" s="442">
        <v>0</v>
      </c>
      <c r="J7" s="442"/>
      <c r="K7" s="442"/>
      <c r="L7" t="s">
        <v>1139</v>
      </c>
      <c r="M7" s="420" t="s">
        <v>98</v>
      </c>
      <c r="N7" s="491">
        <f t="shared" si="0"/>
        <v>25000</v>
      </c>
      <c r="O7" s="458">
        <f t="shared" si="1"/>
        <v>0</v>
      </c>
      <c r="U7" s="29">
        <f>SUM(U2:U6)</f>
        <v>37214.420000000006</v>
      </c>
      <c r="W7" s="420"/>
    </row>
    <row r="8" spans="1:25" ht="28" outlineLevel="2" x14ac:dyDescent="0.15">
      <c r="A8" t="s">
        <v>92</v>
      </c>
      <c r="B8" t="s">
        <v>1140</v>
      </c>
      <c r="C8" t="s">
        <v>94</v>
      </c>
      <c r="F8" s="420" t="s">
        <v>1141</v>
      </c>
      <c r="G8" t="s">
        <v>1142</v>
      </c>
      <c r="H8" s="442">
        <v>199972</v>
      </c>
      <c r="I8" s="442">
        <v>0</v>
      </c>
      <c r="J8" s="442"/>
      <c r="K8" s="442"/>
      <c r="L8" t="s">
        <v>1143</v>
      </c>
      <c r="M8" s="420" t="s">
        <v>98</v>
      </c>
      <c r="N8" s="491">
        <f t="shared" si="0"/>
        <v>199972</v>
      </c>
      <c r="O8" s="458">
        <f t="shared" si="1"/>
        <v>0</v>
      </c>
      <c r="W8" s="420"/>
    </row>
    <row r="9" spans="1:25" ht="112" outlineLevel="2" x14ac:dyDescent="0.15">
      <c r="A9" t="s">
        <v>92</v>
      </c>
      <c r="B9" t="s">
        <v>1144</v>
      </c>
      <c r="C9" t="s">
        <v>94</v>
      </c>
      <c r="F9" s="420" t="s">
        <v>1145</v>
      </c>
      <c r="G9" t="s">
        <v>150</v>
      </c>
      <c r="H9" s="442">
        <v>500000</v>
      </c>
      <c r="I9" s="442">
        <v>0</v>
      </c>
      <c r="J9" s="442"/>
      <c r="K9" s="442"/>
      <c r="L9" t="s">
        <v>1124</v>
      </c>
      <c r="M9" s="420" t="s">
        <v>98</v>
      </c>
      <c r="N9" s="491">
        <f t="shared" si="0"/>
        <v>500000</v>
      </c>
      <c r="O9" s="458">
        <f t="shared" si="1"/>
        <v>0</v>
      </c>
      <c r="W9" s="420"/>
    </row>
    <row r="10" spans="1:25" ht="70" outlineLevel="2" x14ac:dyDescent="0.15">
      <c r="A10" t="s">
        <v>92</v>
      </c>
      <c r="B10" t="s">
        <v>1146</v>
      </c>
      <c r="C10" t="s">
        <v>94</v>
      </c>
      <c r="F10" s="420" t="s">
        <v>1147</v>
      </c>
      <c r="G10" t="s">
        <v>1148</v>
      </c>
      <c r="H10" s="442">
        <v>90000</v>
      </c>
      <c r="I10" s="442">
        <v>0</v>
      </c>
      <c r="J10" s="442"/>
      <c r="K10" s="442"/>
      <c r="L10" t="s">
        <v>1149</v>
      </c>
      <c r="M10" s="420" t="s">
        <v>98</v>
      </c>
      <c r="N10" s="491">
        <f t="shared" si="0"/>
        <v>90000</v>
      </c>
      <c r="O10" s="458">
        <f t="shared" si="1"/>
        <v>0</v>
      </c>
      <c r="W10" s="420"/>
    </row>
    <row r="11" spans="1:25" ht="98" outlineLevel="2" x14ac:dyDescent="0.15">
      <c r="A11" t="s">
        <v>92</v>
      </c>
      <c r="B11" t="s">
        <v>1150</v>
      </c>
      <c r="C11" t="s">
        <v>154</v>
      </c>
      <c r="F11" s="420" t="s">
        <v>1151</v>
      </c>
      <c r="G11" t="s">
        <v>1152</v>
      </c>
      <c r="H11" s="442">
        <v>8181</v>
      </c>
      <c r="I11" s="442">
        <v>0</v>
      </c>
      <c r="J11" s="442"/>
      <c r="K11" s="442"/>
      <c r="L11" t="s">
        <v>1153</v>
      </c>
      <c r="M11" s="420" t="s">
        <v>98</v>
      </c>
      <c r="N11" s="491">
        <f t="shared" si="0"/>
        <v>8181</v>
      </c>
      <c r="O11" s="458">
        <f t="shared" si="1"/>
        <v>0</v>
      </c>
      <c r="W11" s="420"/>
    </row>
    <row r="12" spans="1:25" ht="70" outlineLevel="2" x14ac:dyDescent="0.15">
      <c r="A12" t="s">
        <v>92</v>
      </c>
      <c r="B12" t="s">
        <v>1154</v>
      </c>
      <c r="C12" t="s">
        <v>154</v>
      </c>
      <c r="F12" s="420" t="s">
        <v>1155</v>
      </c>
      <c r="G12" t="s">
        <v>324</v>
      </c>
      <c r="H12" s="442">
        <v>27750</v>
      </c>
      <c r="I12" s="442">
        <v>0</v>
      </c>
      <c r="J12" s="442"/>
      <c r="K12" s="442"/>
      <c r="L12" t="s">
        <v>1156</v>
      </c>
      <c r="M12" s="420" t="s">
        <v>98</v>
      </c>
      <c r="N12" s="491">
        <f t="shared" si="0"/>
        <v>27750</v>
      </c>
      <c r="O12" s="458">
        <f t="shared" si="1"/>
        <v>0</v>
      </c>
      <c r="W12" s="420"/>
    </row>
    <row r="13" spans="1:25" ht="126" outlineLevel="2" x14ac:dyDescent="0.15">
      <c r="A13" t="s">
        <v>92</v>
      </c>
      <c r="B13" t="s">
        <v>1157</v>
      </c>
      <c r="C13" t="s">
        <v>154</v>
      </c>
      <c r="F13" s="420" t="s">
        <v>1158</v>
      </c>
      <c r="G13" t="s">
        <v>756</v>
      </c>
      <c r="H13" s="442">
        <v>1900</v>
      </c>
      <c r="I13" s="442">
        <v>0</v>
      </c>
      <c r="J13" s="442"/>
      <c r="K13" s="442"/>
      <c r="L13" t="s">
        <v>1159</v>
      </c>
      <c r="M13" s="420" t="s">
        <v>98</v>
      </c>
      <c r="N13" s="491">
        <f t="shared" si="0"/>
        <v>1900</v>
      </c>
      <c r="O13" s="458">
        <f t="shared" si="1"/>
        <v>0</v>
      </c>
      <c r="W13" s="420"/>
    </row>
    <row r="14" spans="1:25" ht="56" outlineLevel="2" x14ac:dyDescent="0.15">
      <c r="A14" t="s">
        <v>92</v>
      </c>
      <c r="B14" t="s">
        <v>1160</v>
      </c>
      <c r="C14" t="s">
        <v>154</v>
      </c>
      <c r="F14" s="420" t="s">
        <v>1161</v>
      </c>
      <c r="G14" t="s">
        <v>180</v>
      </c>
      <c r="H14" s="442">
        <v>109530</v>
      </c>
      <c r="I14" s="442">
        <v>0</v>
      </c>
      <c r="J14" s="442"/>
      <c r="K14" s="442"/>
      <c r="L14" t="s">
        <v>1162</v>
      </c>
      <c r="M14" s="420" t="s">
        <v>98</v>
      </c>
      <c r="N14" s="491">
        <f t="shared" si="0"/>
        <v>109530</v>
      </c>
      <c r="O14" s="458">
        <f t="shared" si="1"/>
        <v>0</v>
      </c>
      <c r="W14" s="420"/>
    </row>
    <row r="15" spans="1:25" ht="42" outlineLevel="2" x14ac:dyDescent="0.15">
      <c r="A15" s="23" t="s">
        <v>92</v>
      </c>
      <c r="B15" t="s">
        <v>1378</v>
      </c>
      <c r="C15" t="s">
        <v>154</v>
      </c>
      <c r="F15" s="420" t="s">
        <v>1379</v>
      </c>
      <c r="G15" t="s">
        <v>1380</v>
      </c>
      <c r="H15" s="442">
        <v>323108</v>
      </c>
      <c r="I15" s="442">
        <v>0</v>
      </c>
      <c r="J15" s="442"/>
      <c r="K15" s="442"/>
      <c r="L15" t="s">
        <v>1381</v>
      </c>
      <c r="M15" s="420" t="s">
        <v>98</v>
      </c>
      <c r="N15" s="491">
        <f>SUM(H15+I15)</f>
        <v>323108</v>
      </c>
      <c r="O15" s="458">
        <f>IF((J15+K15)&gt;0, (J15+K15)-N15,0)</f>
        <v>0</v>
      </c>
      <c r="W15" s="420"/>
    </row>
    <row r="16" spans="1:25" ht="56" outlineLevel="2" x14ac:dyDescent="0.15">
      <c r="A16" t="s">
        <v>92</v>
      </c>
      <c r="B16" t="s">
        <v>1163</v>
      </c>
      <c r="C16" t="s">
        <v>154</v>
      </c>
      <c r="D16" t="s">
        <v>274</v>
      </c>
      <c r="F16" s="420" t="s">
        <v>1164</v>
      </c>
      <c r="G16" t="s">
        <v>1152</v>
      </c>
      <c r="H16" s="442">
        <v>80000</v>
      </c>
      <c r="I16" s="442">
        <v>0</v>
      </c>
      <c r="J16" s="442"/>
      <c r="K16" s="442"/>
      <c r="L16" t="s">
        <v>1153</v>
      </c>
      <c r="M16" s="420" t="s">
        <v>98</v>
      </c>
      <c r="N16" s="491">
        <f t="shared" si="0"/>
        <v>80000</v>
      </c>
      <c r="O16" s="458">
        <f t="shared" si="1"/>
        <v>0</v>
      </c>
      <c r="W16" s="420"/>
    </row>
    <row r="17" spans="1:23" s="486" customFormat="1" ht="15" outlineLevel="1" x14ac:dyDescent="0.2">
      <c r="A17" s="493" t="s">
        <v>516</v>
      </c>
      <c r="B17" s="493">
        <f>COUNTA(B2:B16)</f>
        <v>15</v>
      </c>
      <c r="C17" s="493"/>
      <c r="D17" s="493"/>
      <c r="E17" s="493"/>
      <c r="F17" s="494"/>
      <c r="G17" s="493"/>
      <c r="H17" s="495">
        <f>SUBTOTAL(9,H2:H16)</f>
        <v>5563845</v>
      </c>
      <c r="I17" s="495">
        <f>SUBTOTAL(9,I2:I16)</f>
        <v>0</v>
      </c>
      <c r="J17" s="495">
        <f>SUBTOTAL(9,J2:J16)</f>
        <v>0</v>
      </c>
      <c r="K17" s="496">
        <f>SUBTOTAL(9,K2:K16)</f>
        <v>0</v>
      </c>
      <c r="L17" s="493"/>
      <c r="M17" s="494"/>
      <c r="N17" s="497">
        <f>SUBTOTAL(9,N2:N16)</f>
        <v>5563845</v>
      </c>
      <c r="O17" s="495">
        <f>SUBTOTAL(9,O2:O16)</f>
        <v>0</v>
      </c>
      <c r="W17" s="487"/>
    </row>
    <row r="18" spans="1:23" ht="28" outlineLevel="2" x14ac:dyDescent="0.15">
      <c r="A18" t="s">
        <v>200</v>
      </c>
      <c r="B18" t="s">
        <v>1165</v>
      </c>
      <c r="D18" t="s">
        <v>202</v>
      </c>
      <c r="F18" s="420" t="s">
        <v>1166</v>
      </c>
      <c r="G18" t="s">
        <v>430</v>
      </c>
      <c r="H18" s="442">
        <v>90000</v>
      </c>
      <c r="I18" s="442">
        <v>0</v>
      </c>
      <c r="J18" s="442"/>
      <c r="K18" s="442"/>
      <c r="L18" t="s">
        <v>1167</v>
      </c>
      <c r="M18" s="420" t="s">
        <v>98</v>
      </c>
      <c r="N18" s="491">
        <f t="shared" si="0"/>
        <v>90000</v>
      </c>
      <c r="O18" s="458">
        <f t="shared" si="1"/>
        <v>0</v>
      </c>
      <c r="W18" s="420"/>
    </row>
    <row r="19" spans="1:23" ht="28" outlineLevel="2" x14ac:dyDescent="0.15">
      <c r="A19" t="s">
        <v>200</v>
      </c>
      <c r="B19" t="s">
        <v>1168</v>
      </c>
      <c r="D19" t="s">
        <v>202</v>
      </c>
      <c r="F19" s="420" t="s">
        <v>1169</v>
      </c>
      <c r="G19" t="s">
        <v>101</v>
      </c>
      <c r="H19" s="442">
        <v>21000</v>
      </c>
      <c r="I19" s="442">
        <v>0</v>
      </c>
      <c r="J19" s="442"/>
      <c r="K19" s="442"/>
      <c r="L19" t="s">
        <v>1170</v>
      </c>
      <c r="M19" s="420" t="s">
        <v>98</v>
      </c>
      <c r="N19" s="491">
        <f t="shared" si="0"/>
        <v>21000</v>
      </c>
      <c r="O19" s="458">
        <f t="shared" si="1"/>
        <v>0</v>
      </c>
      <c r="W19" s="420"/>
    </row>
    <row r="20" spans="1:23" ht="28" outlineLevel="2" x14ac:dyDescent="0.15">
      <c r="A20" t="s">
        <v>200</v>
      </c>
      <c r="B20" t="s">
        <v>1171</v>
      </c>
      <c r="D20" t="s">
        <v>202</v>
      </c>
      <c r="F20" s="420" t="s">
        <v>1172</v>
      </c>
      <c r="G20" t="s">
        <v>101</v>
      </c>
      <c r="H20" s="442">
        <v>5000</v>
      </c>
      <c r="I20" s="442">
        <v>0</v>
      </c>
      <c r="J20" s="442"/>
      <c r="K20" s="442"/>
      <c r="L20" t="s">
        <v>1173</v>
      </c>
      <c r="M20" s="420" t="s">
        <v>98</v>
      </c>
      <c r="N20" s="491">
        <f t="shared" si="0"/>
        <v>5000</v>
      </c>
      <c r="O20" s="458">
        <f t="shared" si="1"/>
        <v>0</v>
      </c>
    </row>
    <row r="21" spans="1:23" ht="28" outlineLevel="2" x14ac:dyDescent="0.15">
      <c r="A21" t="s">
        <v>200</v>
      </c>
      <c r="B21" t="s">
        <v>1174</v>
      </c>
      <c r="D21" t="s">
        <v>202</v>
      </c>
      <c r="F21" s="420" t="s">
        <v>1175</v>
      </c>
      <c r="G21" t="s">
        <v>101</v>
      </c>
      <c r="H21" s="442">
        <v>150000</v>
      </c>
      <c r="I21" s="442">
        <v>0</v>
      </c>
      <c r="J21" s="442"/>
      <c r="K21" s="442"/>
      <c r="L21" t="s">
        <v>1176</v>
      </c>
      <c r="M21" s="420" t="s">
        <v>98</v>
      </c>
      <c r="N21" s="491">
        <f t="shared" si="0"/>
        <v>150000</v>
      </c>
      <c r="O21" s="458">
        <f t="shared" si="1"/>
        <v>0</v>
      </c>
    </row>
    <row r="22" spans="1:23" ht="28" outlineLevel="2" x14ac:dyDescent="0.15">
      <c r="A22" t="s">
        <v>200</v>
      </c>
      <c r="B22" t="s">
        <v>1177</v>
      </c>
      <c r="D22" t="s">
        <v>202</v>
      </c>
      <c r="F22" s="420" t="s">
        <v>1178</v>
      </c>
      <c r="G22" t="s">
        <v>1179</v>
      </c>
      <c r="H22" s="442">
        <v>25000</v>
      </c>
      <c r="I22" s="442">
        <v>0</v>
      </c>
      <c r="J22" s="442"/>
      <c r="K22" s="442"/>
      <c r="L22" t="s">
        <v>1180</v>
      </c>
      <c r="M22" s="420" t="s">
        <v>98</v>
      </c>
      <c r="N22" s="491">
        <f t="shared" si="0"/>
        <v>25000</v>
      </c>
      <c r="O22" s="458">
        <f t="shared" si="1"/>
        <v>0</v>
      </c>
    </row>
    <row r="23" spans="1:23" ht="42" outlineLevel="2" x14ac:dyDescent="0.15">
      <c r="A23" t="s">
        <v>200</v>
      </c>
      <c r="B23" t="s">
        <v>1181</v>
      </c>
      <c r="D23" t="s">
        <v>202</v>
      </c>
      <c r="F23" s="420" t="s">
        <v>1182</v>
      </c>
      <c r="G23" t="s">
        <v>204</v>
      </c>
      <c r="H23" s="442">
        <v>11000</v>
      </c>
      <c r="I23" s="442">
        <v>0</v>
      </c>
      <c r="J23" s="442"/>
      <c r="K23" s="442"/>
      <c r="L23" t="s">
        <v>1183</v>
      </c>
      <c r="M23" s="420" t="s">
        <v>98</v>
      </c>
      <c r="N23" s="491">
        <f t="shared" si="0"/>
        <v>11000</v>
      </c>
      <c r="O23" s="458">
        <f t="shared" si="1"/>
        <v>0</v>
      </c>
    </row>
    <row r="24" spans="1:23" ht="29" outlineLevel="2" x14ac:dyDescent="0.2">
      <c r="A24" t="s">
        <v>200</v>
      </c>
      <c r="B24" t="s">
        <v>1184</v>
      </c>
      <c r="D24" t="s">
        <v>202</v>
      </c>
      <c r="F24" s="420" t="s">
        <v>1185</v>
      </c>
      <c r="G24" t="s">
        <v>101</v>
      </c>
      <c r="H24" s="442">
        <v>100000</v>
      </c>
      <c r="I24" s="442">
        <v>0</v>
      </c>
      <c r="J24" s="442"/>
      <c r="K24" s="498">
        <v>15388.74</v>
      </c>
      <c r="L24" t="s">
        <v>1186</v>
      </c>
      <c r="M24" s="420" t="s">
        <v>98</v>
      </c>
      <c r="N24" s="491">
        <f t="shared" si="0"/>
        <v>100000</v>
      </c>
      <c r="O24" s="458">
        <f t="shared" si="1"/>
        <v>-84611.26</v>
      </c>
    </row>
    <row r="25" spans="1:23" ht="28" outlineLevel="2" x14ac:dyDescent="0.15">
      <c r="A25" t="s">
        <v>200</v>
      </c>
      <c r="B25" t="s">
        <v>1187</v>
      </c>
      <c r="D25" t="s">
        <v>202</v>
      </c>
      <c r="F25" s="420" t="s">
        <v>1188</v>
      </c>
      <c r="G25" t="s">
        <v>101</v>
      </c>
      <c r="H25" s="442">
        <v>80000</v>
      </c>
      <c r="I25" s="442">
        <v>0</v>
      </c>
      <c r="J25" s="442"/>
      <c r="K25" s="442"/>
      <c r="L25" t="s">
        <v>1189</v>
      </c>
      <c r="M25" s="420" t="s">
        <v>98</v>
      </c>
      <c r="N25" s="491">
        <f t="shared" si="0"/>
        <v>80000</v>
      </c>
      <c r="O25" s="458">
        <f t="shared" si="1"/>
        <v>0</v>
      </c>
    </row>
    <row r="26" spans="1:23" ht="28" outlineLevel="2" x14ac:dyDescent="0.15">
      <c r="A26" t="s">
        <v>200</v>
      </c>
      <c r="B26" t="s">
        <v>1190</v>
      </c>
      <c r="D26" t="s">
        <v>202</v>
      </c>
      <c r="F26" s="420" t="s">
        <v>796</v>
      </c>
      <c r="G26" t="s">
        <v>101</v>
      </c>
      <c r="H26" s="442">
        <v>30000</v>
      </c>
      <c r="I26" s="442">
        <v>0</v>
      </c>
      <c r="J26" s="442"/>
      <c r="K26" s="442"/>
      <c r="L26" t="s">
        <v>406</v>
      </c>
      <c r="M26" s="420" t="s">
        <v>98</v>
      </c>
      <c r="N26" s="491">
        <f t="shared" si="0"/>
        <v>30000</v>
      </c>
      <c r="O26" s="458">
        <f t="shared" si="1"/>
        <v>0</v>
      </c>
    </row>
    <row r="27" spans="1:23" ht="42" outlineLevel="2" x14ac:dyDescent="0.15">
      <c r="A27" t="s">
        <v>200</v>
      </c>
      <c r="B27" t="s">
        <v>1191</v>
      </c>
      <c r="D27" t="s">
        <v>202</v>
      </c>
      <c r="F27" s="420" t="s">
        <v>1192</v>
      </c>
      <c r="G27" t="s">
        <v>204</v>
      </c>
      <c r="H27" s="442">
        <v>7000</v>
      </c>
      <c r="I27" s="442">
        <v>0</v>
      </c>
      <c r="J27" s="442"/>
      <c r="K27" s="442"/>
      <c r="L27" t="s">
        <v>1193</v>
      </c>
      <c r="M27" s="420" t="s">
        <v>98</v>
      </c>
      <c r="N27" s="491">
        <f t="shared" si="0"/>
        <v>7000</v>
      </c>
      <c r="O27" s="458">
        <f t="shared" si="1"/>
        <v>0</v>
      </c>
    </row>
    <row r="28" spans="1:23" ht="56" outlineLevel="2" x14ac:dyDescent="0.15">
      <c r="A28" t="s">
        <v>200</v>
      </c>
      <c r="B28" t="s">
        <v>1194</v>
      </c>
      <c r="D28" t="s">
        <v>202</v>
      </c>
      <c r="F28" s="420" t="s">
        <v>1195</v>
      </c>
      <c r="G28" t="s">
        <v>204</v>
      </c>
      <c r="H28" s="442">
        <v>7000</v>
      </c>
      <c r="I28" s="442">
        <v>0</v>
      </c>
      <c r="J28" s="442"/>
      <c r="K28" s="442"/>
      <c r="L28" t="s">
        <v>1196</v>
      </c>
      <c r="M28" s="420"/>
      <c r="N28" s="491">
        <f t="shared" si="0"/>
        <v>7000</v>
      </c>
      <c r="O28" s="458">
        <f t="shared" si="1"/>
        <v>0</v>
      </c>
    </row>
    <row r="29" spans="1:23" ht="28" outlineLevel="2" x14ac:dyDescent="0.15">
      <c r="A29" t="s">
        <v>200</v>
      </c>
      <c r="B29" t="s">
        <v>1197</v>
      </c>
      <c r="D29" t="s">
        <v>202</v>
      </c>
      <c r="F29" s="420" t="s">
        <v>1198</v>
      </c>
      <c r="G29" t="s">
        <v>248</v>
      </c>
      <c r="H29" s="442"/>
      <c r="I29" s="442">
        <v>28203.7</v>
      </c>
      <c r="J29" s="442"/>
      <c r="K29" s="506">
        <v>90823.74</v>
      </c>
      <c r="L29" t="s">
        <v>1199</v>
      </c>
      <c r="M29" s="420" t="s">
        <v>98</v>
      </c>
      <c r="N29" s="491">
        <f t="shared" si="0"/>
        <v>28203.7</v>
      </c>
      <c r="O29" s="458">
        <f t="shared" si="1"/>
        <v>62620.040000000008</v>
      </c>
    </row>
    <row r="30" spans="1:23" ht="28" outlineLevel="2" x14ac:dyDescent="0.15">
      <c r="A30" t="s">
        <v>200</v>
      </c>
      <c r="B30" t="s">
        <v>1200</v>
      </c>
      <c r="D30" t="s">
        <v>202</v>
      </c>
      <c r="F30" s="420" t="s">
        <v>1201</v>
      </c>
      <c r="G30" t="s">
        <v>101</v>
      </c>
      <c r="H30" s="442">
        <v>4500</v>
      </c>
      <c r="I30" s="442"/>
      <c r="J30" s="442"/>
      <c r="K30" s="442"/>
      <c r="L30" t="s">
        <v>1202</v>
      </c>
      <c r="M30" s="420" t="s">
        <v>98</v>
      </c>
      <c r="N30" s="491">
        <f t="shared" si="0"/>
        <v>4500</v>
      </c>
      <c r="O30" s="458">
        <f t="shared" si="1"/>
        <v>0</v>
      </c>
    </row>
    <row r="31" spans="1:23" ht="42" outlineLevel="2" x14ac:dyDescent="0.15">
      <c r="A31" t="s">
        <v>200</v>
      </c>
      <c r="B31" t="s">
        <v>1203</v>
      </c>
      <c r="D31" t="s">
        <v>202</v>
      </c>
      <c r="F31" s="420" t="s">
        <v>1204</v>
      </c>
      <c r="G31" t="s">
        <v>204</v>
      </c>
      <c r="H31" s="442">
        <v>7000</v>
      </c>
      <c r="I31" s="442">
        <v>0</v>
      </c>
      <c r="J31" s="442"/>
      <c r="K31" s="442"/>
      <c r="L31" t="s">
        <v>1205</v>
      </c>
      <c r="M31" s="420" t="s">
        <v>98</v>
      </c>
      <c r="N31" s="491">
        <f t="shared" si="0"/>
        <v>7000</v>
      </c>
      <c r="O31" s="458">
        <f t="shared" si="1"/>
        <v>0</v>
      </c>
    </row>
    <row r="32" spans="1:23" ht="28" outlineLevel="2" x14ac:dyDescent="0.15">
      <c r="A32" t="s">
        <v>200</v>
      </c>
      <c r="B32" s="520"/>
      <c r="D32" t="s">
        <v>202</v>
      </c>
      <c r="F32" s="420" t="s">
        <v>261</v>
      </c>
      <c r="G32" t="s">
        <v>101</v>
      </c>
      <c r="H32" s="442"/>
      <c r="I32" s="442">
        <v>0</v>
      </c>
      <c r="J32" s="442"/>
      <c r="K32" s="442"/>
      <c r="L32" t="s">
        <v>1207</v>
      </c>
      <c r="M32" s="420" t="s">
        <v>98</v>
      </c>
      <c r="N32" s="491">
        <f t="shared" si="0"/>
        <v>0</v>
      </c>
      <c r="O32" s="458">
        <f t="shared" si="1"/>
        <v>0</v>
      </c>
    </row>
    <row r="33" spans="1:15" ht="28" outlineLevel="2" x14ac:dyDescent="0.15">
      <c r="A33" t="s">
        <v>200</v>
      </c>
      <c r="B33" s="520" t="s">
        <v>1206</v>
      </c>
      <c r="D33" t="s">
        <v>202</v>
      </c>
      <c r="F33" s="420" t="s">
        <v>261</v>
      </c>
      <c r="G33" t="s">
        <v>101</v>
      </c>
      <c r="H33" s="442">
        <v>250000</v>
      </c>
      <c r="I33" s="442">
        <v>0</v>
      </c>
      <c r="J33" s="442"/>
      <c r="K33" s="442"/>
      <c r="L33" t="s">
        <v>1208</v>
      </c>
      <c r="M33" s="440" t="s">
        <v>268</v>
      </c>
      <c r="N33" s="491">
        <f t="shared" si="0"/>
        <v>250000</v>
      </c>
      <c r="O33" s="458">
        <f t="shared" si="1"/>
        <v>0</v>
      </c>
    </row>
    <row r="34" spans="1:15" ht="42" outlineLevel="2" x14ac:dyDescent="0.15">
      <c r="A34" t="s">
        <v>200</v>
      </c>
      <c r="B34" t="s">
        <v>1209</v>
      </c>
      <c r="D34" t="s">
        <v>202</v>
      </c>
      <c r="F34" s="420" t="s">
        <v>1210</v>
      </c>
      <c r="G34" t="s">
        <v>101</v>
      </c>
      <c r="H34" s="442">
        <v>20000</v>
      </c>
      <c r="I34" s="442">
        <v>0</v>
      </c>
      <c r="J34" s="442"/>
      <c r="K34" s="442"/>
      <c r="L34" t="s">
        <v>1211</v>
      </c>
      <c r="M34" s="420" t="s">
        <v>98</v>
      </c>
      <c r="N34" s="491">
        <f t="shared" si="0"/>
        <v>20000</v>
      </c>
      <c r="O34" s="458">
        <f t="shared" si="1"/>
        <v>0</v>
      </c>
    </row>
    <row r="35" spans="1:15" ht="28" outlineLevel="2" x14ac:dyDescent="0.15">
      <c r="A35" t="s">
        <v>200</v>
      </c>
      <c r="B35" t="s">
        <v>1212</v>
      </c>
      <c r="D35" t="s">
        <v>202</v>
      </c>
      <c r="F35" s="420" t="s">
        <v>1213</v>
      </c>
      <c r="G35" t="s">
        <v>793</v>
      </c>
      <c r="H35" s="442"/>
      <c r="I35" s="442">
        <v>82119.850000000006</v>
      </c>
      <c r="J35" s="442"/>
      <c r="K35" s="442">
        <v>264706.40000000002</v>
      </c>
      <c r="L35" t="s">
        <v>1214</v>
      </c>
      <c r="M35" s="420" t="s">
        <v>98</v>
      </c>
      <c r="N35" s="491">
        <f t="shared" si="0"/>
        <v>82119.850000000006</v>
      </c>
      <c r="O35" s="458">
        <f t="shared" si="1"/>
        <v>182586.55000000002</v>
      </c>
    </row>
    <row r="36" spans="1:15" ht="112" outlineLevel="2" x14ac:dyDescent="0.15">
      <c r="A36" t="s">
        <v>200</v>
      </c>
      <c r="B36" t="s">
        <v>1215</v>
      </c>
      <c r="D36" t="s">
        <v>274</v>
      </c>
      <c r="F36" s="420" t="s">
        <v>1216</v>
      </c>
      <c r="G36" t="s">
        <v>728</v>
      </c>
      <c r="H36" s="442">
        <v>15000</v>
      </c>
      <c r="I36" s="442">
        <v>0</v>
      </c>
      <c r="J36" s="442"/>
      <c r="K36" s="442"/>
      <c r="L36" t="s">
        <v>1217</v>
      </c>
      <c r="M36" s="420" t="s">
        <v>98</v>
      </c>
      <c r="N36" s="491">
        <f t="shared" si="0"/>
        <v>15000</v>
      </c>
      <c r="O36" s="458">
        <f t="shared" si="1"/>
        <v>0</v>
      </c>
    </row>
    <row r="37" spans="1:15" ht="56" outlineLevel="2" x14ac:dyDescent="0.15">
      <c r="A37" t="s">
        <v>200</v>
      </c>
      <c r="B37" t="s">
        <v>1218</v>
      </c>
      <c r="D37" t="s">
        <v>274</v>
      </c>
      <c r="F37" s="420" t="s">
        <v>1219</v>
      </c>
      <c r="G37" t="s">
        <v>156</v>
      </c>
      <c r="H37" s="442">
        <v>7500</v>
      </c>
      <c r="I37" s="442">
        <v>0</v>
      </c>
      <c r="J37" s="442"/>
      <c r="K37" s="442"/>
      <c r="L37" t="s">
        <v>1220</v>
      </c>
      <c r="M37" s="420" t="s">
        <v>98</v>
      </c>
      <c r="N37" s="491">
        <f t="shared" si="0"/>
        <v>7500</v>
      </c>
      <c r="O37" s="458">
        <f t="shared" si="1"/>
        <v>0</v>
      </c>
    </row>
    <row r="38" spans="1:15" ht="28" outlineLevel="2" x14ac:dyDescent="0.15">
      <c r="A38" t="s">
        <v>200</v>
      </c>
      <c r="B38" t="s">
        <v>1221</v>
      </c>
      <c r="D38" t="s">
        <v>274</v>
      </c>
      <c r="F38" s="420" t="s">
        <v>1222</v>
      </c>
      <c r="G38" t="s">
        <v>101</v>
      </c>
      <c r="H38" s="442">
        <v>20000</v>
      </c>
      <c r="I38" s="442">
        <v>0</v>
      </c>
      <c r="J38" s="442"/>
      <c r="K38" s="442"/>
      <c r="L38" t="s">
        <v>1223</v>
      </c>
      <c r="M38" s="420" t="s">
        <v>98</v>
      </c>
      <c r="N38" s="491">
        <f t="shared" si="0"/>
        <v>20000</v>
      </c>
      <c r="O38" s="458">
        <f t="shared" si="1"/>
        <v>0</v>
      </c>
    </row>
    <row r="39" spans="1:15" ht="56" outlineLevel="2" x14ac:dyDescent="0.15">
      <c r="A39" t="s">
        <v>200</v>
      </c>
      <c r="B39" t="s">
        <v>1224</v>
      </c>
      <c r="D39" t="s">
        <v>274</v>
      </c>
      <c r="F39" s="420" t="s">
        <v>1225</v>
      </c>
      <c r="G39" t="s">
        <v>305</v>
      </c>
      <c r="H39" s="442">
        <v>3800</v>
      </c>
      <c r="I39" s="442">
        <v>0</v>
      </c>
      <c r="J39" s="442"/>
      <c r="K39" s="442"/>
      <c r="L39" t="s">
        <v>1226</v>
      </c>
      <c r="M39" s="420" t="s">
        <v>98</v>
      </c>
      <c r="N39" s="491">
        <f t="shared" si="0"/>
        <v>3800</v>
      </c>
      <c r="O39" s="458">
        <f t="shared" si="1"/>
        <v>0</v>
      </c>
    </row>
    <row r="40" spans="1:15" ht="42" outlineLevel="2" x14ac:dyDescent="0.15">
      <c r="A40" t="s">
        <v>200</v>
      </c>
      <c r="B40" t="s">
        <v>1227</v>
      </c>
      <c r="D40" t="s">
        <v>274</v>
      </c>
      <c r="F40" s="420" t="s">
        <v>1228</v>
      </c>
      <c r="G40" t="s">
        <v>1229</v>
      </c>
      <c r="H40" s="442">
        <v>8000</v>
      </c>
      <c r="I40" s="442">
        <v>0</v>
      </c>
      <c r="J40" s="442"/>
      <c r="K40" s="442"/>
      <c r="L40" t="s">
        <v>1230</v>
      </c>
      <c r="M40" s="420" t="s">
        <v>98</v>
      </c>
      <c r="N40" s="491">
        <f t="shared" si="0"/>
        <v>8000</v>
      </c>
      <c r="O40" s="458">
        <f t="shared" si="1"/>
        <v>0</v>
      </c>
    </row>
    <row r="41" spans="1:15" ht="56" outlineLevel="2" x14ac:dyDescent="0.15">
      <c r="A41" t="s">
        <v>200</v>
      </c>
      <c r="B41" t="s">
        <v>1231</v>
      </c>
      <c r="D41" t="s">
        <v>274</v>
      </c>
      <c r="F41" s="420" t="s">
        <v>1232</v>
      </c>
      <c r="G41" t="s">
        <v>305</v>
      </c>
      <c r="H41" s="442">
        <v>8200</v>
      </c>
      <c r="I41" s="442">
        <v>0</v>
      </c>
      <c r="J41" s="442"/>
      <c r="K41" s="442"/>
      <c r="L41" t="s">
        <v>1226</v>
      </c>
      <c r="M41" s="420" t="s">
        <v>98</v>
      </c>
      <c r="N41" s="491">
        <f t="shared" si="0"/>
        <v>8200</v>
      </c>
      <c r="O41" s="458">
        <f t="shared" si="1"/>
        <v>0</v>
      </c>
    </row>
    <row r="42" spans="1:15" ht="112" outlineLevel="2" x14ac:dyDescent="0.15">
      <c r="A42" t="s">
        <v>200</v>
      </c>
      <c r="B42" t="s">
        <v>1233</v>
      </c>
      <c r="D42" t="s">
        <v>274</v>
      </c>
      <c r="F42" s="420" t="s">
        <v>1234</v>
      </c>
      <c r="G42" t="s">
        <v>728</v>
      </c>
      <c r="H42" s="442">
        <v>11580</v>
      </c>
      <c r="I42" s="442">
        <v>0</v>
      </c>
      <c r="J42" s="442"/>
      <c r="K42" s="442"/>
      <c r="L42" t="s">
        <v>1235</v>
      </c>
      <c r="M42" s="420" t="s">
        <v>98</v>
      </c>
      <c r="N42" s="491">
        <f t="shared" si="0"/>
        <v>11580</v>
      </c>
      <c r="O42" s="458">
        <f t="shared" si="1"/>
        <v>0</v>
      </c>
    </row>
    <row r="43" spans="1:15" ht="84" outlineLevel="2" x14ac:dyDescent="0.15">
      <c r="A43" t="s">
        <v>200</v>
      </c>
      <c r="B43" t="s">
        <v>1236</v>
      </c>
      <c r="D43" t="s">
        <v>274</v>
      </c>
      <c r="F43" s="420" t="s">
        <v>1237</v>
      </c>
      <c r="G43" t="s">
        <v>341</v>
      </c>
      <c r="H43" s="442">
        <v>17520</v>
      </c>
      <c r="I43" s="442">
        <v>0</v>
      </c>
      <c r="J43" s="442"/>
      <c r="K43" s="442"/>
      <c r="L43" t="s">
        <v>1238</v>
      </c>
      <c r="M43" s="420" t="s">
        <v>98</v>
      </c>
      <c r="N43" s="491">
        <f t="shared" si="0"/>
        <v>17520</v>
      </c>
      <c r="O43" s="458">
        <f t="shared" si="1"/>
        <v>0</v>
      </c>
    </row>
    <row r="44" spans="1:15" ht="42" outlineLevel="2" x14ac:dyDescent="0.15">
      <c r="A44" t="s">
        <v>200</v>
      </c>
      <c r="B44" t="s">
        <v>1239</v>
      </c>
      <c r="D44" t="s">
        <v>274</v>
      </c>
      <c r="F44" s="420" t="s">
        <v>1240</v>
      </c>
      <c r="G44" t="s">
        <v>890</v>
      </c>
      <c r="H44" s="442">
        <v>5200</v>
      </c>
      <c r="I44" s="442">
        <v>0</v>
      </c>
      <c r="J44" s="442"/>
      <c r="K44" s="442"/>
      <c r="L44" t="s">
        <v>1241</v>
      </c>
      <c r="M44" s="420" t="s">
        <v>98</v>
      </c>
      <c r="N44" s="491">
        <f t="shared" si="0"/>
        <v>5200</v>
      </c>
      <c r="O44" s="458">
        <f t="shared" si="1"/>
        <v>0</v>
      </c>
    </row>
    <row r="45" spans="1:15" ht="84" outlineLevel="2" x14ac:dyDescent="0.15">
      <c r="A45" t="s">
        <v>200</v>
      </c>
      <c r="B45" t="s">
        <v>1242</v>
      </c>
      <c r="D45" t="s">
        <v>274</v>
      </c>
      <c r="F45" s="420" t="s">
        <v>1243</v>
      </c>
      <c r="G45" t="s">
        <v>348</v>
      </c>
      <c r="H45" s="442">
        <v>8690</v>
      </c>
      <c r="I45" s="442">
        <v>0</v>
      </c>
      <c r="J45" s="442"/>
      <c r="K45" s="442"/>
      <c r="L45" t="s">
        <v>1244</v>
      </c>
      <c r="M45" s="420" t="s">
        <v>98</v>
      </c>
      <c r="N45" s="491">
        <f t="shared" si="0"/>
        <v>8690</v>
      </c>
      <c r="O45" s="458">
        <f t="shared" si="1"/>
        <v>0</v>
      </c>
    </row>
    <row r="46" spans="1:15" ht="56" outlineLevel="2" x14ac:dyDescent="0.15">
      <c r="A46" t="s">
        <v>200</v>
      </c>
      <c r="B46" t="s">
        <v>1245</v>
      </c>
      <c r="D46" t="s">
        <v>274</v>
      </c>
      <c r="F46" s="420" t="s">
        <v>1246</v>
      </c>
      <c r="G46" t="s">
        <v>156</v>
      </c>
      <c r="H46" s="442">
        <v>4500</v>
      </c>
      <c r="I46" s="442">
        <v>0</v>
      </c>
      <c r="J46" s="442"/>
      <c r="K46" s="442"/>
      <c r="L46" t="s">
        <v>1247</v>
      </c>
      <c r="M46" s="420" t="s">
        <v>98</v>
      </c>
      <c r="N46" s="491">
        <f t="shared" si="0"/>
        <v>4500</v>
      </c>
      <c r="O46" s="458">
        <f t="shared" si="1"/>
        <v>0</v>
      </c>
    </row>
    <row r="47" spans="1:15" ht="98" outlineLevel="2" x14ac:dyDescent="0.15">
      <c r="A47" t="s">
        <v>200</v>
      </c>
      <c r="B47" t="s">
        <v>1248</v>
      </c>
      <c r="D47" t="s">
        <v>274</v>
      </c>
      <c r="F47" s="420" t="s">
        <v>1249</v>
      </c>
      <c r="G47" t="s">
        <v>170</v>
      </c>
      <c r="H47" s="442">
        <v>18975</v>
      </c>
      <c r="I47" s="442">
        <v>0</v>
      </c>
      <c r="J47" s="442"/>
      <c r="K47" s="442"/>
      <c r="L47" t="s">
        <v>1250</v>
      </c>
      <c r="M47" s="420" t="s">
        <v>98</v>
      </c>
      <c r="N47" s="491">
        <f t="shared" si="0"/>
        <v>18975</v>
      </c>
      <c r="O47" s="458">
        <f t="shared" si="1"/>
        <v>0</v>
      </c>
    </row>
    <row r="48" spans="1:15" ht="42" outlineLevel="2" x14ac:dyDescent="0.15">
      <c r="A48" t="s">
        <v>200</v>
      </c>
      <c r="B48" t="s">
        <v>1251</v>
      </c>
      <c r="D48" t="s">
        <v>274</v>
      </c>
      <c r="F48" s="420" t="s">
        <v>1252</v>
      </c>
      <c r="G48" t="s">
        <v>324</v>
      </c>
      <c r="H48" s="442">
        <v>34075</v>
      </c>
      <c r="I48" s="442">
        <v>0</v>
      </c>
      <c r="J48" s="442"/>
      <c r="K48" s="442"/>
      <c r="L48" t="s">
        <v>1253</v>
      </c>
      <c r="M48" s="420" t="s">
        <v>98</v>
      </c>
      <c r="N48" s="491">
        <f t="shared" si="0"/>
        <v>34075</v>
      </c>
      <c r="O48" s="458">
        <f t="shared" si="1"/>
        <v>0</v>
      </c>
    </row>
    <row r="49" spans="1:15" ht="42" outlineLevel="2" x14ac:dyDescent="0.15">
      <c r="A49" t="s">
        <v>200</v>
      </c>
      <c r="B49" t="s">
        <v>1254</v>
      </c>
      <c r="D49" t="s">
        <v>274</v>
      </c>
      <c r="F49" s="420" t="s">
        <v>1252</v>
      </c>
      <c r="G49" t="s">
        <v>890</v>
      </c>
      <c r="H49" s="442">
        <v>10000</v>
      </c>
      <c r="I49" s="442">
        <v>0</v>
      </c>
      <c r="J49" s="442"/>
      <c r="K49" s="442"/>
      <c r="L49" t="s">
        <v>1255</v>
      </c>
      <c r="M49" s="420" t="s">
        <v>98</v>
      </c>
      <c r="N49" s="491">
        <f t="shared" si="0"/>
        <v>10000</v>
      </c>
      <c r="O49" s="458">
        <f t="shared" si="1"/>
        <v>0</v>
      </c>
    </row>
    <row r="50" spans="1:15" ht="56" outlineLevel="2" x14ac:dyDescent="0.15">
      <c r="A50" t="s">
        <v>200</v>
      </c>
      <c r="B50" t="s">
        <v>1256</v>
      </c>
      <c r="D50" t="s">
        <v>274</v>
      </c>
      <c r="F50" s="420" t="s">
        <v>1257</v>
      </c>
      <c r="G50" t="s">
        <v>1258</v>
      </c>
      <c r="H50" s="442">
        <v>9000</v>
      </c>
      <c r="I50" s="442">
        <v>0</v>
      </c>
      <c r="J50" s="442"/>
      <c r="K50" s="442"/>
      <c r="L50" t="s">
        <v>1259</v>
      </c>
      <c r="M50" s="420" t="s">
        <v>98</v>
      </c>
      <c r="N50" s="491">
        <f t="shared" si="0"/>
        <v>9000</v>
      </c>
      <c r="O50" s="458">
        <f t="shared" si="1"/>
        <v>0</v>
      </c>
    </row>
    <row r="51" spans="1:15" ht="42" outlineLevel="2" x14ac:dyDescent="0.15">
      <c r="A51" t="s">
        <v>200</v>
      </c>
      <c r="B51" t="s">
        <v>1260</v>
      </c>
      <c r="D51" t="s">
        <v>274</v>
      </c>
      <c r="F51" s="420" t="s">
        <v>1261</v>
      </c>
      <c r="G51" t="s">
        <v>156</v>
      </c>
      <c r="H51" s="442">
        <v>11000</v>
      </c>
      <c r="I51" s="442">
        <v>0</v>
      </c>
      <c r="J51" s="442"/>
      <c r="K51" s="442"/>
      <c r="L51" t="s">
        <v>1262</v>
      </c>
      <c r="M51" s="420" t="s">
        <v>98</v>
      </c>
      <c r="N51" s="491">
        <f t="shared" si="0"/>
        <v>11000</v>
      </c>
      <c r="O51" s="458">
        <f t="shared" si="1"/>
        <v>0</v>
      </c>
    </row>
    <row r="52" spans="1:15" ht="56" outlineLevel="2" x14ac:dyDescent="0.15">
      <c r="A52" t="s">
        <v>200</v>
      </c>
      <c r="B52" t="s">
        <v>1263</v>
      </c>
      <c r="D52" t="s">
        <v>274</v>
      </c>
      <c r="F52" s="420" t="s">
        <v>1264</v>
      </c>
      <c r="G52" t="s">
        <v>156</v>
      </c>
      <c r="H52" s="442">
        <v>6000</v>
      </c>
      <c r="I52" s="442">
        <v>0</v>
      </c>
      <c r="J52" s="442"/>
      <c r="K52" s="442"/>
      <c r="L52" t="s">
        <v>1265</v>
      </c>
      <c r="M52" s="420" t="s">
        <v>98</v>
      </c>
      <c r="N52" s="491">
        <f t="shared" si="0"/>
        <v>6000</v>
      </c>
      <c r="O52" s="458">
        <f t="shared" si="1"/>
        <v>0</v>
      </c>
    </row>
    <row r="53" spans="1:15" ht="56" outlineLevel="2" x14ac:dyDescent="0.15">
      <c r="A53" t="s">
        <v>200</v>
      </c>
      <c r="B53" t="s">
        <v>1266</v>
      </c>
      <c r="D53" t="s">
        <v>274</v>
      </c>
      <c r="F53" s="420" t="s">
        <v>1267</v>
      </c>
      <c r="G53" t="s">
        <v>156</v>
      </c>
      <c r="H53" s="442">
        <v>5000</v>
      </c>
      <c r="I53" s="442">
        <v>0</v>
      </c>
      <c r="J53" s="442"/>
      <c r="K53" s="442"/>
      <c r="L53" t="s">
        <v>1262</v>
      </c>
      <c r="M53" s="420" t="s">
        <v>98</v>
      </c>
      <c r="N53" s="491">
        <f t="shared" si="0"/>
        <v>5000</v>
      </c>
      <c r="O53" s="458">
        <f t="shared" si="1"/>
        <v>0</v>
      </c>
    </row>
    <row r="54" spans="1:15" ht="56" outlineLevel="2" x14ac:dyDescent="0.15">
      <c r="A54" t="s">
        <v>200</v>
      </c>
      <c r="B54" t="s">
        <v>1268</v>
      </c>
      <c r="D54" t="s">
        <v>274</v>
      </c>
      <c r="F54" s="420" t="s">
        <v>1269</v>
      </c>
      <c r="G54" t="s">
        <v>156</v>
      </c>
      <c r="H54" s="442">
        <v>13000</v>
      </c>
      <c r="I54" s="442">
        <v>0</v>
      </c>
      <c r="J54" s="442"/>
      <c r="K54" s="442"/>
      <c r="L54" t="s">
        <v>1265</v>
      </c>
      <c r="M54" s="420" t="s">
        <v>98</v>
      </c>
      <c r="N54" s="491">
        <f t="shared" si="0"/>
        <v>13000</v>
      </c>
      <c r="O54" s="458">
        <f t="shared" si="1"/>
        <v>0</v>
      </c>
    </row>
    <row r="55" spans="1:15" ht="56" outlineLevel="2" x14ac:dyDescent="0.15">
      <c r="A55" t="s">
        <v>200</v>
      </c>
      <c r="B55" t="s">
        <v>1270</v>
      </c>
      <c r="D55" t="s">
        <v>274</v>
      </c>
      <c r="F55" s="420" t="s">
        <v>1271</v>
      </c>
      <c r="G55" t="s">
        <v>381</v>
      </c>
      <c r="H55" s="442">
        <v>25000</v>
      </c>
      <c r="I55" s="442">
        <v>0</v>
      </c>
      <c r="J55" s="442"/>
      <c r="K55" s="442"/>
      <c r="L55" t="s">
        <v>1272</v>
      </c>
      <c r="M55" s="420" t="s">
        <v>98</v>
      </c>
      <c r="N55" s="491">
        <f t="shared" si="0"/>
        <v>25000</v>
      </c>
      <c r="O55" s="458">
        <f t="shared" si="1"/>
        <v>0</v>
      </c>
    </row>
    <row r="56" spans="1:15" ht="42" outlineLevel="2" x14ac:dyDescent="0.15">
      <c r="A56" t="s">
        <v>200</v>
      </c>
      <c r="B56" t="s">
        <v>1273</v>
      </c>
      <c r="D56" t="s">
        <v>274</v>
      </c>
      <c r="F56" s="420" t="s">
        <v>1274</v>
      </c>
      <c r="G56" t="s">
        <v>324</v>
      </c>
      <c r="H56" s="442">
        <v>21200</v>
      </c>
      <c r="I56" s="442">
        <v>0</v>
      </c>
      <c r="J56" s="442"/>
      <c r="K56" s="442"/>
      <c r="L56" t="s">
        <v>1275</v>
      </c>
      <c r="M56" s="420" t="s">
        <v>98</v>
      </c>
      <c r="N56" s="491">
        <f t="shared" si="0"/>
        <v>21200</v>
      </c>
      <c r="O56" s="458">
        <f t="shared" si="1"/>
        <v>0</v>
      </c>
    </row>
    <row r="57" spans="1:15" ht="42" outlineLevel="2" x14ac:dyDescent="0.15">
      <c r="A57" t="s">
        <v>200</v>
      </c>
      <c r="B57" t="s">
        <v>1276</v>
      </c>
      <c r="D57" t="s">
        <v>274</v>
      </c>
      <c r="F57" s="420" t="s">
        <v>1277</v>
      </c>
      <c r="G57" t="s">
        <v>156</v>
      </c>
      <c r="H57" s="442">
        <v>20000</v>
      </c>
      <c r="I57" s="442">
        <v>0</v>
      </c>
      <c r="J57" s="442"/>
      <c r="K57" s="442"/>
      <c r="L57" t="s">
        <v>1278</v>
      </c>
      <c r="M57" s="420" t="s">
        <v>98</v>
      </c>
      <c r="N57" s="491">
        <f t="shared" si="0"/>
        <v>20000</v>
      </c>
      <c r="O57" s="458">
        <f t="shared" si="1"/>
        <v>0</v>
      </c>
    </row>
    <row r="58" spans="1:15" ht="42" outlineLevel="2" x14ac:dyDescent="0.15">
      <c r="A58" t="s">
        <v>200</v>
      </c>
      <c r="B58" t="s">
        <v>1279</v>
      </c>
      <c r="D58" t="s">
        <v>274</v>
      </c>
      <c r="F58" s="420" t="s">
        <v>1280</v>
      </c>
      <c r="G58" t="s">
        <v>156</v>
      </c>
      <c r="H58" s="442">
        <v>9300</v>
      </c>
      <c r="I58" s="442">
        <v>0</v>
      </c>
      <c r="J58" s="442"/>
      <c r="K58" s="442"/>
      <c r="L58" t="s">
        <v>1281</v>
      </c>
      <c r="M58" s="420" t="s">
        <v>98</v>
      </c>
      <c r="N58" s="491">
        <f t="shared" si="0"/>
        <v>9300</v>
      </c>
      <c r="O58" s="458">
        <f t="shared" si="1"/>
        <v>0</v>
      </c>
    </row>
    <row r="59" spans="1:15" ht="42" outlineLevel="2" x14ac:dyDescent="0.15">
      <c r="A59" t="s">
        <v>200</v>
      </c>
      <c r="B59" t="s">
        <v>1282</v>
      </c>
      <c r="D59" t="s">
        <v>274</v>
      </c>
      <c r="F59" s="420" t="s">
        <v>1283</v>
      </c>
      <c r="G59" t="s">
        <v>156</v>
      </c>
      <c r="H59" s="442">
        <v>8500</v>
      </c>
      <c r="I59" s="442">
        <v>0</v>
      </c>
      <c r="J59" s="442"/>
      <c r="K59" s="442"/>
      <c r="L59" t="s">
        <v>1284</v>
      </c>
      <c r="M59" s="420" t="s">
        <v>98</v>
      </c>
      <c r="N59" s="491">
        <f t="shared" si="0"/>
        <v>8500</v>
      </c>
      <c r="O59" s="458">
        <f t="shared" si="1"/>
        <v>0</v>
      </c>
    </row>
    <row r="60" spans="1:15" ht="42" outlineLevel="2" x14ac:dyDescent="0.15">
      <c r="A60" t="s">
        <v>200</v>
      </c>
      <c r="B60" t="s">
        <v>1285</v>
      </c>
      <c r="D60" t="s">
        <v>274</v>
      </c>
      <c r="F60" s="420" t="s">
        <v>1286</v>
      </c>
      <c r="G60" t="s">
        <v>1229</v>
      </c>
      <c r="H60" s="442">
        <v>6050</v>
      </c>
      <c r="I60" s="442">
        <v>0</v>
      </c>
      <c r="J60" s="442"/>
      <c r="K60" s="442"/>
      <c r="L60" t="s">
        <v>1287</v>
      </c>
      <c r="M60" s="420" t="s">
        <v>98</v>
      </c>
      <c r="N60" s="491">
        <f t="shared" si="0"/>
        <v>6050</v>
      </c>
      <c r="O60" s="458">
        <f t="shared" si="1"/>
        <v>0</v>
      </c>
    </row>
    <row r="61" spans="1:15" ht="42" outlineLevel="2" x14ac:dyDescent="0.15">
      <c r="A61" t="s">
        <v>200</v>
      </c>
      <c r="B61" t="s">
        <v>1288</v>
      </c>
      <c r="D61" t="s">
        <v>274</v>
      </c>
      <c r="F61" s="420" t="s">
        <v>1289</v>
      </c>
      <c r="G61" t="s">
        <v>101</v>
      </c>
      <c r="H61" s="442">
        <v>500</v>
      </c>
      <c r="I61" s="442">
        <v>0</v>
      </c>
      <c r="J61" s="442"/>
      <c r="K61" s="442"/>
      <c r="L61" t="s">
        <v>1223</v>
      </c>
      <c r="M61" s="420" t="s">
        <v>98</v>
      </c>
      <c r="N61" s="491">
        <f t="shared" si="0"/>
        <v>500</v>
      </c>
      <c r="O61" s="458">
        <f t="shared" si="1"/>
        <v>0</v>
      </c>
    </row>
    <row r="62" spans="1:15" ht="42" outlineLevel="2" x14ac:dyDescent="0.15">
      <c r="A62" t="s">
        <v>200</v>
      </c>
      <c r="B62" t="s">
        <v>1290</v>
      </c>
      <c r="D62" t="s">
        <v>274</v>
      </c>
      <c r="F62" s="420" t="s">
        <v>1291</v>
      </c>
      <c r="G62" t="s">
        <v>358</v>
      </c>
      <c r="H62" s="442">
        <v>13500</v>
      </c>
      <c r="I62" s="442">
        <v>0</v>
      </c>
      <c r="J62" s="442"/>
      <c r="K62" s="442"/>
      <c r="L62" t="s">
        <v>1292</v>
      </c>
      <c r="M62" s="420" t="s">
        <v>98</v>
      </c>
      <c r="N62" s="491">
        <f t="shared" si="0"/>
        <v>13500</v>
      </c>
      <c r="O62" s="458">
        <f t="shared" si="1"/>
        <v>0</v>
      </c>
    </row>
    <row r="63" spans="1:15" ht="56" outlineLevel="2" x14ac:dyDescent="0.15">
      <c r="A63" t="s">
        <v>200</v>
      </c>
      <c r="B63" t="s">
        <v>1293</v>
      </c>
      <c r="D63" t="s">
        <v>274</v>
      </c>
      <c r="F63" s="420" t="s">
        <v>1294</v>
      </c>
      <c r="G63" t="s">
        <v>305</v>
      </c>
      <c r="H63" s="442">
        <v>9600</v>
      </c>
      <c r="I63" s="442">
        <v>0</v>
      </c>
      <c r="J63" s="442"/>
      <c r="K63" s="442"/>
      <c r="L63" t="s">
        <v>1295</v>
      </c>
      <c r="M63" s="420" t="s">
        <v>98</v>
      </c>
      <c r="N63" s="491">
        <f t="shared" si="0"/>
        <v>9600</v>
      </c>
      <c r="O63" s="458">
        <f t="shared" si="1"/>
        <v>0</v>
      </c>
    </row>
    <row r="64" spans="1:15" ht="42" outlineLevel="2" x14ac:dyDescent="0.15">
      <c r="A64" t="s">
        <v>200</v>
      </c>
      <c r="B64" t="s">
        <v>1296</v>
      </c>
      <c r="D64" t="s">
        <v>274</v>
      </c>
      <c r="F64" s="420" t="s">
        <v>1283</v>
      </c>
      <c r="G64" t="s">
        <v>170</v>
      </c>
      <c r="H64" s="442">
        <v>19050</v>
      </c>
      <c r="I64" s="442">
        <v>0</v>
      </c>
      <c r="J64" s="442"/>
      <c r="K64" s="442"/>
      <c r="L64" t="s">
        <v>1297</v>
      </c>
      <c r="M64" s="420" t="s">
        <v>98</v>
      </c>
      <c r="N64" s="491">
        <f t="shared" si="0"/>
        <v>19050</v>
      </c>
      <c r="O64" s="458">
        <f t="shared" si="1"/>
        <v>0</v>
      </c>
    </row>
    <row r="65" spans="1:19" ht="42" outlineLevel="2" x14ac:dyDescent="0.15">
      <c r="A65" t="s">
        <v>200</v>
      </c>
      <c r="B65" t="s">
        <v>1298</v>
      </c>
      <c r="D65" t="s">
        <v>274</v>
      </c>
      <c r="F65" s="420" t="s">
        <v>1299</v>
      </c>
      <c r="G65" t="s">
        <v>170</v>
      </c>
      <c r="H65" s="442">
        <v>13680</v>
      </c>
      <c r="I65" s="442">
        <v>0</v>
      </c>
      <c r="J65" s="442"/>
      <c r="K65" s="442"/>
      <c r="L65" t="s">
        <v>1300</v>
      </c>
      <c r="M65" s="420" t="s">
        <v>98</v>
      </c>
      <c r="N65" s="491">
        <f t="shared" si="0"/>
        <v>13680</v>
      </c>
      <c r="O65" s="458">
        <f t="shared" si="1"/>
        <v>0</v>
      </c>
    </row>
    <row r="66" spans="1:19" ht="56" outlineLevel="2" x14ac:dyDescent="0.15">
      <c r="A66" t="s">
        <v>200</v>
      </c>
      <c r="B66" t="s">
        <v>1301</v>
      </c>
      <c r="D66" t="s">
        <v>274</v>
      </c>
      <c r="F66" s="420" t="s">
        <v>1302</v>
      </c>
      <c r="G66" t="s">
        <v>156</v>
      </c>
      <c r="H66" s="442">
        <v>2500</v>
      </c>
      <c r="I66" s="442">
        <v>0</v>
      </c>
      <c r="J66" s="442"/>
      <c r="K66" s="442"/>
      <c r="L66" t="s">
        <v>1303</v>
      </c>
      <c r="M66" s="420" t="s">
        <v>98</v>
      </c>
      <c r="N66" s="491">
        <f t="shared" si="0"/>
        <v>2500</v>
      </c>
      <c r="O66" s="458">
        <f t="shared" si="1"/>
        <v>0</v>
      </c>
    </row>
    <row r="67" spans="1:19" ht="56" outlineLevel="2" x14ac:dyDescent="0.15">
      <c r="A67" t="s">
        <v>200</v>
      </c>
      <c r="B67" t="s">
        <v>1304</v>
      </c>
      <c r="D67" t="s">
        <v>274</v>
      </c>
      <c r="F67" s="420" t="s">
        <v>1305</v>
      </c>
      <c r="G67" t="s">
        <v>156</v>
      </c>
      <c r="H67" s="442">
        <v>14000</v>
      </c>
      <c r="I67" s="442">
        <v>0</v>
      </c>
      <c r="J67" s="442"/>
      <c r="K67" s="442"/>
      <c r="L67" t="s">
        <v>1306</v>
      </c>
      <c r="M67" s="420" t="s">
        <v>98</v>
      </c>
      <c r="N67" s="491">
        <f t="shared" si="0"/>
        <v>14000</v>
      </c>
      <c r="O67" s="458">
        <f t="shared" si="1"/>
        <v>0</v>
      </c>
    </row>
    <row r="68" spans="1:19" ht="56" outlineLevel="2" x14ac:dyDescent="0.15">
      <c r="A68" t="s">
        <v>200</v>
      </c>
      <c r="B68" t="s">
        <v>1307</v>
      </c>
      <c r="D68" t="s">
        <v>274</v>
      </c>
      <c r="F68" s="420" t="s">
        <v>1308</v>
      </c>
      <c r="G68" t="s">
        <v>156</v>
      </c>
      <c r="H68" s="442">
        <v>10000</v>
      </c>
      <c r="I68" s="442">
        <v>0</v>
      </c>
      <c r="J68" s="442"/>
      <c r="K68" s="442"/>
      <c r="L68" t="s">
        <v>1303</v>
      </c>
      <c r="M68" s="420" t="s">
        <v>98</v>
      </c>
      <c r="N68" s="491">
        <f t="shared" si="0"/>
        <v>10000</v>
      </c>
      <c r="O68" s="458">
        <f t="shared" ref="O68:O99" si="2">IF((J68+K68)&gt;0, (J68+K68)-N68,0)</f>
        <v>0</v>
      </c>
    </row>
    <row r="69" spans="1:19" ht="56" outlineLevel="2" x14ac:dyDescent="0.15">
      <c r="A69" t="s">
        <v>200</v>
      </c>
      <c r="B69" t="s">
        <v>1309</v>
      </c>
      <c r="D69" t="s">
        <v>274</v>
      </c>
      <c r="F69" s="420" t="s">
        <v>1310</v>
      </c>
      <c r="G69" t="s">
        <v>156</v>
      </c>
      <c r="H69" s="442">
        <v>12800</v>
      </c>
      <c r="I69" s="442">
        <v>0</v>
      </c>
      <c r="J69" s="442"/>
      <c r="K69" s="442"/>
      <c r="L69" t="s">
        <v>1311</v>
      </c>
      <c r="M69" s="420" t="s">
        <v>98</v>
      </c>
      <c r="N69" s="491">
        <f t="shared" ref="N69:N99" si="3">SUM(H69+I69)</f>
        <v>12800</v>
      </c>
      <c r="O69" s="458">
        <f t="shared" si="2"/>
        <v>0</v>
      </c>
    </row>
    <row r="70" spans="1:19" ht="70" outlineLevel="2" x14ac:dyDescent="0.15">
      <c r="A70" t="s">
        <v>200</v>
      </c>
      <c r="B70" t="s">
        <v>1312</v>
      </c>
      <c r="D70" t="s">
        <v>274</v>
      </c>
      <c r="F70" s="420" t="s">
        <v>1313</v>
      </c>
      <c r="G70" t="s">
        <v>1314</v>
      </c>
      <c r="H70" s="442">
        <v>15416</v>
      </c>
      <c r="I70" s="442">
        <v>0</v>
      </c>
      <c r="J70" s="442"/>
      <c r="K70" s="442"/>
      <c r="L70" t="s">
        <v>1315</v>
      </c>
      <c r="M70" s="420" t="s">
        <v>98</v>
      </c>
      <c r="N70" s="491">
        <f t="shared" si="3"/>
        <v>15416</v>
      </c>
      <c r="O70" s="458">
        <f t="shared" si="2"/>
        <v>0</v>
      </c>
    </row>
    <row r="71" spans="1:19" ht="56" outlineLevel="2" x14ac:dyDescent="0.15">
      <c r="A71" t="s">
        <v>200</v>
      </c>
      <c r="B71" t="s">
        <v>1316</v>
      </c>
      <c r="D71" t="s">
        <v>274</v>
      </c>
      <c r="F71" s="420" t="s">
        <v>1317</v>
      </c>
      <c r="G71" t="s">
        <v>377</v>
      </c>
      <c r="H71" s="442">
        <v>9000</v>
      </c>
      <c r="I71" s="442">
        <v>0</v>
      </c>
      <c r="J71" s="442"/>
      <c r="K71" s="442"/>
      <c r="L71" t="s">
        <v>1318</v>
      </c>
      <c r="M71" s="420" t="s">
        <v>98</v>
      </c>
      <c r="N71" s="491">
        <f t="shared" si="3"/>
        <v>9000</v>
      </c>
      <c r="O71" s="458">
        <f t="shared" si="2"/>
        <v>0</v>
      </c>
    </row>
    <row r="72" spans="1:19" outlineLevel="2" x14ac:dyDescent="0.15">
      <c r="H72" s="506"/>
      <c r="I72" s="506"/>
      <c r="J72" s="506"/>
      <c r="K72" s="506"/>
      <c r="M72" s="420"/>
      <c r="N72" s="29"/>
      <c r="O72" s="506"/>
    </row>
    <row r="73" spans="1:19" s="486" customFormat="1" ht="15" outlineLevel="1" x14ac:dyDescent="0.2">
      <c r="A73" s="493" t="s">
        <v>517</v>
      </c>
      <c r="B73" s="493">
        <f>COUNTA(B18:B71)</f>
        <v>53</v>
      </c>
      <c r="C73" s="493"/>
      <c r="D73" s="493"/>
      <c r="E73" s="493"/>
      <c r="F73" s="494"/>
      <c r="G73" s="493"/>
      <c r="H73" s="495">
        <f>SUBTOTAL(9,H18:H72)</f>
        <v>1234636</v>
      </c>
      <c r="I73" s="495">
        <f>SUBTOTAL(9,I18:I72)</f>
        <v>110323.55</v>
      </c>
      <c r="J73" s="495">
        <f>SUBTOTAL(9,J18:J72)</f>
        <v>0</v>
      </c>
      <c r="K73" s="496">
        <f>SUBTOTAL(9,K18:K72)</f>
        <v>370918.88</v>
      </c>
      <c r="L73" s="493"/>
      <c r="M73" s="494"/>
      <c r="N73" s="497">
        <f>SUBTOTAL(9,N18:N72)</f>
        <v>1344959.5499999998</v>
      </c>
      <c r="O73" s="495">
        <f>SUBTOTAL(9,O18:O72)</f>
        <v>160595.33000000002</v>
      </c>
      <c r="Q73" s="486" t="s">
        <v>1388</v>
      </c>
      <c r="R73" s="486" t="s">
        <v>1389</v>
      </c>
      <c r="S73" s="486" t="s">
        <v>1390</v>
      </c>
    </row>
    <row r="74" spans="1:19" ht="28" outlineLevel="2" x14ac:dyDescent="0.15">
      <c r="A74" t="s">
        <v>410</v>
      </c>
      <c r="B74" t="s">
        <v>1319</v>
      </c>
      <c r="D74" t="s">
        <v>412</v>
      </c>
      <c r="F74" s="420" t="s">
        <v>429</v>
      </c>
      <c r="G74" t="s">
        <v>1320</v>
      </c>
      <c r="H74" s="442"/>
      <c r="I74" s="442">
        <v>118094.69</v>
      </c>
      <c r="J74" s="442"/>
      <c r="K74" s="442">
        <v>382391.07</v>
      </c>
      <c r="L74" t="s">
        <v>1321</v>
      </c>
      <c r="M74" s="420" t="s">
        <v>419</v>
      </c>
      <c r="N74" s="491">
        <f t="shared" si="3"/>
        <v>118094.69</v>
      </c>
      <c r="O74" s="458">
        <f t="shared" si="2"/>
        <v>264296.38</v>
      </c>
      <c r="Q74" t="s">
        <v>759</v>
      </c>
      <c r="R74">
        <v>1</v>
      </c>
      <c r="S74">
        <v>1</v>
      </c>
    </row>
    <row r="75" spans="1:19" ht="28" outlineLevel="2" x14ac:dyDescent="0.15">
      <c r="A75" t="s">
        <v>410</v>
      </c>
      <c r="B75" t="s">
        <v>1322</v>
      </c>
      <c r="D75" t="s">
        <v>412</v>
      </c>
      <c r="F75" s="420" t="s">
        <v>425</v>
      </c>
      <c r="G75" t="s">
        <v>1323</v>
      </c>
      <c r="H75" s="442"/>
      <c r="I75" s="442">
        <v>170803.15</v>
      </c>
      <c r="J75" s="442"/>
      <c r="K75" s="442">
        <v>549333.48</v>
      </c>
      <c r="L75" t="s">
        <v>1324</v>
      </c>
      <c r="M75" s="420" t="s">
        <v>419</v>
      </c>
      <c r="N75" s="491">
        <f t="shared" si="3"/>
        <v>170803.15</v>
      </c>
      <c r="O75" s="458">
        <f t="shared" si="2"/>
        <v>378530.32999999996</v>
      </c>
      <c r="Q75" s="420" t="s">
        <v>419</v>
      </c>
      <c r="R75">
        <v>10</v>
      </c>
      <c r="S75">
        <v>10</v>
      </c>
    </row>
    <row r="76" spans="1:19" ht="42" outlineLevel="2" x14ac:dyDescent="0.15">
      <c r="A76" t="s">
        <v>410</v>
      </c>
      <c r="B76" t="s">
        <v>1325</v>
      </c>
      <c r="D76" t="s">
        <v>412</v>
      </c>
      <c r="F76" s="420" t="s">
        <v>955</v>
      </c>
      <c r="G76" t="s">
        <v>101</v>
      </c>
      <c r="H76" s="442"/>
      <c r="I76" s="442">
        <v>59679.6</v>
      </c>
      <c r="J76" s="442"/>
      <c r="K76" s="442">
        <v>191627.68</v>
      </c>
      <c r="L76" t="s">
        <v>1326</v>
      </c>
      <c r="M76" s="420" t="s">
        <v>419</v>
      </c>
      <c r="N76" s="491">
        <f t="shared" si="3"/>
        <v>59679.6</v>
      </c>
      <c r="O76" s="458">
        <f t="shared" si="2"/>
        <v>131948.07999999999</v>
      </c>
      <c r="Q76" s="420" t="s">
        <v>476</v>
      </c>
      <c r="R76">
        <v>8</v>
      </c>
      <c r="S76">
        <v>115</v>
      </c>
    </row>
    <row r="77" spans="1:19" ht="28" outlineLevel="2" x14ac:dyDescent="0.15">
      <c r="A77" t="s">
        <v>410</v>
      </c>
      <c r="B77" t="s">
        <v>1327</v>
      </c>
      <c r="D77" t="s">
        <v>412</v>
      </c>
      <c r="F77" s="420" t="s">
        <v>429</v>
      </c>
      <c r="G77" t="s">
        <v>1328</v>
      </c>
      <c r="H77" s="442"/>
      <c r="I77" s="442">
        <v>194877.1</v>
      </c>
      <c r="J77" s="442"/>
      <c r="K77" s="442">
        <v>631600.51</v>
      </c>
      <c r="L77" t="s">
        <v>1329</v>
      </c>
      <c r="M77" s="420" t="s">
        <v>419</v>
      </c>
      <c r="N77" s="491">
        <f t="shared" si="3"/>
        <v>194877.1</v>
      </c>
      <c r="O77" s="458">
        <f t="shared" si="2"/>
        <v>436723.41000000003</v>
      </c>
    </row>
    <row r="78" spans="1:19" ht="28" outlineLevel="2" x14ac:dyDescent="0.15">
      <c r="A78" t="s">
        <v>410</v>
      </c>
      <c r="B78" t="s">
        <v>1330</v>
      </c>
      <c r="D78" t="s">
        <v>412</v>
      </c>
      <c r="F78" s="420" t="s">
        <v>440</v>
      </c>
      <c r="G78" t="s">
        <v>952</v>
      </c>
      <c r="H78" s="442"/>
      <c r="I78" s="442">
        <v>189525.56</v>
      </c>
      <c r="J78" s="442"/>
      <c r="K78" s="442">
        <v>598781.72</v>
      </c>
      <c r="L78" t="s">
        <v>1331</v>
      </c>
      <c r="M78" s="420" t="s">
        <v>419</v>
      </c>
      <c r="N78" s="491">
        <f t="shared" si="3"/>
        <v>189525.56</v>
      </c>
      <c r="O78" s="458">
        <f t="shared" si="2"/>
        <v>409256.16</v>
      </c>
    </row>
    <row r="79" spans="1:19" ht="28" outlineLevel="2" x14ac:dyDescent="0.15">
      <c r="A79" t="s">
        <v>410</v>
      </c>
      <c r="B79" t="s">
        <v>1332</v>
      </c>
      <c r="D79" t="s">
        <v>412</v>
      </c>
      <c r="F79" s="420" t="s">
        <v>429</v>
      </c>
      <c r="G79" t="s">
        <v>952</v>
      </c>
      <c r="H79" s="442"/>
      <c r="I79" s="442">
        <v>119794.85</v>
      </c>
      <c r="J79" s="442"/>
      <c r="K79" s="442">
        <v>311560.11</v>
      </c>
      <c r="L79" t="s">
        <v>1333</v>
      </c>
      <c r="M79" s="420" t="s">
        <v>419</v>
      </c>
      <c r="N79" s="491">
        <f t="shared" si="3"/>
        <v>119794.85</v>
      </c>
      <c r="O79" s="458">
        <f t="shared" si="2"/>
        <v>191765.25999999998</v>
      </c>
    </row>
    <row r="80" spans="1:19" ht="28" outlineLevel="2" x14ac:dyDescent="0.15">
      <c r="A80" t="s">
        <v>410</v>
      </c>
      <c r="B80" s="507" t="s">
        <v>1334</v>
      </c>
      <c r="D80" t="s">
        <v>412</v>
      </c>
      <c r="F80" s="420" t="s">
        <v>429</v>
      </c>
      <c r="G80" t="s">
        <v>1335</v>
      </c>
      <c r="H80" s="442"/>
      <c r="I80" s="442">
        <v>128053.2</v>
      </c>
      <c r="J80" s="442"/>
      <c r="K80" s="442">
        <v>410680.05</v>
      </c>
      <c r="L80" t="s">
        <v>1336</v>
      </c>
      <c r="M80" s="420" t="s">
        <v>419</v>
      </c>
      <c r="N80" s="491">
        <f t="shared" si="3"/>
        <v>128053.2</v>
      </c>
      <c r="O80" s="458">
        <f t="shared" si="2"/>
        <v>282626.84999999998</v>
      </c>
    </row>
    <row r="81" spans="1:15" ht="28" outlineLevel="2" x14ac:dyDescent="0.15">
      <c r="A81" t="s">
        <v>410</v>
      </c>
      <c r="B81" s="507" t="s">
        <v>1337</v>
      </c>
      <c r="D81" t="s">
        <v>412</v>
      </c>
      <c r="F81" s="420" t="s">
        <v>425</v>
      </c>
      <c r="G81" t="s">
        <v>101</v>
      </c>
      <c r="H81" s="442"/>
      <c r="I81" s="442">
        <v>139645.70000000001</v>
      </c>
      <c r="J81" s="442"/>
      <c r="K81" s="442">
        <v>410236.68</v>
      </c>
      <c r="L81" t="s">
        <v>1338</v>
      </c>
      <c r="M81" s="420" t="s">
        <v>419</v>
      </c>
      <c r="N81" s="491">
        <f t="shared" si="3"/>
        <v>139645.70000000001</v>
      </c>
      <c r="O81" s="458">
        <f t="shared" si="2"/>
        <v>270590.98</v>
      </c>
    </row>
    <row r="82" spans="1:15" ht="28" outlineLevel="2" x14ac:dyDescent="0.15">
      <c r="A82" t="s">
        <v>410</v>
      </c>
      <c r="B82" t="s">
        <v>1339</v>
      </c>
      <c r="D82" t="s">
        <v>412</v>
      </c>
      <c r="F82" s="420" t="s">
        <v>429</v>
      </c>
      <c r="G82" t="s">
        <v>441</v>
      </c>
      <c r="H82" s="442"/>
      <c r="I82" s="442">
        <v>202747.35</v>
      </c>
      <c r="J82" s="442"/>
      <c r="K82" s="442">
        <v>638383.29</v>
      </c>
      <c r="L82" t="s">
        <v>1340</v>
      </c>
      <c r="M82" s="420" t="s">
        <v>419</v>
      </c>
      <c r="N82" s="491">
        <f t="shared" si="3"/>
        <v>202747.35</v>
      </c>
      <c r="O82" s="458">
        <f t="shared" si="2"/>
        <v>435635.94000000006</v>
      </c>
    </row>
    <row r="83" spans="1:15" ht="28" outlineLevel="2" x14ac:dyDescent="0.15">
      <c r="A83" t="s">
        <v>410</v>
      </c>
      <c r="B83" t="s">
        <v>1341</v>
      </c>
      <c r="D83" t="s">
        <v>412</v>
      </c>
      <c r="F83" s="420" t="s">
        <v>951</v>
      </c>
      <c r="G83" t="s">
        <v>1342</v>
      </c>
      <c r="H83" s="442"/>
      <c r="I83" s="442">
        <v>261909.4</v>
      </c>
      <c r="J83" s="442"/>
      <c r="K83" s="442">
        <v>826097.4</v>
      </c>
      <c r="L83" t="s">
        <v>1343</v>
      </c>
      <c r="M83" s="420" t="s">
        <v>419</v>
      </c>
      <c r="N83" s="491">
        <f t="shared" si="3"/>
        <v>261909.4</v>
      </c>
      <c r="O83" s="458">
        <f t="shared" si="2"/>
        <v>564188</v>
      </c>
    </row>
    <row r="84" spans="1:15" s="486" customFormat="1" ht="15" outlineLevel="1" x14ac:dyDescent="0.2">
      <c r="A84" s="493" t="s">
        <v>518</v>
      </c>
      <c r="B84" s="493"/>
      <c r="C84" s="493"/>
      <c r="D84" s="493"/>
      <c r="E84" s="493" t="s">
        <v>1390</v>
      </c>
      <c r="F84" s="494"/>
      <c r="G84" s="493"/>
      <c r="H84" s="495">
        <f>SUBTOTAL(9,H74:H83)</f>
        <v>0</v>
      </c>
      <c r="I84" s="495">
        <f>SUBTOTAL(9,I74:I83)</f>
        <v>1585130.5999999999</v>
      </c>
      <c r="J84" s="495">
        <f>SUBTOTAL(9,J74:J83)</f>
        <v>0</v>
      </c>
      <c r="K84" s="496">
        <f>SUBTOTAL(9,K74:K83)</f>
        <v>4950691.99</v>
      </c>
      <c r="L84" s="493"/>
      <c r="M84" s="494">
        <f>COUNTA(M74:M83)</f>
        <v>10</v>
      </c>
      <c r="N84" s="497">
        <f>SUBTOTAL(9,N74:N83)</f>
        <v>1585130.5999999999</v>
      </c>
      <c r="O84" s="495">
        <f>SUBTOTAL(9,O74:O83)</f>
        <v>3365561.3899999997</v>
      </c>
    </row>
    <row r="85" spans="1:15" ht="42" outlineLevel="2" x14ac:dyDescent="0.15">
      <c r="A85" t="s">
        <v>470</v>
      </c>
      <c r="B85" t="s">
        <v>1344</v>
      </c>
      <c r="C85" t="s">
        <v>1345</v>
      </c>
      <c r="E85">
        <v>3</v>
      </c>
      <c r="F85" s="420" t="s">
        <v>1346</v>
      </c>
      <c r="G85" t="s">
        <v>1347</v>
      </c>
      <c r="H85" s="442"/>
      <c r="I85" s="442">
        <v>87974.399999999994</v>
      </c>
      <c r="J85" s="442"/>
      <c r="K85" s="442">
        <v>252314.54</v>
      </c>
      <c r="L85" t="s">
        <v>1348</v>
      </c>
      <c r="M85" s="420" t="s">
        <v>476</v>
      </c>
      <c r="N85" s="491">
        <f t="shared" si="3"/>
        <v>87974.399999999994</v>
      </c>
      <c r="O85" s="458">
        <f t="shared" si="2"/>
        <v>164340.14000000001</v>
      </c>
    </row>
    <row r="86" spans="1:15" ht="42" outlineLevel="2" x14ac:dyDescent="0.15">
      <c r="A86" t="s">
        <v>470</v>
      </c>
      <c r="B86" t="s">
        <v>1349</v>
      </c>
      <c r="C86" t="s">
        <v>472</v>
      </c>
      <c r="E86">
        <v>18</v>
      </c>
      <c r="F86" s="420" t="s">
        <v>1350</v>
      </c>
      <c r="G86" t="s">
        <v>474</v>
      </c>
      <c r="H86" s="442"/>
      <c r="I86" s="442">
        <v>857200.56</v>
      </c>
      <c r="J86" s="442"/>
      <c r="K86" s="442">
        <v>2557757.7599999998</v>
      </c>
      <c r="L86" t="s">
        <v>1351</v>
      </c>
      <c r="M86" s="420" t="s">
        <v>476</v>
      </c>
      <c r="N86" s="491">
        <f t="shared" si="3"/>
        <v>857200.56</v>
      </c>
      <c r="O86" s="458">
        <f t="shared" si="2"/>
        <v>1700557.1999999997</v>
      </c>
    </row>
    <row r="87" spans="1:15" ht="42" outlineLevel="2" x14ac:dyDescent="0.15">
      <c r="A87" t="s">
        <v>470</v>
      </c>
      <c r="B87" t="s">
        <v>1352</v>
      </c>
      <c r="C87" t="s">
        <v>472</v>
      </c>
      <c r="E87">
        <v>21</v>
      </c>
      <c r="F87" s="420" t="s">
        <v>1353</v>
      </c>
      <c r="G87" t="s">
        <v>474</v>
      </c>
      <c r="H87" s="442"/>
      <c r="I87" s="442">
        <v>961945.08</v>
      </c>
      <c r="J87" s="442"/>
      <c r="K87" s="442">
        <v>2870593.59</v>
      </c>
      <c r="L87" t="s">
        <v>1354</v>
      </c>
      <c r="M87" s="420" t="s">
        <v>476</v>
      </c>
      <c r="N87" s="491">
        <f t="shared" si="3"/>
        <v>961945.08</v>
      </c>
      <c r="O87" s="458">
        <f t="shared" si="2"/>
        <v>1908648.5099999998</v>
      </c>
    </row>
    <row r="88" spans="1:15" ht="42" outlineLevel="2" x14ac:dyDescent="0.15">
      <c r="A88" t="s">
        <v>470</v>
      </c>
      <c r="B88" t="s">
        <v>1355</v>
      </c>
      <c r="C88" t="s">
        <v>472</v>
      </c>
      <c r="E88">
        <v>12</v>
      </c>
      <c r="F88" s="420" t="s">
        <v>1356</v>
      </c>
      <c r="G88" t="s">
        <v>959</v>
      </c>
      <c r="H88" s="442"/>
      <c r="I88" s="442">
        <v>713996.4</v>
      </c>
      <c r="J88" s="442"/>
      <c r="K88" s="442">
        <v>2236223.86</v>
      </c>
      <c r="L88" t="s">
        <v>1357</v>
      </c>
      <c r="M88" s="420" t="s">
        <v>476</v>
      </c>
      <c r="N88" s="491">
        <f t="shared" si="3"/>
        <v>713996.4</v>
      </c>
      <c r="O88" s="458">
        <f t="shared" si="2"/>
        <v>1522227.46</v>
      </c>
    </row>
    <row r="89" spans="1:15" ht="42" outlineLevel="2" x14ac:dyDescent="0.15">
      <c r="A89" t="s">
        <v>470</v>
      </c>
      <c r="B89" t="s">
        <v>1358</v>
      </c>
      <c r="C89" t="s">
        <v>472</v>
      </c>
      <c r="E89">
        <v>13</v>
      </c>
      <c r="F89" s="420" t="s">
        <v>1359</v>
      </c>
      <c r="G89" t="s">
        <v>1360</v>
      </c>
      <c r="H89" s="442"/>
      <c r="I89" s="442">
        <v>626428.30000000005</v>
      </c>
      <c r="K89" s="442">
        <v>1704970</v>
      </c>
      <c r="L89" t="s">
        <v>1361</v>
      </c>
      <c r="M89" s="420" t="s">
        <v>476</v>
      </c>
      <c r="N89" s="491">
        <f t="shared" si="3"/>
        <v>626428.30000000005</v>
      </c>
      <c r="O89" s="458">
        <f t="shared" si="2"/>
        <v>1078541.7</v>
      </c>
    </row>
    <row r="90" spans="1:15" ht="42" outlineLevel="2" x14ac:dyDescent="0.15">
      <c r="A90" t="s">
        <v>470</v>
      </c>
      <c r="B90" t="s">
        <v>1362</v>
      </c>
      <c r="C90" t="s">
        <v>472</v>
      </c>
      <c r="E90">
        <v>15</v>
      </c>
      <c r="F90" s="420" t="s">
        <v>1363</v>
      </c>
      <c r="G90" t="s">
        <v>474</v>
      </c>
      <c r="H90" s="442"/>
      <c r="I90" s="442">
        <v>679877.16</v>
      </c>
      <c r="J90" s="442"/>
      <c r="K90" s="442">
        <v>1673132.88</v>
      </c>
      <c r="L90" t="s">
        <v>1364</v>
      </c>
      <c r="M90" s="420" t="s">
        <v>476</v>
      </c>
      <c r="N90" s="491">
        <f t="shared" si="3"/>
        <v>679877.16</v>
      </c>
      <c r="O90" s="458">
        <f t="shared" si="2"/>
        <v>993255.71999999986</v>
      </c>
    </row>
    <row r="91" spans="1:15" ht="42" outlineLevel="2" x14ac:dyDescent="0.15">
      <c r="A91" t="s">
        <v>470</v>
      </c>
      <c r="B91" t="s">
        <v>1365</v>
      </c>
      <c r="C91" t="s">
        <v>472</v>
      </c>
      <c r="E91">
        <v>18</v>
      </c>
      <c r="F91" s="420" t="s">
        <v>1366</v>
      </c>
      <c r="G91" t="s">
        <v>474</v>
      </c>
      <c r="H91" s="442"/>
      <c r="I91" s="442">
        <v>793144.2</v>
      </c>
      <c r="J91" s="442"/>
      <c r="K91" s="442">
        <v>1951875.6</v>
      </c>
      <c r="L91" t="s">
        <v>1367</v>
      </c>
      <c r="M91" s="420" t="s">
        <v>476</v>
      </c>
      <c r="N91" s="491">
        <f t="shared" si="3"/>
        <v>793144.2</v>
      </c>
      <c r="O91" s="458">
        <f t="shared" si="2"/>
        <v>1158731.4000000001</v>
      </c>
    </row>
    <row r="92" spans="1:15" ht="42" outlineLevel="2" x14ac:dyDescent="0.15">
      <c r="A92" t="s">
        <v>470</v>
      </c>
      <c r="B92" t="s">
        <v>1368</v>
      </c>
      <c r="C92" t="s">
        <v>472</v>
      </c>
      <c r="E92">
        <v>15</v>
      </c>
      <c r="F92" s="420" t="s">
        <v>1369</v>
      </c>
      <c r="G92" t="s">
        <v>474</v>
      </c>
      <c r="H92" s="442"/>
      <c r="I92" s="442">
        <v>679877.16</v>
      </c>
      <c r="J92" s="442"/>
      <c r="K92" s="442">
        <v>1673132.88</v>
      </c>
      <c r="L92" t="s">
        <v>1370</v>
      </c>
      <c r="M92" s="420" t="s">
        <v>476</v>
      </c>
      <c r="N92" s="491">
        <f t="shared" si="3"/>
        <v>679877.16</v>
      </c>
      <c r="O92" s="458">
        <f t="shared" si="2"/>
        <v>993255.71999999986</v>
      </c>
    </row>
    <row r="93" spans="1:15" s="486" customFormat="1" ht="15" outlineLevel="1" x14ac:dyDescent="0.2">
      <c r="A93" s="493" t="s">
        <v>519</v>
      </c>
      <c r="B93" s="493"/>
      <c r="C93" s="493"/>
      <c r="D93" s="493"/>
      <c r="E93" s="493">
        <f>SUM(E85:E92)</f>
        <v>115</v>
      </c>
      <c r="F93" s="494"/>
      <c r="G93" s="493"/>
      <c r="H93" s="495">
        <f>SUBTOTAL(9,H85:H92)</f>
        <v>0</v>
      </c>
      <c r="I93" s="495">
        <f>SUBTOTAL(9,I85:I92)</f>
        <v>5400443.2600000007</v>
      </c>
      <c r="J93" s="495">
        <f>SUBTOTAL(9,J85:J92)</f>
        <v>0</v>
      </c>
      <c r="K93" s="496">
        <f>SUBTOTAL(9,K85:K92)</f>
        <v>14920001.109999999</v>
      </c>
      <c r="L93" s="493"/>
      <c r="M93" s="494">
        <f>COUNTA(M85:M92)</f>
        <v>8</v>
      </c>
      <c r="N93" s="497">
        <f>SUBTOTAL(9,N85:N92)</f>
        <v>5400443.2600000007</v>
      </c>
      <c r="O93" s="495">
        <f>SUBTOTAL(9,O85:O92)</f>
        <v>9519557.8499999996</v>
      </c>
    </row>
    <row r="94" spans="1:15" ht="14" outlineLevel="2" x14ac:dyDescent="0.15">
      <c r="A94" t="s">
        <v>486</v>
      </c>
      <c r="B94" t="s">
        <v>1371</v>
      </c>
      <c r="D94" t="s">
        <v>488</v>
      </c>
      <c r="F94" s="420" t="s">
        <v>496</v>
      </c>
      <c r="G94" t="s">
        <v>101</v>
      </c>
      <c r="H94" s="442"/>
      <c r="I94" s="442">
        <v>11253</v>
      </c>
      <c r="J94" s="442"/>
      <c r="K94" s="442">
        <v>39883.800000000003</v>
      </c>
      <c r="L94" t="s">
        <v>1326</v>
      </c>
      <c r="M94" s="420"/>
      <c r="N94" s="491">
        <f t="shared" si="3"/>
        <v>11253</v>
      </c>
      <c r="O94" s="458">
        <f t="shared" si="2"/>
        <v>28630.800000000003</v>
      </c>
    </row>
    <row r="95" spans="1:15" ht="28" outlineLevel="2" x14ac:dyDescent="0.15">
      <c r="A95" t="s">
        <v>486</v>
      </c>
      <c r="B95" t="s">
        <v>1372</v>
      </c>
      <c r="D95" t="s">
        <v>488</v>
      </c>
      <c r="F95" s="420" t="s">
        <v>1373</v>
      </c>
      <c r="G95" t="s">
        <v>101</v>
      </c>
      <c r="H95" s="442"/>
      <c r="I95" s="442">
        <v>16640.8</v>
      </c>
      <c r="J95" s="442"/>
      <c r="K95" s="442">
        <v>144770.07999999999</v>
      </c>
      <c r="L95" t="s">
        <v>1374</v>
      </c>
      <c r="M95" s="420" t="s">
        <v>98</v>
      </c>
      <c r="N95" s="491">
        <f t="shared" si="3"/>
        <v>16640.8</v>
      </c>
      <c r="O95" s="458">
        <f t="shared" si="2"/>
        <v>128129.27999999998</v>
      </c>
    </row>
    <row r="96" spans="1:15" s="486" customFormat="1" ht="15" outlineLevel="1" x14ac:dyDescent="0.2">
      <c r="A96" s="493" t="s">
        <v>520</v>
      </c>
      <c r="B96" s="493">
        <f>COUNTA(B94:B95)</f>
        <v>2</v>
      </c>
      <c r="C96" s="493"/>
      <c r="D96" s="493"/>
      <c r="E96" s="493"/>
      <c r="F96" s="494"/>
      <c r="G96" s="493"/>
      <c r="H96" s="495">
        <f>SUBTOTAL(9,H94:H95)</f>
        <v>0</v>
      </c>
      <c r="I96" s="495">
        <f>SUBTOTAL(9,I94:I95)</f>
        <v>27893.8</v>
      </c>
      <c r="J96" s="495">
        <f>SUBTOTAL(9,J94:J95)</f>
        <v>0</v>
      </c>
      <c r="K96" s="496">
        <f>SUBTOTAL(9,K94:K95)</f>
        <v>184653.88</v>
      </c>
      <c r="L96" s="493"/>
      <c r="M96" s="494"/>
      <c r="N96" s="497">
        <f>SUBTOTAL(9,N94:N95)</f>
        <v>27893.8</v>
      </c>
      <c r="O96" s="495">
        <f>SUBTOTAL(9,O94:O95)</f>
        <v>156760.07999999999</v>
      </c>
    </row>
    <row r="97" spans="1:15" ht="42" outlineLevel="2" x14ac:dyDescent="0.15">
      <c r="A97" t="s">
        <v>501</v>
      </c>
      <c r="B97" t="s">
        <v>1375</v>
      </c>
      <c r="C97" t="s">
        <v>508</v>
      </c>
      <c r="F97" s="420" t="s">
        <v>1376</v>
      </c>
      <c r="G97" t="s">
        <v>128</v>
      </c>
      <c r="H97" s="442"/>
      <c r="I97" s="442">
        <v>117312</v>
      </c>
      <c r="J97" s="442">
        <v>453728.6</v>
      </c>
      <c r="K97" s="506"/>
      <c r="L97" t="s">
        <v>1377</v>
      </c>
      <c r="M97" s="420" t="s">
        <v>98</v>
      </c>
      <c r="N97" s="491">
        <f t="shared" si="3"/>
        <v>117312</v>
      </c>
      <c r="O97" s="458">
        <f t="shared" si="2"/>
        <v>336416.6</v>
      </c>
    </row>
    <row r="98" spans="1:15" s="486" customFormat="1" ht="15" outlineLevel="1" x14ac:dyDescent="0.2">
      <c r="A98" s="493" t="s">
        <v>521</v>
      </c>
      <c r="B98" s="493">
        <v>1</v>
      </c>
      <c r="C98" s="493"/>
      <c r="D98" s="493"/>
      <c r="E98" s="493"/>
      <c r="F98" s="494"/>
      <c r="G98" s="493"/>
      <c r="H98" s="495">
        <f>SUBTOTAL(9,H97:H97)</f>
        <v>0</v>
      </c>
      <c r="I98" s="495">
        <f>SUBTOTAL(9,I97:I97)</f>
        <v>117312</v>
      </c>
      <c r="J98" s="495">
        <f>SUBTOTAL(9,J97:J97)</f>
        <v>453728.6</v>
      </c>
      <c r="K98" s="496">
        <f>SUBTOTAL(9,K97:K97)</f>
        <v>0</v>
      </c>
      <c r="L98" s="493"/>
      <c r="M98" s="494"/>
      <c r="N98" s="497">
        <f>SUBTOTAL(9,N97:N97)</f>
        <v>117312</v>
      </c>
      <c r="O98" s="495">
        <f>SUBTOTAL(9,O97:O97)</f>
        <v>336416.6</v>
      </c>
    </row>
    <row r="99" spans="1:15" ht="28" outlineLevel="2" x14ac:dyDescent="0.15">
      <c r="A99" t="s">
        <v>1382</v>
      </c>
      <c r="B99" t="s">
        <v>1383</v>
      </c>
      <c r="C99" t="s">
        <v>1384</v>
      </c>
      <c r="F99" s="420" t="s">
        <v>1385</v>
      </c>
      <c r="G99" t="s">
        <v>1127</v>
      </c>
      <c r="H99" s="442">
        <v>37000000</v>
      </c>
      <c r="I99" s="442">
        <v>0</v>
      </c>
      <c r="J99" s="442"/>
      <c r="K99" s="442"/>
      <c r="L99" t="s">
        <v>1386</v>
      </c>
      <c r="M99" s="420" t="s">
        <v>98</v>
      </c>
      <c r="N99" s="491">
        <f t="shared" si="3"/>
        <v>37000000</v>
      </c>
      <c r="O99" s="458">
        <f t="shared" si="2"/>
        <v>0</v>
      </c>
    </row>
    <row r="100" spans="1:15" s="486" customFormat="1" ht="15" outlineLevel="1" x14ac:dyDescent="0.2">
      <c r="A100" s="493" t="s">
        <v>1387</v>
      </c>
      <c r="B100" s="493">
        <v>1</v>
      </c>
      <c r="C100" s="493"/>
      <c r="D100" s="493"/>
      <c r="E100" s="493"/>
      <c r="F100" s="494"/>
      <c r="G100" s="493"/>
      <c r="H100" s="495">
        <f>SUBTOTAL(9,H99:H99)</f>
        <v>37000000</v>
      </c>
      <c r="I100" s="495">
        <f>SUBTOTAL(9,I99:I99)</f>
        <v>0</v>
      </c>
      <c r="J100" s="495">
        <f>SUBTOTAL(9,J99:J99)</f>
        <v>0</v>
      </c>
      <c r="K100" s="496">
        <f>SUBTOTAL(9,K99:K99)</f>
        <v>0</v>
      </c>
      <c r="L100" s="493"/>
      <c r="M100" s="494"/>
      <c r="N100" s="497">
        <f>SUBTOTAL(9,N99:N99)</f>
        <v>37000000</v>
      </c>
      <c r="O100" s="495">
        <f>SUBTOTAL(9,O99:O99)</f>
        <v>0</v>
      </c>
    </row>
    <row r="101" spans="1:15" s="486" customFormat="1" ht="15" x14ac:dyDescent="0.2">
      <c r="A101" s="499" t="s">
        <v>522</v>
      </c>
      <c r="B101" s="499"/>
      <c r="C101" s="499"/>
      <c r="D101" s="499"/>
      <c r="E101" s="499"/>
      <c r="F101" s="500"/>
      <c r="G101" s="499"/>
      <c r="H101" s="501">
        <f>SUBTOTAL(9,H2:H99)</f>
        <v>43798481</v>
      </c>
      <c r="I101" s="501">
        <f>SUBTOTAL(9,I2:I99)</f>
        <v>7241103.21</v>
      </c>
      <c r="J101" s="501">
        <f>SUBTOTAL(9,J2:J99)</f>
        <v>453728.6</v>
      </c>
      <c r="K101" s="496">
        <f>SUBTOTAL(9,K2:K99)</f>
        <v>20426265.859999999</v>
      </c>
      <c r="L101" s="499"/>
      <c r="M101" s="500"/>
      <c r="N101" s="502">
        <f>SUBTOTAL(9,N2:N99)</f>
        <v>51039584.210000001</v>
      </c>
      <c r="O101" s="501">
        <f>SUBTOTAL(9,O2:O99)</f>
        <v>13538891.25</v>
      </c>
    </row>
    <row r="103" spans="1:15" ht="15" x14ac:dyDescent="0.2">
      <c r="L103" s="503" t="s">
        <v>83</v>
      </c>
      <c r="M103" s="504"/>
      <c r="N103" s="505">
        <f>SUM(N101:O101)</f>
        <v>64578475.460000001</v>
      </c>
    </row>
  </sheetData>
  <phoneticPr fontId="54" type="noConversion"/>
  <conditionalFormatting sqref="A1:M1">
    <cfRule type="expression" dxfId="99" priority="5">
      <formula>_xlfn.ISFORMULA($I1048494)</formula>
    </cfRule>
  </conditionalFormatting>
  <conditionalFormatting sqref="B1">
    <cfRule type="duplicateValues" dxfId="98" priority="2"/>
    <cfRule type="duplicateValues" dxfId="97" priority="3"/>
    <cfRule type="duplicateValues" dxfId="96" priority="4"/>
    <cfRule type="duplicateValues" dxfId="95" priority="7"/>
  </conditionalFormatting>
  <conditionalFormatting sqref="B1:B1048576">
    <cfRule type="duplicateValues" dxfId="94" priority="1"/>
  </conditionalFormatting>
  <conditionalFormatting sqref="N1:O1">
    <cfRule type="expression" dxfId="93" priority="6">
      <formula>_xlfn.ISFORMULA($I1048496)</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F21A-2F8B-4281-A34D-A2E1CCBE9C13}">
  <sheetPr>
    <pageSetUpPr fitToPage="1"/>
  </sheetPr>
  <dimension ref="A1:P64"/>
  <sheetViews>
    <sheetView workbookViewId="0">
      <selection activeCell="B10" sqref="B10"/>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5" max="15" width="15.1640625" bestFit="1" customWidth="1"/>
    <col min="16" max="16" width="11.5" bestFit="1" customWidth="1"/>
  </cols>
  <sheetData>
    <row r="1" spans="1:15" ht="100.25" customHeight="1" thickBot="1" x14ac:dyDescent="0.2">
      <c r="A1" s="773"/>
      <c r="B1" s="773"/>
      <c r="C1" s="773"/>
      <c r="D1" s="773"/>
      <c r="E1" s="773"/>
      <c r="F1" s="773"/>
      <c r="G1" s="773"/>
      <c r="H1" s="773"/>
      <c r="I1" s="773"/>
      <c r="J1" s="773"/>
      <c r="K1" s="773"/>
      <c r="L1" s="773"/>
      <c r="M1" s="774"/>
      <c r="O1" s="23"/>
    </row>
    <row r="2" spans="1:15" ht="17" thickBot="1" x14ac:dyDescent="0.25">
      <c r="A2" s="43">
        <v>44835</v>
      </c>
      <c r="B2" s="44"/>
      <c r="C2" s="44"/>
      <c r="D2" s="44"/>
      <c r="E2" s="44"/>
      <c r="F2" s="44"/>
      <c r="G2" s="44"/>
      <c r="H2" s="44"/>
      <c r="I2" s="44"/>
      <c r="J2" s="44"/>
      <c r="K2" s="44"/>
      <c r="L2" s="44"/>
      <c r="M2" s="45" t="s">
        <v>66</v>
      </c>
    </row>
    <row r="3" spans="1:15" ht="17" thickBot="1" x14ac:dyDescent="0.2">
      <c r="A3" s="46"/>
      <c r="B3" s="766" t="s">
        <v>67</v>
      </c>
      <c r="C3" s="766"/>
      <c r="D3" s="767"/>
      <c r="E3" s="766" t="s">
        <v>48</v>
      </c>
      <c r="F3" s="766"/>
      <c r="G3" s="767"/>
      <c r="H3" s="766" t="s">
        <v>68</v>
      </c>
      <c r="I3" s="766"/>
      <c r="J3" s="767"/>
      <c r="K3" s="766" t="s">
        <v>49</v>
      </c>
      <c r="L3" s="766"/>
      <c r="M3" s="768"/>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f>'10 Data Dump'!S109</f>
        <v>2</v>
      </c>
      <c r="C5" s="225">
        <f>'10 Data Dump'!S109</f>
        <v>2</v>
      </c>
      <c r="D5" s="120">
        <f>'10 Data Dump'!R109</f>
        <v>150301.20000000001</v>
      </c>
      <c r="E5" s="231">
        <v>0</v>
      </c>
      <c r="F5" s="231">
        <v>0</v>
      </c>
      <c r="G5" s="6">
        <v>0</v>
      </c>
      <c r="H5" s="238">
        <f>SUM(B5+'Sept Report'!H5)</f>
        <v>12</v>
      </c>
      <c r="I5" s="238">
        <f>SUM(C5+'Sept Report'!I5)</f>
        <v>12</v>
      </c>
      <c r="J5" s="291">
        <f>SUM(D5+'Sept Report'!J5)</f>
        <v>1056053.1399999999</v>
      </c>
      <c r="K5" s="231">
        <f>SUM(E5+'Sept Report'!K5)</f>
        <v>4</v>
      </c>
      <c r="L5" s="231">
        <f>SUM(F5+'Sept Report'!L5)</f>
        <v>4</v>
      </c>
      <c r="M5" s="304">
        <f>SUM(G5+'Sept Report'!M5)</f>
        <v>296907.59999999998</v>
      </c>
      <c r="O5" s="29"/>
    </row>
    <row r="6" spans="1:15" ht="16" x14ac:dyDescent="0.2">
      <c r="A6" s="52" t="s">
        <v>41</v>
      </c>
      <c r="B6" s="225">
        <f>'10 Data Dump'!S108</f>
        <v>8</v>
      </c>
      <c r="C6" s="225">
        <f>'10 Data Dump'!S108</f>
        <v>8</v>
      </c>
      <c r="D6" s="120">
        <f>'10 Data Dump'!R108</f>
        <v>1253999.0299999998</v>
      </c>
      <c r="E6" s="233">
        <v>8</v>
      </c>
      <c r="F6" s="233">
        <v>8</v>
      </c>
      <c r="G6" s="6">
        <v>925712.05</v>
      </c>
      <c r="H6" s="228">
        <f>SUM(B6+'Sept Report'!H6)</f>
        <v>42</v>
      </c>
      <c r="I6" s="228">
        <f>SUM(C6+'Sept Report'!I6)</f>
        <v>42</v>
      </c>
      <c r="J6" s="292">
        <f>SUM(D6+'Sept Report'!J6)</f>
        <v>5682991.6099999994</v>
      </c>
      <c r="K6" s="233">
        <f>SUM(E6+'Sept Report'!K6)</f>
        <v>49</v>
      </c>
      <c r="L6" s="233">
        <f>SUM(F6+'Sept Report'!L6)</f>
        <v>49</v>
      </c>
      <c r="M6" s="305">
        <f>SUM(G6+'Sept Report'!M6)</f>
        <v>5425173.96</v>
      </c>
    </row>
    <row r="7" spans="1:15" ht="16" x14ac:dyDescent="0.2">
      <c r="A7" s="52" t="s">
        <v>5</v>
      </c>
      <c r="B7" s="226">
        <f>'10 Data Dump'!S111</f>
        <v>2</v>
      </c>
      <c r="C7" s="227">
        <f>'10 Data Dump'!T111</f>
        <v>4</v>
      </c>
      <c r="D7" s="120">
        <f>'10 Data Dump'!R111</f>
        <v>153361.47999999998</v>
      </c>
      <c r="E7" s="233">
        <v>0</v>
      </c>
      <c r="F7" s="233">
        <v>0</v>
      </c>
      <c r="G7" s="6">
        <v>0</v>
      </c>
      <c r="H7" s="228">
        <f>SUM(B7+'Sept Report'!H7)</f>
        <v>3</v>
      </c>
      <c r="I7" s="228">
        <f>SUM(C7+'Sept Report'!I7)</f>
        <v>6</v>
      </c>
      <c r="J7" s="292">
        <f>SUM(D7+'Sept Report'!J7)</f>
        <v>305921.18</v>
      </c>
      <c r="K7" s="233">
        <f>SUM(E7+'Sept Report'!K7)</f>
        <v>4</v>
      </c>
      <c r="L7" s="233">
        <f>SUM(F7+'Sept Report'!L7)</f>
        <v>6</v>
      </c>
      <c r="M7" s="305">
        <f>SUM(G7+'Sept Report'!M7)</f>
        <v>732566.25</v>
      </c>
    </row>
    <row r="8" spans="1:15" ht="16" x14ac:dyDescent="0.2">
      <c r="A8" s="52" t="s">
        <v>39</v>
      </c>
      <c r="B8" s="226">
        <f>'10 Data Dump'!S112</f>
        <v>3</v>
      </c>
      <c r="C8" s="226">
        <f>'10 Data Dump'!T112</f>
        <v>84</v>
      </c>
      <c r="D8" s="121">
        <f>'10 Data Dump'!R112</f>
        <v>5173059.4399999995</v>
      </c>
      <c r="E8" s="233">
        <v>14</v>
      </c>
      <c r="F8" s="234">
        <v>219</v>
      </c>
      <c r="G8" s="7">
        <v>13190583.050000003</v>
      </c>
      <c r="H8" s="228">
        <f>SUM(B8+'Sept Report'!H8)</f>
        <v>15</v>
      </c>
      <c r="I8" s="228">
        <f>SUM(C8+'Sept Report'!I8)</f>
        <v>283</v>
      </c>
      <c r="J8" s="292">
        <f>SUM(D8+'Sept Report'!J8)</f>
        <v>14417159.220000001</v>
      </c>
      <c r="K8" s="233">
        <f>SUM(E8+'Sept Report'!K8)</f>
        <v>28</v>
      </c>
      <c r="L8" s="233">
        <f>SUM(F8+'Sept Report'!L8)</f>
        <v>509</v>
      </c>
      <c r="M8" s="305">
        <f>SUM(G8+'Sept Report'!M8)</f>
        <v>27024307.640000001</v>
      </c>
    </row>
    <row r="9" spans="1:15" ht="16" x14ac:dyDescent="0.2">
      <c r="A9" s="52" t="s">
        <v>40</v>
      </c>
      <c r="B9" s="228">
        <v>0</v>
      </c>
      <c r="C9" s="228">
        <v>0</v>
      </c>
      <c r="D9" s="122">
        <v>0</v>
      </c>
      <c r="E9" s="233">
        <v>0</v>
      </c>
      <c r="F9" s="235">
        <v>0</v>
      </c>
      <c r="G9" s="7">
        <v>0</v>
      </c>
      <c r="H9" s="228">
        <f>SUM(B9+'Sept Report'!H9)</f>
        <v>0</v>
      </c>
      <c r="I9" s="228">
        <f>SUM(C9+'Sept Report'!I9)</f>
        <v>0</v>
      </c>
      <c r="J9" s="292">
        <f>SUM(D9+'Sept Report'!J9)</f>
        <v>0</v>
      </c>
      <c r="K9" s="233">
        <f>SUM(E9+'Sept Report'!K9)</f>
        <v>0</v>
      </c>
      <c r="L9" s="233">
        <f>SUM(F9+'Sept Report'!L9)</f>
        <v>0</v>
      </c>
      <c r="M9" s="305">
        <f>SUM(G9+'Sept Report'!M9)</f>
        <v>0</v>
      </c>
    </row>
    <row r="10" spans="1:15" ht="16" x14ac:dyDescent="0.2">
      <c r="A10" s="52" t="s">
        <v>43</v>
      </c>
      <c r="B10" s="225">
        <f>'10 Data Dump'!S107</f>
        <v>2</v>
      </c>
      <c r="C10" s="225">
        <f>'10 Data Dump'!S107</f>
        <v>2</v>
      </c>
      <c r="D10" s="120">
        <f>'10 Data Dump'!R107</f>
        <v>155450.97</v>
      </c>
      <c r="E10" s="233">
        <v>0</v>
      </c>
      <c r="F10" s="232">
        <v>0</v>
      </c>
      <c r="G10" s="6">
        <v>0</v>
      </c>
      <c r="H10" s="228">
        <f>SUM(B10+'Sept Report'!H10)</f>
        <v>15</v>
      </c>
      <c r="I10" s="228">
        <f>SUM(C10+'Sept Report'!I10)</f>
        <v>15</v>
      </c>
      <c r="J10" s="292">
        <f>SUM(D10+'Sept Report'!J10)</f>
        <v>995597.9</v>
      </c>
      <c r="K10" s="233">
        <f>SUM(E10+'Sept Report'!K10)</f>
        <v>3</v>
      </c>
      <c r="L10" s="233">
        <f>SUM(F10+'Sept Report'!L10)</f>
        <v>3</v>
      </c>
      <c r="M10" s="305">
        <f>SUM(G10+'Sept Report'!M10)</f>
        <v>208295.09999999998</v>
      </c>
    </row>
    <row r="11" spans="1:15" ht="16" x14ac:dyDescent="0.2">
      <c r="A11" s="52" t="s">
        <v>37</v>
      </c>
      <c r="B11" s="226">
        <v>0</v>
      </c>
      <c r="C11" s="226">
        <v>0</v>
      </c>
      <c r="D11" s="122">
        <v>0</v>
      </c>
      <c r="E11" s="233">
        <v>14</v>
      </c>
      <c r="F11" s="232">
        <v>14</v>
      </c>
      <c r="G11" s="7">
        <v>1055207.8999999999</v>
      </c>
      <c r="H11" s="228">
        <f>SUM(B11+'Sept Report'!H11)</f>
        <v>0</v>
      </c>
      <c r="I11" s="228">
        <f>SUM(C11+'Sept Report'!I11)</f>
        <v>0</v>
      </c>
      <c r="J11" s="292">
        <f>SUM(D11+'Sept Report'!J11)</f>
        <v>0</v>
      </c>
      <c r="K11" s="233">
        <f>SUM(E11+'Sept Report'!K11)</f>
        <v>19</v>
      </c>
      <c r="L11" s="233">
        <f>SUM(F11+'Sept Report'!L11)</f>
        <v>20</v>
      </c>
      <c r="M11" s="305">
        <f>SUM(G11+'Sept Report'!M11)</f>
        <v>1499640.65</v>
      </c>
    </row>
    <row r="12" spans="1:15" ht="16" x14ac:dyDescent="0.2">
      <c r="A12" s="52" t="s">
        <v>38</v>
      </c>
      <c r="B12" s="226">
        <v>0</v>
      </c>
      <c r="C12" s="228">
        <v>0</v>
      </c>
      <c r="D12" s="121">
        <v>0</v>
      </c>
      <c r="E12" s="233">
        <v>0</v>
      </c>
      <c r="F12" s="235">
        <v>0</v>
      </c>
      <c r="G12" s="7">
        <v>0</v>
      </c>
      <c r="H12" s="228">
        <f>SUM(B12+'Sept Report'!H12)</f>
        <v>0</v>
      </c>
      <c r="I12" s="228">
        <f>SUM(C12+'Sept Report'!I12)</f>
        <v>0</v>
      </c>
      <c r="J12" s="292">
        <f>SUM(D12+'Sept Report'!J12)</f>
        <v>0</v>
      </c>
      <c r="K12" s="233">
        <f>SUM(E12+'Sept Report'!K12)</f>
        <v>0</v>
      </c>
      <c r="L12" s="233">
        <f>SUM(F12+'Sept Report'!L12)</f>
        <v>0</v>
      </c>
      <c r="M12" s="305">
        <f>SUM(G12+'Sept Report'!M12)</f>
        <v>0</v>
      </c>
    </row>
    <row r="13" spans="1:15" ht="17" x14ac:dyDescent="0.2">
      <c r="A13" s="54" t="s">
        <v>6</v>
      </c>
      <c r="B13" s="228">
        <f>'10 Data Dump'!S128</f>
        <v>3</v>
      </c>
      <c r="C13" s="228">
        <f>'10 Data Dump'!S128</f>
        <v>3</v>
      </c>
      <c r="D13" s="121">
        <f>'10 Data Dump'!R128</f>
        <v>84601.55</v>
      </c>
      <c r="E13" s="233">
        <v>0</v>
      </c>
      <c r="F13" s="232">
        <v>0</v>
      </c>
      <c r="G13" s="6">
        <v>0</v>
      </c>
      <c r="H13" s="228">
        <f>SUM(B13+'Sept Report'!H13)</f>
        <v>19</v>
      </c>
      <c r="I13" s="228">
        <f>SUM(C13+'Sept Report'!I13)</f>
        <v>19</v>
      </c>
      <c r="J13" s="292">
        <f>SUM(D13+'Sept Report'!J13)</f>
        <v>312468.13999999996</v>
      </c>
      <c r="K13" s="233">
        <f>SUM(E13+'Sept Report'!K13)</f>
        <v>17</v>
      </c>
      <c r="L13" s="233">
        <f>SUM(F13+'Sept Report'!L13)</f>
        <v>17</v>
      </c>
      <c r="M13" s="305">
        <f>SUM(G13+'Sept Report'!M13)</f>
        <v>166254.54999999999</v>
      </c>
    </row>
    <row r="14" spans="1:15" ht="16" x14ac:dyDescent="0.2">
      <c r="A14" s="52" t="s">
        <v>7</v>
      </c>
      <c r="B14" s="228">
        <v>0</v>
      </c>
      <c r="C14" s="228">
        <v>0</v>
      </c>
      <c r="D14" s="121">
        <v>0</v>
      </c>
      <c r="E14" s="233">
        <v>0</v>
      </c>
      <c r="F14" s="232">
        <v>0</v>
      </c>
      <c r="G14" s="7">
        <v>0</v>
      </c>
      <c r="H14" s="228">
        <f>SUM(B14+'Sept Report'!H14)</f>
        <v>0</v>
      </c>
      <c r="I14" s="228">
        <f>SUM(C14+'Sept Report'!I14)</f>
        <v>0</v>
      </c>
      <c r="J14" s="292">
        <f>SUM(D14+'Sept Report'!J14)</f>
        <v>0</v>
      </c>
      <c r="K14" s="233">
        <f>SUM(E14+'Sept Report'!K14)</f>
        <v>0</v>
      </c>
      <c r="L14" s="233">
        <f>SUM(F14+'Sept Report'!L14)</f>
        <v>0</v>
      </c>
      <c r="M14" s="305">
        <f>SUM(G14+'Sept Report'!M14)</f>
        <v>0</v>
      </c>
    </row>
    <row r="15" spans="1:15" ht="16" x14ac:dyDescent="0.2">
      <c r="A15" s="52" t="s">
        <v>8</v>
      </c>
      <c r="B15" s="228">
        <f>'10 Data Dump'!S131</f>
        <v>2</v>
      </c>
      <c r="C15" s="228">
        <f>'10 Data Dump'!S131</f>
        <v>2</v>
      </c>
      <c r="D15" s="121">
        <f>'10 Data Dump'!R131</f>
        <v>160344</v>
      </c>
      <c r="E15" s="233">
        <v>0</v>
      </c>
      <c r="F15" s="232">
        <v>0</v>
      </c>
      <c r="G15" s="7">
        <v>0</v>
      </c>
      <c r="H15" s="228">
        <f>SUM(B15+'Sept Report'!H15)</f>
        <v>8</v>
      </c>
      <c r="I15" s="228">
        <f>SUM(C15+'Sept Report'!I15)</f>
        <v>8</v>
      </c>
      <c r="J15" s="292">
        <f>SUM(D15+'Sept Report'!J15)</f>
        <v>1762314.5</v>
      </c>
      <c r="K15" s="233">
        <f>SUM(E15+'Sept Report'!K15)</f>
        <v>3</v>
      </c>
      <c r="L15" s="233">
        <f>SUM(F15+'Sept Report'!L15)</f>
        <v>3</v>
      </c>
      <c r="M15" s="305">
        <f>SUM(G15+'Sept Report'!M15)</f>
        <v>33538.5</v>
      </c>
      <c r="O15" s="29"/>
    </row>
    <row r="16" spans="1:15" ht="16" x14ac:dyDescent="0.2">
      <c r="A16" s="52" t="s">
        <v>9</v>
      </c>
      <c r="B16" s="228">
        <v>0</v>
      </c>
      <c r="C16" s="228">
        <v>0</v>
      </c>
      <c r="D16" s="121">
        <v>0</v>
      </c>
      <c r="E16" s="233">
        <v>0</v>
      </c>
      <c r="F16" s="232">
        <v>0</v>
      </c>
      <c r="G16" s="8">
        <v>0</v>
      </c>
      <c r="H16" s="228">
        <f>SUM(B16+'Sept Report'!H16)</f>
        <v>1</v>
      </c>
      <c r="I16" s="228">
        <f>SUM(C16+'Sept Report'!I16)</f>
        <v>1</v>
      </c>
      <c r="J16" s="292">
        <f>SUM(D16+'Sept Report'!J16)</f>
        <v>37000000</v>
      </c>
      <c r="K16" s="233">
        <f>SUM(E16+'Sept Report'!K16)</f>
        <v>0</v>
      </c>
      <c r="L16" s="233">
        <f>SUM(F16+'Sept Report'!L16)</f>
        <v>0</v>
      </c>
      <c r="M16" s="305">
        <f>SUM(G16+'Sept Report'!M16)</f>
        <v>0</v>
      </c>
    </row>
    <row r="17" spans="1:16" ht="16" x14ac:dyDescent="0.2">
      <c r="A17" s="52" t="s">
        <v>10</v>
      </c>
      <c r="B17" s="228">
        <v>0</v>
      </c>
      <c r="C17" s="228">
        <v>0</v>
      </c>
      <c r="D17" s="121">
        <v>0</v>
      </c>
      <c r="E17" s="233">
        <v>0</v>
      </c>
      <c r="F17" s="232">
        <v>0</v>
      </c>
      <c r="G17" s="7">
        <v>0</v>
      </c>
      <c r="H17" s="228">
        <f>SUM(B17+'Sept Report'!H17)</f>
        <v>0</v>
      </c>
      <c r="I17" s="228">
        <f>SUM(C17+'Sept Report'!I17)</f>
        <v>0</v>
      </c>
      <c r="J17" s="292">
        <f>SUM(D17+'Sept Report'!J17)</f>
        <v>0</v>
      </c>
      <c r="K17" s="233">
        <f>SUM(E17+'Sept Report'!K17)</f>
        <v>0</v>
      </c>
      <c r="L17" s="233">
        <f>SUM(F17+'Sept Report'!L17)</f>
        <v>0</v>
      </c>
      <c r="M17" s="305">
        <f>SUM(G17+'Sept Report'!M17)</f>
        <v>0</v>
      </c>
    </row>
    <row r="18" spans="1:16" ht="17" thickBot="1" x14ac:dyDescent="0.25">
      <c r="A18" s="55" t="s">
        <v>11</v>
      </c>
      <c r="B18" s="228">
        <v>0</v>
      </c>
      <c r="C18" s="228">
        <v>0</v>
      </c>
      <c r="D18" s="121">
        <v>0</v>
      </c>
      <c r="E18" s="236">
        <v>0</v>
      </c>
      <c r="F18" s="232">
        <v>0</v>
      </c>
      <c r="G18" s="9">
        <v>0</v>
      </c>
      <c r="H18" s="239">
        <f>SUM(B18+'Sept Report'!H18)</f>
        <v>0</v>
      </c>
      <c r="I18" s="239">
        <f>SUM(C18+'Sept Report'!I18)</f>
        <v>0</v>
      </c>
      <c r="J18" s="293">
        <f>SUM(D18+'Sept Report'!J18)</f>
        <v>0</v>
      </c>
      <c r="K18" s="236">
        <f>SUM(E18+'Sept Report'!K18)</f>
        <v>0</v>
      </c>
      <c r="L18" s="236">
        <f>SUM(F18+'Sept Report'!L18)</f>
        <v>0</v>
      </c>
      <c r="M18" s="306">
        <f>SUM(G18+'Sept Report'!M18)</f>
        <v>0</v>
      </c>
    </row>
    <row r="19" spans="1:16" ht="17" thickBot="1" x14ac:dyDescent="0.25">
      <c r="A19" s="56" t="s">
        <v>12</v>
      </c>
      <c r="B19" s="230">
        <f>SUM(B5:B18)</f>
        <v>22</v>
      </c>
      <c r="C19" s="230">
        <f t="shared" ref="C19:M19" si="0">SUM(C5:C18)</f>
        <v>105</v>
      </c>
      <c r="D19" s="88">
        <f t="shared" si="0"/>
        <v>7131117.669999999</v>
      </c>
      <c r="E19" s="237">
        <f t="shared" si="0"/>
        <v>36</v>
      </c>
      <c r="F19" s="237">
        <f t="shared" si="0"/>
        <v>241</v>
      </c>
      <c r="G19" s="90">
        <f t="shared" si="0"/>
        <v>15171503.000000004</v>
      </c>
      <c r="H19" s="230">
        <f t="shared" si="0"/>
        <v>115</v>
      </c>
      <c r="I19" s="230">
        <f t="shared" si="0"/>
        <v>386</v>
      </c>
      <c r="J19" s="88">
        <f t="shared" si="0"/>
        <v>61532505.689999998</v>
      </c>
      <c r="K19" s="237">
        <f t="shared" si="0"/>
        <v>127</v>
      </c>
      <c r="L19" s="237">
        <f t="shared" si="0"/>
        <v>611</v>
      </c>
      <c r="M19" s="307">
        <f t="shared" si="0"/>
        <v>35386684.249999993</v>
      </c>
    </row>
    <row r="20" spans="1:16" ht="17" thickBot="1" x14ac:dyDescent="0.25">
      <c r="A20" s="57"/>
      <c r="B20" s="57"/>
      <c r="C20" s="57"/>
      <c r="D20" s="57"/>
      <c r="E20" s="57"/>
      <c r="F20" s="57"/>
      <c r="G20" s="57"/>
      <c r="H20" s="57"/>
      <c r="I20" s="57"/>
      <c r="J20" s="57"/>
      <c r="K20" s="57"/>
      <c r="L20" s="57"/>
      <c r="M20" s="57"/>
    </row>
    <row r="21" spans="1:16"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6" ht="16" x14ac:dyDescent="0.15">
      <c r="A22" s="61" t="s">
        <v>44</v>
      </c>
      <c r="B22" s="133"/>
      <c r="C22" s="240">
        <f>'10 Data Dump'!B104</f>
        <v>48</v>
      </c>
      <c r="D22" s="156">
        <f>'10 Data Dump'!N104</f>
        <v>995647.54999999993</v>
      </c>
      <c r="E22" s="138"/>
      <c r="F22" s="244">
        <v>47</v>
      </c>
      <c r="G22" s="141">
        <v>499921.28</v>
      </c>
      <c r="H22" s="136"/>
      <c r="I22" s="240">
        <f>SUM(C22+'Sept Report'!I22)</f>
        <v>220</v>
      </c>
      <c r="J22" s="297">
        <f>SUM(D22+'Sept Report'!J22)</f>
        <v>5963490.6099999994</v>
      </c>
      <c r="K22" s="249"/>
      <c r="L22" s="278">
        <f>SUM(F22+'Sept Report'!L22)</f>
        <v>249</v>
      </c>
      <c r="M22" s="300">
        <f>SUM(G22+'Sept Report'!M22)</f>
        <v>3375624.0999999996</v>
      </c>
    </row>
    <row r="23" spans="1:16" ht="16" x14ac:dyDescent="0.2">
      <c r="A23" s="62" t="s">
        <v>13</v>
      </c>
      <c r="B23" s="134"/>
      <c r="C23" s="241">
        <f>'10 Data Dump'!B55</f>
        <v>53</v>
      </c>
      <c r="D23" s="157">
        <f>'10 Data Dump'!N55</f>
        <v>2710454.4999999981</v>
      </c>
      <c r="E23" s="139"/>
      <c r="F23" s="245">
        <v>18</v>
      </c>
      <c r="G23" s="15">
        <v>364120</v>
      </c>
      <c r="H23" s="134"/>
      <c r="I23" s="241">
        <f>SUM(C23+'Sept Report'!I23)</f>
        <v>120</v>
      </c>
      <c r="J23" s="298">
        <f>SUM(D23+'Sept Report'!J23)</f>
        <v>54302268.68</v>
      </c>
      <c r="K23" s="251"/>
      <c r="L23" s="279">
        <f>SUM(F23+'Sept Report'!L23)</f>
        <v>93</v>
      </c>
      <c r="M23" s="301">
        <f>SUM(G23+'Sept Report'!M23)</f>
        <v>12024907.26</v>
      </c>
    </row>
    <row r="24" spans="1:16" ht="17" thickBot="1" x14ac:dyDescent="0.25">
      <c r="A24" s="63" t="s">
        <v>47</v>
      </c>
      <c r="B24" s="135"/>
      <c r="C24" s="242">
        <f>'10 Data Dump'!R12</f>
        <v>9</v>
      </c>
      <c r="D24" s="158">
        <f>'10 Data Dump'!Y12</f>
        <v>317281.85000000003</v>
      </c>
      <c r="E24" s="140"/>
      <c r="F24" s="246">
        <v>2</v>
      </c>
      <c r="G24" s="16">
        <v>4010990.34</v>
      </c>
      <c r="H24" s="137"/>
      <c r="I24" s="248">
        <f>SUM(C24+'Sept Report'!I24)</f>
        <v>18</v>
      </c>
      <c r="J24" s="299">
        <f>SUM(D24+'Sept Report'!J24)</f>
        <v>474450.72000000003</v>
      </c>
      <c r="K24" s="253"/>
      <c r="L24" s="280">
        <f>SUM(F24+'Sept Report'!L24)</f>
        <v>6</v>
      </c>
      <c r="M24" s="321">
        <f>SUM(G24+'Sept Report'!M24)</f>
        <v>3901390.38</v>
      </c>
    </row>
    <row r="25" spans="1:16" ht="17" thickBot="1" x14ac:dyDescent="0.25">
      <c r="A25" s="64" t="s">
        <v>14</v>
      </c>
      <c r="B25" s="132"/>
      <c r="C25" s="243">
        <f>SUM(C22:C24)</f>
        <v>110</v>
      </c>
      <c r="D25" s="91">
        <f>SUM(D22:D24)</f>
        <v>4023383.899999998</v>
      </c>
      <c r="E25" s="129"/>
      <c r="F25" s="247">
        <f>SUM(F22:F24)</f>
        <v>67</v>
      </c>
      <c r="G25" s="92">
        <f>SUM(G22:G24)</f>
        <v>4875031.62</v>
      </c>
      <c r="H25" s="132"/>
      <c r="I25" s="243">
        <f>SUM(I22:I24)</f>
        <v>358</v>
      </c>
      <c r="J25" s="91">
        <f>SUM(J22:J24)</f>
        <v>60740210.009999998</v>
      </c>
      <c r="K25" s="255"/>
      <c r="L25" s="243">
        <f>SUM(L22:L24)</f>
        <v>348</v>
      </c>
      <c r="M25" s="143">
        <f>SUM(M22:M24)</f>
        <v>19301921.739999998</v>
      </c>
      <c r="P25" s="29"/>
    </row>
    <row r="26" spans="1:16" ht="17" thickBot="1" x14ac:dyDescent="0.25">
      <c r="A26" s="57"/>
      <c r="B26" s="57"/>
      <c r="C26" s="57"/>
      <c r="D26" s="57"/>
      <c r="E26" s="57"/>
      <c r="F26" s="57"/>
      <c r="G26" s="57"/>
      <c r="H26" s="57"/>
      <c r="I26" s="57"/>
      <c r="J26" s="57"/>
      <c r="K26" s="57"/>
      <c r="L26" s="57"/>
      <c r="M26" s="57"/>
    </row>
    <row r="27" spans="1:16"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6" ht="18" thickBot="1" x14ac:dyDescent="0.25">
      <c r="A28" s="67" t="s">
        <v>62</v>
      </c>
      <c r="B28" s="126"/>
      <c r="C28" s="127">
        <f>'10 Data Dump'!S110</f>
        <v>2</v>
      </c>
      <c r="D28" s="103">
        <f>SUM(C5:C12)+C28</f>
        <v>102</v>
      </c>
      <c r="E28" s="129"/>
      <c r="F28" s="128">
        <v>2</v>
      </c>
      <c r="G28" s="99">
        <f>SUM(F5:F12)+F28</f>
        <v>243</v>
      </c>
      <c r="H28" s="125"/>
      <c r="I28" s="124">
        <f>SUM(C28+'Sept Report'!I28)</f>
        <v>7</v>
      </c>
      <c r="J28" s="124">
        <f>SUM(D28+'Sept Report'!J28)</f>
        <v>365</v>
      </c>
      <c r="K28" s="129"/>
      <c r="L28" s="128">
        <f>SUM(F28+'Sept Report'!L28)</f>
        <v>7</v>
      </c>
      <c r="M28" s="128">
        <f>SUM(G28+'Sept Report'!M28)</f>
        <v>598</v>
      </c>
    </row>
    <row r="29" spans="1:16" ht="17" thickBot="1" x14ac:dyDescent="0.25">
      <c r="A29" s="57"/>
      <c r="B29" s="57"/>
      <c r="C29" s="57"/>
      <c r="D29" s="57"/>
      <c r="E29" s="57"/>
      <c r="F29" s="57"/>
      <c r="G29" s="57"/>
      <c r="H29" s="57"/>
      <c r="I29" s="57"/>
      <c r="J29" s="57"/>
      <c r="K29" s="57"/>
      <c r="L29" s="57"/>
      <c r="M29" s="57"/>
    </row>
    <row r="30" spans="1:16"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6" ht="35" thickBot="1" x14ac:dyDescent="0.25">
      <c r="A31" s="69" t="s">
        <v>64</v>
      </c>
      <c r="B31" s="126"/>
      <c r="C31" s="131">
        <f>SUM(B19+C25)</f>
        <v>132</v>
      </c>
      <c r="D31" s="91">
        <f>SUM(D19+D25)</f>
        <v>11154501.569999997</v>
      </c>
      <c r="E31" s="308"/>
      <c r="F31" s="128">
        <f>SUM(E19+F25)</f>
        <v>103</v>
      </c>
      <c r="G31" s="92">
        <v>27062588</v>
      </c>
      <c r="H31" s="126"/>
      <c r="I31" s="131">
        <f>SUM(H19+I25)</f>
        <v>473</v>
      </c>
      <c r="J31" s="91">
        <f>SUM(J19+J25)</f>
        <v>122272715.69999999</v>
      </c>
      <c r="K31" s="148"/>
      <c r="L31" s="128">
        <f>SUM(E31+K19+L25)</f>
        <v>475</v>
      </c>
      <c r="M31" s="93">
        <f>SUM(M19+M25)</f>
        <v>54688605.989999995</v>
      </c>
    </row>
    <row r="32" spans="1:16" ht="17" thickBot="1" x14ac:dyDescent="0.25">
      <c r="A32" s="57"/>
      <c r="B32" s="57"/>
      <c r="C32" s="57"/>
      <c r="D32" s="57"/>
      <c r="E32" s="57"/>
      <c r="F32" s="57"/>
      <c r="G32" s="57"/>
      <c r="H32" s="57"/>
      <c r="I32" s="57"/>
      <c r="J32" s="57"/>
      <c r="K32" s="57"/>
      <c r="L32" s="57"/>
      <c r="M32" s="57"/>
    </row>
    <row r="33" spans="1:13" ht="17" thickBot="1" x14ac:dyDescent="0.25">
      <c r="A33" s="70" t="s">
        <v>45</v>
      </c>
      <c r="B33" s="763">
        <f>'10 Data Dump'!N136</f>
        <v>16846032.920000002</v>
      </c>
      <c r="C33" s="763"/>
      <c r="D33" s="764"/>
      <c r="E33" s="57"/>
      <c r="F33" s="57"/>
      <c r="G33" s="57"/>
      <c r="H33" s="57"/>
      <c r="I33" s="57"/>
      <c r="J33" s="57"/>
      <c r="K33" s="57"/>
      <c r="L33" s="57"/>
      <c r="M33" s="57"/>
    </row>
    <row r="34" spans="1:13" ht="17" thickBot="1" x14ac:dyDescent="0.25">
      <c r="A34" s="71"/>
      <c r="B34" s="72"/>
      <c r="C34" s="72"/>
      <c r="D34" s="72"/>
      <c r="E34" s="57"/>
      <c r="F34" s="57"/>
      <c r="G34" s="57"/>
      <c r="H34" s="57"/>
      <c r="I34" s="57"/>
      <c r="J34" s="57"/>
      <c r="K34" s="57"/>
      <c r="L34" s="57"/>
      <c r="M34" s="57"/>
    </row>
    <row r="35" spans="1:13" ht="17" thickBot="1" x14ac:dyDescent="0.25">
      <c r="A35" s="57"/>
      <c r="B35" s="766" t="s">
        <v>67</v>
      </c>
      <c r="C35" s="766"/>
      <c r="D35" s="767"/>
      <c r="E35" s="766" t="s">
        <v>48</v>
      </c>
      <c r="F35" s="766"/>
      <c r="G35" s="767"/>
      <c r="H35" s="766" t="s">
        <v>68</v>
      </c>
      <c r="I35" s="766"/>
      <c r="J35" s="767"/>
      <c r="K35" s="766" t="s">
        <v>49</v>
      </c>
      <c r="L35" s="766"/>
      <c r="M35" s="768"/>
    </row>
    <row r="36" spans="1:13" ht="16" x14ac:dyDescent="0.15">
      <c r="A36" s="73" t="s">
        <v>16</v>
      </c>
      <c r="B36" s="761" t="s">
        <v>2</v>
      </c>
      <c r="C36" s="761"/>
      <c r="D36" s="74" t="s">
        <v>1</v>
      </c>
      <c r="E36" s="761" t="s">
        <v>2</v>
      </c>
      <c r="F36" s="761"/>
      <c r="G36" s="74" t="s">
        <v>1</v>
      </c>
      <c r="H36" s="761" t="s">
        <v>2</v>
      </c>
      <c r="I36" s="761"/>
      <c r="J36" s="74" t="s">
        <v>1</v>
      </c>
      <c r="K36" s="761" t="s">
        <v>2</v>
      </c>
      <c r="L36" s="761"/>
      <c r="M36" s="75" t="s">
        <v>1</v>
      </c>
    </row>
    <row r="37" spans="1:13" ht="16" x14ac:dyDescent="0.2">
      <c r="A37" s="52" t="s">
        <v>19</v>
      </c>
      <c r="B37" s="172"/>
      <c r="C37" s="173">
        <f>C31</f>
        <v>132</v>
      </c>
      <c r="D37" s="85" cm="1">
        <f t="array" ref="D37">SUM('10 5 Reports'!F17:G17+'10 5 Reports'!K24:L24)-'Oct Report'!D41</f>
        <v>118716.55</v>
      </c>
      <c r="E37" s="164"/>
      <c r="F37" s="366">
        <v>103</v>
      </c>
      <c r="G37" s="17">
        <v>159537</v>
      </c>
      <c r="H37" s="172"/>
      <c r="I37" s="258">
        <f>SUM(C37+'Sept Report'!I37)</f>
        <v>473</v>
      </c>
      <c r="J37" s="317">
        <f>SUM(D3+'Sept Report'!J37)</f>
        <v>628897.54</v>
      </c>
      <c r="K37" s="111"/>
      <c r="L37" s="274">
        <f>SUM(F37+'Sept Report'!L37)</f>
        <v>475</v>
      </c>
      <c r="M37" s="314">
        <f>SUM(G37+'Sept Report'!M37)</f>
        <v>595893.33000000007</v>
      </c>
    </row>
    <row r="38" spans="1:13" ht="16" x14ac:dyDescent="0.2">
      <c r="A38" s="52" t="s">
        <v>20</v>
      </c>
      <c r="B38" s="176"/>
      <c r="C38" s="283">
        <f>'10 5 Reports'!B4</f>
        <v>110</v>
      </c>
      <c r="D38" s="85" cm="1">
        <f t="array" ref="D38">SUM('10 5 Reports'!F18:G18+'10 5 Reports'!K27:L27)</f>
        <v>18473.93</v>
      </c>
      <c r="E38" s="164"/>
      <c r="F38" s="263">
        <v>108</v>
      </c>
      <c r="G38" s="18">
        <v>27872.92</v>
      </c>
      <c r="H38" s="172"/>
      <c r="I38" s="258">
        <f>SUM(C38+'Sept Report'!I38)</f>
        <v>502</v>
      </c>
      <c r="J38" s="317">
        <f>SUM(D38+'Sept Report'!J38)</f>
        <v>133627.75999999998</v>
      </c>
      <c r="K38" s="111"/>
      <c r="L38" s="274">
        <f>SUM(F38+'Sept Report'!L38)</f>
        <v>441</v>
      </c>
      <c r="M38" s="314">
        <f>SUM(G38+'Sept Report'!M38)</f>
        <v>88867.69</v>
      </c>
    </row>
    <row r="39" spans="1:13" ht="16" x14ac:dyDescent="0.2">
      <c r="A39" s="52" t="s">
        <v>21</v>
      </c>
      <c r="B39" s="176"/>
      <c r="C39" s="283">
        <f>'10 5 Reports'!B6</f>
        <v>65</v>
      </c>
      <c r="D39" s="85" cm="1">
        <f t="array" ref="D39">SUM('10 5 Reports'!F19:G19+'10 5 Reports'!K28:L28)</f>
        <v>12685</v>
      </c>
      <c r="E39" s="164"/>
      <c r="F39" s="367">
        <v>71</v>
      </c>
      <c r="G39" s="17">
        <v>17128</v>
      </c>
      <c r="H39" s="172"/>
      <c r="I39" s="258">
        <f>SUM(C39+'Sept Report'!I39)</f>
        <v>272</v>
      </c>
      <c r="J39" s="317">
        <f>SUM(D5+'Sept Report'!J39)</f>
        <v>205403.2</v>
      </c>
      <c r="K39" s="111"/>
      <c r="L39" s="274">
        <f>SUM(F39+'Sept Report'!L39)</f>
        <v>297</v>
      </c>
      <c r="M39" s="314">
        <f>SUM(G39+'Sept Report'!M39)</f>
        <v>93846</v>
      </c>
    </row>
    <row r="40" spans="1:13" ht="16" x14ac:dyDescent="0.2">
      <c r="A40" s="52" t="s">
        <v>22</v>
      </c>
      <c r="B40" s="176"/>
      <c r="C40" s="283">
        <f>'10 5 Reports'!B5</f>
        <v>97</v>
      </c>
      <c r="D40" s="85" cm="1">
        <f t="array" ref="D40">SUM('10 5 Reports'!F20:G20+'10 5 Reports'!K29:L29)</f>
        <v>10915</v>
      </c>
      <c r="E40" s="164"/>
      <c r="F40" s="263">
        <v>114</v>
      </c>
      <c r="G40" s="18">
        <v>13194</v>
      </c>
      <c r="H40" s="172"/>
      <c r="I40" s="258">
        <f>SUM(C40+'Sept Report'!I40)</f>
        <v>434</v>
      </c>
      <c r="J40" s="317">
        <f>SUM(D40+'Sept Report'!J40)</f>
        <v>53666</v>
      </c>
      <c r="K40" s="111"/>
      <c r="L40" s="274">
        <f>SUM(F40+'Sept Report'!L40)</f>
        <v>483</v>
      </c>
      <c r="M40" s="314">
        <f>SUM(G40+'Sept Report'!M40)</f>
        <v>50101</v>
      </c>
    </row>
    <row r="41" spans="1:13" ht="17" thickBot="1" x14ac:dyDescent="0.25">
      <c r="A41" s="55" t="s">
        <v>51</v>
      </c>
      <c r="B41" s="182"/>
      <c r="C41" s="284">
        <f>SUM('10 5 Reports'!B3)</f>
        <v>5</v>
      </c>
      <c r="D41" s="86" cm="1">
        <f t="array" ref="D41">SUM('10 5 Reports'!F49:G49+'10 5 Reports'!K58:L58)</f>
        <v>114</v>
      </c>
      <c r="E41" s="165"/>
      <c r="F41" s="368">
        <v>5</v>
      </c>
      <c r="G41" s="20">
        <v>95</v>
      </c>
      <c r="H41" s="172"/>
      <c r="I41" s="258">
        <f>SUM(C41+'Sept Report'!I41)</f>
        <v>32</v>
      </c>
      <c r="J41" s="317">
        <f>SUM(D7+'Sept Report'!J41)</f>
        <v>153855.47999999998</v>
      </c>
      <c r="K41" s="187"/>
      <c r="L41" s="274">
        <f>SUM(F41+'Sept Report'!L41)</f>
        <v>23</v>
      </c>
      <c r="M41" s="315">
        <f>SUM(G41+'Sept Report'!M41)</f>
        <v>456</v>
      </c>
    </row>
    <row r="42" spans="1:13" ht="17" thickBot="1" x14ac:dyDescent="0.25">
      <c r="A42" s="76" t="s">
        <v>18</v>
      </c>
      <c r="B42" s="174"/>
      <c r="C42" s="184">
        <f>SUM(C37:C41)</f>
        <v>409</v>
      </c>
      <c r="D42" s="94">
        <f>SUM(D37:D41)</f>
        <v>160904.48000000001</v>
      </c>
      <c r="E42" s="166"/>
      <c r="F42" s="265">
        <f>SUM(F37:F41)</f>
        <v>401</v>
      </c>
      <c r="G42" s="95">
        <f>SUM(G37:G41)</f>
        <v>217826.91999999998</v>
      </c>
      <c r="H42" s="174"/>
      <c r="I42" s="270">
        <f>SUM(I37:I41)</f>
        <v>1713</v>
      </c>
      <c r="J42" s="94">
        <f>SUM(J37:J41)</f>
        <v>1175449.98</v>
      </c>
      <c r="K42" s="169"/>
      <c r="L42" s="265">
        <f>SUM(L37:L41)</f>
        <v>1719</v>
      </c>
      <c r="M42" s="190">
        <f>SUM(M37:M41)</f>
        <v>829164.02</v>
      </c>
    </row>
    <row r="43" spans="1:13" ht="17" thickBot="1" x14ac:dyDescent="0.25">
      <c r="A43" s="57"/>
      <c r="B43" s="57"/>
      <c r="C43" s="57"/>
      <c r="D43" s="57"/>
      <c r="E43" s="57"/>
      <c r="F43" s="57"/>
      <c r="G43" s="57"/>
      <c r="H43" s="57"/>
      <c r="I43" s="57"/>
      <c r="J43" s="57"/>
      <c r="K43" s="57"/>
      <c r="L43" s="57"/>
      <c r="M43" s="57"/>
    </row>
    <row r="44" spans="1:13"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3" ht="16" x14ac:dyDescent="0.2">
      <c r="A45" s="51" t="s">
        <v>36</v>
      </c>
      <c r="B45" s="195"/>
      <c r="C45" s="271">
        <f>'10 5 Reports'!B18</f>
        <v>92</v>
      </c>
      <c r="D45" s="219" cm="1">
        <f t="array" ref="D45">SUM('10 5 Reports'!F13:G13+'10 5 Reports'!K19:L19)</f>
        <v>23243</v>
      </c>
      <c r="E45" s="113"/>
      <c r="F45" s="276">
        <v>81</v>
      </c>
      <c r="G45" s="326">
        <v>18936</v>
      </c>
      <c r="H45" s="196"/>
      <c r="I45" s="271">
        <f>SUM(C45+'Sept Report'!I45)</f>
        <v>308</v>
      </c>
      <c r="J45" s="316">
        <f>SUM(D45+'Sept Report'!J45)</f>
        <v>85124</v>
      </c>
      <c r="K45" s="288"/>
      <c r="L45" s="285">
        <f>SUM(F45+'Sept Report'!L45)</f>
        <v>436</v>
      </c>
      <c r="M45" s="313">
        <f>SUM(G45+'Sept Report'!M45)</f>
        <v>92845</v>
      </c>
    </row>
    <row r="46" spans="1:13" ht="16" x14ac:dyDescent="0.2">
      <c r="A46" s="52" t="s">
        <v>35</v>
      </c>
      <c r="B46" s="176"/>
      <c r="C46" s="272">
        <f>'10 5 Reports'!B15</f>
        <v>45</v>
      </c>
      <c r="D46" s="220" cm="1">
        <f t="array" ref="D46">SUM('10 5 Reports'!F5:G5+'10 5 Reports'!K3:L3)</f>
        <v>20043.849999999999</v>
      </c>
      <c r="E46" s="109"/>
      <c r="F46" s="369">
        <v>13</v>
      </c>
      <c r="G46" s="20">
        <v>32258.99</v>
      </c>
      <c r="H46" s="105"/>
      <c r="I46" s="272">
        <f>SUM(C46+'Sept Report'!I46)</f>
        <v>133</v>
      </c>
      <c r="J46" s="317">
        <f>SUM(D46+'Sept Report'!J46)</f>
        <v>84949.23</v>
      </c>
      <c r="K46" s="289"/>
      <c r="L46" s="286">
        <f>SUM(F46+'Sept Report'!L46)</f>
        <v>62</v>
      </c>
      <c r="M46" s="314">
        <f>SUM(G46+'Sept Report'!M46)</f>
        <v>114105.7</v>
      </c>
    </row>
    <row r="47" spans="1:13" ht="16" x14ac:dyDescent="0.2">
      <c r="A47" s="52" t="s">
        <v>25</v>
      </c>
      <c r="B47" s="176"/>
      <c r="C47" s="272">
        <f>'10 5 Reports'!B16</f>
        <v>35</v>
      </c>
      <c r="D47" s="220" cm="1">
        <f t="array" ref="D47">SUM('10 5 Reports'!F65:G65+'10 5 Reports'!K81:L81)</f>
        <v>15415</v>
      </c>
      <c r="E47" s="109"/>
      <c r="F47" s="369">
        <v>74</v>
      </c>
      <c r="G47" s="20">
        <v>32321.75</v>
      </c>
      <c r="H47" s="105"/>
      <c r="I47" s="272">
        <f>SUM(C47+'Sept Report'!I47)</f>
        <v>229</v>
      </c>
      <c r="J47" s="317">
        <f>SUM(D47+'Sept Report'!J47)</f>
        <v>115435</v>
      </c>
      <c r="K47" s="289"/>
      <c r="L47" s="286">
        <f>SUM(F47+'Sept Report'!L47)</f>
        <v>333</v>
      </c>
      <c r="M47" s="314">
        <f>SUM(G47+'Sept Report'!M47)</f>
        <v>150171</v>
      </c>
    </row>
    <row r="48" spans="1:13" ht="16" x14ac:dyDescent="0.2">
      <c r="A48" s="52" t="s">
        <v>26</v>
      </c>
      <c r="B48" s="172"/>
      <c r="C48" s="258">
        <f>'10 5 Reports'!B17</f>
        <v>1</v>
      </c>
      <c r="D48" s="220">
        <f>SUM('10 5 Reports'!K88:L88)</f>
        <v>269</v>
      </c>
      <c r="E48" s="109"/>
      <c r="F48" s="369">
        <v>0</v>
      </c>
      <c r="G48" s="20">
        <v>0</v>
      </c>
      <c r="H48" s="105"/>
      <c r="I48" s="272">
        <f>SUM(C48+'Sept Report'!I48)</f>
        <v>2</v>
      </c>
      <c r="J48" s="317">
        <f>SUM(D48+'Sept Report'!J48)</f>
        <v>269</v>
      </c>
      <c r="K48" s="289"/>
      <c r="L48" s="286">
        <f>SUM(F48+'Sept Report'!L48)</f>
        <v>0</v>
      </c>
      <c r="M48" s="314">
        <f>SUM(G48+'Sept Report'!M48)</f>
        <v>0</v>
      </c>
    </row>
    <row r="49" spans="1:13" ht="16" x14ac:dyDescent="0.2">
      <c r="A49" s="52" t="s">
        <v>27</v>
      </c>
      <c r="B49" s="176"/>
      <c r="C49" s="272">
        <f>'10 5 Reports'!B13</f>
        <v>33</v>
      </c>
      <c r="D49" s="220" cm="1">
        <f t="array" ref="D49">SUM('10 5 Reports'!F58:G58+'10 5 Reports'!K71:L71)</f>
        <v>41457.31</v>
      </c>
      <c r="E49" s="109"/>
      <c r="F49" s="369">
        <v>22</v>
      </c>
      <c r="G49" s="20">
        <v>26755.05</v>
      </c>
      <c r="H49" s="105"/>
      <c r="I49" s="272">
        <f>SUM(C49+'Sept Report'!I49)</f>
        <v>86</v>
      </c>
      <c r="J49" s="317">
        <f>SUM(D49+'Sept Report'!J49)</f>
        <v>101608.98</v>
      </c>
      <c r="K49" s="289"/>
      <c r="L49" s="286">
        <f>SUM(F49+'Sept Report'!L49)</f>
        <v>97</v>
      </c>
      <c r="M49" s="314">
        <f>SUM(G49+'Sept Report'!M49)</f>
        <v>156201.91</v>
      </c>
    </row>
    <row r="50" spans="1:13" ht="16" x14ac:dyDescent="0.2">
      <c r="A50" s="52" t="s">
        <v>28</v>
      </c>
      <c r="B50" s="176"/>
      <c r="C50" s="272">
        <f>'10 5 Reports'!B14</f>
        <v>6</v>
      </c>
      <c r="D50" s="220">
        <f>SUM('10 5 Reports'!K74:L74)</f>
        <v>539</v>
      </c>
      <c r="E50" s="109"/>
      <c r="F50" s="369">
        <v>5</v>
      </c>
      <c r="G50" s="20">
        <v>591</v>
      </c>
      <c r="H50" s="105"/>
      <c r="I50" s="272">
        <f>SUM(C50+'Sept Report'!I50)</f>
        <v>21</v>
      </c>
      <c r="J50" s="317">
        <f>SUM(D50+'Sept Report'!J50)</f>
        <v>2233</v>
      </c>
      <c r="K50" s="289"/>
      <c r="L50" s="286">
        <f>SUM(F50+'Sept Report'!L50)</f>
        <v>10</v>
      </c>
      <c r="M50" s="314">
        <f>SUM(G50+'Sept Report'!M50)</f>
        <v>1475</v>
      </c>
    </row>
    <row r="51" spans="1:13" ht="16" x14ac:dyDescent="0.2">
      <c r="A51" s="52" t="s">
        <v>3</v>
      </c>
      <c r="B51" s="176"/>
      <c r="C51" s="258">
        <f>'10 5 Reports'!B11</f>
        <v>3</v>
      </c>
      <c r="D51" s="220">
        <f>SUM('10 5 Reports'!K6:L6)</f>
        <v>1157</v>
      </c>
      <c r="E51" s="109"/>
      <c r="F51" s="369">
        <v>5</v>
      </c>
      <c r="G51" s="20">
        <v>2625</v>
      </c>
      <c r="H51" s="105"/>
      <c r="I51" s="272">
        <f>SUM(C51+'Sept Report'!I51)</f>
        <v>16</v>
      </c>
      <c r="J51" s="317">
        <f>SUM(D51+'Sept Report'!J51)</f>
        <v>4769</v>
      </c>
      <c r="K51" s="289"/>
      <c r="L51" s="286">
        <f>SUM(F51+'Sept Report'!L51)</f>
        <v>8</v>
      </c>
      <c r="M51" s="314">
        <f>SUM(G51+'Sept Report'!M51)</f>
        <v>3615</v>
      </c>
    </row>
    <row r="52" spans="1:13" ht="16" x14ac:dyDescent="0.2">
      <c r="A52" s="52" t="s">
        <v>29</v>
      </c>
      <c r="B52" s="176"/>
      <c r="C52" s="272">
        <f>'10 5 Reports'!B12</f>
        <v>18</v>
      </c>
      <c r="D52" s="220" cm="1">
        <f t="array" ref="D52">SUM('10 5 Reports'!F6:G6+'10 5 Reports'!K5:L5)</f>
        <v>3477</v>
      </c>
      <c r="E52" s="109"/>
      <c r="F52" s="369">
        <v>27</v>
      </c>
      <c r="G52" s="20">
        <v>6537.48</v>
      </c>
      <c r="H52" s="105"/>
      <c r="I52" s="272">
        <f>SUM(C52+'Sept Report'!I52)</f>
        <v>81</v>
      </c>
      <c r="J52" s="317">
        <f>SUM(D52+'Sept Report'!J52)</f>
        <v>17062</v>
      </c>
      <c r="K52" s="289"/>
      <c r="L52" s="286">
        <f>SUM(F52+'Sept Report'!L52)</f>
        <v>94</v>
      </c>
      <c r="M52" s="314">
        <f>SUM(G52+'Sept Report'!M52)</f>
        <v>19102.48</v>
      </c>
    </row>
    <row r="53" spans="1:13" ht="16" x14ac:dyDescent="0.2">
      <c r="A53" s="52" t="s">
        <v>30</v>
      </c>
      <c r="B53" s="172"/>
      <c r="C53" s="258">
        <v>0</v>
      </c>
      <c r="D53" s="220">
        <v>0</v>
      </c>
      <c r="E53" s="109"/>
      <c r="F53" s="369">
        <v>0</v>
      </c>
      <c r="G53" s="20">
        <v>0</v>
      </c>
      <c r="H53" s="105"/>
      <c r="I53" s="272">
        <f>SUM(C53+'Sept Report'!I53)</f>
        <v>7</v>
      </c>
      <c r="J53" s="317">
        <f>SUM(D53+'Sept Report'!J53)</f>
        <v>388</v>
      </c>
      <c r="K53" s="289"/>
      <c r="L53" s="286">
        <f>SUM(F53+'Sept Report'!L53)</f>
        <v>0</v>
      </c>
      <c r="M53" s="314">
        <f>SUM(G53+'Sept Report'!M53)</f>
        <v>0</v>
      </c>
    </row>
    <row r="54" spans="1:13" ht="16" x14ac:dyDescent="0.2">
      <c r="A54" s="52" t="s">
        <v>4</v>
      </c>
      <c r="B54" s="176"/>
      <c r="C54" s="272">
        <f>'10 5 Reports'!B20</f>
        <v>16</v>
      </c>
      <c r="D54" s="220" cm="1">
        <f t="array" ref="D54">SUM('10 5 Reports'!F7:G7+'10 5 Reports'!K8:L8)</f>
        <v>5813</v>
      </c>
      <c r="E54" s="109"/>
      <c r="F54" s="369">
        <v>18</v>
      </c>
      <c r="G54" s="20">
        <v>5199</v>
      </c>
      <c r="H54" s="105"/>
      <c r="I54" s="272">
        <f>SUM(C54+'Sept Report'!I54)</f>
        <v>43</v>
      </c>
      <c r="J54" s="317">
        <f>SUM(D54+'Sept Report'!J54)</f>
        <v>18657</v>
      </c>
      <c r="K54" s="289"/>
      <c r="L54" s="286">
        <f>SUM(F54+'Sept Report'!L54)</f>
        <v>74</v>
      </c>
      <c r="M54" s="314">
        <f>SUM(G54+'Sept Report'!M54)</f>
        <v>21746</v>
      </c>
    </row>
    <row r="55" spans="1:13" ht="16" x14ac:dyDescent="0.2">
      <c r="A55" s="52" t="s">
        <v>31</v>
      </c>
      <c r="B55" s="176"/>
      <c r="C55" s="272">
        <f>'10 5 Reports'!B19</f>
        <v>4</v>
      </c>
      <c r="D55" s="220">
        <f>SUM('10 5 Reports'!K4:L4)</f>
        <v>507</v>
      </c>
      <c r="E55" s="109"/>
      <c r="F55" s="369">
        <v>8</v>
      </c>
      <c r="G55" s="20">
        <v>727</v>
      </c>
      <c r="H55" s="105"/>
      <c r="I55" s="272">
        <f>SUM(C55+'Sept Report'!I55)</f>
        <v>38</v>
      </c>
      <c r="J55" s="317">
        <f>SUM(D55+'Sept Report'!J55)</f>
        <v>2627</v>
      </c>
      <c r="K55" s="289"/>
      <c r="L55" s="286">
        <f>SUM(F55+'Sept Report'!L55)</f>
        <v>35</v>
      </c>
      <c r="M55" s="314">
        <f>SUM(G55+'Sept Report'!M55)</f>
        <v>2575</v>
      </c>
    </row>
    <row r="56" spans="1:13" ht="16" x14ac:dyDescent="0.2">
      <c r="A56" s="52" t="s">
        <v>32</v>
      </c>
      <c r="B56" s="176"/>
      <c r="C56" s="272">
        <f>'10 5 Reports'!B25</f>
        <v>15</v>
      </c>
      <c r="D56" s="220">
        <f>SUM('10 5 Reports'!K10:L10)</f>
        <v>3427</v>
      </c>
      <c r="E56" s="109"/>
      <c r="F56" s="369">
        <v>6</v>
      </c>
      <c r="G56" s="20">
        <v>1372</v>
      </c>
      <c r="H56" s="105"/>
      <c r="I56" s="272">
        <f>SUM(C56+'Sept Report'!I56)</f>
        <v>41</v>
      </c>
      <c r="J56" s="317">
        <f>SUM(D56+'Sept Report'!J56)</f>
        <v>5523</v>
      </c>
      <c r="K56" s="289"/>
      <c r="L56" s="286">
        <f>SUM(F56+'Sept Report'!L56)</f>
        <v>30</v>
      </c>
      <c r="M56" s="314">
        <f>SUM(G56+'Sept Report'!M56)</f>
        <v>5836</v>
      </c>
    </row>
    <row r="57" spans="1:13" ht="17" thickBot="1" x14ac:dyDescent="0.25">
      <c r="A57" s="78" t="s">
        <v>33</v>
      </c>
      <c r="B57" s="182"/>
      <c r="C57" s="273">
        <f>'10 5 Reports'!B26</f>
        <v>1</v>
      </c>
      <c r="D57" s="221">
        <f>SUM('10 5 Reports'!K9:L9)</f>
        <v>6716</v>
      </c>
      <c r="E57" s="198"/>
      <c r="F57" s="370">
        <v>1</v>
      </c>
      <c r="G57" s="199">
        <v>11835</v>
      </c>
      <c r="H57" s="107"/>
      <c r="I57" s="273">
        <f>SUM(C57+'Sept Report'!I57)</f>
        <v>14</v>
      </c>
      <c r="J57" s="318">
        <f>SUM(D57+'Sept Report'!J57)</f>
        <v>45968</v>
      </c>
      <c r="K57" s="290"/>
      <c r="L57" s="287">
        <f>SUM(F57+'Sept Report'!L57)</f>
        <v>9</v>
      </c>
      <c r="M57" s="315">
        <f>SUM(G57+'Sept Report'!M57)</f>
        <v>28898</v>
      </c>
    </row>
    <row r="58" spans="1:13" ht="17" thickBot="1" x14ac:dyDescent="0.25">
      <c r="A58" s="79" t="s">
        <v>34</v>
      </c>
      <c r="B58" s="179"/>
      <c r="C58" s="260">
        <f>SUM(C45:C57)</f>
        <v>269</v>
      </c>
      <c r="D58" s="94">
        <f>SUM(D45:D57)</f>
        <v>122064.16</v>
      </c>
      <c r="E58" s="169"/>
      <c r="F58" s="265">
        <f>SUM(F45:F57)</f>
        <v>260</v>
      </c>
      <c r="G58" s="95">
        <f>SUM(G45:G57)</f>
        <v>139158.27000000002</v>
      </c>
      <c r="H58" s="179"/>
      <c r="I58" s="260">
        <f>SUM(I45:I57)</f>
        <v>1019</v>
      </c>
      <c r="J58" s="94">
        <f>SUM(J45:J57)</f>
        <v>484613.20999999996</v>
      </c>
      <c r="K58" s="166"/>
      <c r="L58" s="265">
        <f>SUM(L45:L57)</f>
        <v>1188</v>
      </c>
      <c r="M58" s="275">
        <f>SUM(M45:M57)</f>
        <v>596571.09</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678</v>
      </c>
      <c r="D60" s="95">
        <f>SUM(D42+D58)</f>
        <v>282968.64</v>
      </c>
      <c r="E60" s="171"/>
      <c r="F60" s="269">
        <f>SUM(F42+F58)</f>
        <v>661</v>
      </c>
      <c r="G60" s="97">
        <f>SUM(G42+G58)</f>
        <v>356985.19</v>
      </c>
      <c r="H60" s="181"/>
      <c r="I60" s="262">
        <f>SUM(I42+I58)</f>
        <v>2732</v>
      </c>
      <c r="J60" s="95">
        <f>SUM(J42+J58)</f>
        <v>1660063.19</v>
      </c>
      <c r="K60" s="171"/>
      <c r="L60" s="269">
        <f>SUM(L42+L58)</f>
        <v>2907</v>
      </c>
      <c r="M60" s="98">
        <f>SUM(M42+M58)</f>
        <v>1425735.1099999999</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3" orientation="portrait" verticalDpi="300"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BFBBD-DAC4-460D-A4A2-AC4C747EB34C}">
  <dimension ref="A1:AA136"/>
  <sheetViews>
    <sheetView workbookViewId="0">
      <pane xSplit="2" ySplit="1" topLeftCell="C99" activePane="bottomRight" state="frozen"/>
      <selection pane="topRight" activeCell="C1" sqref="C1"/>
      <selection pane="bottomLeft" activeCell="A2" sqref="A2"/>
      <selection pane="bottomRight" activeCell="G102" sqref="G102"/>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1.6640625" customWidth="1"/>
    <col min="6" max="6" width="61.1640625" customWidth="1"/>
    <col min="7" max="7" width="42.6640625" customWidth="1"/>
    <col min="8" max="11" width="23.33203125" customWidth="1"/>
    <col min="12" max="12" width="37.33203125" customWidth="1"/>
    <col min="14" max="15" width="18.6640625" customWidth="1"/>
    <col min="18" max="18" width="31.1640625" customWidth="1"/>
    <col min="19" max="19" width="21.6640625" customWidth="1"/>
    <col min="20" max="20" width="18.6640625" customWidth="1"/>
    <col min="21" max="26" width="14.6640625" customWidth="1"/>
    <col min="27" max="27" width="43.6640625" customWidth="1"/>
  </cols>
  <sheetData>
    <row r="1" spans="1:27" ht="64" x14ac:dyDescent="0.2">
      <c r="A1" s="485" t="s">
        <v>69</v>
      </c>
      <c r="B1" s="486" t="s">
        <v>70</v>
      </c>
      <c r="C1" s="486" t="s">
        <v>71</v>
      </c>
      <c r="D1" s="486" t="s">
        <v>72</v>
      </c>
      <c r="E1" s="487" t="s">
        <v>73</v>
      </c>
      <c r="F1" s="486" t="s">
        <v>74</v>
      </c>
      <c r="G1" s="486" t="s">
        <v>75</v>
      </c>
      <c r="H1" s="486" t="s">
        <v>76</v>
      </c>
      <c r="I1" s="487" t="s">
        <v>77</v>
      </c>
      <c r="J1" s="487" t="s">
        <v>78</v>
      </c>
      <c r="K1" s="488" t="s">
        <v>79</v>
      </c>
      <c r="L1" s="486" t="s">
        <v>80</v>
      </c>
      <c r="M1" s="487" t="s">
        <v>81</v>
      </c>
      <c r="N1" s="489" t="s">
        <v>82</v>
      </c>
      <c r="O1" s="490" t="s">
        <v>83</v>
      </c>
    </row>
    <row r="2" spans="1:27" ht="28" outlineLevel="2" x14ac:dyDescent="0.15">
      <c r="A2" t="s">
        <v>92</v>
      </c>
      <c r="B2" t="s">
        <v>1437</v>
      </c>
      <c r="C2" t="s">
        <v>94</v>
      </c>
      <c r="F2" s="420" t="s">
        <v>1438</v>
      </c>
      <c r="G2" s="420" t="s">
        <v>331</v>
      </c>
      <c r="H2" s="442">
        <v>25000</v>
      </c>
      <c r="I2" s="442">
        <v>0</v>
      </c>
      <c r="J2" s="442"/>
      <c r="K2" s="442"/>
      <c r="L2" t="s">
        <v>1439</v>
      </c>
      <c r="M2" s="420" t="s">
        <v>98</v>
      </c>
      <c r="N2" s="491">
        <f>SUM(H2+I2)</f>
        <v>25000</v>
      </c>
      <c r="O2" s="458">
        <f>IF((J2+K2)&gt;0, (J2+K2)-N2,0)</f>
        <v>0</v>
      </c>
      <c r="R2" t="s">
        <v>84</v>
      </c>
      <c r="S2" t="s">
        <v>85</v>
      </c>
      <c r="T2" t="s">
        <v>86</v>
      </c>
      <c r="U2" s="420" t="s">
        <v>87</v>
      </c>
      <c r="V2" s="420" t="s">
        <v>88</v>
      </c>
      <c r="W2" s="420" t="s">
        <v>89</v>
      </c>
      <c r="X2" s="420" t="s">
        <v>90</v>
      </c>
      <c r="Y2" s="420"/>
      <c r="Z2" s="420"/>
      <c r="AA2" t="s">
        <v>91</v>
      </c>
    </row>
    <row r="3" spans="1:27" ht="28" outlineLevel="2" x14ac:dyDescent="0.15">
      <c r="A3" t="s">
        <v>92</v>
      </c>
      <c r="B3" t="s">
        <v>1440</v>
      </c>
      <c r="C3" t="s">
        <v>94</v>
      </c>
      <c r="F3" s="420" t="s">
        <v>1441</v>
      </c>
      <c r="G3" s="420" t="s">
        <v>510</v>
      </c>
      <c r="H3" s="442">
        <v>92059</v>
      </c>
      <c r="I3" s="442">
        <v>0</v>
      </c>
      <c r="J3" s="442"/>
      <c r="K3" s="442"/>
      <c r="L3" t="s">
        <v>1442</v>
      </c>
      <c r="M3" s="420" t="s">
        <v>98</v>
      </c>
      <c r="N3" s="491">
        <f t="shared" ref="N3:N67" si="0">SUM(H3+I3)</f>
        <v>92059</v>
      </c>
      <c r="O3" s="458">
        <f t="shared" ref="O3:O67" si="1">IF((J3+K3)&gt;0, (J3+K3)-N3,0)</f>
        <v>0</v>
      </c>
      <c r="R3" t="s">
        <v>1780</v>
      </c>
      <c r="S3" t="s">
        <v>1781</v>
      </c>
      <c r="T3" t="s">
        <v>101</v>
      </c>
      <c r="U3">
        <v>6000</v>
      </c>
      <c r="Y3">
        <f>SUM(U3:V3)</f>
        <v>6000</v>
      </c>
      <c r="Z3" s="506">
        <f>IF((U3+V3)&gt;0,(U3+V3)-Y3,0)</f>
        <v>0</v>
      </c>
      <c r="AA3" t="s">
        <v>1173</v>
      </c>
    </row>
    <row r="4" spans="1:27" ht="189" customHeight="1" outlineLevel="2" x14ac:dyDescent="0.15">
      <c r="A4" t="s">
        <v>92</v>
      </c>
      <c r="B4" t="s">
        <v>1443</v>
      </c>
      <c r="C4" t="s">
        <v>94</v>
      </c>
      <c r="F4" s="420" t="s">
        <v>1444</v>
      </c>
      <c r="G4" s="420" t="s">
        <v>150</v>
      </c>
      <c r="H4" s="442">
        <v>66278.399999999994</v>
      </c>
      <c r="I4" s="442">
        <v>0</v>
      </c>
      <c r="J4" s="442"/>
      <c r="K4" s="442"/>
      <c r="L4" t="s">
        <v>1128</v>
      </c>
      <c r="M4" s="420" t="s">
        <v>98</v>
      </c>
      <c r="N4" s="491">
        <f t="shared" si="0"/>
        <v>66278.399999999994</v>
      </c>
      <c r="O4" s="458">
        <f t="shared" si="1"/>
        <v>0</v>
      </c>
      <c r="R4" t="s">
        <v>1782</v>
      </c>
      <c r="S4" s="420" t="s">
        <v>1783</v>
      </c>
      <c r="T4" t="s">
        <v>1342</v>
      </c>
      <c r="V4">
        <v>267279.45</v>
      </c>
      <c r="X4">
        <v>828204.69</v>
      </c>
      <c r="Y4">
        <f t="shared" ref="Y4:Y11" si="2">SUM(U4:V4)</f>
        <v>267279.45</v>
      </c>
      <c r="Z4" s="506">
        <f t="shared" ref="Z4:Z11" si="3">IF((U4+V4)&gt;0,(U4+V4)-Y4,0)</f>
        <v>0</v>
      </c>
      <c r="AA4" t="s">
        <v>1784</v>
      </c>
    </row>
    <row r="5" spans="1:27" ht="28" outlineLevel="2" x14ac:dyDescent="0.15">
      <c r="A5" t="s">
        <v>92</v>
      </c>
      <c r="B5" t="s">
        <v>1445</v>
      </c>
      <c r="C5" t="s">
        <v>94</v>
      </c>
      <c r="F5" s="420" t="s">
        <v>1446</v>
      </c>
      <c r="G5" s="420" t="s">
        <v>113</v>
      </c>
      <c r="H5" s="442">
        <v>1318000</v>
      </c>
      <c r="I5" s="442">
        <v>0</v>
      </c>
      <c r="J5" s="442"/>
      <c r="K5" s="442"/>
      <c r="L5" t="s">
        <v>1447</v>
      </c>
      <c r="M5" s="420" t="s">
        <v>98</v>
      </c>
      <c r="N5" s="491">
        <f t="shared" si="0"/>
        <v>1318000</v>
      </c>
      <c r="O5" s="458">
        <f t="shared" si="1"/>
        <v>0</v>
      </c>
      <c r="R5" t="s">
        <v>1785</v>
      </c>
      <c r="S5" t="s">
        <v>1786</v>
      </c>
      <c r="T5" t="s">
        <v>101</v>
      </c>
      <c r="U5">
        <v>0</v>
      </c>
      <c r="V5">
        <v>9002.4</v>
      </c>
      <c r="X5">
        <v>22429.439999999999</v>
      </c>
      <c r="Y5">
        <f t="shared" si="2"/>
        <v>9002.4</v>
      </c>
      <c r="Z5" s="506">
        <f t="shared" si="3"/>
        <v>0</v>
      </c>
      <c r="AA5" t="s">
        <v>1787</v>
      </c>
    </row>
    <row r="6" spans="1:27" ht="28" outlineLevel="2" x14ac:dyDescent="0.15">
      <c r="A6" t="s">
        <v>92</v>
      </c>
      <c r="B6" t="s">
        <v>1448</v>
      </c>
      <c r="C6" t="s">
        <v>94</v>
      </c>
      <c r="F6" s="420" t="s">
        <v>1449</v>
      </c>
      <c r="G6" s="420" t="s">
        <v>769</v>
      </c>
      <c r="H6" s="442">
        <v>17500</v>
      </c>
      <c r="I6" s="442">
        <v>0</v>
      </c>
      <c r="J6" s="442"/>
      <c r="K6" s="442"/>
      <c r="L6" t="s">
        <v>1450</v>
      </c>
      <c r="M6" s="420" t="s">
        <v>98</v>
      </c>
      <c r="N6" s="491">
        <f t="shared" si="0"/>
        <v>17500</v>
      </c>
      <c r="O6" s="458">
        <f t="shared" si="1"/>
        <v>0</v>
      </c>
      <c r="R6" t="s">
        <v>1788</v>
      </c>
      <c r="S6" t="s">
        <v>1789</v>
      </c>
      <c r="T6" t="s">
        <v>426</v>
      </c>
      <c r="U6">
        <v>0</v>
      </c>
      <c r="Y6">
        <f t="shared" si="2"/>
        <v>0</v>
      </c>
      <c r="Z6" s="506">
        <f t="shared" si="3"/>
        <v>0</v>
      </c>
      <c r="AA6" t="s">
        <v>1790</v>
      </c>
    </row>
    <row r="7" spans="1:27" ht="28" outlineLevel="2" x14ac:dyDescent="0.15">
      <c r="A7" t="s">
        <v>92</v>
      </c>
      <c r="B7" t="s">
        <v>1451</v>
      </c>
      <c r="C7" t="s">
        <v>94</v>
      </c>
      <c r="F7" s="420" t="s">
        <v>1452</v>
      </c>
      <c r="G7" s="420" t="s">
        <v>1453</v>
      </c>
      <c r="H7" s="442">
        <v>100000</v>
      </c>
      <c r="I7" s="442">
        <v>0</v>
      </c>
      <c r="J7" s="442"/>
      <c r="K7" s="442"/>
      <c r="L7" t="s">
        <v>1454</v>
      </c>
      <c r="M7" s="420" t="s">
        <v>98</v>
      </c>
      <c r="N7" s="491">
        <f t="shared" si="0"/>
        <v>100000</v>
      </c>
      <c r="O7" s="458">
        <f t="shared" si="1"/>
        <v>0</v>
      </c>
      <c r="R7" t="s">
        <v>1791</v>
      </c>
      <c r="S7" t="s">
        <v>1789</v>
      </c>
      <c r="T7" t="s">
        <v>426</v>
      </c>
      <c r="U7">
        <v>0</v>
      </c>
      <c r="Y7">
        <f t="shared" si="2"/>
        <v>0</v>
      </c>
      <c r="Z7" s="506">
        <f t="shared" si="3"/>
        <v>0</v>
      </c>
      <c r="AA7" t="s">
        <v>1792</v>
      </c>
    </row>
    <row r="8" spans="1:27" ht="28" outlineLevel="2" x14ac:dyDescent="0.15">
      <c r="A8" t="s">
        <v>92</v>
      </c>
      <c r="B8" t="s">
        <v>1455</v>
      </c>
      <c r="C8" t="s">
        <v>94</v>
      </c>
      <c r="F8" s="420" t="s">
        <v>1456</v>
      </c>
      <c r="G8" s="420" t="s">
        <v>657</v>
      </c>
      <c r="H8" s="442">
        <v>40000</v>
      </c>
      <c r="I8" s="442">
        <v>0</v>
      </c>
      <c r="J8" s="442"/>
      <c r="K8" s="442"/>
      <c r="L8" t="s">
        <v>1457</v>
      </c>
      <c r="M8" s="420" t="s">
        <v>98</v>
      </c>
      <c r="N8" s="491">
        <f t="shared" si="0"/>
        <v>40000</v>
      </c>
      <c r="O8" s="458">
        <f t="shared" si="1"/>
        <v>0</v>
      </c>
      <c r="R8" t="s">
        <v>1793</v>
      </c>
      <c r="S8" t="s">
        <v>1794</v>
      </c>
      <c r="T8" t="s">
        <v>1795</v>
      </c>
      <c r="U8">
        <v>0</v>
      </c>
      <c r="Y8">
        <f t="shared" si="2"/>
        <v>0</v>
      </c>
      <c r="Z8" s="506">
        <f t="shared" si="3"/>
        <v>0</v>
      </c>
      <c r="AA8" t="s">
        <v>1796</v>
      </c>
    </row>
    <row r="9" spans="1:27" ht="28" outlineLevel="2" x14ac:dyDescent="0.15">
      <c r="A9" t="s">
        <v>92</v>
      </c>
      <c r="B9" t="s">
        <v>1458</v>
      </c>
      <c r="C9" t="s">
        <v>94</v>
      </c>
      <c r="F9" s="420" t="s">
        <v>1459</v>
      </c>
      <c r="G9" s="420" t="s">
        <v>1460</v>
      </c>
      <c r="H9" s="442">
        <v>100000</v>
      </c>
      <c r="I9" s="442">
        <v>0</v>
      </c>
      <c r="J9" s="442"/>
      <c r="K9" s="442"/>
      <c r="L9" t="s">
        <v>1461</v>
      </c>
      <c r="M9" s="420" t="s">
        <v>98</v>
      </c>
      <c r="N9" s="491">
        <f t="shared" si="0"/>
        <v>100000</v>
      </c>
      <c r="O9" s="458">
        <f t="shared" si="1"/>
        <v>0</v>
      </c>
      <c r="R9" t="s">
        <v>1797</v>
      </c>
      <c r="S9" t="s">
        <v>1798</v>
      </c>
      <c r="T9" t="s">
        <v>1127</v>
      </c>
      <c r="Y9">
        <f t="shared" si="2"/>
        <v>0</v>
      </c>
      <c r="Z9" s="506">
        <f t="shared" si="3"/>
        <v>0</v>
      </c>
      <c r="AA9" t="s">
        <v>1799</v>
      </c>
    </row>
    <row r="10" spans="1:27" ht="42" outlineLevel="2" x14ac:dyDescent="0.15">
      <c r="A10" t="s">
        <v>92</v>
      </c>
      <c r="B10" t="s">
        <v>1462</v>
      </c>
      <c r="C10" t="s">
        <v>154</v>
      </c>
      <c r="F10" s="420" t="s">
        <v>1463</v>
      </c>
      <c r="G10" s="420" t="s">
        <v>156</v>
      </c>
      <c r="H10" s="442">
        <v>20000</v>
      </c>
      <c r="I10" s="442">
        <v>0</v>
      </c>
      <c r="J10" s="442"/>
      <c r="K10" s="442"/>
      <c r="L10" t="s">
        <v>1464</v>
      </c>
      <c r="M10" s="420" t="s">
        <v>98</v>
      </c>
      <c r="N10" s="491">
        <f t="shared" si="0"/>
        <v>20000</v>
      </c>
      <c r="O10" s="458">
        <f t="shared" si="1"/>
        <v>0</v>
      </c>
      <c r="R10" t="s">
        <v>1800</v>
      </c>
      <c r="S10" t="s">
        <v>1801</v>
      </c>
      <c r="T10" t="s">
        <v>1802</v>
      </c>
      <c r="U10">
        <v>20000</v>
      </c>
      <c r="Y10">
        <f t="shared" si="2"/>
        <v>20000</v>
      </c>
      <c r="Z10" s="506">
        <f t="shared" si="3"/>
        <v>0</v>
      </c>
      <c r="AA10" t="s">
        <v>1803</v>
      </c>
    </row>
    <row r="11" spans="1:27" ht="84" outlineLevel="2" x14ac:dyDescent="0.15">
      <c r="A11" t="s">
        <v>92</v>
      </c>
      <c r="B11" t="s">
        <v>1465</v>
      </c>
      <c r="C11" t="s">
        <v>154</v>
      </c>
      <c r="F11" s="420" t="s">
        <v>1466</v>
      </c>
      <c r="G11" s="420" t="s">
        <v>728</v>
      </c>
      <c r="H11" s="442">
        <v>20000</v>
      </c>
      <c r="I11" s="442">
        <v>0</v>
      </c>
      <c r="J11" s="442"/>
      <c r="K11" s="442"/>
      <c r="L11" t="s">
        <v>1467</v>
      </c>
      <c r="M11" s="420" t="s">
        <v>98</v>
      </c>
      <c r="N11" s="491">
        <f t="shared" si="0"/>
        <v>20000</v>
      </c>
      <c r="O11" s="458">
        <f t="shared" si="1"/>
        <v>0</v>
      </c>
      <c r="R11" t="s">
        <v>1804</v>
      </c>
      <c r="S11" t="s">
        <v>1805</v>
      </c>
      <c r="T11" t="s">
        <v>101</v>
      </c>
      <c r="U11">
        <v>15000</v>
      </c>
      <c r="Y11">
        <f t="shared" si="2"/>
        <v>15000</v>
      </c>
      <c r="Z11" s="506">
        <f t="shared" si="3"/>
        <v>0</v>
      </c>
      <c r="AA11" t="s">
        <v>1806</v>
      </c>
    </row>
    <row r="12" spans="1:27" ht="42" outlineLevel="2" x14ac:dyDescent="0.15">
      <c r="A12" t="s">
        <v>92</v>
      </c>
      <c r="B12" t="s">
        <v>1468</v>
      </c>
      <c r="C12" t="s">
        <v>154</v>
      </c>
      <c r="F12" s="420" t="s">
        <v>1469</v>
      </c>
      <c r="G12" s="420" t="s">
        <v>165</v>
      </c>
      <c r="H12" s="442">
        <v>61000</v>
      </c>
      <c r="I12" s="442">
        <v>0</v>
      </c>
      <c r="J12" s="442"/>
      <c r="K12" s="442"/>
      <c r="L12" t="s">
        <v>1470</v>
      </c>
      <c r="M12" s="420" t="s">
        <v>98</v>
      </c>
      <c r="N12" s="491">
        <f t="shared" si="0"/>
        <v>61000</v>
      </c>
      <c r="O12" s="458">
        <f t="shared" si="1"/>
        <v>0</v>
      </c>
      <c r="R12" s="552">
        <f>COUNTA(R3:R11)</f>
        <v>9</v>
      </c>
      <c r="Y12" s="552">
        <f>SUM(Y3:Y11)</f>
        <v>317281.85000000003</v>
      </c>
    </row>
    <row r="13" spans="1:27" ht="98" outlineLevel="2" x14ac:dyDescent="0.15">
      <c r="A13" t="s">
        <v>92</v>
      </c>
      <c r="B13" t="s">
        <v>1471</v>
      </c>
      <c r="C13" t="s">
        <v>154</v>
      </c>
      <c r="F13" s="420" t="s">
        <v>1472</v>
      </c>
      <c r="G13" s="420" t="s">
        <v>728</v>
      </c>
      <c r="H13" s="442">
        <v>10000</v>
      </c>
      <c r="I13" s="442">
        <v>0</v>
      </c>
      <c r="J13" s="442"/>
      <c r="K13" s="442"/>
      <c r="L13" t="s">
        <v>1473</v>
      </c>
      <c r="M13" s="420" t="s">
        <v>98</v>
      </c>
      <c r="N13" s="491">
        <f t="shared" si="0"/>
        <v>10000</v>
      </c>
      <c r="O13" s="458">
        <f t="shared" si="1"/>
        <v>0</v>
      </c>
    </row>
    <row r="14" spans="1:27" ht="56" outlineLevel="2" x14ac:dyDescent="0.15">
      <c r="A14" t="s">
        <v>92</v>
      </c>
      <c r="B14" t="s">
        <v>1474</v>
      </c>
      <c r="C14" t="s">
        <v>154</v>
      </c>
      <c r="F14" s="420" t="s">
        <v>1475</v>
      </c>
      <c r="G14" s="420" t="s">
        <v>1476</v>
      </c>
      <c r="H14" s="442">
        <v>9567.01</v>
      </c>
      <c r="I14" s="442">
        <v>0</v>
      </c>
      <c r="J14" s="442"/>
      <c r="K14" s="442"/>
      <c r="L14" t="s">
        <v>1477</v>
      </c>
      <c r="M14" s="420" t="s">
        <v>98</v>
      </c>
      <c r="N14" s="491">
        <f t="shared" si="0"/>
        <v>9567.01</v>
      </c>
      <c r="O14" s="458">
        <f t="shared" si="1"/>
        <v>0</v>
      </c>
    </row>
    <row r="15" spans="1:27" ht="56" outlineLevel="2" x14ac:dyDescent="0.15">
      <c r="A15" t="s">
        <v>92</v>
      </c>
      <c r="B15" t="s">
        <v>1478</v>
      </c>
      <c r="C15" t="s">
        <v>154</v>
      </c>
      <c r="F15" s="420" t="s">
        <v>1479</v>
      </c>
      <c r="G15" s="420" t="s">
        <v>1476</v>
      </c>
      <c r="H15" s="442">
        <v>9567.01</v>
      </c>
      <c r="I15" s="442">
        <v>0</v>
      </c>
      <c r="J15" s="442"/>
      <c r="K15" s="442"/>
      <c r="L15" t="s">
        <v>199</v>
      </c>
      <c r="M15" s="420" t="s">
        <v>98</v>
      </c>
      <c r="N15" s="491">
        <f t="shared" si="0"/>
        <v>9567.01</v>
      </c>
      <c r="O15" s="458">
        <f t="shared" si="1"/>
        <v>0</v>
      </c>
    </row>
    <row r="16" spans="1:27" ht="56" outlineLevel="2" x14ac:dyDescent="0.15">
      <c r="A16" t="s">
        <v>92</v>
      </c>
      <c r="B16" t="s">
        <v>1480</v>
      </c>
      <c r="C16" t="s">
        <v>154</v>
      </c>
      <c r="F16" s="420" t="s">
        <v>1481</v>
      </c>
      <c r="G16" s="420" t="s">
        <v>1476</v>
      </c>
      <c r="H16" s="442">
        <v>9567.01</v>
      </c>
      <c r="I16" s="442">
        <v>0</v>
      </c>
      <c r="J16" s="442"/>
      <c r="K16" s="442"/>
      <c r="L16" t="s">
        <v>199</v>
      </c>
      <c r="M16" s="420" t="s">
        <v>98</v>
      </c>
      <c r="N16" s="491">
        <f t="shared" si="0"/>
        <v>9567.01</v>
      </c>
      <c r="O16" s="458">
        <f t="shared" si="1"/>
        <v>0</v>
      </c>
    </row>
    <row r="17" spans="1:15" ht="56" outlineLevel="2" x14ac:dyDescent="0.15">
      <c r="A17" t="s">
        <v>92</v>
      </c>
      <c r="B17" t="s">
        <v>1482</v>
      </c>
      <c r="C17" t="s">
        <v>154</v>
      </c>
      <c r="F17" s="420" t="s">
        <v>1483</v>
      </c>
      <c r="G17" s="420" t="s">
        <v>1476</v>
      </c>
      <c r="H17" s="442">
        <v>9567.01</v>
      </c>
      <c r="I17" s="442">
        <v>0</v>
      </c>
      <c r="J17" s="442"/>
      <c r="K17" s="442"/>
      <c r="L17" t="s">
        <v>1484</v>
      </c>
      <c r="M17" s="420" t="s">
        <v>98</v>
      </c>
      <c r="N17" s="491">
        <f t="shared" si="0"/>
        <v>9567.01</v>
      </c>
      <c r="O17" s="458">
        <f t="shared" si="1"/>
        <v>0</v>
      </c>
    </row>
    <row r="18" spans="1:15" ht="56" outlineLevel="2" x14ac:dyDescent="0.15">
      <c r="A18" t="s">
        <v>92</v>
      </c>
      <c r="B18" t="s">
        <v>1485</v>
      </c>
      <c r="C18" t="s">
        <v>154</v>
      </c>
      <c r="F18" s="420" t="s">
        <v>1486</v>
      </c>
      <c r="G18" s="420" t="s">
        <v>1476</v>
      </c>
      <c r="H18" s="442">
        <v>9567.01</v>
      </c>
      <c r="I18" s="442">
        <v>0</v>
      </c>
      <c r="J18" s="442"/>
      <c r="K18" s="442"/>
      <c r="L18" t="s">
        <v>1487</v>
      </c>
      <c r="M18" s="420" t="s">
        <v>98</v>
      </c>
      <c r="N18" s="491">
        <f t="shared" si="0"/>
        <v>9567.01</v>
      </c>
      <c r="O18" s="458">
        <f t="shared" si="1"/>
        <v>0</v>
      </c>
    </row>
    <row r="19" spans="1:15" ht="56" outlineLevel="2" x14ac:dyDescent="0.15">
      <c r="A19" t="s">
        <v>92</v>
      </c>
      <c r="B19" t="s">
        <v>1488</v>
      </c>
      <c r="C19" t="s">
        <v>154</v>
      </c>
      <c r="F19" s="420" t="s">
        <v>1489</v>
      </c>
      <c r="G19" s="420" t="s">
        <v>1476</v>
      </c>
      <c r="H19" s="442">
        <v>9567.01</v>
      </c>
      <c r="I19" s="442">
        <v>0</v>
      </c>
      <c r="J19" s="442"/>
      <c r="K19" s="442"/>
      <c r="L19" t="s">
        <v>1490</v>
      </c>
      <c r="M19" s="420" t="s">
        <v>98</v>
      </c>
      <c r="N19" s="491">
        <f t="shared" si="0"/>
        <v>9567.01</v>
      </c>
      <c r="O19" s="458">
        <f t="shared" si="1"/>
        <v>0</v>
      </c>
    </row>
    <row r="20" spans="1:15" ht="56" outlineLevel="2" x14ac:dyDescent="0.15">
      <c r="A20" t="s">
        <v>92</v>
      </c>
      <c r="B20" t="s">
        <v>1491</v>
      </c>
      <c r="C20" t="s">
        <v>154</v>
      </c>
      <c r="F20" s="420" t="s">
        <v>1492</v>
      </c>
      <c r="G20" s="420" t="s">
        <v>1476</v>
      </c>
      <c r="H20" s="442">
        <v>9567.01</v>
      </c>
      <c r="I20" s="442">
        <v>0</v>
      </c>
      <c r="J20" s="442"/>
      <c r="K20" s="442"/>
      <c r="L20" t="s">
        <v>1490</v>
      </c>
      <c r="M20" s="420" t="s">
        <v>98</v>
      </c>
      <c r="N20" s="491">
        <f t="shared" si="0"/>
        <v>9567.01</v>
      </c>
      <c r="O20" s="458">
        <f t="shared" si="1"/>
        <v>0</v>
      </c>
    </row>
    <row r="21" spans="1:15" ht="56" outlineLevel="2" x14ac:dyDescent="0.15">
      <c r="A21" t="s">
        <v>92</v>
      </c>
      <c r="B21" t="s">
        <v>1493</v>
      </c>
      <c r="C21" t="s">
        <v>154</v>
      </c>
      <c r="F21" s="420" t="s">
        <v>1494</v>
      </c>
      <c r="G21" s="420" t="s">
        <v>1476</v>
      </c>
      <c r="H21" s="442">
        <v>9567.01</v>
      </c>
      <c r="I21" s="442">
        <v>0</v>
      </c>
      <c r="J21" s="442"/>
      <c r="K21" s="442"/>
      <c r="L21" t="s">
        <v>1495</v>
      </c>
      <c r="M21" s="420" t="s">
        <v>98</v>
      </c>
      <c r="N21" s="491">
        <f t="shared" si="0"/>
        <v>9567.01</v>
      </c>
      <c r="O21" s="458">
        <f t="shared" si="1"/>
        <v>0</v>
      </c>
    </row>
    <row r="22" spans="1:15" ht="56" outlineLevel="2" x14ac:dyDescent="0.15">
      <c r="A22" t="s">
        <v>92</v>
      </c>
      <c r="B22" t="s">
        <v>1496</v>
      </c>
      <c r="C22" t="s">
        <v>154</v>
      </c>
      <c r="F22" s="420" t="s">
        <v>1497</v>
      </c>
      <c r="G22" s="420" t="s">
        <v>1476</v>
      </c>
      <c r="H22" s="442">
        <v>9567.01</v>
      </c>
      <c r="I22" s="442">
        <v>0</v>
      </c>
      <c r="J22" s="442"/>
      <c r="K22" s="442"/>
      <c r="L22" t="s">
        <v>1498</v>
      </c>
      <c r="M22" s="420" t="s">
        <v>98</v>
      </c>
      <c r="N22" s="491">
        <f t="shared" si="0"/>
        <v>9567.01</v>
      </c>
      <c r="O22" s="458">
        <f t="shared" si="1"/>
        <v>0</v>
      </c>
    </row>
    <row r="23" spans="1:15" ht="56" outlineLevel="2" x14ac:dyDescent="0.15">
      <c r="A23" t="s">
        <v>92</v>
      </c>
      <c r="B23" t="s">
        <v>1499</v>
      </c>
      <c r="C23" t="s">
        <v>154</v>
      </c>
      <c r="F23" s="420" t="s">
        <v>1500</v>
      </c>
      <c r="G23" s="420" t="s">
        <v>1476</v>
      </c>
      <c r="H23" s="442">
        <v>9567.01</v>
      </c>
      <c r="I23" s="442">
        <v>0</v>
      </c>
      <c r="J23" s="442"/>
      <c r="K23" s="442"/>
      <c r="L23" t="s">
        <v>1501</v>
      </c>
      <c r="M23" s="420" t="s">
        <v>98</v>
      </c>
      <c r="N23" s="491">
        <f t="shared" si="0"/>
        <v>9567.01</v>
      </c>
      <c r="O23" s="458">
        <f t="shared" si="1"/>
        <v>0</v>
      </c>
    </row>
    <row r="24" spans="1:15" ht="56" outlineLevel="2" x14ac:dyDescent="0.15">
      <c r="A24" t="s">
        <v>92</v>
      </c>
      <c r="B24" t="s">
        <v>1502</v>
      </c>
      <c r="C24" t="s">
        <v>154</v>
      </c>
      <c r="F24" s="420" t="s">
        <v>1503</v>
      </c>
      <c r="G24" s="420" t="s">
        <v>1476</v>
      </c>
      <c r="H24" s="442">
        <v>9567.01</v>
      </c>
      <c r="I24" s="442">
        <v>0</v>
      </c>
      <c r="J24" s="442"/>
      <c r="K24" s="442"/>
      <c r="L24" t="s">
        <v>1477</v>
      </c>
      <c r="M24" s="420" t="s">
        <v>98</v>
      </c>
      <c r="N24" s="491">
        <f t="shared" si="0"/>
        <v>9567.01</v>
      </c>
      <c r="O24" s="458">
        <f t="shared" si="1"/>
        <v>0</v>
      </c>
    </row>
    <row r="25" spans="1:15" ht="56" outlineLevel="2" x14ac:dyDescent="0.15">
      <c r="A25" t="s">
        <v>92</v>
      </c>
      <c r="B25" t="s">
        <v>1504</v>
      </c>
      <c r="C25" t="s">
        <v>154</v>
      </c>
      <c r="F25" s="420" t="s">
        <v>1505</v>
      </c>
      <c r="G25" s="420" t="s">
        <v>1476</v>
      </c>
      <c r="H25" s="442">
        <v>9567.01</v>
      </c>
      <c r="I25" s="442">
        <v>0</v>
      </c>
      <c r="J25" s="442"/>
      <c r="K25" s="442"/>
      <c r="L25" t="s">
        <v>1484</v>
      </c>
      <c r="M25" s="420" t="s">
        <v>98</v>
      </c>
      <c r="N25" s="491">
        <f t="shared" si="0"/>
        <v>9567.01</v>
      </c>
      <c r="O25" s="458">
        <f t="shared" si="1"/>
        <v>0</v>
      </c>
    </row>
    <row r="26" spans="1:15" ht="56" outlineLevel="2" x14ac:dyDescent="0.15">
      <c r="A26" t="s">
        <v>92</v>
      </c>
      <c r="B26" t="s">
        <v>1506</v>
      </c>
      <c r="C26" t="s">
        <v>154</v>
      </c>
      <c r="F26" s="420" t="s">
        <v>1507</v>
      </c>
      <c r="G26" s="420" t="s">
        <v>1476</v>
      </c>
      <c r="H26" s="442">
        <v>9567.01</v>
      </c>
      <c r="I26" s="442">
        <v>0</v>
      </c>
      <c r="J26" s="442"/>
      <c r="K26" s="442"/>
      <c r="L26" t="s">
        <v>1487</v>
      </c>
      <c r="M26" s="420" t="s">
        <v>98</v>
      </c>
      <c r="N26" s="491">
        <f t="shared" si="0"/>
        <v>9567.01</v>
      </c>
      <c r="O26" s="458">
        <f t="shared" si="1"/>
        <v>0</v>
      </c>
    </row>
    <row r="27" spans="1:15" ht="56" outlineLevel="2" x14ac:dyDescent="0.15">
      <c r="A27" t="s">
        <v>92</v>
      </c>
      <c r="B27" t="s">
        <v>1508</v>
      </c>
      <c r="C27" t="s">
        <v>154</v>
      </c>
      <c r="F27" s="420" t="s">
        <v>1509</v>
      </c>
      <c r="G27" s="420" t="s">
        <v>1476</v>
      </c>
      <c r="H27" s="442">
        <v>9567.01</v>
      </c>
      <c r="I27" s="442">
        <v>0</v>
      </c>
      <c r="J27" s="442"/>
      <c r="K27" s="442"/>
      <c r="L27" t="s">
        <v>1490</v>
      </c>
      <c r="M27" s="420" t="s">
        <v>98</v>
      </c>
      <c r="N27" s="491">
        <f t="shared" si="0"/>
        <v>9567.01</v>
      </c>
      <c r="O27" s="458">
        <f t="shared" si="1"/>
        <v>0</v>
      </c>
    </row>
    <row r="28" spans="1:15" ht="56" outlineLevel="2" x14ac:dyDescent="0.15">
      <c r="A28" t="s">
        <v>92</v>
      </c>
      <c r="B28" t="s">
        <v>1510</v>
      </c>
      <c r="C28" t="s">
        <v>154</v>
      </c>
      <c r="F28" s="420" t="s">
        <v>1511</v>
      </c>
      <c r="G28" s="420" t="s">
        <v>1476</v>
      </c>
      <c r="H28" s="442">
        <v>9567.01</v>
      </c>
      <c r="I28" s="442">
        <v>0</v>
      </c>
      <c r="J28" s="442"/>
      <c r="K28" s="442"/>
      <c r="L28" t="s">
        <v>1490</v>
      </c>
      <c r="M28" s="420" t="s">
        <v>98</v>
      </c>
      <c r="N28" s="491">
        <f t="shared" si="0"/>
        <v>9567.01</v>
      </c>
      <c r="O28" s="458">
        <f t="shared" si="1"/>
        <v>0</v>
      </c>
    </row>
    <row r="29" spans="1:15" ht="56" outlineLevel="2" x14ac:dyDescent="0.15">
      <c r="A29" t="s">
        <v>92</v>
      </c>
      <c r="B29" t="s">
        <v>1512</v>
      </c>
      <c r="C29" t="s">
        <v>154</v>
      </c>
      <c r="F29" s="420" t="s">
        <v>1513</v>
      </c>
      <c r="G29" s="420" t="s">
        <v>1476</v>
      </c>
      <c r="H29" s="442">
        <v>9567.01</v>
      </c>
      <c r="I29" s="442">
        <v>0</v>
      </c>
      <c r="J29" s="442"/>
      <c r="K29" s="442"/>
      <c r="L29" t="s">
        <v>1501</v>
      </c>
      <c r="M29" s="420" t="s">
        <v>98</v>
      </c>
      <c r="N29" s="491">
        <f t="shared" si="0"/>
        <v>9567.01</v>
      </c>
      <c r="O29" s="458">
        <f t="shared" si="1"/>
        <v>0</v>
      </c>
    </row>
    <row r="30" spans="1:15" ht="56" outlineLevel="2" x14ac:dyDescent="0.15">
      <c r="A30" t="s">
        <v>92</v>
      </c>
      <c r="B30" t="s">
        <v>1514</v>
      </c>
      <c r="C30" t="s">
        <v>154</v>
      </c>
      <c r="F30" s="420" t="s">
        <v>1515</v>
      </c>
      <c r="G30" s="420" t="s">
        <v>1476</v>
      </c>
      <c r="H30" s="442">
        <v>9567.01</v>
      </c>
      <c r="I30" s="442">
        <v>0</v>
      </c>
      <c r="J30" s="442"/>
      <c r="K30" s="442"/>
      <c r="L30" t="s">
        <v>1498</v>
      </c>
      <c r="M30" s="420" t="s">
        <v>98</v>
      </c>
      <c r="N30" s="491">
        <f t="shared" si="0"/>
        <v>9567.01</v>
      </c>
      <c r="O30" s="458">
        <f t="shared" si="1"/>
        <v>0</v>
      </c>
    </row>
    <row r="31" spans="1:15" ht="56" outlineLevel="2" x14ac:dyDescent="0.15">
      <c r="A31" t="s">
        <v>92</v>
      </c>
      <c r="B31" t="s">
        <v>1516</v>
      </c>
      <c r="C31" t="s">
        <v>154</v>
      </c>
      <c r="F31" s="420" t="s">
        <v>1517</v>
      </c>
      <c r="G31" s="420" t="s">
        <v>1476</v>
      </c>
      <c r="H31" s="442">
        <v>9567.01</v>
      </c>
      <c r="I31" s="442">
        <v>0</v>
      </c>
      <c r="J31" s="442"/>
      <c r="K31" s="442"/>
      <c r="L31" t="s">
        <v>1477</v>
      </c>
      <c r="M31" s="420" t="s">
        <v>98</v>
      </c>
      <c r="N31" s="491">
        <f t="shared" si="0"/>
        <v>9567.01</v>
      </c>
      <c r="O31" s="458">
        <f t="shared" si="1"/>
        <v>0</v>
      </c>
    </row>
    <row r="32" spans="1:15" ht="56" outlineLevel="2" x14ac:dyDescent="0.15">
      <c r="A32" t="s">
        <v>92</v>
      </c>
      <c r="B32" t="s">
        <v>1518</v>
      </c>
      <c r="C32" t="s">
        <v>154</v>
      </c>
      <c r="F32" s="420" t="s">
        <v>1519</v>
      </c>
      <c r="G32" s="420" t="s">
        <v>1476</v>
      </c>
      <c r="H32" s="442">
        <v>9567.01</v>
      </c>
      <c r="I32" s="442">
        <v>0</v>
      </c>
      <c r="J32" s="442"/>
      <c r="K32" s="442"/>
      <c r="L32" t="s">
        <v>1477</v>
      </c>
      <c r="M32" s="420" t="s">
        <v>98</v>
      </c>
      <c r="N32" s="491">
        <f t="shared" si="0"/>
        <v>9567.01</v>
      </c>
      <c r="O32" s="458">
        <f t="shared" si="1"/>
        <v>0</v>
      </c>
    </row>
    <row r="33" spans="1:15" ht="56" outlineLevel="2" x14ac:dyDescent="0.15">
      <c r="A33" t="s">
        <v>92</v>
      </c>
      <c r="B33" t="s">
        <v>1520</v>
      </c>
      <c r="C33" t="s">
        <v>154</v>
      </c>
      <c r="F33" s="420" t="s">
        <v>1521</v>
      </c>
      <c r="G33" s="420" t="s">
        <v>1476</v>
      </c>
      <c r="H33" s="442">
        <v>44753.79</v>
      </c>
      <c r="I33" s="442">
        <v>0</v>
      </c>
      <c r="J33" s="442"/>
      <c r="K33" s="442"/>
      <c r="L33" t="s">
        <v>1522</v>
      </c>
      <c r="M33" s="420" t="s">
        <v>98</v>
      </c>
      <c r="N33" s="491">
        <f t="shared" si="0"/>
        <v>44753.79</v>
      </c>
      <c r="O33" s="458">
        <f t="shared" si="1"/>
        <v>0</v>
      </c>
    </row>
    <row r="34" spans="1:15" ht="56" outlineLevel="2" x14ac:dyDescent="0.15">
      <c r="A34" t="s">
        <v>92</v>
      </c>
      <c r="B34" t="s">
        <v>1523</v>
      </c>
      <c r="C34" t="s">
        <v>154</v>
      </c>
      <c r="F34" s="420" t="s">
        <v>1524</v>
      </c>
      <c r="G34" s="420" t="s">
        <v>1476</v>
      </c>
      <c r="H34" s="442">
        <v>46550.09</v>
      </c>
      <c r="I34" s="442">
        <v>0</v>
      </c>
      <c r="J34" s="442"/>
      <c r="K34" s="442"/>
      <c r="L34" t="s">
        <v>1525</v>
      </c>
      <c r="M34" s="420" t="s">
        <v>98</v>
      </c>
      <c r="N34" s="491">
        <f t="shared" si="0"/>
        <v>46550.09</v>
      </c>
      <c r="O34" s="458">
        <f t="shared" si="1"/>
        <v>0</v>
      </c>
    </row>
    <row r="35" spans="1:15" ht="56" outlineLevel="2" x14ac:dyDescent="0.15">
      <c r="A35" t="s">
        <v>92</v>
      </c>
      <c r="B35" t="s">
        <v>1526</v>
      </c>
      <c r="C35" t="s">
        <v>154</v>
      </c>
      <c r="F35" s="420" t="s">
        <v>1527</v>
      </c>
      <c r="G35" s="420" t="s">
        <v>1476</v>
      </c>
      <c r="H35" s="442">
        <v>49538.53</v>
      </c>
      <c r="I35" s="442">
        <v>0</v>
      </c>
      <c r="J35" s="442"/>
      <c r="K35" s="442"/>
      <c r="L35" t="s">
        <v>1495</v>
      </c>
      <c r="M35" s="420" t="s">
        <v>98</v>
      </c>
      <c r="N35" s="491">
        <f t="shared" si="0"/>
        <v>49538.53</v>
      </c>
      <c r="O35" s="458">
        <f t="shared" si="1"/>
        <v>0</v>
      </c>
    </row>
    <row r="36" spans="1:15" ht="56" outlineLevel="2" x14ac:dyDescent="0.15">
      <c r="A36" t="s">
        <v>92</v>
      </c>
      <c r="B36" t="s">
        <v>1528</v>
      </c>
      <c r="C36" t="s">
        <v>154</v>
      </c>
      <c r="F36" s="420" t="s">
        <v>1529</v>
      </c>
      <c r="G36" s="420" t="s">
        <v>1476</v>
      </c>
      <c r="H36" s="442">
        <v>44970.17</v>
      </c>
      <c r="I36" s="442">
        <v>0</v>
      </c>
      <c r="J36" s="442"/>
      <c r="K36" s="442"/>
      <c r="L36" t="s">
        <v>1530</v>
      </c>
      <c r="M36" s="420" t="s">
        <v>98</v>
      </c>
      <c r="N36" s="491">
        <f t="shared" si="0"/>
        <v>44970.17</v>
      </c>
      <c r="O36" s="458">
        <f t="shared" si="1"/>
        <v>0</v>
      </c>
    </row>
    <row r="37" spans="1:15" ht="56" outlineLevel="2" x14ac:dyDescent="0.15">
      <c r="A37" t="s">
        <v>92</v>
      </c>
      <c r="B37" t="s">
        <v>1531</v>
      </c>
      <c r="C37" t="s">
        <v>154</v>
      </c>
      <c r="F37" s="420" t="s">
        <v>1529</v>
      </c>
      <c r="G37" s="420" t="s">
        <v>1476</v>
      </c>
      <c r="H37" s="442">
        <v>53017.599999999999</v>
      </c>
      <c r="I37" s="442">
        <v>0</v>
      </c>
      <c r="J37" s="442"/>
      <c r="K37" s="442"/>
      <c r="L37" t="s">
        <v>1484</v>
      </c>
      <c r="M37" s="420" t="s">
        <v>98</v>
      </c>
      <c r="N37" s="491">
        <f t="shared" si="0"/>
        <v>53017.599999999999</v>
      </c>
      <c r="O37" s="458">
        <f t="shared" si="1"/>
        <v>0</v>
      </c>
    </row>
    <row r="38" spans="1:15" ht="56" outlineLevel="2" x14ac:dyDescent="0.15">
      <c r="A38" t="s">
        <v>92</v>
      </c>
      <c r="B38" t="s">
        <v>1532</v>
      </c>
      <c r="C38" t="s">
        <v>154</v>
      </c>
      <c r="F38" s="420" t="s">
        <v>1533</v>
      </c>
      <c r="G38" s="420" t="s">
        <v>1476</v>
      </c>
      <c r="H38" s="442">
        <v>9567.01</v>
      </c>
      <c r="I38" s="442">
        <v>0</v>
      </c>
      <c r="J38" s="442"/>
      <c r="K38" s="442"/>
      <c r="L38" t="s">
        <v>1525</v>
      </c>
      <c r="M38" s="420" t="s">
        <v>98</v>
      </c>
      <c r="N38" s="491">
        <f t="shared" si="0"/>
        <v>9567.01</v>
      </c>
      <c r="O38" s="458">
        <f t="shared" si="1"/>
        <v>0</v>
      </c>
    </row>
    <row r="39" spans="1:15" ht="56" outlineLevel="2" x14ac:dyDescent="0.15">
      <c r="A39" t="s">
        <v>92</v>
      </c>
      <c r="B39" t="s">
        <v>1534</v>
      </c>
      <c r="C39" t="s">
        <v>154</v>
      </c>
      <c r="F39" s="420" t="s">
        <v>1535</v>
      </c>
      <c r="G39" s="420" t="s">
        <v>1476</v>
      </c>
      <c r="H39" s="442">
        <v>9567.01</v>
      </c>
      <c r="I39" s="442">
        <v>0</v>
      </c>
      <c r="J39" s="442"/>
      <c r="K39" s="442"/>
      <c r="L39" t="s">
        <v>1525</v>
      </c>
      <c r="M39" s="420" t="s">
        <v>98</v>
      </c>
      <c r="N39" s="491">
        <f t="shared" si="0"/>
        <v>9567.01</v>
      </c>
      <c r="O39" s="458">
        <f t="shared" si="1"/>
        <v>0</v>
      </c>
    </row>
    <row r="40" spans="1:15" ht="56" outlineLevel="2" x14ac:dyDescent="0.15">
      <c r="A40" t="s">
        <v>92</v>
      </c>
      <c r="B40" t="s">
        <v>1536</v>
      </c>
      <c r="C40" t="s">
        <v>154</v>
      </c>
      <c r="F40" s="420" t="s">
        <v>1537</v>
      </c>
      <c r="G40" s="420" t="s">
        <v>1476</v>
      </c>
      <c r="H40" s="442">
        <v>9567.01</v>
      </c>
      <c r="I40" s="442">
        <v>0</v>
      </c>
      <c r="J40" s="442"/>
      <c r="K40" s="442"/>
      <c r="L40" t="s">
        <v>1522</v>
      </c>
      <c r="M40" s="420" t="s">
        <v>98</v>
      </c>
      <c r="N40" s="491">
        <f t="shared" si="0"/>
        <v>9567.01</v>
      </c>
      <c r="O40" s="458">
        <f t="shared" si="1"/>
        <v>0</v>
      </c>
    </row>
    <row r="41" spans="1:15" ht="56" outlineLevel="2" x14ac:dyDescent="0.15">
      <c r="A41" t="s">
        <v>92</v>
      </c>
      <c r="B41" t="s">
        <v>1538</v>
      </c>
      <c r="C41" t="s">
        <v>154</v>
      </c>
      <c r="F41" s="420" t="s">
        <v>1529</v>
      </c>
      <c r="G41" s="420" t="s">
        <v>1476</v>
      </c>
      <c r="H41" s="442">
        <v>20036.95</v>
      </c>
      <c r="I41" s="442">
        <v>0</v>
      </c>
      <c r="J41" s="442"/>
      <c r="K41" s="442"/>
      <c r="L41" t="s">
        <v>1539</v>
      </c>
      <c r="M41" s="420" t="s">
        <v>98</v>
      </c>
      <c r="N41" s="491">
        <f t="shared" si="0"/>
        <v>20036.95</v>
      </c>
      <c r="O41" s="458">
        <f t="shared" si="1"/>
        <v>0</v>
      </c>
    </row>
    <row r="42" spans="1:15" ht="56" outlineLevel="2" x14ac:dyDescent="0.15">
      <c r="A42" t="s">
        <v>92</v>
      </c>
      <c r="B42" t="s">
        <v>1540</v>
      </c>
      <c r="C42" t="s">
        <v>154</v>
      </c>
      <c r="F42" s="420" t="s">
        <v>1529</v>
      </c>
      <c r="G42" s="420" t="s">
        <v>1476</v>
      </c>
      <c r="H42" s="442">
        <v>48820.94</v>
      </c>
      <c r="I42" s="442">
        <v>0</v>
      </c>
      <c r="J42" s="442"/>
      <c r="K42" s="442"/>
      <c r="L42" t="s">
        <v>1541</v>
      </c>
      <c r="M42" s="420" t="s">
        <v>98</v>
      </c>
      <c r="N42" s="491">
        <f t="shared" si="0"/>
        <v>48820.94</v>
      </c>
      <c r="O42" s="458">
        <f t="shared" si="1"/>
        <v>0</v>
      </c>
    </row>
    <row r="43" spans="1:15" ht="56" outlineLevel="2" x14ac:dyDescent="0.15">
      <c r="A43" t="s">
        <v>92</v>
      </c>
      <c r="B43" t="s">
        <v>1542</v>
      </c>
      <c r="C43" t="s">
        <v>154</v>
      </c>
      <c r="F43" s="420" t="s">
        <v>1543</v>
      </c>
      <c r="G43" s="420" t="s">
        <v>1476</v>
      </c>
      <c r="H43" s="442">
        <v>52450.54</v>
      </c>
      <c r="I43" s="442">
        <v>0</v>
      </c>
      <c r="J43" s="442"/>
      <c r="K43" s="442"/>
      <c r="L43" t="s">
        <v>1544</v>
      </c>
      <c r="M43" s="420" t="s">
        <v>98</v>
      </c>
      <c r="N43" s="491">
        <f t="shared" si="0"/>
        <v>52450.54</v>
      </c>
      <c r="O43" s="458">
        <f t="shared" si="1"/>
        <v>0</v>
      </c>
    </row>
    <row r="44" spans="1:15" ht="56" outlineLevel="2" x14ac:dyDescent="0.15">
      <c r="A44" t="s">
        <v>92</v>
      </c>
      <c r="B44" t="s">
        <v>1545</v>
      </c>
      <c r="C44" t="s">
        <v>154</v>
      </c>
      <c r="F44" s="420" t="s">
        <v>1529</v>
      </c>
      <c r="G44" s="420" t="s">
        <v>1476</v>
      </c>
      <c r="H44" s="442">
        <v>53140.160000000003</v>
      </c>
      <c r="I44" s="442">
        <v>0</v>
      </c>
      <c r="J44" s="442"/>
      <c r="K44" s="442"/>
      <c r="L44" t="s">
        <v>1498</v>
      </c>
      <c r="M44" s="420" t="s">
        <v>98</v>
      </c>
      <c r="N44" s="491">
        <f t="shared" si="0"/>
        <v>53140.160000000003</v>
      </c>
      <c r="O44" s="458">
        <f t="shared" si="1"/>
        <v>0</v>
      </c>
    </row>
    <row r="45" spans="1:15" ht="56" outlineLevel="2" x14ac:dyDescent="0.15">
      <c r="A45" t="s">
        <v>92</v>
      </c>
      <c r="B45" t="s">
        <v>1546</v>
      </c>
      <c r="C45" t="s">
        <v>154</v>
      </c>
      <c r="F45" s="420" t="s">
        <v>1547</v>
      </c>
      <c r="G45" s="420" t="s">
        <v>1476</v>
      </c>
      <c r="H45" s="442">
        <v>9567.01</v>
      </c>
      <c r="I45" s="442">
        <v>0</v>
      </c>
      <c r="J45" s="442"/>
      <c r="K45" s="442"/>
      <c r="L45" t="s">
        <v>171</v>
      </c>
      <c r="M45" s="420" t="s">
        <v>98</v>
      </c>
      <c r="N45" s="491">
        <f t="shared" si="0"/>
        <v>9567.01</v>
      </c>
      <c r="O45" s="458">
        <f t="shared" si="1"/>
        <v>0</v>
      </c>
    </row>
    <row r="46" spans="1:15" ht="56" outlineLevel="2" x14ac:dyDescent="0.15">
      <c r="A46" t="s">
        <v>92</v>
      </c>
      <c r="B46" t="s">
        <v>1548</v>
      </c>
      <c r="C46" t="s">
        <v>154</v>
      </c>
      <c r="F46" s="420" t="s">
        <v>1549</v>
      </c>
      <c r="G46" s="420" t="s">
        <v>1476</v>
      </c>
      <c r="H46" s="442">
        <v>9567.01</v>
      </c>
      <c r="I46" s="442">
        <v>0</v>
      </c>
      <c r="J46" s="442"/>
      <c r="K46" s="442"/>
      <c r="L46" t="s">
        <v>171</v>
      </c>
      <c r="M46" s="420" t="s">
        <v>98</v>
      </c>
      <c r="N46" s="491">
        <f t="shared" si="0"/>
        <v>9567.01</v>
      </c>
      <c r="O46" s="458">
        <f t="shared" si="1"/>
        <v>0</v>
      </c>
    </row>
    <row r="47" spans="1:15" ht="56" outlineLevel="2" x14ac:dyDescent="0.15">
      <c r="A47" t="s">
        <v>92</v>
      </c>
      <c r="B47" t="s">
        <v>1550</v>
      </c>
      <c r="C47" t="s">
        <v>154</v>
      </c>
      <c r="F47" s="420" t="s">
        <v>1551</v>
      </c>
      <c r="G47" s="420" t="s">
        <v>1476</v>
      </c>
      <c r="H47" s="442">
        <v>9567.01</v>
      </c>
      <c r="I47" s="442">
        <v>0</v>
      </c>
      <c r="J47" s="442"/>
      <c r="K47" s="442"/>
      <c r="L47" t="s">
        <v>1544</v>
      </c>
      <c r="M47" s="420" t="s">
        <v>98</v>
      </c>
      <c r="N47" s="491">
        <f t="shared" si="0"/>
        <v>9567.01</v>
      </c>
      <c r="O47" s="458">
        <f t="shared" si="1"/>
        <v>0</v>
      </c>
    </row>
    <row r="48" spans="1:15" ht="56" outlineLevel="2" x14ac:dyDescent="0.15">
      <c r="A48" t="s">
        <v>92</v>
      </c>
      <c r="B48" t="s">
        <v>1552</v>
      </c>
      <c r="C48" t="s">
        <v>154</v>
      </c>
      <c r="F48" s="420" t="s">
        <v>1553</v>
      </c>
      <c r="G48" s="420" t="s">
        <v>1476</v>
      </c>
      <c r="H48" s="442">
        <v>9567.01</v>
      </c>
      <c r="I48" s="442">
        <v>0</v>
      </c>
      <c r="J48" s="442"/>
      <c r="K48" s="442"/>
      <c r="L48" t="s">
        <v>1522</v>
      </c>
      <c r="M48" s="420" t="s">
        <v>98</v>
      </c>
      <c r="N48" s="491">
        <f t="shared" si="0"/>
        <v>9567.01</v>
      </c>
      <c r="O48" s="458">
        <f t="shared" si="1"/>
        <v>0</v>
      </c>
    </row>
    <row r="49" spans="1:15" ht="56" outlineLevel="2" x14ac:dyDescent="0.15">
      <c r="A49" t="s">
        <v>92</v>
      </c>
      <c r="B49" t="s">
        <v>1554</v>
      </c>
      <c r="C49" t="s">
        <v>154</v>
      </c>
      <c r="F49" s="420" t="s">
        <v>1555</v>
      </c>
      <c r="G49" s="420" t="s">
        <v>1476</v>
      </c>
      <c r="H49" s="442">
        <v>9567.01</v>
      </c>
      <c r="I49" s="442">
        <v>0</v>
      </c>
      <c r="J49" s="442"/>
      <c r="K49" s="442"/>
      <c r="L49" t="s">
        <v>1544</v>
      </c>
      <c r="M49" s="420" t="s">
        <v>98</v>
      </c>
      <c r="N49" s="491">
        <f t="shared" si="0"/>
        <v>9567.01</v>
      </c>
      <c r="O49" s="458">
        <f t="shared" si="1"/>
        <v>0</v>
      </c>
    </row>
    <row r="50" spans="1:15" ht="56" outlineLevel="2" x14ac:dyDescent="0.15">
      <c r="A50" t="s">
        <v>92</v>
      </c>
      <c r="B50" t="s">
        <v>1556</v>
      </c>
      <c r="C50" t="s">
        <v>154</v>
      </c>
      <c r="F50" s="420" t="s">
        <v>1557</v>
      </c>
      <c r="G50" s="420" t="s">
        <v>1476</v>
      </c>
      <c r="H50" s="442">
        <v>9567.01</v>
      </c>
      <c r="I50" s="442">
        <v>0</v>
      </c>
      <c r="J50" s="442"/>
      <c r="K50" s="442"/>
      <c r="L50" t="s">
        <v>1530</v>
      </c>
      <c r="M50" s="420" t="s">
        <v>98</v>
      </c>
      <c r="N50" s="491">
        <f t="shared" si="0"/>
        <v>9567.01</v>
      </c>
      <c r="O50" s="458">
        <f t="shared" si="1"/>
        <v>0</v>
      </c>
    </row>
    <row r="51" spans="1:15" ht="56" outlineLevel="2" x14ac:dyDescent="0.15">
      <c r="A51" t="s">
        <v>92</v>
      </c>
      <c r="B51" t="s">
        <v>1558</v>
      </c>
      <c r="C51" t="s">
        <v>154</v>
      </c>
      <c r="F51" s="420" t="s">
        <v>1559</v>
      </c>
      <c r="G51" s="420" t="s">
        <v>1476</v>
      </c>
      <c r="H51" s="442">
        <v>9567.01</v>
      </c>
      <c r="I51" s="442">
        <v>0</v>
      </c>
      <c r="J51" s="442"/>
      <c r="K51" s="442"/>
      <c r="L51" t="s">
        <v>1530</v>
      </c>
      <c r="M51" s="420" t="s">
        <v>98</v>
      </c>
      <c r="N51" s="491">
        <f t="shared" si="0"/>
        <v>9567.01</v>
      </c>
      <c r="O51" s="458">
        <f t="shared" si="1"/>
        <v>0</v>
      </c>
    </row>
    <row r="52" spans="1:15" ht="56" outlineLevel="2" x14ac:dyDescent="0.15">
      <c r="A52" t="s">
        <v>92</v>
      </c>
      <c r="B52" t="s">
        <v>1560</v>
      </c>
      <c r="C52" t="s">
        <v>154</v>
      </c>
      <c r="F52" s="420" t="s">
        <v>1521</v>
      </c>
      <c r="G52" s="420" t="s">
        <v>1476</v>
      </c>
      <c r="H52" s="442">
        <v>49333.16</v>
      </c>
      <c r="I52" s="442">
        <v>0</v>
      </c>
      <c r="J52" s="442"/>
      <c r="K52" s="442"/>
      <c r="L52" t="s">
        <v>1477</v>
      </c>
      <c r="M52" s="420" t="s">
        <v>98</v>
      </c>
      <c r="N52" s="491">
        <f t="shared" si="0"/>
        <v>49333.16</v>
      </c>
      <c r="O52" s="458">
        <f t="shared" si="1"/>
        <v>0</v>
      </c>
    </row>
    <row r="53" spans="1:15" ht="56" outlineLevel="2" x14ac:dyDescent="0.15">
      <c r="A53" t="s">
        <v>92</v>
      </c>
      <c r="B53" t="s">
        <v>1561</v>
      </c>
      <c r="C53" t="s">
        <v>154</v>
      </c>
      <c r="F53" s="420" t="s">
        <v>1524</v>
      </c>
      <c r="G53" s="420" t="s">
        <v>1476</v>
      </c>
      <c r="H53" s="442">
        <v>51968.76</v>
      </c>
      <c r="I53" s="442">
        <v>0</v>
      </c>
      <c r="J53" s="442"/>
      <c r="K53" s="442"/>
      <c r="L53" t="s">
        <v>1562</v>
      </c>
      <c r="M53" s="420" t="s">
        <v>98</v>
      </c>
      <c r="N53" s="491">
        <f t="shared" si="0"/>
        <v>51968.76</v>
      </c>
      <c r="O53" s="458">
        <f t="shared" si="1"/>
        <v>0</v>
      </c>
    </row>
    <row r="54" spans="1:15" ht="56" outlineLevel="2" x14ac:dyDescent="0.15">
      <c r="A54" t="s">
        <v>92</v>
      </c>
      <c r="B54" t="s">
        <v>1563</v>
      </c>
      <c r="C54" t="s">
        <v>154</v>
      </c>
      <c r="F54" s="420" t="s">
        <v>1524</v>
      </c>
      <c r="G54" s="420" t="s">
        <v>1476</v>
      </c>
      <c r="H54" s="442">
        <v>48593.120000000003</v>
      </c>
      <c r="I54" s="442">
        <v>0</v>
      </c>
      <c r="J54" s="442"/>
      <c r="K54" s="442"/>
      <c r="L54" t="s">
        <v>1501</v>
      </c>
      <c r="M54" s="420" t="s">
        <v>98</v>
      </c>
      <c r="N54" s="491">
        <f t="shared" si="0"/>
        <v>48593.120000000003</v>
      </c>
      <c r="O54" s="458">
        <f t="shared" si="1"/>
        <v>0</v>
      </c>
    </row>
    <row r="55" spans="1:15" outlineLevel="1" x14ac:dyDescent="0.15">
      <c r="A55" s="527" t="s">
        <v>516</v>
      </c>
      <c r="B55" s="528">
        <f>COUNTA(B2:B54)</f>
        <v>53</v>
      </c>
      <c r="C55" s="528"/>
      <c r="D55" s="528"/>
      <c r="E55" s="528"/>
      <c r="F55" s="529"/>
      <c r="G55" s="529"/>
      <c r="H55" s="530">
        <f>SUBTOTAL(9,H2:H54)</f>
        <v>2710454.4999999981</v>
      </c>
      <c r="I55" s="530">
        <f>SUBTOTAL(9,I2:I54)</f>
        <v>0</v>
      </c>
      <c r="J55" s="530">
        <f>SUBTOTAL(9,J2:J54)</f>
        <v>0</v>
      </c>
      <c r="K55" s="530">
        <f>SUBTOTAL(9,K2:K54)</f>
        <v>0</v>
      </c>
      <c r="L55" s="528"/>
      <c r="M55" s="529"/>
      <c r="N55" s="531">
        <f>SUBTOTAL(9,N2:N54)</f>
        <v>2710454.4999999981</v>
      </c>
      <c r="O55" s="530">
        <f>SUBTOTAL(9,O2:O54)</f>
        <v>0</v>
      </c>
    </row>
    <row r="56" spans="1:15" ht="56" outlineLevel="2" x14ac:dyDescent="0.15">
      <c r="A56" t="s">
        <v>200</v>
      </c>
      <c r="B56" t="s">
        <v>1564</v>
      </c>
      <c r="D56" t="s">
        <v>202</v>
      </c>
      <c r="F56" s="420" t="s">
        <v>1565</v>
      </c>
      <c r="G56" s="420" t="s">
        <v>101</v>
      </c>
      <c r="H56" s="442">
        <v>1700</v>
      </c>
      <c r="I56" s="442">
        <v>0</v>
      </c>
      <c r="J56" s="442"/>
      <c r="K56" s="442"/>
      <c r="L56" t="s">
        <v>1566</v>
      </c>
      <c r="M56" s="420" t="s">
        <v>98</v>
      </c>
      <c r="N56" s="491">
        <f t="shared" si="0"/>
        <v>1700</v>
      </c>
      <c r="O56" s="458">
        <f t="shared" si="1"/>
        <v>0</v>
      </c>
    </row>
    <row r="57" spans="1:15" ht="42" outlineLevel="2" x14ac:dyDescent="0.15">
      <c r="A57" t="s">
        <v>200</v>
      </c>
      <c r="B57" t="s">
        <v>1567</v>
      </c>
      <c r="D57" t="s">
        <v>202</v>
      </c>
      <c r="F57" s="420" t="s">
        <v>1568</v>
      </c>
      <c r="G57" s="420" t="s">
        <v>204</v>
      </c>
      <c r="H57" s="442">
        <v>14000</v>
      </c>
      <c r="I57" s="442">
        <v>0</v>
      </c>
      <c r="J57" s="442"/>
      <c r="K57" s="442"/>
      <c r="L57" t="s">
        <v>1569</v>
      </c>
      <c r="M57" s="420" t="s">
        <v>98</v>
      </c>
      <c r="N57" s="491">
        <f t="shared" si="0"/>
        <v>14000</v>
      </c>
      <c r="O57" s="458">
        <f t="shared" si="1"/>
        <v>0</v>
      </c>
    </row>
    <row r="58" spans="1:15" ht="28" outlineLevel="2" x14ac:dyDescent="0.15">
      <c r="A58" t="s">
        <v>200</v>
      </c>
      <c r="B58" t="s">
        <v>1570</v>
      </c>
      <c r="D58" t="s">
        <v>202</v>
      </c>
      <c r="F58" s="420" t="s">
        <v>1571</v>
      </c>
      <c r="G58" s="420" t="s">
        <v>786</v>
      </c>
      <c r="H58" s="442">
        <v>500</v>
      </c>
      <c r="I58" s="442">
        <v>0</v>
      </c>
      <c r="J58" s="442"/>
      <c r="K58" s="442"/>
      <c r="L58" t="s">
        <v>1572</v>
      </c>
      <c r="M58" s="420" t="s">
        <v>98</v>
      </c>
      <c r="N58" s="491">
        <f t="shared" si="0"/>
        <v>500</v>
      </c>
      <c r="O58" s="458">
        <f t="shared" si="1"/>
        <v>0</v>
      </c>
    </row>
    <row r="59" spans="1:15" ht="42" outlineLevel="2" x14ac:dyDescent="0.15">
      <c r="A59" t="s">
        <v>200</v>
      </c>
      <c r="B59" t="s">
        <v>1573</v>
      </c>
      <c r="D59" t="s">
        <v>202</v>
      </c>
      <c r="F59" s="420" t="s">
        <v>1574</v>
      </c>
      <c r="G59" s="420" t="s">
        <v>1575</v>
      </c>
      <c r="H59" s="442">
        <v>100000</v>
      </c>
      <c r="I59" s="442">
        <v>0</v>
      </c>
      <c r="J59" s="442"/>
      <c r="K59" s="442"/>
      <c r="L59" t="s">
        <v>1576</v>
      </c>
      <c r="M59" s="420" t="s">
        <v>98</v>
      </c>
      <c r="N59" s="491">
        <f t="shared" si="0"/>
        <v>100000</v>
      </c>
      <c r="O59" s="458">
        <f t="shared" si="1"/>
        <v>0</v>
      </c>
    </row>
    <row r="60" spans="1:15" ht="28" outlineLevel="2" x14ac:dyDescent="0.15">
      <c r="A60" t="s">
        <v>200</v>
      </c>
      <c r="B60" t="s">
        <v>1577</v>
      </c>
      <c r="D60" t="s">
        <v>202</v>
      </c>
      <c r="F60" s="420" t="s">
        <v>1578</v>
      </c>
      <c r="G60" s="420" t="s">
        <v>1579</v>
      </c>
      <c r="H60" s="442">
        <v>100000</v>
      </c>
      <c r="I60" s="442">
        <v>0</v>
      </c>
      <c r="J60" s="442"/>
      <c r="K60" s="442"/>
      <c r="L60" t="s">
        <v>1580</v>
      </c>
      <c r="M60" s="420" t="s">
        <v>98</v>
      </c>
      <c r="N60" s="491">
        <f t="shared" si="0"/>
        <v>100000</v>
      </c>
      <c r="O60" s="458">
        <f t="shared" si="1"/>
        <v>0</v>
      </c>
    </row>
    <row r="61" spans="1:15" ht="28" outlineLevel="2" x14ac:dyDescent="0.15">
      <c r="A61" t="s">
        <v>200</v>
      </c>
      <c r="B61" t="s">
        <v>1581</v>
      </c>
      <c r="D61" t="s">
        <v>202</v>
      </c>
      <c r="F61" s="420" t="s">
        <v>1582</v>
      </c>
      <c r="G61" s="420" t="s">
        <v>381</v>
      </c>
      <c r="H61" s="442">
        <v>20000</v>
      </c>
      <c r="I61" s="442">
        <v>0</v>
      </c>
      <c r="J61" s="442"/>
      <c r="K61" s="442"/>
      <c r="L61" t="s">
        <v>1583</v>
      </c>
      <c r="M61" s="420" t="s">
        <v>98</v>
      </c>
      <c r="N61" s="491">
        <f t="shared" si="0"/>
        <v>20000</v>
      </c>
      <c r="O61" s="458">
        <f t="shared" si="1"/>
        <v>0</v>
      </c>
    </row>
    <row r="62" spans="1:15" ht="28" outlineLevel="2" x14ac:dyDescent="0.15">
      <c r="A62" t="s">
        <v>200</v>
      </c>
      <c r="B62" t="s">
        <v>1584</v>
      </c>
      <c r="D62" t="s">
        <v>202</v>
      </c>
      <c r="F62" s="420" t="s">
        <v>1585</v>
      </c>
      <c r="G62" s="420" t="s">
        <v>1586</v>
      </c>
      <c r="H62" s="442">
        <v>75000</v>
      </c>
      <c r="I62" s="442">
        <v>0</v>
      </c>
      <c r="J62" s="442"/>
      <c r="K62" s="442"/>
      <c r="L62" t="s">
        <v>1587</v>
      </c>
      <c r="M62" s="420" t="s">
        <v>98</v>
      </c>
      <c r="N62" s="491">
        <f t="shared" si="0"/>
        <v>75000</v>
      </c>
      <c r="O62" s="458">
        <f t="shared" si="1"/>
        <v>0</v>
      </c>
    </row>
    <row r="63" spans="1:15" ht="28" outlineLevel="2" x14ac:dyDescent="0.15">
      <c r="A63" t="s">
        <v>200</v>
      </c>
      <c r="B63" t="s">
        <v>1588</v>
      </c>
      <c r="D63" t="s">
        <v>202</v>
      </c>
      <c r="E63" t="s">
        <v>759</v>
      </c>
      <c r="F63" s="420" t="s">
        <v>1589</v>
      </c>
      <c r="G63" s="420" t="s">
        <v>769</v>
      </c>
      <c r="H63" s="442"/>
      <c r="I63" s="442">
        <v>29183.599999999999</v>
      </c>
      <c r="J63" s="442"/>
      <c r="K63" s="442">
        <v>91888.76</v>
      </c>
      <c r="L63" t="s">
        <v>1590</v>
      </c>
      <c r="M63" s="420" t="s">
        <v>268</v>
      </c>
      <c r="N63" s="491">
        <f t="shared" si="0"/>
        <v>29183.599999999999</v>
      </c>
      <c r="O63" s="458">
        <f t="shared" si="1"/>
        <v>62705.159999999996</v>
      </c>
    </row>
    <row r="64" spans="1:15" ht="28" outlineLevel="2" x14ac:dyDescent="0.15">
      <c r="A64" t="s">
        <v>200</v>
      </c>
      <c r="B64" t="s">
        <v>1591</v>
      </c>
      <c r="D64" t="s">
        <v>202</v>
      </c>
      <c r="F64" s="420" t="s">
        <v>1592</v>
      </c>
      <c r="G64" s="420" t="s">
        <v>241</v>
      </c>
      <c r="H64" s="442">
        <v>9000</v>
      </c>
      <c r="I64" s="442">
        <v>0</v>
      </c>
      <c r="J64" s="442"/>
      <c r="K64" s="442"/>
      <c r="L64" t="s">
        <v>242</v>
      </c>
      <c r="M64" s="420" t="s">
        <v>98</v>
      </c>
      <c r="N64" s="491">
        <f t="shared" si="0"/>
        <v>9000</v>
      </c>
      <c r="O64" s="458">
        <f t="shared" si="1"/>
        <v>0</v>
      </c>
    </row>
    <row r="65" spans="1:15" ht="42" outlineLevel="2" x14ac:dyDescent="0.15">
      <c r="A65" t="s">
        <v>200</v>
      </c>
      <c r="B65" t="s">
        <v>1593</v>
      </c>
      <c r="D65" t="s">
        <v>202</v>
      </c>
      <c r="F65" s="420" t="s">
        <v>1594</v>
      </c>
      <c r="G65" s="420" t="s">
        <v>204</v>
      </c>
      <c r="H65" s="442">
        <v>9000</v>
      </c>
      <c r="I65" s="442">
        <v>0</v>
      </c>
      <c r="J65" s="442"/>
      <c r="K65" s="442"/>
      <c r="L65" t="s">
        <v>1595</v>
      </c>
      <c r="M65" s="420" t="s">
        <v>98</v>
      </c>
      <c r="N65" s="491">
        <f t="shared" si="0"/>
        <v>9000</v>
      </c>
      <c r="O65" s="458">
        <f t="shared" si="1"/>
        <v>0</v>
      </c>
    </row>
    <row r="66" spans="1:15" ht="56" outlineLevel="2" x14ac:dyDescent="0.15">
      <c r="A66" t="s">
        <v>200</v>
      </c>
      <c r="B66" t="s">
        <v>1596</v>
      </c>
      <c r="D66" t="s">
        <v>202</v>
      </c>
      <c r="F66" s="420" t="s">
        <v>1597</v>
      </c>
      <c r="G66" s="420" t="s">
        <v>1598</v>
      </c>
      <c r="H66" s="442">
        <v>50000</v>
      </c>
      <c r="I66" s="442">
        <v>0</v>
      </c>
      <c r="J66" s="442"/>
      <c r="K66" s="442"/>
      <c r="L66" t="s">
        <v>1599</v>
      </c>
      <c r="M66" s="420" t="s">
        <v>98</v>
      </c>
      <c r="N66" s="491">
        <f t="shared" si="0"/>
        <v>50000</v>
      </c>
      <c r="O66" s="458">
        <f t="shared" si="1"/>
        <v>0</v>
      </c>
    </row>
    <row r="67" spans="1:15" ht="28" outlineLevel="2" x14ac:dyDescent="0.15">
      <c r="A67" t="s">
        <v>200</v>
      </c>
      <c r="B67" t="s">
        <v>1600</v>
      </c>
      <c r="D67" t="s">
        <v>202</v>
      </c>
      <c r="F67" s="420" t="s">
        <v>1601</v>
      </c>
      <c r="G67" s="420" t="s">
        <v>101</v>
      </c>
      <c r="H67" s="442">
        <v>7500</v>
      </c>
      <c r="I67" s="442">
        <v>0</v>
      </c>
      <c r="J67" s="442"/>
      <c r="K67" s="442"/>
      <c r="L67" t="s">
        <v>1602</v>
      </c>
      <c r="M67" s="420" t="s">
        <v>98</v>
      </c>
      <c r="N67" s="491">
        <f t="shared" si="0"/>
        <v>7500</v>
      </c>
      <c r="O67" s="458">
        <f t="shared" si="1"/>
        <v>0</v>
      </c>
    </row>
    <row r="68" spans="1:15" ht="42" outlineLevel="2" x14ac:dyDescent="0.15">
      <c r="A68" t="s">
        <v>200</v>
      </c>
      <c r="B68" t="s">
        <v>1603</v>
      </c>
      <c r="D68" t="s">
        <v>202</v>
      </c>
      <c r="F68" s="420" t="s">
        <v>1604</v>
      </c>
      <c r="G68" s="420" t="s">
        <v>1179</v>
      </c>
      <c r="H68" s="442">
        <v>60000</v>
      </c>
      <c r="I68" s="442">
        <v>0</v>
      </c>
      <c r="J68" s="442"/>
      <c r="K68" s="442"/>
      <c r="L68" t="s">
        <v>1605</v>
      </c>
      <c r="M68" s="420" t="s">
        <v>98</v>
      </c>
      <c r="N68" s="491">
        <f t="shared" ref="N68:N132" si="4">SUM(H68+I68)</f>
        <v>60000</v>
      </c>
      <c r="O68" s="458">
        <f t="shared" ref="O68:O132" si="5">IF((J68+K68)&gt;0, (J68+K68)-N68,0)</f>
        <v>0</v>
      </c>
    </row>
    <row r="69" spans="1:15" ht="28" outlineLevel="2" x14ac:dyDescent="0.15">
      <c r="A69" t="s">
        <v>200</v>
      </c>
      <c r="B69" t="s">
        <v>1606</v>
      </c>
      <c r="D69" t="s">
        <v>202</v>
      </c>
      <c r="F69" s="420" t="s">
        <v>1607</v>
      </c>
      <c r="G69" s="420" t="s">
        <v>1608</v>
      </c>
      <c r="H69" s="442"/>
      <c r="I69" s="442">
        <v>91087.95</v>
      </c>
      <c r="J69" s="442"/>
      <c r="K69" s="506">
        <v>298007.53000000003</v>
      </c>
      <c r="L69" t="s">
        <v>1609</v>
      </c>
      <c r="M69" s="420" t="s">
        <v>98</v>
      </c>
      <c r="N69" s="491">
        <f t="shared" si="4"/>
        <v>91087.95</v>
      </c>
      <c r="O69" s="458">
        <f t="shared" si="5"/>
        <v>206919.58000000002</v>
      </c>
    </row>
    <row r="70" spans="1:15" ht="42" outlineLevel="2" x14ac:dyDescent="0.15">
      <c r="A70" t="s">
        <v>200</v>
      </c>
      <c r="B70" t="s">
        <v>1610</v>
      </c>
      <c r="D70" t="s">
        <v>202</v>
      </c>
      <c r="F70" s="420" t="s">
        <v>1611</v>
      </c>
      <c r="G70" s="420" t="s">
        <v>204</v>
      </c>
      <c r="H70" s="442">
        <v>15000</v>
      </c>
      <c r="I70" s="442">
        <v>0</v>
      </c>
      <c r="J70" s="442"/>
      <c r="K70" s="442"/>
      <c r="L70" t="s">
        <v>1612</v>
      </c>
      <c r="M70" s="420" t="s">
        <v>98</v>
      </c>
      <c r="N70" s="491">
        <f t="shared" si="4"/>
        <v>15000</v>
      </c>
      <c r="O70" s="458">
        <f t="shared" si="5"/>
        <v>0</v>
      </c>
    </row>
    <row r="71" spans="1:15" ht="28" outlineLevel="2" x14ac:dyDescent="0.15">
      <c r="A71" t="s">
        <v>200</v>
      </c>
      <c r="B71" t="s">
        <v>1613</v>
      </c>
      <c r="D71" t="s">
        <v>202</v>
      </c>
      <c r="F71" s="420" t="s">
        <v>1614</v>
      </c>
      <c r="G71" s="420" t="s">
        <v>779</v>
      </c>
      <c r="H71" s="442">
        <v>6000</v>
      </c>
      <c r="I71" s="442">
        <v>0</v>
      </c>
      <c r="J71" s="442"/>
      <c r="K71" s="442"/>
      <c r="L71" t="s">
        <v>1615</v>
      </c>
      <c r="M71" s="420" t="s">
        <v>98</v>
      </c>
      <c r="N71" s="491">
        <f t="shared" si="4"/>
        <v>6000</v>
      </c>
      <c r="O71" s="458">
        <f t="shared" si="5"/>
        <v>0</v>
      </c>
    </row>
    <row r="72" spans="1:15" ht="42" outlineLevel="2" x14ac:dyDescent="0.15">
      <c r="A72" t="s">
        <v>200</v>
      </c>
      <c r="B72" t="s">
        <v>1616</v>
      </c>
      <c r="D72" t="s">
        <v>202</v>
      </c>
      <c r="F72" s="420" t="s">
        <v>1617</v>
      </c>
      <c r="G72" s="420" t="s">
        <v>1618</v>
      </c>
      <c r="H72" s="442">
        <v>5000</v>
      </c>
      <c r="I72" s="442">
        <v>0</v>
      </c>
      <c r="J72" s="442"/>
      <c r="K72" s="442"/>
      <c r="L72" t="s">
        <v>1619</v>
      </c>
      <c r="M72" s="420" t="s">
        <v>98</v>
      </c>
      <c r="N72" s="491">
        <f t="shared" si="4"/>
        <v>5000</v>
      </c>
      <c r="O72" s="458">
        <f t="shared" si="5"/>
        <v>0</v>
      </c>
    </row>
    <row r="73" spans="1:15" ht="42" outlineLevel="2" x14ac:dyDescent="0.15">
      <c r="A73" t="s">
        <v>200</v>
      </c>
      <c r="B73" t="s">
        <v>1620</v>
      </c>
      <c r="D73" t="s">
        <v>274</v>
      </c>
      <c r="F73" s="420" t="s">
        <v>1621</v>
      </c>
      <c r="G73" s="420" t="s">
        <v>1622</v>
      </c>
      <c r="H73" s="442">
        <v>17500</v>
      </c>
      <c r="I73" s="442">
        <v>0</v>
      </c>
      <c r="J73" s="442"/>
      <c r="K73" s="442"/>
      <c r="L73" t="s">
        <v>1623</v>
      </c>
      <c r="M73" s="420" t="s">
        <v>98</v>
      </c>
      <c r="N73" s="491">
        <f t="shared" si="4"/>
        <v>17500</v>
      </c>
      <c r="O73" s="458">
        <f t="shared" si="5"/>
        <v>0</v>
      </c>
    </row>
    <row r="74" spans="1:15" ht="70" outlineLevel="2" x14ac:dyDescent="0.15">
      <c r="A74" t="s">
        <v>200</v>
      </c>
      <c r="B74" t="s">
        <v>1624</v>
      </c>
      <c r="D74" t="s">
        <v>274</v>
      </c>
      <c r="F74" s="420" t="s">
        <v>1625</v>
      </c>
      <c r="G74" s="420" t="s">
        <v>170</v>
      </c>
      <c r="H74" s="442">
        <v>8925</v>
      </c>
      <c r="I74" s="442">
        <v>0</v>
      </c>
      <c r="J74" s="442"/>
      <c r="K74" s="442"/>
      <c r="L74" t="s">
        <v>1626</v>
      </c>
      <c r="M74" s="420" t="s">
        <v>98</v>
      </c>
      <c r="N74" s="491">
        <f t="shared" si="4"/>
        <v>8925</v>
      </c>
      <c r="O74" s="458">
        <f t="shared" si="5"/>
        <v>0</v>
      </c>
    </row>
    <row r="75" spans="1:15" ht="70" outlineLevel="2" x14ac:dyDescent="0.15">
      <c r="A75" t="s">
        <v>200</v>
      </c>
      <c r="B75" t="s">
        <v>1627</v>
      </c>
      <c r="D75" t="s">
        <v>274</v>
      </c>
      <c r="F75" s="420" t="s">
        <v>1625</v>
      </c>
      <c r="G75" s="420" t="s">
        <v>170</v>
      </c>
      <c r="H75" s="442">
        <v>10765</v>
      </c>
      <c r="I75" s="442">
        <v>0</v>
      </c>
      <c r="J75" s="442"/>
      <c r="K75" s="442"/>
      <c r="L75" t="s">
        <v>1628</v>
      </c>
      <c r="M75" s="420" t="s">
        <v>98</v>
      </c>
      <c r="N75" s="491">
        <f t="shared" si="4"/>
        <v>10765</v>
      </c>
      <c r="O75" s="458">
        <f t="shared" si="5"/>
        <v>0</v>
      </c>
    </row>
    <row r="76" spans="1:15" ht="70" outlineLevel="2" x14ac:dyDescent="0.15">
      <c r="A76" t="s">
        <v>200</v>
      </c>
      <c r="B76" t="s">
        <v>1629</v>
      </c>
      <c r="D76" t="s">
        <v>274</v>
      </c>
      <c r="F76" s="420" t="s">
        <v>1630</v>
      </c>
      <c r="G76" s="420" t="s">
        <v>170</v>
      </c>
      <c r="H76" s="442">
        <v>8455</v>
      </c>
      <c r="I76" s="442">
        <v>0</v>
      </c>
      <c r="J76" s="442"/>
      <c r="K76" s="442"/>
      <c r="L76" t="s">
        <v>1631</v>
      </c>
      <c r="M76" s="420" t="s">
        <v>98</v>
      </c>
      <c r="N76" s="491">
        <f t="shared" si="4"/>
        <v>8455</v>
      </c>
      <c r="O76" s="458">
        <f t="shared" si="5"/>
        <v>0</v>
      </c>
    </row>
    <row r="77" spans="1:15" ht="56" outlineLevel="2" x14ac:dyDescent="0.15">
      <c r="A77" t="s">
        <v>200</v>
      </c>
      <c r="B77" t="s">
        <v>1632</v>
      </c>
      <c r="D77" t="s">
        <v>274</v>
      </c>
      <c r="F77" s="420" t="s">
        <v>1633</v>
      </c>
      <c r="G77" s="420" t="s">
        <v>156</v>
      </c>
      <c r="H77" s="442">
        <v>13000</v>
      </c>
      <c r="I77" s="442">
        <v>0</v>
      </c>
      <c r="J77" s="442"/>
      <c r="K77" s="442"/>
      <c r="L77" t="s">
        <v>1634</v>
      </c>
      <c r="M77" s="420" t="s">
        <v>98</v>
      </c>
      <c r="N77" s="491">
        <f t="shared" si="4"/>
        <v>13000</v>
      </c>
      <c r="O77" s="458">
        <f t="shared" si="5"/>
        <v>0</v>
      </c>
    </row>
    <row r="78" spans="1:15" ht="42" outlineLevel="2" x14ac:dyDescent="0.15">
      <c r="A78" t="s">
        <v>200</v>
      </c>
      <c r="B78" t="s">
        <v>1635</v>
      </c>
      <c r="D78" t="s">
        <v>274</v>
      </c>
      <c r="F78" s="420" t="s">
        <v>1636</v>
      </c>
      <c r="G78" s="420" t="s">
        <v>156</v>
      </c>
      <c r="H78" s="442">
        <v>2500</v>
      </c>
      <c r="I78" s="442">
        <v>0</v>
      </c>
      <c r="J78" s="442"/>
      <c r="K78" s="442"/>
      <c r="L78" t="s">
        <v>1634</v>
      </c>
      <c r="M78" s="420" t="s">
        <v>98</v>
      </c>
      <c r="N78" s="491">
        <f t="shared" si="4"/>
        <v>2500</v>
      </c>
      <c r="O78" s="458">
        <f t="shared" si="5"/>
        <v>0</v>
      </c>
    </row>
    <row r="79" spans="1:15" ht="42" outlineLevel="2" x14ac:dyDescent="0.15">
      <c r="A79" t="s">
        <v>200</v>
      </c>
      <c r="B79" t="s">
        <v>1637</v>
      </c>
      <c r="D79" t="s">
        <v>274</v>
      </c>
      <c r="F79" s="420" t="s">
        <v>1638</v>
      </c>
      <c r="G79" s="420" t="s">
        <v>305</v>
      </c>
      <c r="H79" s="442">
        <v>4600</v>
      </c>
      <c r="I79" s="442">
        <v>0</v>
      </c>
      <c r="J79" s="442"/>
      <c r="K79" s="442"/>
      <c r="L79" t="s">
        <v>1639</v>
      </c>
      <c r="M79" s="420" t="s">
        <v>98</v>
      </c>
      <c r="N79" s="491">
        <f t="shared" si="4"/>
        <v>4600</v>
      </c>
      <c r="O79" s="458">
        <f t="shared" si="5"/>
        <v>0</v>
      </c>
    </row>
    <row r="80" spans="1:15" ht="42" outlineLevel="2" x14ac:dyDescent="0.15">
      <c r="A80" t="s">
        <v>200</v>
      </c>
      <c r="B80" t="s">
        <v>1640</v>
      </c>
      <c r="D80" t="s">
        <v>274</v>
      </c>
      <c r="F80" s="420" t="s">
        <v>1641</v>
      </c>
      <c r="G80" s="420" t="s">
        <v>156</v>
      </c>
      <c r="H80" s="442">
        <v>18000</v>
      </c>
      <c r="I80" s="442">
        <v>0</v>
      </c>
      <c r="J80" s="442"/>
      <c r="K80" s="442"/>
      <c r="L80" t="s">
        <v>1642</v>
      </c>
      <c r="M80" s="420" t="s">
        <v>98</v>
      </c>
      <c r="N80" s="491">
        <f t="shared" si="4"/>
        <v>18000</v>
      </c>
      <c r="O80" s="458">
        <f t="shared" si="5"/>
        <v>0</v>
      </c>
    </row>
    <row r="81" spans="1:15" ht="42" outlineLevel="2" x14ac:dyDescent="0.15">
      <c r="A81" t="s">
        <v>200</v>
      </c>
      <c r="B81" t="s">
        <v>1643</v>
      </c>
      <c r="D81" t="s">
        <v>274</v>
      </c>
      <c r="F81" s="420" t="s">
        <v>1644</v>
      </c>
      <c r="G81" s="420" t="s">
        <v>793</v>
      </c>
      <c r="H81" s="442">
        <v>16000</v>
      </c>
      <c r="I81" s="442">
        <v>0</v>
      </c>
      <c r="J81" s="442"/>
      <c r="K81" s="442"/>
      <c r="L81" t="s">
        <v>1645</v>
      </c>
      <c r="M81" s="420" t="s">
        <v>98</v>
      </c>
      <c r="N81" s="491">
        <f t="shared" si="4"/>
        <v>16000</v>
      </c>
      <c r="O81" s="458">
        <f t="shared" si="5"/>
        <v>0</v>
      </c>
    </row>
    <row r="82" spans="1:15" ht="42" outlineLevel="2" x14ac:dyDescent="0.15">
      <c r="A82" t="s">
        <v>200</v>
      </c>
      <c r="B82" t="s">
        <v>1646</v>
      </c>
      <c r="D82" t="s">
        <v>274</v>
      </c>
      <c r="F82" s="420" t="s">
        <v>1647</v>
      </c>
      <c r="G82" s="420" t="s">
        <v>156</v>
      </c>
      <c r="H82" s="442">
        <v>15000</v>
      </c>
      <c r="I82" s="442">
        <v>0</v>
      </c>
      <c r="J82" s="442"/>
      <c r="K82" s="442"/>
      <c r="L82" t="s">
        <v>1648</v>
      </c>
      <c r="M82" s="420" t="s">
        <v>98</v>
      </c>
      <c r="N82" s="491">
        <f t="shared" si="4"/>
        <v>15000</v>
      </c>
      <c r="O82" s="458">
        <f t="shared" si="5"/>
        <v>0</v>
      </c>
    </row>
    <row r="83" spans="1:15" ht="42" outlineLevel="2" x14ac:dyDescent="0.15">
      <c r="A83" t="s">
        <v>200</v>
      </c>
      <c r="B83" t="s">
        <v>1649</v>
      </c>
      <c r="D83" t="s">
        <v>274</v>
      </c>
      <c r="F83" s="420" t="s">
        <v>1650</v>
      </c>
      <c r="G83" s="420" t="s">
        <v>324</v>
      </c>
      <c r="H83" s="442">
        <v>13100</v>
      </c>
      <c r="I83" s="442">
        <v>0</v>
      </c>
      <c r="J83" s="442"/>
      <c r="K83" s="442"/>
      <c r="L83" t="s">
        <v>1651</v>
      </c>
      <c r="M83" s="420" t="s">
        <v>98</v>
      </c>
      <c r="N83" s="491">
        <f t="shared" si="4"/>
        <v>13100</v>
      </c>
      <c r="O83" s="458">
        <f t="shared" si="5"/>
        <v>0</v>
      </c>
    </row>
    <row r="84" spans="1:15" ht="42" outlineLevel="2" x14ac:dyDescent="0.15">
      <c r="A84" t="s">
        <v>200</v>
      </c>
      <c r="B84" t="s">
        <v>1652</v>
      </c>
      <c r="D84" t="s">
        <v>274</v>
      </c>
      <c r="F84" s="420" t="s">
        <v>1653</v>
      </c>
      <c r="G84" s="420" t="s">
        <v>348</v>
      </c>
      <c r="H84" s="442">
        <v>10000</v>
      </c>
      <c r="I84" s="442">
        <v>0</v>
      </c>
      <c r="J84" s="442"/>
      <c r="K84" s="442"/>
      <c r="L84" t="s">
        <v>1654</v>
      </c>
      <c r="M84" s="420" t="s">
        <v>98</v>
      </c>
      <c r="N84" s="491">
        <f t="shared" si="4"/>
        <v>10000</v>
      </c>
      <c r="O84" s="458">
        <f t="shared" si="5"/>
        <v>0</v>
      </c>
    </row>
    <row r="85" spans="1:15" ht="42" outlineLevel="2" x14ac:dyDescent="0.15">
      <c r="A85" t="s">
        <v>200</v>
      </c>
      <c r="B85" t="s">
        <v>1655</v>
      </c>
      <c r="D85" t="s">
        <v>274</v>
      </c>
      <c r="F85" s="420" t="s">
        <v>1656</v>
      </c>
      <c r="G85" s="420" t="s">
        <v>324</v>
      </c>
      <c r="H85" s="442">
        <v>21900</v>
      </c>
      <c r="I85" s="442">
        <v>0</v>
      </c>
      <c r="J85" s="442"/>
      <c r="K85" s="442"/>
      <c r="L85" t="s">
        <v>1657</v>
      </c>
      <c r="M85" s="420" t="s">
        <v>98</v>
      </c>
      <c r="N85" s="491">
        <f t="shared" si="4"/>
        <v>21900</v>
      </c>
      <c r="O85" s="458">
        <f t="shared" si="5"/>
        <v>0</v>
      </c>
    </row>
    <row r="86" spans="1:15" ht="42" outlineLevel="2" x14ac:dyDescent="0.15">
      <c r="A86" t="s">
        <v>200</v>
      </c>
      <c r="B86" t="s">
        <v>1658</v>
      </c>
      <c r="D86" t="s">
        <v>274</v>
      </c>
      <c r="F86" s="420" t="s">
        <v>1659</v>
      </c>
      <c r="G86" s="420" t="s">
        <v>324</v>
      </c>
      <c r="H86" s="442">
        <v>10575</v>
      </c>
      <c r="I86" s="442">
        <v>0</v>
      </c>
      <c r="J86" s="442"/>
      <c r="K86" s="442"/>
      <c r="L86" t="s">
        <v>1660</v>
      </c>
      <c r="M86" s="420" t="s">
        <v>98</v>
      </c>
      <c r="N86" s="491">
        <f t="shared" si="4"/>
        <v>10575</v>
      </c>
      <c r="O86" s="458">
        <f t="shared" si="5"/>
        <v>0</v>
      </c>
    </row>
    <row r="87" spans="1:15" ht="42" outlineLevel="2" x14ac:dyDescent="0.15">
      <c r="A87" t="s">
        <v>200</v>
      </c>
      <c r="B87" t="s">
        <v>1661</v>
      </c>
      <c r="D87" t="s">
        <v>274</v>
      </c>
      <c r="F87" s="420" t="s">
        <v>1662</v>
      </c>
      <c r="G87" s="420" t="s">
        <v>381</v>
      </c>
      <c r="H87" s="442">
        <v>15000</v>
      </c>
      <c r="I87" s="442">
        <v>0</v>
      </c>
      <c r="J87" s="442"/>
      <c r="K87" s="442"/>
      <c r="L87" t="s">
        <v>1663</v>
      </c>
      <c r="M87" s="420" t="s">
        <v>98</v>
      </c>
      <c r="N87" s="491">
        <f t="shared" si="4"/>
        <v>15000</v>
      </c>
      <c r="O87" s="458">
        <f t="shared" si="5"/>
        <v>0</v>
      </c>
    </row>
    <row r="88" spans="1:15" ht="42" outlineLevel="2" x14ac:dyDescent="0.15">
      <c r="A88" t="s">
        <v>200</v>
      </c>
      <c r="B88" t="s">
        <v>1664</v>
      </c>
      <c r="D88" t="s">
        <v>274</v>
      </c>
      <c r="F88" s="420" t="s">
        <v>1665</v>
      </c>
      <c r="G88" s="420" t="s">
        <v>348</v>
      </c>
      <c r="H88" s="442">
        <v>13000</v>
      </c>
      <c r="I88" s="442">
        <v>0</v>
      </c>
      <c r="J88" s="442"/>
      <c r="K88" s="442"/>
      <c r="L88" t="s">
        <v>1666</v>
      </c>
      <c r="M88" s="420" t="s">
        <v>98</v>
      </c>
      <c r="N88" s="491">
        <f t="shared" si="4"/>
        <v>13000</v>
      </c>
      <c r="O88" s="458">
        <f t="shared" si="5"/>
        <v>0</v>
      </c>
    </row>
    <row r="89" spans="1:15" ht="56" outlineLevel="2" x14ac:dyDescent="0.15">
      <c r="A89" t="s">
        <v>200</v>
      </c>
      <c r="B89" t="s">
        <v>1667</v>
      </c>
      <c r="D89" t="s">
        <v>274</v>
      </c>
      <c r="F89" s="420" t="s">
        <v>1668</v>
      </c>
      <c r="G89" s="420" t="s">
        <v>735</v>
      </c>
      <c r="H89" s="442">
        <v>11455</v>
      </c>
      <c r="I89" s="442">
        <v>0</v>
      </c>
      <c r="J89" s="442"/>
      <c r="K89" s="442"/>
      <c r="L89" t="s">
        <v>1669</v>
      </c>
      <c r="M89" s="420" t="s">
        <v>98</v>
      </c>
      <c r="N89" s="491">
        <f t="shared" si="4"/>
        <v>11455</v>
      </c>
      <c r="O89" s="458">
        <f t="shared" si="5"/>
        <v>0</v>
      </c>
    </row>
    <row r="90" spans="1:15" ht="42" outlineLevel="2" x14ac:dyDescent="0.15">
      <c r="A90" t="s">
        <v>200</v>
      </c>
      <c r="B90" t="s">
        <v>1670</v>
      </c>
      <c r="D90" t="s">
        <v>274</v>
      </c>
      <c r="F90" s="420" t="s">
        <v>1641</v>
      </c>
      <c r="G90" s="420" t="s">
        <v>156</v>
      </c>
      <c r="H90" s="442">
        <v>15000</v>
      </c>
      <c r="I90" s="442">
        <v>0</v>
      </c>
      <c r="J90" s="442"/>
      <c r="K90" s="442"/>
      <c r="L90" t="s">
        <v>1671</v>
      </c>
      <c r="M90" s="420" t="s">
        <v>98</v>
      </c>
      <c r="N90" s="491">
        <f t="shared" si="4"/>
        <v>15000</v>
      </c>
      <c r="O90" s="458">
        <f t="shared" si="5"/>
        <v>0</v>
      </c>
    </row>
    <row r="91" spans="1:15" ht="42" outlineLevel="2" x14ac:dyDescent="0.15">
      <c r="A91" t="s">
        <v>200</v>
      </c>
      <c r="B91" t="s">
        <v>1672</v>
      </c>
      <c r="D91" t="s">
        <v>274</v>
      </c>
      <c r="F91" s="420" t="s">
        <v>1673</v>
      </c>
      <c r="G91" s="420" t="s">
        <v>331</v>
      </c>
      <c r="H91" s="442">
        <v>21411</v>
      </c>
      <c r="I91" s="442">
        <v>0</v>
      </c>
      <c r="J91" s="442"/>
      <c r="K91" s="442"/>
      <c r="L91" t="s">
        <v>1674</v>
      </c>
      <c r="M91" s="420" t="s">
        <v>98</v>
      </c>
      <c r="N91" s="491">
        <f t="shared" si="4"/>
        <v>21411</v>
      </c>
      <c r="O91" s="458">
        <f t="shared" si="5"/>
        <v>0</v>
      </c>
    </row>
    <row r="92" spans="1:15" ht="42" outlineLevel="2" x14ac:dyDescent="0.15">
      <c r="A92" t="s">
        <v>200</v>
      </c>
      <c r="B92" t="s">
        <v>1675</v>
      </c>
      <c r="D92" t="s">
        <v>274</v>
      </c>
      <c r="F92" s="420" t="s">
        <v>1676</v>
      </c>
      <c r="G92" s="420" t="s">
        <v>156</v>
      </c>
      <c r="H92" s="442">
        <v>9500</v>
      </c>
      <c r="I92" s="442">
        <v>0</v>
      </c>
      <c r="J92" s="442"/>
      <c r="K92" s="442"/>
      <c r="L92" t="s">
        <v>1677</v>
      </c>
      <c r="M92" s="420" t="s">
        <v>98</v>
      </c>
      <c r="N92" s="491">
        <f t="shared" si="4"/>
        <v>9500</v>
      </c>
      <c r="O92" s="458">
        <f t="shared" si="5"/>
        <v>0</v>
      </c>
    </row>
    <row r="93" spans="1:15" ht="42" outlineLevel="2" x14ac:dyDescent="0.15">
      <c r="A93" t="s">
        <v>200</v>
      </c>
      <c r="B93" t="s">
        <v>1678</v>
      </c>
      <c r="D93" t="s">
        <v>274</v>
      </c>
      <c r="F93" s="420" t="s">
        <v>1679</v>
      </c>
      <c r="G93" s="420" t="s">
        <v>358</v>
      </c>
      <c r="H93" s="442">
        <v>12000</v>
      </c>
      <c r="I93" s="442">
        <v>0</v>
      </c>
      <c r="J93" s="442"/>
      <c r="K93" s="442"/>
      <c r="L93" t="s">
        <v>1680</v>
      </c>
      <c r="M93" s="420" t="s">
        <v>98</v>
      </c>
      <c r="N93" s="491">
        <f t="shared" si="4"/>
        <v>12000</v>
      </c>
      <c r="O93" s="458">
        <f t="shared" si="5"/>
        <v>0</v>
      </c>
    </row>
    <row r="94" spans="1:15" ht="28" outlineLevel="2" x14ac:dyDescent="0.15">
      <c r="A94" t="s">
        <v>200</v>
      </c>
      <c r="B94" t="s">
        <v>1681</v>
      </c>
      <c r="D94" t="s">
        <v>274</v>
      </c>
      <c r="F94" s="420" t="s">
        <v>1682</v>
      </c>
      <c r="G94" s="420" t="s">
        <v>769</v>
      </c>
      <c r="H94" s="442">
        <v>10000</v>
      </c>
      <c r="I94" s="442">
        <v>0</v>
      </c>
      <c r="J94" s="442"/>
      <c r="K94" s="442"/>
      <c r="L94" t="s">
        <v>1683</v>
      </c>
      <c r="M94" s="420" t="s">
        <v>98</v>
      </c>
      <c r="N94" s="491">
        <f t="shared" si="4"/>
        <v>10000</v>
      </c>
      <c r="O94" s="458">
        <f t="shared" si="5"/>
        <v>0</v>
      </c>
    </row>
    <row r="95" spans="1:15" ht="42" outlineLevel="2" x14ac:dyDescent="0.15">
      <c r="A95" t="s">
        <v>200</v>
      </c>
      <c r="B95" t="s">
        <v>1684</v>
      </c>
      <c r="D95" t="s">
        <v>274</v>
      </c>
      <c r="F95" s="420" t="s">
        <v>1685</v>
      </c>
      <c r="G95" s="420" t="s">
        <v>156</v>
      </c>
      <c r="H95" s="442">
        <v>20000</v>
      </c>
      <c r="I95" s="442">
        <v>0</v>
      </c>
      <c r="J95" s="442"/>
      <c r="K95" s="442"/>
      <c r="L95" t="s">
        <v>1686</v>
      </c>
      <c r="M95" s="420" t="s">
        <v>98</v>
      </c>
      <c r="N95" s="491">
        <f t="shared" si="4"/>
        <v>20000</v>
      </c>
      <c r="O95" s="458">
        <f t="shared" si="5"/>
        <v>0</v>
      </c>
    </row>
    <row r="96" spans="1:15" ht="70" outlineLevel="2" x14ac:dyDescent="0.15">
      <c r="A96" t="s">
        <v>200</v>
      </c>
      <c r="B96" t="s">
        <v>1687</v>
      </c>
      <c r="D96" t="s">
        <v>274</v>
      </c>
      <c r="F96" s="420" t="s">
        <v>1688</v>
      </c>
      <c r="G96" s="420" t="s">
        <v>1229</v>
      </c>
      <c r="H96" s="442">
        <v>14000</v>
      </c>
      <c r="I96" s="442">
        <v>0</v>
      </c>
      <c r="J96" s="442"/>
      <c r="K96" s="442"/>
      <c r="L96" t="s">
        <v>1689</v>
      </c>
      <c r="M96" s="420" t="s">
        <v>98</v>
      </c>
      <c r="N96" s="491">
        <f t="shared" si="4"/>
        <v>14000</v>
      </c>
      <c r="O96" s="458">
        <f t="shared" si="5"/>
        <v>0</v>
      </c>
    </row>
    <row r="97" spans="1:20" ht="42" outlineLevel="2" x14ac:dyDescent="0.15">
      <c r="A97" t="s">
        <v>200</v>
      </c>
      <c r="B97" t="s">
        <v>1690</v>
      </c>
      <c r="D97" t="s">
        <v>274</v>
      </c>
      <c r="F97" s="420" t="s">
        <v>1685</v>
      </c>
      <c r="G97" s="420" t="s">
        <v>156</v>
      </c>
      <c r="H97" s="442">
        <v>20000</v>
      </c>
      <c r="I97" s="442">
        <v>0</v>
      </c>
      <c r="J97" s="442"/>
      <c r="K97" s="442"/>
      <c r="L97" t="s">
        <v>1691</v>
      </c>
      <c r="M97" s="420" t="s">
        <v>98</v>
      </c>
      <c r="N97" s="491">
        <f t="shared" si="4"/>
        <v>20000</v>
      </c>
      <c r="O97" s="458">
        <f t="shared" si="5"/>
        <v>0</v>
      </c>
    </row>
    <row r="98" spans="1:20" ht="42" outlineLevel="2" x14ac:dyDescent="0.15">
      <c r="A98" t="s">
        <v>200</v>
      </c>
      <c r="B98" t="s">
        <v>1692</v>
      </c>
      <c r="D98" t="s">
        <v>274</v>
      </c>
      <c r="F98" s="420" t="s">
        <v>1693</v>
      </c>
      <c r="G98" s="420" t="s">
        <v>1694</v>
      </c>
      <c r="H98" s="442">
        <v>7400</v>
      </c>
      <c r="I98" s="442">
        <v>0</v>
      </c>
      <c r="J98" s="442"/>
      <c r="K98" s="442"/>
      <c r="L98" t="s">
        <v>1695</v>
      </c>
      <c r="M98" s="420" t="s">
        <v>98</v>
      </c>
      <c r="N98" s="491">
        <f t="shared" si="4"/>
        <v>7400</v>
      </c>
      <c r="O98" s="458">
        <f t="shared" si="5"/>
        <v>0</v>
      </c>
    </row>
    <row r="99" spans="1:20" ht="56" outlineLevel="2" x14ac:dyDescent="0.15">
      <c r="A99" t="s">
        <v>200</v>
      </c>
      <c r="B99" t="s">
        <v>1696</v>
      </c>
      <c r="D99" t="s">
        <v>274</v>
      </c>
      <c r="F99" s="420" t="s">
        <v>1697</v>
      </c>
      <c r="G99" s="420" t="s">
        <v>1229</v>
      </c>
      <c r="H99" s="442">
        <v>9000</v>
      </c>
      <c r="I99" s="442">
        <v>0</v>
      </c>
      <c r="J99" s="442"/>
      <c r="K99" s="442"/>
      <c r="L99" t="s">
        <v>1698</v>
      </c>
      <c r="M99" s="420" t="s">
        <v>98</v>
      </c>
      <c r="N99" s="491">
        <f t="shared" si="4"/>
        <v>9000</v>
      </c>
      <c r="O99" s="458">
        <f t="shared" si="5"/>
        <v>0</v>
      </c>
    </row>
    <row r="100" spans="1:20" ht="42" outlineLevel="2" x14ac:dyDescent="0.15">
      <c r="A100" t="s">
        <v>200</v>
      </c>
      <c r="B100" t="s">
        <v>1699</v>
      </c>
      <c r="D100" t="s">
        <v>274</v>
      </c>
      <c r="F100" s="420" t="s">
        <v>1700</v>
      </c>
      <c r="G100" s="420" t="s">
        <v>305</v>
      </c>
      <c r="H100" s="442">
        <v>10200</v>
      </c>
      <c r="I100" s="442">
        <v>0</v>
      </c>
      <c r="J100" s="442"/>
      <c r="K100" s="442"/>
      <c r="L100" t="s">
        <v>1701</v>
      </c>
      <c r="M100" s="420" t="s">
        <v>98</v>
      </c>
      <c r="N100" s="491">
        <f t="shared" si="4"/>
        <v>10200</v>
      </c>
      <c r="O100" s="458">
        <f t="shared" si="5"/>
        <v>0</v>
      </c>
    </row>
    <row r="101" spans="1:20" ht="42" outlineLevel="2" x14ac:dyDescent="0.15">
      <c r="A101" t="s">
        <v>200</v>
      </c>
      <c r="B101" t="s">
        <v>1702</v>
      </c>
      <c r="D101" t="s">
        <v>274</v>
      </c>
      <c r="F101" s="420" t="s">
        <v>1703</v>
      </c>
      <c r="G101" s="420" t="s">
        <v>156</v>
      </c>
      <c r="H101" s="442">
        <v>6900</v>
      </c>
      <c r="I101" s="442">
        <v>0</v>
      </c>
      <c r="J101" s="442"/>
      <c r="K101" s="442"/>
      <c r="L101" t="s">
        <v>1704</v>
      </c>
      <c r="M101" s="420" t="s">
        <v>98</v>
      </c>
      <c r="N101" s="491">
        <f t="shared" si="4"/>
        <v>6900</v>
      </c>
      <c r="O101" s="458">
        <f t="shared" si="5"/>
        <v>0</v>
      </c>
    </row>
    <row r="102" spans="1:20" ht="42" outlineLevel="2" x14ac:dyDescent="0.15">
      <c r="A102" t="s">
        <v>200</v>
      </c>
      <c r="B102" t="s">
        <v>1705</v>
      </c>
      <c r="D102" t="s">
        <v>274</v>
      </c>
      <c r="F102" s="420" t="s">
        <v>1706</v>
      </c>
      <c r="G102" s="420" t="s">
        <v>324</v>
      </c>
      <c r="H102" s="442">
        <v>13490</v>
      </c>
      <c r="I102" s="442">
        <v>0</v>
      </c>
      <c r="J102" s="442"/>
      <c r="K102" s="442"/>
      <c r="L102" t="s">
        <v>1707</v>
      </c>
      <c r="M102" s="420" t="s">
        <v>98</v>
      </c>
      <c r="N102" s="491">
        <f t="shared" si="4"/>
        <v>13490</v>
      </c>
      <c r="O102" s="458">
        <f t="shared" si="5"/>
        <v>0</v>
      </c>
    </row>
    <row r="103" spans="1:20" ht="14" outlineLevel="2" x14ac:dyDescent="0.15">
      <c r="A103" t="s">
        <v>200</v>
      </c>
      <c r="B103" t="s">
        <v>1708</v>
      </c>
      <c r="C103" t="s">
        <v>1345</v>
      </c>
      <c r="D103" t="s">
        <v>202</v>
      </c>
      <c r="F103" s="420" t="s">
        <v>1709</v>
      </c>
      <c r="G103" s="420" t="s">
        <v>1710</v>
      </c>
      <c r="H103" s="442">
        <v>24000</v>
      </c>
      <c r="I103" s="442">
        <v>0</v>
      </c>
      <c r="J103" s="442"/>
      <c r="K103" s="442"/>
      <c r="L103" t="s">
        <v>1711</v>
      </c>
      <c r="M103" s="420"/>
      <c r="N103" s="491">
        <f t="shared" si="4"/>
        <v>24000</v>
      </c>
      <c r="O103" s="458">
        <f t="shared" si="5"/>
        <v>0</v>
      </c>
    </row>
    <row r="104" spans="1:20" outlineLevel="1" x14ac:dyDescent="0.15">
      <c r="A104" s="527" t="s">
        <v>517</v>
      </c>
      <c r="B104" s="528">
        <f>COUNTA(B56:B103)</f>
        <v>48</v>
      </c>
      <c r="C104" s="528"/>
      <c r="D104" s="528"/>
      <c r="E104" s="528"/>
      <c r="F104" s="529"/>
      <c r="G104" s="529"/>
      <c r="H104" s="530">
        <f>SUBTOTAL(9,H56:H103)</f>
        <v>875376</v>
      </c>
      <c r="I104" s="530">
        <f>SUBTOTAL(9,I56:I103)</f>
        <v>120271.54999999999</v>
      </c>
      <c r="J104" s="530">
        <f>SUBTOTAL(9,J56:J103)</f>
        <v>0</v>
      </c>
      <c r="K104" s="530">
        <f>SUBTOTAL(9,K56:K103)</f>
        <v>389896.29000000004</v>
      </c>
      <c r="L104" s="528"/>
      <c r="M104" s="529"/>
      <c r="N104" s="531">
        <f>SUBTOTAL(9,N56:N103)</f>
        <v>995647.54999999993</v>
      </c>
      <c r="O104" s="530">
        <f>SUBTOTAL(9,O56:O103)</f>
        <v>269624.74</v>
      </c>
    </row>
    <row r="105" spans="1:20" ht="28" outlineLevel="2" x14ac:dyDescent="0.15">
      <c r="A105" t="s">
        <v>410</v>
      </c>
      <c r="B105" t="s">
        <v>1712</v>
      </c>
      <c r="D105" t="s">
        <v>412</v>
      </c>
      <c r="F105" s="420" t="s">
        <v>1713</v>
      </c>
      <c r="G105" s="420" t="s">
        <v>1714</v>
      </c>
      <c r="H105" s="442"/>
      <c r="I105" s="442">
        <v>41728.019999999997</v>
      </c>
      <c r="J105" s="442"/>
      <c r="K105" s="442">
        <v>133204.13</v>
      </c>
      <c r="L105" t="s">
        <v>1715</v>
      </c>
      <c r="M105" s="420" t="s">
        <v>436</v>
      </c>
      <c r="N105" s="491">
        <f t="shared" si="4"/>
        <v>41728.019999999997</v>
      </c>
      <c r="O105" s="458">
        <f t="shared" si="5"/>
        <v>91476.110000000015</v>
      </c>
      <c r="Q105" s="420" t="s">
        <v>1807</v>
      </c>
      <c r="R105" s="29">
        <f>SUM(K105:K117)</f>
        <v>5011108.2000000011</v>
      </c>
    </row>
    <row r="106" spans="1:20" ht="28" outlineLevel="2" x14ac:dyDescent="0.15">
      <c r="A106" t="s">
        <v>410</v>
      </c>
      <c r="B106" t="s">
        <v>1716</v>
      </c>
      <c r="D106" t="s">
        <v>412</v>
      </c>
      <c r="F106" s="420" t="s">
        <v>425</v>
      </c>
      <c r="G106" s="420" t="s">
        <v>1717</v>
      </c>
      <c r="H106" s="442"/>
      <c r="I106" s="442">
        <v>155621.18</v>
      </c>
      <c r="J106" s="442"/>
      <c r="K106" s="442">
        <v>503776.99</v>
      </c>
      <c r="L106" t="s">
        <v>1718</v>
      </c>
      <c r="M106" s="420" t="s">
        <v>419</v>
      </c>
      <c r="N106" s="491">
        <f t="shared" si="4"/>
        <v>155621.18</v>
      </c>
      <c r="O106" s="458">
        <f t="shared" si="5"/>
        <v>348155.81</v>
      </c>
      <c r="Q106" s="420"/>
      <c r="R106" t="s">
        <v>1419</v>
      </c>
      <c r="S106" t="s">
        <v>1938</v>
      </c>
      <c r="T106" t="s">
        <v>1390</v>
      </c>
    </row>
    <row r="107" spans="1:20" ht="28" outlineLevel="2" x14ac:dyDescent="0.15">
      <c r="A107" t="s">
        <v>410</v>
      </c>
      <c r="B107" t="s">
        <v>1719</v>
      </c>
      <c r="D107" t="s">
        <v>412</v>
      </c>
      <c r="F107" s="420" t="s">
        <v>425</v>
      </c>
      <c r="G107" s="420" t="s">
        <v>1328</v>
      </c>
      <c r="H107" s="442"/>
      <c r="I107" s="442">
        <v>198247.66</v>
      </c>
      <c r="J107" s="442"/>
      <c r="K107" s="442">
        <v>646312.54</v>
      </c>
      <c r="L107" t="s">
        <v>1720</v>
      </c>
      <c r="M107" s="420" t="s">
        <v>419</v>
      </c>
      <c r="N107" s="491">
        <f t="shared" si="4"/>
        <v>198247.66</v>
      </c>
      <c r="O107" s="458">
        <f t="shared" si="5"/>
        <v>448064.88</v>
      </c>
      <c r="Q107" t="s">
        <v>1934</v>
      </c>
      <c r="R107" s="29">
        <f>SUM(N105+N117)</f>
        <v>155450.97</v>
      </c>
      <c r="S107">
        <v>2</v>
      </c>
    </row>
    <row r="108" spans="1:20" ht="28" outlineLevel="2" x14ac:dyDescent="0.15">
      <c r="A108" t="s">
        <v>410</v>
      </c>
      <c r="B108" t="s">
        <v>1721</v>
      </c>
      <c r="D108" t="s">
        <v>412</v>
      </c>
      <c r="F108" s="420" t="s">
        <v>425</v>
      </c>
      <c r="G108" s="420" t="s">
        <v>1179</v>
      </c>
      <c r="H108" s="442"/>
      <c r="I108" s="442">
        <v>114874.27</v>
      </c>
      <c r="J108" s="442"/>
      <c r="K108" s="442">
        <v>371296.03</v>
      </c>
      <c r="L108" t="s">
        <v>1722</v>
      </c>
      <c r="M108" s="420" t="s">
        <v>419</v>
      </c>
      <c r="N108" s="491">
        <f t="shared" si="4"/>
        <v>114874.27</v>
      </c>
      <c r="O108" s="458">
        <f t="shared" si="5"/>
        <v>256421.76000000001</v>
      </c>
      <c r="Q108" t="s">
        <v>1935</v>
      </c>
      <c r="R108" s="29">
        <f>SUM(N106+N107+N108+N109+N110+N112+N113+N114)</f>
        <v>1253999.0299999998</v>
      </c>
      <c r="S108">
        <v>8</v>
      </c>
    </row>
    <row r="109" spans="1:20" ht="28" outlineLevel="2" x14ac:dyDescent="0.15">
      <c r="A109" t="s">
        <v>410</v>
      </c>
      <c r="B109" t="s">
        <v>1723</v>
      </c>
      <c r="D109" t="s">
        <v>412</v>
      </c>
      <c r="F109" s="420" t="s">
        <v>429</v>
      </c>
      <c r="G109" s="420" t="s">
        <v>1725</v>
      </c>
      <c r="H109" s="442"/>
      <c r="I109" s="442">
        <v>170885.15</v>
      </c>
      <c r="J109" s="442"/>
      <c r="K109" s="442">
        <v>550538.21</v>
      </c>
      <c r="L109" t="s">
        <v>1724</v>
      </c>
      <c r="M109" s="420" t="s">
        <v>419</v>
      </c>
      <c r="N109" s="491">
        <f t="shared" si="4"/>
        <v>170885.15</v>
      </c>
      <c r="O109" s="458">
        <f t="shared" si="5"/>
        <v>379653.05999999994</v>
      </c>
      <c r="Q109" t="s">
        <v>1936</v>
      </c>
      <c r="R109" s="29">
        <f>SUM(N115+N116)</f>
        <v>150301.20000000001</v>
      </c>
      <c r="S109">
        <v>2</v>
      </c>
    </row>
    <row r="110" spans="1:20" ht="28" outlineLevel="2" x14ac:dyDescent="0.15">
      <c r="A110" t="s">
        <v>410</v>
      </c>
      <c r="B110" t="s">
        <v>1726</v>
      </c>
      <c r="D110" t="s">
        <v>412</v>
      </c>
      <c r="F110" s="420" t="s">
        <v>1727</v>
      </c>
      <c r="G110" s="420" t="s">
        <v>1320</v>
      </c>
      <c r="H110" s="442"/>
      <c r="I110" s="442">
        <v>118030.45</v>
      </c>
      <c r="J110" s="442"/>
      <c r="K110" s="442">
        <v>373180.73</v>
      </c>
      <c r="L110" t="s">
        <v>1728</v>
      </c>
      <c r="M110" s="420" t="s">
        <v>419</v>
      </c>
      <c r="N110" s="491">
        <f t="shared" si="4"/>
        <v>118030.45</v>
      </c>
      <c r="O110" s="458">
        <f t="shared" si="5"/>
        <v>255150.27999999997</v>
      </c>
      <c r="Q110" t="s">
        <v>759</v>
      </c>
      <c r="S110">
        <v>2</v>
      </c>
    </row>
    <row r="111" spans="1:20" ht="28" outlineLevel="2" x14ac:dyDescent="0.15">
      <c r="A111" t="s">
        <v>410</v>
      </c>
      <c r="B111" t="s">
        <v>1729</v>
      </c>
      <c r="D111" t="s">
        <v>412</v>
      </c>
      <c r="E111" t="s">
        <v>759</v>
      </c>
      <c r="F111" s="420" t="s">
        <v>1730</v>
      </c>
      <c r="G111" s="420" t="s">
        <v>101</v>
      </c>
      <c r="H111" s="442"/>
      <c r="I111" s="442">
        <v>28063.15</v>
      </c>
      <c r="J111" s="442"/>
      <c r="K111" s="442">
        <v>90370.05</v>
      </c>
      <c r="L111" t="s">
        <v>1731</v>
      </c>
      <c r="M111" s="420" t="s">
        <v>268</v>
      </c>
      <c r="N111" s="491">
        <f t="shared" si="4"/>
        <v>28063.15</v>
      </c>
      <c r="O111" s="458">
        <f t="shared" si="5"/>
        <v>62306.9</v>
      </c>
      <c r="Q111" t="s">
        <v>5</v>
      </c>
      <c r="R111" s="29">
        <f>SUM(N119+N120)</f>
        <v>153361.47999999998</v>
      </c>
      <c r="S111">
        <v>2</v>
      </c>
      <c r="T111">
        <v>4</v>
      </c>
    </row>
    <row r="112" spans="1:20" ht="28" outlineLevel="2" x14ac:dyDescent="0.15">
      <c r="A112" t="s">
        <v>410</v>
      </c>
      <c r="B112" t="s">
        <v>1732</v>
      </c>
      <c r="D112" t="s">
        <v>412</v>
      </c>
      <c r="F112" s="420" t="s">
        <v>1733</v>
      </c>
      <c r="G112" s="420" t="s">
        <v>1328</v>
      </c>
      <c r="H112" s="442"/>
      <c r="I112" s="442">
        <v>147286.5</v>
      </c>
      <c r="J112" s="442"/>
      <c r="K112" s="442">
        <v>460124.86</v>
      </c>
      <c r="L112" t="s">
        <v>1734</v>
      </c>
      <c r="M112" s="420" t="s">
        <v>419</v>
      </c>
      <c r="N112" s="491">
        <f t="shared" si="4"/>
        <v>147286.5</v>
      </c>
      <c r="O112" s="458">
        <f t="shared" si="5"/>
        <v>312838.36</v>
      </c>
      <c r="Q112" t="s">
        <v>1937</v>
      </c>
      <c r="R112" s="29">
        <f>SUM(N122:N125)</f>
        <v>5173059.4399999995</v>
      </c>
      <c r="S112">
        <v>3</v>
      </c>
      <c r="T112">
        <f>E126</f>
        <v>84</v>
      </c>
    </row>
    <row r="113" spans="1:19" ht="28" outlineLevel="2" x14ac:dyDescent="0.15">
      <c r="A113" t="s">
        <v>410</v>
      </c>
      <c r="B113" t="s">
        <v>1735</v>
      </c>
      <c r="D113" t="s">
        <v>412</v>
      </c>
      <c r="F113" s="420" t="s">
        <v>425</v>
      </c>
      <c r="G113" s="420" t="s">
        <v>1736</v>
      </c>
      <c r="H113" s="442"/>
      <c r="I113" s="442">
        <v>231477.68</v>
      </c>
      <c r="J113" s="442"/>
      <c r="K113" s="442">
        <v>749598.32</v>
      </c>
      <c r="L113" t="s">
        <v>1737</v>
      </c>
      <c r="M113" s="420" t="s">
        <v>419</v>
      </c>
      <c r="N113" s="491">
        <f t="shared" si="4"/>
        <v>231477.68</v>
      </c>
      <c r="O113" s="458">
        <f t="shared" si="5"/>
        <v>518120.63999999996</v>
      </c>
    </row>
    <row r="114" spans="1:19" ht="28" outlineLevel="2" x14ac:dyDescent="0.15">
      <c r="A114" t="s">
        <v>410</v>
      </c>
      <c r="B114" t="s">
        <v>1738</v>
      </c>
      <c r="D114" t="s">
        <v>412</v>
      </c>
      <c r="F114" s="420" t="s">
        <v>1739</v>
      </c>
      <c r="G114" s="420" t="s">
        <v>1063</v>
      </c>
      <c r="H114" s="442"/>
      <c r="I114" s="442">
        <v>117576.14</v>
      </c>
      <c r="J114" s="442"/>
      <c r="K114" s="442">
        <v>378147.1</v>
      </c>
      <c r="L114" t="s">
        <v>1740</v>
      </c>
      <c r="M114" s="420" t="s">
        <v>419</v>
      </c>
      <c r="N114" s="491">
        <f t="shared" si="4"/>
        <v>117576.14</v>
      </c>
      <c r="O114" s="458">
        <f t="shared" si="5"/>
        <v>260570.95999999996</v>
      </c>
    </row>
    <row r="115" spans="1:19" ht="28" outlineLevel="2" x14ac:dyDescent="0.15">
      <c r="A115" t="s">
        <v>410</v>
      </c>
      <c r="B115" t="s">
        <v>1741</v>
      </c>
      <c r="D115" t="s">
        <v>450</v>
      </c>
      <c r="F115" s="420" t="s">
        <v>997</v>
      </c>
      <c r="G115" s="420" t="s">
        <v>452</v>
      </c>
      <c r="H115" s="442"/>
      <c r="I115" s="442">
        <v>75730.3</v>
      </c>
      <c r="J115" s="442"/>
      <c r="K115" s="442">
        <v>242972.94</v>
      </c>
      <c r="L115" t="s">
        <v>1742</v>
      </c>
      <c r="M115" s="420" t="s">
        <v>454</v>
      </c>
      <c r="N115" s="491">
        <f t="shared" si="4"/>
        <v>75730.3</v>
      </c>
      <c r="O115" s="458">
        <f t="shared" si="5"/>
        <v>167242.64000000001</v>
      </c>
    </row>
    <row r="116" spans="1:19" ht="28" outlineLevel="2" x14ac:dyDescent="0.15">
      <c r="A116" t="s">
        <v>410</v>
      </c>
      <c r="B116" t="s">
        <v>1743</v>
      </c>
      <c r="D116" t="s">
        <v>450</v>
      </c>
      <c r="F116" s="420" t="s">
        <v>997</v>
      </c>
      <c r="G116" s="420" t="s">
        <v>452</v>
      </c>
      <c r="H116" s="442"/>
      <c r="I116" s="442">
        <v>74570.899999999994</v>
      </c>
      <c r="J116" s="442"/>
      <c r="K116" s="442">
        <v>242972.94</v>
      </c>
      <c r="L116" t="s">
        <v>1744</v>
      </c>
      <c r="M116" s="420" t="s">
        <v>454</v>
      </c>
      <c r="N116" s="491">
        <f t="shared" si="4"/>
        <v>74570.899999999994</v>
      </c>
      <c r="O116" s="458">
        <f t="shared" si="5"/>
        <v>168402.04</v>
      </c>
    </row>
    <row r="117" spans="1:19" ht="28" outlineLevel="2" x14ac:dyDescent="0.15">
      <c r="A117" t="s">
        <v>410</v>
      </c>
      <c r="B117" t="s">
        <v>1745</v>
      </c>
      <c r="D117" t="s">
        <v>450</v>
      </c>
      <c r="F117" s="420" t="s">
        <v>997</v>
      </c>
      <c r="G117" s="420" t="s">
        <v>434</v>
      </c>
      <c r="H117" s="442"/>
      <c r="I117" s="442">
        <v>113722.95</v>
      </c>
      <c r="J117" s="442"/>
      <c r="K117" s="442">
        <v>268613.36</v>
      </c>
      <c r="L117" t="s">
        <v>1746</v>
      </c>
      <c r="M117" s="420" t="s">
        <v>436</v>
      </c>
      <c r="N117" s="491">
        <f t="shared" si="4"/>
        <v>113722.95</v>
      </c>
      <c r="O117" s="458">
        <f t="shared" si="5"/>
        <v>154890.40999999997</v>
      </c>
    </row>
    <row r="118" spans="1:19" outlineLevel="1" x14ac:dyDescent="0.15">
      <c r="A118" s="527" t="s">
        <v>518</v>
      </c>
      <c r="B118" s="528"/>
      <c r="C118" s="528"/>
      <c r="D118" s="528"/>
      <c r="E118" s="528"/>
      <c r="F118" s="529"/>
      <c r="G118" s="529"/>
      <c r="H118" s="530">
        <f>SUBTOTAL(9,H105:H117)</f>
        <v>0</v>
      </c>
      <c r="I118" s="530">
        <f>SUBTOTAL(9,I105:I117)</f>
        <v>1587814.3499999999</v>
      </c>
      <c r="J118" s="530">
        <f>SUBTOTAL(9,J105:J117)</f>
        <v>0</v>
      </c>
      <c r="K118" s="530">
        <f>SUBTOTAL(9,K105:K117)</f>
        <v>5011108.2000000011</v>
      </c>
      <c r="L118" s="528"/>
      <c r="M118" s="529"/>
      <c r="N118" s="531">
        <f>SUBTOTAL(9,N105:N117)</f>
        <v>1587814.3499999999</v>
      </c>
      <c r="O118" s="530">
        <f>SUBTOTAL(9,O105:O117)</f>
        <v>3423293.8500000006</v>
      </c>
    </row>
    <row r="119" spans="1:19" ht="28" outlineLevel="2" x14ac:dyDescent="0.15">
      <c r="A119" t="s">
        <v>1028</v>
      </c>
      <c r="B119" t="s">
        <v>1747</v>
      </c>
      <c r="D119" t="s">
        <v>1030</v>
      </c>
      <c r="F119" s="420" t="s">
        <v>1748</v>
      </c>
      <c r="G119" s="420" t="s">
        <v>1714</v>
      </c>
      <c r="H119" s="442"/>
      <c r="I119" s="442">
        <v>75634.28</v>
      </c>
      <c r="J119" s="442"/>
      <c r="K119" s="442">
        <v>243337.92</v>
      </c>
      <c r="L119" t="s">
        <v>1749</v>
      </c>
      <c r="M119" s="420" t="s">
        <v>766</v>
      </c>
      <c r="N119" s="491">
        <f t="shared" si="4"/>
        <v>75634.28</v>
      </c>
      <c r="O119" s="458">
        <f t="shared" si="5"/>
        <v>167703.64000000001</v>
      </c>
      <c r="R119" s="29">
        <f>SUM(K119:K120)</f>
        <v>486675.84</v>
      </c>
    </row>
    <row r="120" spans="1:19" ht="28" outlineLevel="2" x14ac:dyDescent="0.15">
      <c r="A120" t="s">
        <v>1028</v>
      </c>
      <c r="B120" t="s">
        <v>1750</v>
      </c>
      <c r="D120" t="s">
        <v>1030</v>
      </c>
      <c r="F120" s="420" t="s">
        <v>1751</v>
      </c>
      <c r="G120" s="420" t="s">
        <v>1714</v>
      </c>
      <c r="H120" s="442"/>
      <c r="I120" s="442">
        <v>77727.199999999997</v>
      </c>
      <c r="J120" s="442"/>
      <c r="K120" s="442">
        <v>243337.92</v>
      </c>
      <c r="L120" t="s">
        <v>1752</v>
      </c>
      <c r="M120" s="420" t="s">
        <v>766</v>
      </c>
      <c r="N120" s="491">
        <f t="shared" si="4"/>
        <v>77727.199999999997</v>
      </c>
      <c r="O120" s="458">
        <f t="shared" si="5"/>
        <v>165610.72000000003</v>
      </c>
    </row>
    <row r="121" spans="1:19" outlineLevel="1" x14ac:dyDescent="0.15">
      <c r="A121" s="527" t="s">
        <v>1070</v>
      </c>
      <c r="B121" s="528"/>
      <c r="C121" s="528"/>
      <c r="D121" s="528"/>
      <c r="E121" s="528"/>
      <c r="F121" s="529"/>
      <c r="G121" s="529"/>
      <c r="H121" s="530">
        <f>SUBTOTAL(9,H119:H120)</f>
        <v>0</v>
      </c>
      <c r="I121" s="530">
        <f>SUBTOTAL(9,I119:I120)</f>
        <v>153361.47999999998</v>
      </c>
      <c r="J121" s="530">
        <f>SUBTOTAL(9,J119:J120)</f>
        <v>0</v>
      </c>
      <c r="K121" s="530">
        <f>SUBTOTAL(9,K119:K120)</f>
        <v>486675.84</v>
      </c>
      <c r="L121" s="528"/>
      <c r="M121" s="529"/>
      <c r="N121" s="531">
        <f>SUBTOTAL(9,N119:N120)</f>
        <v>153361.47999999998</v>
      </c>
      <c r="O121" s="530">
        <f>SUBTOTAL(9,O119:O120)</f>
        <v>333314.36000000004</v>
      </c>
    </row>
    <row r="122" spans="1:19" ht="42" outlineLevel="2" x14ac:dyDescent="0.15">
      <c r="A122" t="s">
        <v>470</v>
      </c>
      <c r="B122" t="s">
        <v>1753</v>
      </c>
      <c r="C122" t="s">
        <v>1345</v>
      </c>
      <c r="E122">
        <v>4</v>
      </c>
      <c r="F122" s="420" t="s">
        <v>1754</v>
      </c>
      <c r="G122" s="420" t="s">
        <v>1755</v>
      </c>
      <c r="H122" s="442"/>
      <c r="I122" s="442">
        <v>180841.2</v>
      </c>
      <c r="J122" s="442"/>
      <c r="K122" s="442">
        <v>566379.16</v>
      </c>
      <c r="L122" t="s">
        <v>1756</v>
      </c>
      <c r="M122" s="420" t="s">
        <v>476</v>
      </c>
      <c r="N122" s="491">
        <f t="shared" si="4"/>
        <v>180841.2</v>
      </c>
      <c r="O122" s="458">
        <f t="shared" si="5"/>
        <v>385537.96</v>
      </c>
    </row>
    <row r="123" spans="1:19" ht="42" outlineLevel="2" x14ac:dyDescent="0.15">
      <c r="A123" t="s">
        <v>470</v>
      </c>
      <c r="B123" t="s">
        <v>1708</v>
      </c>
      <c r="C123" t="s">
        <v>1345</v>
      </c>
      <c r="D123" t="s">
        <v>202</v>
      </c>
      <c r="F123" s="420" t="s">
        <v>1709</v>
      </c>
      <c r="G123" s="420" t="s">
        <v>1710</v>
      </c>
      <c r="H123" s="526"/>
      <c r="I123" s="526"/>
      <c r="J123" s="526"/>
      <c r="K123" s="526"/>
      <c r="L123" t="s">
        <v>1711</v>
      </c>
      <c r="M123" s="420" t="s">
        <v>476</v>
      </c>
      <c r="N123" s="491">
        <f t="shared" si="4"/>
        <v>0</v>
      </c>
      <c r="O123" s="458">
        <f t="shared" si="5"/>
        <v>0</v>
      </c>
    </row>
    <row r="124" spans="1:19" ht="42" outlineLevel="2" x14ac:dyDescent="0.15">
      <c r="A124" t="s">
        <v>470</v>
      </c>
      <c r="B124" t="s">
        <v>1757</v>
      </c>
      <c r="C124" t="s">
        <v>472</v>
      </c>
      <c r="E124">
        <v>12</v>
      </c>
      <c r="F124" s="420" t="s">
        <v>1758</v>
      </c>
      <c r="G124" s="420" t="s">
        <v>959</v>
      </c>
      <c r="H124" s="442"/>
      <c r="I124" s="442">
        <v>713996.4</v>
      </c>
      <c r="J124" s="442"/>
      <c r="K124" s="442">
        <v>2236223.86</v>
      </c>
      <c r="L124" t="s">
        <v>1759</v>
      </c>
      <c r="M124" s="420" t="s">
        <v>476</v>
      </c>
      <c r="N124" s="491">
        <f t="shared" si="4"/>
        <v>713996.4</v>
      </c>
      <c r="O124" s="458">
        <f t="shared" si="5"/>
        <v>1522227.46</v>
      </c>
    </row>
    <row r="125" spans="1:19" ht="42" outlineLevel="2" x14ac:dyDescent="0.15">
      <c r="A125" t="s">
        <v>470</v>
      </c>
      <c r="B125" t="s">
        <v>1760</v>
      </c>
      <c r="C125" t="s">
        <v>472</v>
      </c>
      <c r="E125">
        <v>68</v>
      </c>
      <c r="F125" s="420" t="s">
        <v>1761</v>
      </c>
      <c r="G125" s="420" t="s">
        <v>1755</v>
      </c>
      <c r="H125" s="442"/>
      <c r="I125" s="442">
        <v>4278221.84</v>
      </c>
      <c r="K125" s="506">
        <v>4266742.5999999996</v>
      </c>
      <c r="L125" t="s">
        <v>1762</v>
      </c>
      <c r="M125" s="420" t="s">
        <v>476</v>
      </c>
      <c r="N125" s="491">
        <f t="shared" si="4"/>
        <v>4278221.84</v>
      </c>
      <c r="O125" s="458">
        <f t="shared" si="5"/>
        <v>-11479.240000000224</v>
      </c>
      <c r="R125" s="29">
        <f>SUM(K124+K125)</f>
        <v>6502966.459999999</v>
      </c>
    </row>
    <row r="126" spans="1:19" outlineLevel="1" x14ac:dyDescent="0.15">
      <c r="A126" s="527" t="s">
        <v>519</v>
      </c>
      <c r="B126" s="528"/>
      <c r="C126" s="528"/>
      <c r="D126" s="528"/>
      <c r="E126" s="528">
        <f>SUM(E122:E125)</f>
        <v>84</v>
      </c>
      <c r="F126" s="529"/>
      <c r="G126" s="529"/>
      <c r="H126" s="530">
        <f>SUBTOTAL(9,H122:H125)</f>
        <v>0</v>
      </c>
      <c r="I126" s="530">
        <f>SUBTOTAL(9,I122:I125)</f>
        <v>5173059.4399999995</v>
      </c>
      <c r="J126" s="528">
        <f>SUBTOTAL(9,J122:J125)</f>
        <v>0</v>
      </c>
      <c r="K126" s="530">
        <f>SUBTOTAL(9,K122:K125)</f>
        <v>7069345.6199999992</v>
      </c>
      <c r="L126" s="528"/>
      <c r="M126" s="529"/>
      <c r="N126" s="531">
        <f>SUBTOTAL(9,N122:N125)</f>
        <v>5173059.4399999995</v>
      </c>
      <c r="O126" s="530">
        <f>SUBTOTAL(9,O122:O125)</f>
        <v>1896286.1799999997</v>
      </c>
      <c r="R126" s="29"/>
    </row>
    <row r="127" spans="1:19" ht="28" outlineLevel="2" x14ac:dyDescent="0.15">
      <c r="A127" t="s">
        <v>486</v>
      </c>
      <c r="B127" t="s">
        <v>1763</v>
      </c>
      <c r="D127" t="s">
        <v>1034</v>
      </c>
      <c r="F127" s="420" t="s">
        <v>1764</v>
      </c>
      <c r="G127" s="420" t="s">
        <v>1765</v>
      </c>
      <c r="H127" s="442">
        <v>16000</v>
      </c>
      <c r="I127" s="442">
        <v>0</v>
      </c>
      <c r="J127" s="442"/>
      <c r="K127" s="442"/>
      <c r="L127" t="s">
        <v>1766</v>
      </c>
      <c r="M127" s="420" t="s">
        <v>98</v>
      </c>
      <c r="N127" s="491">
        <f t="shared" si="4"/>
        <v>16000</v>
      </c>
      <c r="O127" s="458">
        <f t="shared" si="5"/>
        <v>0</v>
      </c>
    </row>
    <row r="128" spans="1:19" ht="28" outlineLevel="2" x14ac:dyDescent="0.15">
      <c r="A128" t="s">
        <v>486</v>
      </c>
      <c r="B128" t="s">
        <v>1767</v>
      </c>
      <c r="D128" t="s">
        <v>488</v>
      </c>
      <c r="F128" s="420" t="s">
        <v>1768</v>
      </c>
      <c r="G128" s="420" t="s">
        <v>101</v>
      </c>
      <c r="H128" s="442">
        <v>50000</v>
      </c>
      <c r="I128" s="442">
        <v>6547.2</v>
      </c>
      <c r="J128" s="442"/>
      <c r="K128" s="442">
        <v>23205.119999999999</v>
      </c>
      <c r="L128" t="s">
        <v>1769</v>
      </c>
      <c r="M128" s="420" t="s">
        <v>98</v>
      </c>
      <c r="N128" s="491">
        <f t="shared" si="4"/>
        <v>56547.199999999997</v>
      </c>
      <c r="O128" s="458">
        <f t="shared" si="5"/>
        <v>-33342.080000000002</v>
      </c>
      <c r="Q128" t="s">
        <v>1939</v>
      </c>
      <c r="R128" s="29">
        <f>SUM(N127:N129)</f>
        <v>84601.55</v>
      </c>
      <c r="S128">
        <v>3</v>
      </c>
    </row>
    <row r="129" spans="1:19" ht="28" outlineLevel="2" x14ac:dyDescent="0.15">
      <c r="A129" t="s">
        <v>486</v>
      </c>
      <c r="B129" t="s">
        <v>1770</v>
      </c>
      <c r="D129" t="s">
        <v>488</v>
      </c>
      <c r="F129" s="420" t="s">
        <v>1771</v>
      </c>
      <c r="G129" s="420" t="s">
        <v>1772</v>
      </c>
      <c r="H129" s="442"/>
      <c r="I129" s="442">
        <v>12054.35</v>
      </c>
      <c r="J129" s="442"/>
      <c r="K129" s="442">
        <v>42724.01</v>
      </c>
      <c r="L129" t="s">
        <v>1773</v>
      </c>
      <c r="M129" s="420" t="s">
        <v>98</v>
      </c>
      <c r="N129" s="491">
        <f t="shared" si="4"/>
        <v>12054.35</v>
      </c>
      <c r="O129" s="458">
        <f t="shared" si="5"/>
        <v>30669.660000000003</v>
      </c>
    </row>
    <row r="130" spans="1:19" outlineLevel="1" x14ac:dyDescent="0.15">
      <c r="A130" s="527" t="s">
        <v>520</v>
      </c>
      <c r="B130" s="528"/>
      <c r="C130" s="528"/>
      <c r="D130" s="528"/>
      <c r="E130" s="528"/>
      <c r="F130" s="529"/>
      <c r="G130" s="529"/>
      <c r="H130" s="530">
        <f>SUBTOTAL(9,H127:H129)</f>
        <v>66000</v>
      </c>
      <c r="I130" s="530">
        <f>SUBTOTAL(9,I127:I129)</f>
        <v>18601.55</v>
      </c>
      <c r="J130" s="530">
        <f>SUBTOTAL(9,J127:J129)</f>
        <v>0</v>
      </c>
      <c r="K130" s="530">
        <f>SUBTOTAL(9,K127:K129)</f>
        <v>65929.13</v>
      </c>
      <c r="L130" s="528"/>
      <c r="M130" s="529"/>
      <c r="N130" s="531">
        <f>SUBTOTAL(9,N127:N129)</f>
        <v>84601.55</v>
      </c>
      <c r="O130" s="530">
        <f>SUBTOTAL(9,O127:O129)</f>
        <v>-2672.4199999999983</v>
      </c>
    </row>
    <row r="131" spans="1:19" ht="28" outlineLevel="2" x14ac:dyDescent="0.15">
      <c r="A131" t="s">
        <v>501</v>
      </c>
      <c r="B131" t="s">
        <v>1774</v>
      </c>
      <c r="C131" t="s">
        <v>508</v>
      </c>
      <c r="F131" s="420" t="s">
        <v>1775</v>
      </c>
      <c r="G131" s="420" t="s">
        <v>1776</v>
      </c>
      <c r="H131" s="442">
        <v>152160</v>
      </c>
      <c r="I131" s="442">
        <v>0</v>
      </c>
      <c r="J131" s="442"/>
      <c r="K131" s="442">
        <v>192239.04</v>
      </c>
      <c r="L131" t="s">
        <v>1777</v>
      </c>
      <c r="M131" s="420" t="s">
        <v>98</v>
      </c>
      <c r="N131" s="491">
        <f t="shared" si="4"/>
        <v>152160</v>
      </c>
      <c r="O131" s="458">
        <f t="shared" si="5"/>
        <v>40079.040000000008</v>
      </c>
      <c r="Q131" t="s">
        <v>1940</v>
      </c>
      <c r="R131" s="29">
        <f>SUM(N131:N132)</f>
        <v>160344</v>
      </c>
      <c r="S131">
        <v>2</v>
      </c>
    </row>
    <row r="132" spans="1:19" ht="14" outlineLevel="2" x14ac:dyDescent="0.15">
      <c r="A132" t="s">
        <v>501</v>
      </c>
      <c r="B132" t="s">
        <v>1778</v>
      </c>
      <c r="C132" t="s">
        <v>508</v>
      </c>
      <c r="F132" s="420" t="s">
        <v>1779</v>
      </c>
      <c r="G132" s="420" t="s">
        <v>959</v>
      </c>
      <c r="H132" s="442"/>
      <c r="I132" s="442">
        <v>8184</v>
      </c>
      <c r="J132" s="442">
        <v>29008.3</v>
      </c>
      <c r="K132" s="442"/>
      <c r="L132" t="s">
        <v>1357</v>
      </c>
      <c r="M132" s="420"/>
      <c r="N132" s="491">
        <f t="shared" si="4"/>
        <v>8184</v>
      </c>
      <c r="O132" s="458">
        <f t="shared" si="5"/>
        <v>20824.3</v>
      </c>
    </row>
    <row r="133" spans="1:19" outlineLevel="1" x14ac:dyDescent="0.15">
      <c r="A133" s="527" t="s">
        <v>521</v>
      </c>
      <c r="B133" s="528"/>
      <c r="C133" s="528"/>
      <c r="D133" s="528"/>
      <c r="E133" s="528"/>
      <c r="F133" s="529"/>
      <c r="G133" s="529"/>
      <c r="H133" s="530">
        <f>SUBTOTAL(9,H131:H132)</f>
        <v>152160</v>
      </c>
      <c r="I133" s="530">
        <f>SUBTOTAL(9,I131:I132)</f>
        <v>8184</v>
      </c>
      <c r="J133" s="530">
        <f>SUBTOTAL(9,J131:J132)</f>
        <v>29008.3</v>
      </c>
      <c r="K133" s="530">
        <f>SUBTOTAL(9,K131:K132)</f>
        <v>192239.04</v>
      </c>
      <c r="L133" s="528"/>
      <c r="M133" s="529"/>
      <c r="N133" s="531">
        <f>SUBTOTAL(9,N131:N132)</f>
        <v>160344</v>
      </c>
      <c r="O133" s="530">
        <f>SUBTOTAL(9,O131:O132)</f>
        <v>60903.340000000011</v>
      </c>
    </row>
    <row r="134" spans="1:19" x14ac:dyDescent="0.15">
      <c r="A134" s="532" t="s">
        <v>522</v>
      </c>
      <c r="B134" s="435"/>
      <c r="C134" s="435"/>
      <c r="D134" s="435"/>
      <c r="E134" s="435"/>
      <c r="F134" s="436"/>
      <c r="G134" s="436"/>
      <c r="H134" s="533">
        <f>SUBTOTAL(9,H2:H132)</f>
        <v>3803990.4999999981</v>
      </c>
      <c r="I134" s="533">
        <f>SUBTOTAL(9,I2:I132)</f>
        <v>7061292.3700000001</v>
      </c>
      <c r="J134" s="533">
        <f>SUBTOTAL(9,J2:J132)</f>
        <v>29008.3</v>
      </c>
      <c r="K134" s="533">
        <f>SUBTOTAL(9,K2:K132)</f>
        <v>13215194.119999999</v>
      </c>
      <c r="L134" s="435"/>
      <c r="M134" s="436"/>
      <c r="N134" s="534">
        <f>SUBTOTAL(9,N2:N132)</f>
        <v>10865282.869999999</v>
      </c>
      <c r="O134" s="533">
        <f>SUBTOTAL(9,O2:O132)</f>
        <v>5980750.0500000007</v>
      </c>
    </row>
    <row r="136" spans="1:19" x14ac:dyDescent="0.15">
      <c r="L136" s="553" t="s">
        <v>45</v>
      </c>
      <c r="M136" s="553"/>
      <c r="N136" s="554">
        <f>SUM(N134:O134)</f>
        <v>16846032.920000002</v>
      </c>
    </row>
  </sheetData>
  <conditionalFormatting sqref="A1:M1">
    <cfRule type="expression" dxfId="92" priority="6">
      <formula>_xlfn.ISFORMULA($I1048501)</formula>
    </cfRule>
  </conditionalFormatting>
  <conditionalFormatting sqref="B1">
    <cfRule type="duplicateValues" dxfId="91" priority="2"/>
    <cfRule type="duplicateValues" dxfId="90" priority="3"/>
    <cfRule type="duplicateValues" dxfId="89" priority="4"/>
    <cfRule type="duplicateValues" dxfId="88" priority="5"/>
    <cfRule type="duplicateValues" dxfId="87" priority="8"/>
  </conditionalFormatting>
  <conditionalFormatting sqref="B1:B1048576">
    <cfRule type="duplicateValues" dxfId="86" priority="1"/>
  </conditionalFormatting>
  <conditionalFormatting sqref="N1:O1">
    <cfRule type="expression" dxfId="85" priority="7">
      <formula>_xlfn.ISFORMULA($I1048503)</formula>
    </cfRule>
  </conditionalFormatting>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1A949-BC9A-4D35-8E2A-B154EC99EFDA}">
  <dimension ref="A1:L130"/>
  <sheetViews>
    <sheetView topLeftCell="B1" workbookViewId="0">
      <selection activeCell="D1" sqref="D1:L2"/>
    </sheetView>
  </sheetViews>
  <sheetFormatPr baseColWidth="10" defaultColWidth="8.83203125" defaultRowHeight="14" x14ac:dyDescent="0.15"/>
  <cols>
    <col min="1" max="2" width="30.1640625" style="538" customWidth="1"/>
    <col min="4" max="4" width="42.1640625" customWidth="1"/>
    <col min="5" max="5" width="29" customWidth="1"/>
    <col min="6" max="6" width="14.83203125" customWidth="1"/>
    <col min="7" max="7" width="13.6640625" customWidth="1"/>
    <col min="9" max="9" width="44.83203125" customWidth="1"/>
    <col min="10" max="10" width="25.5" customWidth="1"/>
    <col min="11" max="11" width="15" customWidth="1"/>
    <col min="12" max="12" width="25.83203125" customWidth="1"/>
  </cols>
  <sheetData>
    <row r="1" spans="1:12" ht="15" thickBot="1" x14ac:dyDescent="0.2">
      <c r="A1" s="538" t="s">
        <v>643</v>
      </c>
      <c r="D1" s="485" t="s">
        <v>523</v>
      </c>
      <c r="E1" s="485"/>
      <c r="F1" s="485"/>
      <c r="G1" s="485"/>
      <c r="H1" s="485"/>
      <c r="I1" s="485" t="s">
        <v>1887</v>
      </c>
      <c r="J1" s="485"/>
      <c r="K1" s="485"/>
      <c r="L1" s="485"/>
    </row>
    <row r="2" spans="1:12" ht="15" customHeight="1" thickBot="1" x14ac:dyDescent="0.25">
      <c r="A2" s="541" t="s">
        <v>644</v>
      </c>
      <c r="B2" s="541" t="s">
        <v>645</v>
      </c>
      <c r="D2" s="550" t="s">
        <v>524</v>
      </c>
      <c r="E2" s="550" t="s">
        <v>525</v>
      </c>
      <c r="F2" s="800" t="s">
        <v>526</v>
      </c>
      <c r="G2" s="801"/>
      <c r="H2" s="551"/>
      <c r="I2" s="550" t="s">
        <v>524</v>
      </c>
      <c r="J2" s="550" t="s">
        <v>525</v>
      </c>
      <c r="K2" s="800" t="s">
        <v>526</v>
      </c>
      <c r="L2" s="801"/>
    </row>
    <row r="3" spans="1:12" ht="15" customHeight="1" thickBot="1" x14ac:dyDescent="0.2">
      <c r="A3" s="540" t="s">
        <v>51</v>
      </c>
      <c r="B3" s="535">
        <v>5</v>
      </c>
      <c r="D3" s="544" t="s">
        <v>1809</v>
      </c>
      <c r="E3" s="544" t="s">
        <v>1810</v>
      </c>
      <c r="F3" s="794">
        <v>12006</v>
      </c>
      <c r="G3" s="795"/>
      <c r="H3" s="543"/>
      <c r="I3" s="544" t="s">
        <v>1813</v>
      </c>
      <c r="J3" s="544" t="s">
        <v>1814</v>
      </c>
      <c r="K3" s="794">
        <v>19599.849999999999</v>
      </c>
      <c r="L3" s="795"/>
    </row>
    <row r="4" spans="1:12" ht="15" customHeight="1" thickBot="1" x14ac:dyDescent="0.2">
      <c r="A4" s="537" t="s">
        <v>572</v>
      </c>
      <c r="B4" s="542">
        <v>110</v>
      </c>
      <c r="D4" s="544" t="s">
        <v>1811</v>
      </c>
      <c r="E4" s="544" t="s">
        <v>1812</v>
      </c>
      <c r="F4" s="788">
        <v>220</v>
      </c>
      <c r="G4" s="789"/>
      <c r="H4" s="543"/>
      <c r="I4" s="544" t="s">
        <v>1888</v>
      </c>
      <c r="J4" s="544" t="s">
        <v>1889</v>
      </c>
      <c r="K4" s="788">
        <v>507</v>
      </c>
      <c r="L4" s="789"/>
    </row>
    <row r="5" spans="1:12" ht="15" customHeight="1" thickBot="1" x14ac:dyDescent="0.2">
      <c r="A5" s="540" t="s">
        <v>590</v>
      </c>
      <c r="B5" s="535">
        <v>97</v>
      </c>
      <c r="D5" s="544" t="s">
        <v>1813</v>
      </c>
      <c r="E5" s="544" t="s">
        <v>1814</v>
      </c>
      <c r="F5" s="788">
        <v>444</v>
      </c>
      <c r="G5" s="789"/>
      <c r="H5" s="543"/>
      <c r="I5" s="544" t="s">
        <v>1815</v>
      </c>
      <c r="J5" s="544" t="s">
        <v>1816</v>
      </c>
      <c r="K5" s="794">
        <v>3000</v>
      </c>
      <c r="L5" s="795"/>
    </row>
    <row r="6" spans="1:12" ht="15" customHeight="1" thickBot="1" x14ac:dyDescent="0.2">
      <c r="A6" s="537" t="s">
        <v>592</v>
      </c>
      <c r="B6" s="542">
        <v>65</v>
      </c>
      <c r="D6" s="544" t="s">
        <v>1815</v>
      </c>
      <c r="E6" s="544" t="s">
        <v>1816</v>
      </c>
      <c r="F6" s="788">
        <v>477</v>
      </c>
      <c r="G6" s="789"/>
      <c r="H6" s="543"/>
      <c r="I6" s="544" t="s">
        <v>1890</v>
      </c>
      <c r="J6" s="544" t="s">
        <v>1891</v>
      </c>
      <c r="K6" s="794">
        <v>1157</v>
      </c>
      <c r="L6" s="795"/>
    </row>
    <row r="7" spans="1:12" ht="15.5" customHeight="1" thickTop="1" thickBot="1" x14ac:dyDescent="0.2">
      <c r="A7" s="536"/>
      <c r="B7" s="539">
        <v>277</v>
      </c>
      <c r="D7" s="544" t="s">
        <v>1817</v>
      </c>
      <c r="E7" s="544" t="s">
        <v>1818</v>
      </c>
      <c r="F7" s="788">
        <v>774</v>
      </c>
      <c r="G7" s="789"/>
      <c r="H7" s="543"/>
      <c r="I7" s="544" t="s">
        <v>1892</v>
      </c>
      <c r="J7" s="544" t="s">
        <v>1893</v>
      </c>
      <c r="K7" s="788">
        <v>603</v>
      </c>
      <c r="L7" s="789"/>
    </row>
    <row r="8" spans="1:12" ht="14" customHeight="1" x14ac:dyDescent="0.15">
      <c r="D8" s="544" t="s">
        <v>1819</v>
      </c>
      <c r="E8" s="544" t="s">
        <v>1820</v>
      </c>
      <c r="F8" s="794">
        <v>1425</v>
      </c>
      <c r="G8" s="795"/>
      <c r="H8" s="543"/>
      <c r="I8" s="544" t="s">
        <v>1817</v>
      </c>
      <c r="J8" s="544" t="s">
        <v>1818</v>
      </c>
      <c r="K8" s="794">
        <v>5039</v>
      </c>
      <c r="L8" s="795"/>
    </row>
    <row r="9" spans="1:12" ht="14.5" customHeight="1" thickBot="1" x14ac:dyDescent="0.2">
      <c r="A9" s="538" t="s">
        <v>646</v>
      </c>
      <c r="D9" s="544" t="s">
        <v>1821</v>
      </c>
      <c r="E9" s="544" t="s">
        <v>1822</v>
      </c>
      <c r="F9" s="788">
        <v>746</v>
      </c>
      <c r="G9" s="789"/>
      <c r="H9" s="543"/>
      <c r="I9" s="544" t="s">
        <v>1819</v>
      </c>
      <c r="J9" s="544" t="s">
        <v>1820</v>
      </c>
      <c r="K9" s="794">
        <v>6716</v>
      </c>
      <c r="L9" s="795"/>
    </row>
    <row r="10" spans="1:12" ht="15" customHeight="1" thickBot="1" x14ac:dyDescent="0.25">
      <c r="A10" s="541" t="s">
        <v>647</v>
      </c>
      <c r="B10" s="541" t="s">
        <v>645</v>
      </c>
      <c r="D10" s="544" t="s">
        <v>1823</v>
      </c>
      <c r="E10" s="544" t="s">
        <v>1824</v>
      </c>
      <c r="F10" s="794">
        <v>1432</v>
      </c>
      <c r="G10" s="795"/>
      <c r="H10" s="543"/>
      <c r="I10" s="544" t="s">
        <v>1894</v>
      </c>
      <c r="J10" s="544" t="s">
        <v>1895</v>
      </c>
      <c r="K10" s="794">
        <v>3427</v>
      </c>
      <c r="L10" s="795"/>
    </row>
    <row r="11" spans="1:12" ht="15" customHeight="1" thickBot="1" x14ac:dyDescent="0.2">
      <c r="A11" s="540" t="s">
        <v>623</v>
      </c>
      <c r="B11" s="535">
        <v>3</v>
      </c>
      <c r="D11" s="544" t="s">
        <v>1825</v>
      </c>
      <c r="E11" s="544" t="s">
        <v>1826</v>
      </c>
      <c r="F11" s="788">
        <v>657</v>
      </c>
      <c r="G11" s="789"/>
      <c r="H11" s="543"/>
      <c r="I11" s="544" t="s">
        <v>1896</v>
      </c>
      <c r="J11" s="544" t="s">
        <v>1897</v>
      </c>
      <c r="K11" s="788">
        <v>339</v>
      </c>
      <c r="L11" s="789"/>
    </row>
    <row r="12" spans="1:12" ht="15" customHeight="1" thickBot="1" x14ac:dyDescent="0.2">
      <c r="A12" s="537" t="s">
        <v>625</v>
      </c>
      <c r="B12" s="542">
        <v>18</v>
      </c>
      <c r="D12" s="544" t="s">
        <v>1827</v>
      </c>
      <c r="E12" s="544" t="s">
        <v>1828</v>
      </c>
      <c r="F12" s="788">
        <v>550</v>
      </c>
      <c r="G12" s="789"/>
      <c r="H12" s="543"/>
      <c r="I12" s="544" t="s">
        <v>1898</v>
      </c>
      <c r="J12" s="544" t="s">
        <v>1899</v>
      </c>
      <c r="K12" s="794">
        <v>54608</v>
      </c>
      <c r="L12" s="795"/>
    </row>
    <row r="13" spans="1:12" ht="29.5" customHeight="1" thickBot="1" x14ac:dyDescent="0.2">
      <c r="A13" s="540" t="s">
        <v>648</v>
      </c>
      <c r="B13" s="535">
        <v>33</v>
      </c>
      <c r="D13" s="544" t="s">
        <v>1829</v>
      </c>
      <c r="E13" s="544" t="s">
        <v>1830</v>
      </c>
      <c r="F13" s="788">
        <v>520</v>
      </c>
      <c r="G13" s="789"/>
      <c r="H13" s="543"/>
      <c r="I13" s="544" t="s">
        <v>1900</v>
      </c>
      <c r="J13" s="544" t="s">
        <v>1901</v>
      </c>
      <c r="K13" s="794">
        <v>14642</v>
      </c>
      <c r="L13" s="795"/>
    </row>
    <row r="14" spans="1:12" ht="27" customHeight="1" thickBot="1" x14ac:dyDescent="0.2">
      <c r="A14" s="537" t="s">
        <v>627</v>
      </c>
      <c r="B14" s="542">
        <v>6</v>
      </c>
      <c r="D14" s="544" t="s">
        <v>1831</v>
      </c>
      <c r="E14" s="544" t="s">
        <v>1832</v>
      </c>
      <c r="F14" s="788">
        <v>961</v>
      </c>
      <c r="G14" s="789"/>
      <c r="H14" s="543"/>
      <c r="I14" s="544" t="s">
        <v>1902</v>
      </c>
      <c r="J14" s="544" t="s">
        <v>1903</v>
      </c>
      <c r="K14" s="794">
        <v>1166</v>
      </c>
      <c r="L14" s="795"/>
    </row>
    <row r="15" spans="1:12" ht="29.5" customHeight="1" thickBot="1" x14ac:dyDescent="0.2">
      <c r="A15" s="540" t="s">
        <v>576</v>
      </c>
      <c r="B15" s="535">
        <v>45</v>
      </c>
      <c r="D15" s="544" t="s">
        <v>1833</v>
      </c>
      <c r="E15" s="544" t="s">
        <v>1834</v>
      </c>
      <c r="F15" s="788">
        <v>795</v>
      </c>
      <c r="G15" s="789"/>
      <c r="H15" s="543"/>
      <c r="I15" s="544" t="s">
        <v>1904</v>
      </c>
      <c r="J15" s="544" t="s">
        <v>1905</v>
      </c>
      <c r="K15" s="788">
        <v>150</v>
      </c>
      <c r="L15" s="789"/>
    </row>
    <row r="16" spans="1:12" ht="33" thickBot="1" x14ac:dyDescent="0.2">
      <c r="A16" s="537" t="s">
        <v>629</v>
      </c>
      <c r="B16" s="542">
        <v>35</v>
      </c>
      <c r="D16" s="544" t="s">
        <v>1835</v>
      </c>
      <c r="E16" s="544" t="s">
        <v>1836</v>
      </c>
      <c r="F16" s="794">
        <v>6376.43</v>
      </c>
      <c r="G16" s="795"/>
      <c r="H16" s="543"/>
      <c r="I16" s="544" t="s">
        <v>1821</v>
      </c>
      <c r="J16" s="544" t="s">
        <v>1822</v>
      </c>
      <c r="K16" s="794">
        <v>1545</v>
      </c>
      <c r="L16" s="795"/>
    </row>
    <row r="17" spans="1:12" ht="33" thickBot="1" x14ac:dyDescent="0.2">
      <c r="A17" s="540" t="s">
        <v>1099</v>
      </c>
      <c r="B17" s="535">
        <v>1</v>
      </c>
      <c r="D17" s="544" t="s">
        <v>1837</v>
      </c>
      <c r="E17" s="544" t="s">
        <v>1838</v>
      </c>
      <c r="F17" s="794">
        <v>42961.17</v>
      </c>
      <c r="G17" s="795"/>
      <c r="H17" s="543"/>
      <c r="I17" s="544" t="s">
        <v>1823</v>
      </c>
      <c r="J17" s="544" t="s">
        <v>1824</v>
      </c>
      <c r="K17" s="794">
        <v>2790</v>
      </c>
      <c r="L17" s="795"/>
    </row>
    <row r="18" spans="1:12" ht="29.5" customHeight="1" thickBot="1" x14ac:dyDescent="0.2">
      <c r="A18" s="537" t="s">
        <v>631</v>
      </c>
      <c r="B18" s="542">
        <v>92</v>
      </c>
      <c r="D18" s="544" t="s">
        <v>1839</v>
      </c>
      <c r="E18" s="544" t="s">
        <v>1840</v>
      </c>
      <c r="F18" s="794">
        <v>18266.93</v>
      </c>
      <c r="G18" s="795"/>
      <c r="H18" s="543"/>
      <c r="I18" s="544" t="s">
        <v>1825</v>
      </c>
      <c r="J18" s="544" t="s">
        <v>1826</v>
      </c>
      <c r="K18" s="794">
        <v>4180</v>
      </c>
      <c r="L18" s="795"/>
    </row>
    <row r="19" spans="1:12" ht="15" customHeight="1" thickBot="1" x14ac:dyDescent="0.2">
      <c r="A19" s="540" t="s">
        <v>633</v>
      </c>
      <c r="B19" s="535">
        <v>4</v>
      </c>
      <c r="D19" s="544" t="s">
        <v>1841</v>
      </c>
      <c r="E19" s="544" t="s">
        <v>1842</v>
      </c>
      <c r="F19" s="794">
        <v>12576</v>
      </c>
      <c r="G19" s="795"/>
      <c r="H19" s="543"/>
      <c r="I19" s="544" t="s">
        <v>1829</v>
      </c>
      <c r="J19" s="544" t="s">
        <v>1830</v>
      </c>
      <c r="K19" s="794">
        <v>22723</v>
      </c>
      <c r="L19" s="795"/>
    </row>
    <row r="20" spans="1:12" ht="15" customHeight="1" thickBot="1" x14ac:dyDescent="0.2">
      <c r="A20" s="537" t="s">
        <v>641</v>
      </c>
      <c r="B20" s="542">
        <v>16</v>
      </c>
      <c r="D20" s="544" t="s">
        <v>1843</v>
      </c>
      <c r="E20" s="544" t="s">
        <v>1844</v>
      </c>
      <c r="F20" s="794">
        <v>10269</v>
      </c>
      <c r="G20" s="795"/>
      <c r="H20" s="543"/>
      <c r="I20" s="544" t="s">
        <v>1831</v>
      </c>
      <c r="J20" s="544" t="s">
        <v>1832</v>
      </c>
      <c r="K20" s="794">
        <v>14723</v>
      </c>
      <c r="L20" s="795"/>
    </row>
    <row r="21" spans="1:12" ht="15.5" customHeight="1" thickTop="1" thickBot="1" x14ac:dyDescent="0.2">
      <c r="A21" s="536"/>
      <c r="B21" s="539">
        <v>253</v>
      </c>
      <c r="D21" s="544" t="s">
        <v>1845</v>
      </c>
      <c r="E21" s="544" t="s">
        <v>1846</v>
      </c>
      <c r="F21" s="794">
        <v>1883</v>
      </c>
      <c r="G21" s="795"/>
      <c r="H21" s="543"/>
      <c r="I21" s="544" t="s">
        <v>1833</v>
      </c>
      <c r="J21" s="544" t="s">
        <v>1834</v>
      </c>
      <c r="K21" s="794">
        <v>41201.31</v>
      </c>
      <c r="L21" s="795"/>
    </row>
    <row r="22" spans="1:12" ht="13.25" customHeight="1" x14ac:dyDescent="0.15">
      <c r="A22"/>
      <c r="B22"/>
      <c r="D22" s="544" t="s">
        <v>1847</v>
      </c>
      <c r="E22" s="544" t="s">
        <v>1848</v>
      </c>
      <c r="F22" s="794">
        <v>2292</v>
      </c>
      <c r="G22" s="795"/>
      <c r="H22" s="543"/>
      <c r="I22" s="544" t="s">
        <v>1835</v>
      </c>
      <c r="J22" s="544" t="s">
        <v>1836</v>
      </c>
      <c r="K22" s="794">
        <v>178170.28</v>
      </c>
      <c r="L22" s="795"/>
    </row>
    <row r="23" spans="1:12" ht="14.5" customHeight="1" thickBot="1" x14ac:dyDescent="0.2">
      <c r="A23" s="538" t="s">
        <v>649</v>
      </c>
      <c r="D23" s="545" t="s">
        <v>1849</v>
      </c>
      <c r="E23" s="546"/>
      <c r="F23" s="796">
        <v>115631.53</v>
      </c>
      <c r="G23" s="797"/>
      <c r="H23" s="543"/>
      <c r="I23" s="544" t="s">
        <v>1906</v>
      </c>
      <c r="J23" s="546"/>
      <c r="K23" s="794">
        <v>91773</v>
      </c>
      <c r="L23" s="795"/>
    </row>
    <row r="24" spans="1:12" ht="15" customHeight="1" thickBot="1" x14ac:dyDescent="0.25">
      <c r="A24" s="541" t="s">
        <v>647</v>
      </c>
      <c r="B24" s="541" t="s">
        <v>645</v>
      </c>
      <c r="D24" s="805" t="s">
        <v>1850</v>
      </c>
      <c r="E24" s="806"/>
      <c r="F24" s="805" t="s">
        <v>1808</v>
      </c>
      <c r="G24" s="807"/>
      <c r="H24" s="543"/>
      <c r="I24" s="544" t="s">
        <v>1837</v>
      </c>
      <c r="J24" s="544" t="s">
        <v>1838</v>
      </c>
      <c r="K24" s="794">
        <v>75869.38</v>
      </c>
      <c r="L24" s="795"/>
    </row>
    <row r="25" spans="1:12" ht="17" thickBot="1" x14ac:dyDescent="0.2">
      <c r="A25" s="540" t="s">
        <v>637</v>
      </c>
      <c r="B25" s="535">
        <v>15</v>
      </c>
      <c r="D25" s="543"/>
      <c r="E25" s="543"/>
      <c r="F25" s="543"/>
      <c r="G25" s="543"/>
      <c r="H25" s="543"/>
      <c r="I25" s="543"/>
      <c r="J25" s="543"/>
      <c r="K25" s="543"/>
    </row>
    <row r="26" spans="1:12" ht="17" thickBot="1" x14ac:dyDescent="0.2">
      <c r="A26" s="537" t="s">
        <v>639</v>
      </c>
      <c r="B26" s="542">
        <v>1</v>
      </c>
      <c r="D26" s="548"/>
      <c r="E26" s="548"/>
      <c r="F26" s="548"/>
      <c r="G26" s="548"/>
      <c r="H26" s="548"/>
      <c r="I26" s="548"/>
      <c r="J26" s="548"/>
      <c r="K26" s="548"/>
    </row>
    <row r="27" spans="1:12" ht="15.5" customHeight="1" thickTop="1" thickBot="1" x14ac:dyDescent="0.2">
      <c r="A27" s="536"/>
      <c r="B27" s="539">
        <v>16</v>
      </c>
      <c r="D27" s="782" t="s">
        <v>1851</v>
      </c>
      <c r="E27" s="783"/>
      <c r="F27" s="792"/>
      <c r="G27" s="793"/>
      <c r="H27" s="420"/>
      <c r="I27" s="544" t="s">
        <v>1839</v>
      </c>
      <c r="J27" s="544" t="s">
        <v>1840</v>
      </c>
      <c r="K27" s="788">
        <v>207</v>
      </c>
      <c r="L27" s="789"/>
    </row>
    <row r="28" spans="1:12" ht="14" customHeight="1" x14ac:dyDescent="0.15">
      <c r="D28" s="778" t="s">
        <v>1819</v>
      </c>
      <c r="E28" s="779"/>
      <c r="F28" s="788">
        <v>900</v>
      </c>
      <c r="G28" s="789"/>
      <c r="H28" s="420"/>
      <c r="I28" s="544" t="s">
        <v>1841</v>
      </c>
      <c r="J28" s="544" t="s">
        <v>1842</v>
      </c>
      <c r="K28" s="788">
        <v>109</v>
      </c>
      <c r="L28" s="789"/>
    </row>
    <row r="29" spans="1:12" ht="14" customHeight="1" x14ac:dyDescent="0.15">
      <c r="D29" s="778" t="s">
        <v>1821</v>
      </c>
      <c r="E29" s="779"/>
      <c r="F29" s="788">
        <v>746</v>
      </c>
      <c r="G29" s="789"/>
      <c r="H29" s="420"/>
      <c r="I29" s="544" t="s">
        <v>1843</v>
      </c>
      <c r="J29" s="544" t="s">
        <v>1844</v>
      </c>
      <c r="K29" s="788">
        <v>646</v>
      </c>
      <c r="L29" s="789"/>
    </row>
    <row r="30" spans="1:12" ht="14" customHeight="1" x14ac:dyDescent="0.15">
      <c r="D30" s="778" t="s">
        <v>1823</v>
      </c>
      <c r="E30" s="779"/>
      <c r="F30" s="794">
        <v>1432</v>
      </c>
      <c r="G30" s="795"/>
      <c r="H30" s="420"/>
      <c r="I30" s="544" t="s">
        <v>1907</v>
      </c>
      <c r="J30" s="546"/>
      <c r="K30" s="788">
        <v>5</v>
      </c>
      <c r="L30" s="789"/>
    </row>
    <row r="31" spans="1:12" ht="14" customHeight="1" x14ac:dyDescent="0.15">
      <c r="D31" s="778" t="s">
        <v>1825</v>
      </c>
      <c r="E31" s="779"/>
      <c r="F31" s="788">
        <v>239</v>
      </c>
      <c r="G31" s="789"/>
      <c r="H31" s="420"/>
      <c r="I31" s="544" t="s">
        <v>1908</v>
      </c>
      <c r="J31" s="544" t="s">
        <v>1909</v>
      </c>
      <c r="K31" s="794">
        <v>6171.51</v>
      </c>
      <c r="L31" s="795"/>
    </row>
    <row r="32" spans="1:12" ht="14" customHeight="1" x14ac:dyDescent="0.15">
      <c r="D32" s="778" t="s">
        <v>1835</v>
      </c>
      <c r="E32" s="779"/>
      <c r="F32" s="794">
        <v>4713.43</v>
      </c>
      <c r="G32" s="795"/>
      <c r="H32" s="420"/>
      <c r="I32" s="544" t="s">
        <v>1845</v>
      </c>
      <c r="J32" s="544" t="s">
        <v>1846</v>
      </c>
      <c r="K32" s="794">
        <v>64869</v>
      </c>
      <c r="L32" s="795"/>
    </row>
    <row r="33" spans="4:12" ht="14" customHeight="1" x14ac:dyDescent="0.15">
      <c r="D33" s="778" t="s">
        <v>1837</v>
      </c>
      <c r="E33" s="779"/>
      <c r="F33" s="794">
        <v>30469.17</v>
      </c>
      <c r="G33" s="795"/>
      <c r="H33" s="420"/>
      <c r="I33" s="544" t="s">
        <v>1910</v>
      </c>
      <c r="J33" s="544" t="s">
        <v>1911</v>
      </c>
      <c r="K33" s="788">
        <v>120</v>
      </c>
      <c r="L33" s="789"/>
    </row>
    <row r="34" spans="4:12" ht="14" customHeight="1" x14ac:dyDescent="0.15">
      <c r="D34" s="782" t="s">
        <v>1852</v>
      </c>
      <c r="E34" s="783"/>
      <c r="F34" s="796">
        <v>38499.599999999999</v>
      </c>
      <c r="G34" s="797"/>
      <c r="H34" s="420"/>
      <c r="I34" s="544" t="s">
        <v>1847</v>
      </c>
      <c r="J34" s="544" t="s">
        <v>1848</v>
      </c>
      <c r="K34" s="794">
        <v>70868</v>
      </c>
      <c r="L34" s="795"/>
    </row>
    <row r="35" spans="4:12" ht="14" customHeight="1" x14ac:dyDescent="0.15">
      <c r="D35" s="782" t="s">
        <v>1853</v>
      </c>
      <c r="E35" s="783"/>
      <c r="F35" s="792"/>
      <c r="G35" s="793"/>
      <c r="H35" s="420"/>
      <c r="I35" s="544" t="s">
        <v>1912</v>
      </c>
      <c r="J35" s="544" t="s">
        <v>1913</v>
      </c>
      <c r="K35" s="794">
        <v>6107.68</v>
      </c>
      <c r="L35" s="795"/>
    </row>
    <row r="36" spans="4:12" ht="14" customHeight="1" x14ac:dyDescent="0.15">
      <c r="D36" s="778" t="s">
        <v>1819</v>
      </c>
      <c r="E36" s="779"/>
      <c r="F36" s="788">
        <v>525</v>
      </c>
      <c r="G36" s="789"/>
      <c r="H36" s="420"/>
      <c r="I36" s="545" t="s">
        <v>1849</v>
      </c>
      <c r="J36" s="546"/>
      <c r="K36" s="796">
        <v>693032.01</v>
      </c>
      <c r="L36" s="797"/>
    </row>
    <row r="37" spans="4:12" x14ac:dyDescent="0.15">
      <c r="D37" s="778" t="s">
        <v>1825</v>
      </c>
      <c r="E37" s="779"/>
      <c r="F37" s="788">
        <v>418</v>
      </c>
      <c r="G37" s="789"/>
      <c r="H37" s="420"/>
      <c r="I37" s="547"/>
      <c r="J37" s="547"/>
      <c r="K37" s="798"/>
      <c r="L37" s="798"/>
    </row>
    <row r="38" spans="4:12" ht="14" customHeight="1" x14ac:dyDescent="0.15">
      <c r="D38" s="778" t="s">
        <v>1835</v>
      </c>
      <c r="E38" s="779"/>
      <c r="F38" s="794">
        <v>1663</v>
      </c>
      <c r="G38" s="795"/>
      <c r="H38" s="420"/>
      <c r="I38" s="805" t="s">
        <v>1850</v>
      </c>
      <c r="J38" s="806"/>
      <c r="K38" s="805" t="s">
        <v>1808</v>
      </c>
      <c r="L38" s="807"/>
    </row>
    <row r="39" spans="4:12" ht="14" customHeight="1" x14ac:dyDescent="0.15">
      <c r="D39" s="778" t="s">
        <v>1837</v>
      </c>
      <c r="E39" s="779"/>
      <c r="F39" s="794">
        <v>12473</v>
      </c>
      <c r="G39" s="795"/>
      <c r="H39" s="420"/>
      <c r="I39" s="782" t="s">
        <v>1851</v>
      </c>
      <c r="J39" s="783"/>
      <c r="K39" s="792"/>
      <c r="L39" s="793"/>
    </row>
    <row r="40" spans="4:12" ht="14" customHeight="1" x14ac:dyDescent="0.15">
      <c r="D40" s="782" t="s">
        <v>1854</v>
      </c>
      <c r="E40" s="783"/>
      <c r="F40" s="796">
        <v>15079</v>
      </c>
      <c r="G40" s="797"/>
      <c r="H40" s="420"/>
      <c r="I40" s="778" t="s">
        <v>1819</v>
      </c>
      <c r="J40" s="779"/>
      <c r="K40" s="788">
        <v>899</v>
      </c>
      <c r="L40" s="789"/>
    </row>
    <row r="41" spans="4:12" ht="14" customHeight="1" x14ac:dyDescent="0.15">
      <c r="D41" s="782" t="s">
        <v>1855</v>
      </c>
      <c r="E41" s="783"/>
      <c r="F41" s="803"/>
      <c r="G41" s="804"/>
      <c r="H41" s="548"/>
      <c r="I41" s="778" t="s">
        <v>1821</v>
      </c>
      <c r="J41" s="779"/>
      <c r="K41" s="794">
        <v>1545</v>
      </c>
      <c r="L41" s="795"/>
    </row>
    <row r="42" spans="4:12" ht="14" customHeight="1" x14ac:dyDescent="0.15">
      <c r="D42" s="778" t="s">
        <v>1809</v>
      </c>
      <c r="E42" s="779"/>
      <c r="F42" s="794">
        <v>5104</v>
      </c>
      <c r="G42" s="795"/>
      <c r="H42" s="420"/>
      <c r="I42" s="778" t="s">
        <v>1823</v>
      </c>
      <c r="J42" s="779"/>
      <c r="K42" s="794">
        <v>2790</v>
      </c>
      <c r="L42" s="795"/>
    </row>
    <row r="43" spans="4:12" ht="14" customHeight="1" x14ac:dyDescent="0.15">
      <c r="D43" s="782" t="s">
        <v>1856</v>
      </c>
      <c r="E43" s="783"/>
      <c r="F43" s="796">
        <v>5104</v>
      </c>
      <c r="G43" s="797"/>
      <c r="H43" s="548"/>
      <c r="I43" s="778" t="s">
        <v>1825</v>
      </c>
      <c r="J43" s="779"/>
      <c r="K43" s="788">
        <v>853</v>
      </c>
      <c r="L43" s="789"/>
    </row>
    <row r="44" spans="4:12" ht="14" customHeight="1" x14ac:dyDescent="0.15">
      <c r="D44" s="782" t="s">
        <v>1857</v>
      </c>
      <c r="E44" s="783"/>
      <c r="F44" s="792"/>
      <c r="G44" s="793"/>
      <c r="H44" s="420"/>
      <c r="I44" s="778" t="s">
        <v>1835</v>
      </c>
      <c r="J44" s="779"/>
      <c r="K44" s="794">
        <v>129429.28</v>
      </c>
      <c r="L44" s="795"/>
    </row>
    <row r="45" spans="4:12" ht="14" customHeight="1" x14ac:dyDescent="0.15">
      <c r="D45" s="778" t="s">
        <v>1809</v>
      </c>
      <c r="E45" s="779"/>
      <c r="F45" s="794">
        <v>2079</v>
      </c>
      <c r="G45" s="795"/>
      <c r="H45" s="420"/>
      <c r="I45" s="778" t="s">
        <v>1906</v>
      </c>
      <c r="J45" s="779"/>
      <c r="K45" s="794">
        <v>86356</v>
      </c>
      <c r="L45" s="795"/>
    </row>
    <row r="46" spans="4:12" ht="14" customHeight="1" x14ac:dyDescent="0.15">
      <c r="D46" s="778" t="s">
        <v>1827</v>
      </c>
      <c r="E46" s="779"/>
      <c r="F46" s="788">
        <v>165</v>
      </c>
      <c r="G46" s="789"/>
      <c r="H46" s="420"/>
      <c r="I46" s="778" t="s">
        <v>1837</v>
      </c>
      <c r="J46" s="779"/>
      <c r="K46" s="794">
        <v>51492.24</v>
      </c>
      <c r="L46" s="795"/>
    </row>
    <row r="47" spans="4:12" ht="14" customHeight="1" x14ac:dyDescent="0.15">
      <c r="D47" s="782" t="s">
        <v>1858</v>
      </c>
      <c r="E47" s="783"/>
      <c r="F47" s="796">
        <v>2244</v>
      </c>
      <c r="G47" s="797"/>
      <c r="H47" s="420"/>
      <c r="I47" s="778" t="s">
        <v>1908</v>
      </c>
      <c r="J47" s="779"/>
      <c r="K47" s="794">
        <v>1608.68</v>
      </c>
      <c r="L47" s="795"/>
    </row>
    <row r="48" spans="4:12" ht="14" customHeight="1" x14ac:dyDescent="0.15">
      <c r="D48" s="782" t="s">
        <v>1859</v>
      </c>
      <c r="E48" s="783"/>
      <c r="F48" s="792"/>
      <c r="G48" s="793"/>
      <c r="H48" s="420"/>
      <c r="I48" s="782" t="s">
        <v>1852</v>
      </c>
      <c r="J48" s="783"/>
      <c r="K48" s="796">
        <v>274973.2</v>
      </c>
      <c r="L48" s="797"/>
    </row>
    <row r="49" spans="4:12" ht="14" customHeight="1" x14ac:dyDescent="0.15">
      <c r="D49" s="778" t="s">
        <v>1837</v>
      </c>
      <c r="E49" s="779"/>
      <c r="F49" s="788">
        <v>19</v>
      </c>
      <c r="G49" s="789"/>
      <c r="H49" s="420"/>
      <c r="I49" s="782" t="s">
        <v>1853</v>
      </c>
      <c r="J49" s="783"/>
      <c r="K49" s="792"/>
      <c r="L49" s="793"/>
    </row>
    <row r="50" spans="4:12" ht="14" customHeight="1" x14ac:dyDescent="0.15">
      <c r="D50" s="782" t="s">
        <v>1860</v>
      </c>
      <c r="E50" s="783"/>
      <c r="F50" s="790">
        <v>19</v>
      </c>
      <c r="G50" s="791"/>
      <c r="H50" s="420"/>
      <c r="I50" s="778" t="s">
        <v>1819</v>
      </c>
      <c r="J50" s="779"/>
      <c r="K50" s="794">
        <v>3691</v>
      </c>
      <c r="L50" s="795"/>
    </row>
    <row r="51" spans="4:12" ht="14" customHeight="1" x14ac:dyDescent="0.15">
      <c r="D51" s="782" t="s">
        <v>1861</v>
      </c>
      <c r="E51" s="783"/>
      <c r="F51" s="792"/>
      <c r="G51" s="793"/>
      <c r="H51" s="420"/>
      <c r="I51" s="778" t="s">
        <v>1825</v>
      </c>
      <c r="J51" s="779"/>
      <c r="K51" s="794">
        <v>3327</v>
      </c>
      <c r="L51" s="795"/>
    </row>
    <row r="52" spans="4:12" ht="14" customHeight="1" x14ac:dyDescent="0.15">
      <c r="D52" s="778" t="s">
        <v>1839</v>
      </c>
      <c r="E52" s="779"/>
      <c r="F52" s="794">
        <v>18266.93</v>
      </c>
      <c r="G52" s="795"/>
      <c r="H52" s="420"/>
      <c r="I52" s="778" t="s">
        <v>1835</v>
      </c>
      <c r="J52" s="779"/>
      <c r="K52" s="794">
        <v>35509</v>
      </c>
      <c r="L52" s="795"/>
    </row>
    <row r="53" spans="4:12" ht="14" customHeight="1" x14ac:dyDescent="0.15">
      <c r="D53" s="782" t="s">
        <v>1862</v>
      </c>
      <c r="E53" s="783"/>
      <c r="F53" s="796">
        <v>18266.93</v>
      </c>
      <c r="G53" s="797"/>
      <c r="H53" s="420"/>
      <c r="I53" s="778" t="s">
        <v>1906</v>
      </c>
      <c r="J53" s="779"/>
      <c r="K53" s="794">
        <v>5417</v>
      </c>
      <c r="L53" s="795"/>
    </row>
    <row r="54" spans="4:12" ht="14" customHeight="1" x14ac:dyDescent="0.15">
      <c r="D54" s="782" t="s">
        <v>1863</v>
      </c>
      <c r="E54" s="783"/>
      <c r="F54" s="792"/>
      <c r="G54" s="793"/>
      <c r="H54" s="420"/>
      <c r="I54" s="778" t="s">
        <v>1837</v>
      </c>
      <c r="J54" s="779"/>
      <c r="K54" s="794">
        <v>24282.14</v>
      </c>
      <c r="L54" s="795"/>
    </row>
    <row r="55" spans="4:12" ht="14" customHeight="1" x14ac:dyDescent="0.15">
      <c r="D55" s="778" t="s">
        <v>1815</v>
      </c>
      <c r="E55" s="779"/>
      <c r="F55" s="788">
        <v>477</v>
      </c>
      <c r="G55" s="789"/>
      <c r="H55" s="420"/>
      <c r="I55" s="778" t="s">
        <v>1908</v>
      </c>
      <c r="J55" s="779"/>
      <c r="K55" s="794">
        <v>3930.75</v>
      </c>
      <c r="L55" s="795"/>
    </row>
    <row r="56" spans="4:12" ht="14" customHeight="1" x14ac:dyDescent="0.15">
      <c r="D56" s="782" t="s">
        <v>1864</v>
      </c>
      <c r="E56" s="783"/>
      <c r="F56" s="790">
        <v>477</v>
      </c>
      <c r="G56" s="791"/>
      <c r="H56" s="420"/>
      <c r="I56" s="782" t="s">
        <v>1854</v>
      </c>
      <c r="J56" s="783"/>
      <c r="K56" s="796">
        <v>76156.89</v>
      </c>
      <c r="L56" s="797"/>
    </row>
    <row r="57" spans="4:12" ht="14" customHeight="1" x14ac:dyDescent="0.15">
      <c r="D57" s="782" t="s">
        <v>1865</v>
      </c>
      <c r="E57" s="783"/>
      <c r="F57" s="803"/>
      <c r="G57" s="804"/>
      <c r="H57" s="548"/>
      <c r="I57" s="782" t="s">
        <v>1859</v>
      </c>
      <c r="J57" s="783"/>
      <c r="K57" s="792"/>
      <c r="L57" s="793"/>
    </row>
    <row r="58" spans="4:12" ht="14" customHeight="1" x14ac:dyDescent="0.15">
      <c r="D58" s="778" t="s">
        <v>1833</v>
      </c>
      <c r="E58" s="779"/>
      <c r="F58" s="788">
        <v>795</v>
      </c>
      <c r="G58" s="789"/>
      <c r="H58" s="420"/>
      <c r="I58" s="778" t="s">
        <v>1837</v>
      </c>
      <c r="J58" s="779"/>
      <c r="K58" s="788">
        <v>95</v>
      </c>
      <c r="L58" s="789"/>
    </row>
    <row r="59" spans="4:12" ht="14" customHeight="1" x14ac:dyDescent="0.15">
      <c r="D59" s="782" t="s">
        <v>1866</v>
      </c>
      <c r="E59" s="783"/>
      <c r="F59" s="790">
        <v>795</v>
      </c>
      <c r="G59" s="791"/>
      <c r="H59" s="548"/>
      <c r="I59" s="782" t="s">
        <v>1860</v>
      </c>
      <c r="J59" s="783"/>
      <c r="K59" s="790">
        <v>95</v>
      </c>
      <c r="L59" s="791"/>
    </row>
    <row r="60" spans="4:12" x14ac:dyDescent="0.15">
      <c r="D60" s="799"/>
      <c r="E60" s="799"/>
      <c r="F60" s="799"/>
      <c r="G60" s="799"/>
      <c r="H60" s="799"/>
      <c r="I60" s="799"/>
      <c r="J60" s="799"/>
      <c r="K60" s="799"/>
    </row>
    <row r="61" spans="4:12" ht="14" customHeight="1" x14ac:dyDescent="0.15">
      <c r="D61" s="782" t="s">
        <v>1867</v>
      </c>
      <c r="E61" s="783"/>
      <c r="F61" s="792"/>
      <c r="G61" s="793"/>
      <c r="H61" s="420"/>
      <c r="I61" s="782" t="s">
        <v>1861</v>
      </c>
      <c r="J61" s="783"/>
      <c r="K61" s="792"/>
      <c r="L61" s="793"/>
    </row>
    <row r="62" spans="4:12" ht="14" customHeight="1" x14ac:dyDescent="0.15">
      <c r="D62" s="778" t="s">
        <v>1813</v>
      </c>
      <c r="E62" s="779"/>
      <c r="F62" s="788">
        <v>444</v>
      </c>
      <c r="G62" s="789"/>
      <c r="H62" s="420"/>
      <c r="I62" s="778" t="s">
        <v>1839</v>
      </c>
      <c r="J62" s="779"/>
      <c r="K62" s="788">
        <v>207</v>
      </c>
      <c r="L62" s="789"/>
    </row>
    <row r="63" spans="4:12" ht="14" customHeight="1" x14ac:dyDescent="0.15">
      <c r="D63" s="782" t="s">
        <v>1868</v>
      </c>
      <c r="E63" s="783"/>
      <c r="F63" s="790">
        <v>444</v>
      </c>
      <c r="G63" s="791"/>
      <c r="H63" s="548"/>
      <c r="I63" s="782" t="s">
        <v>1862</v>
      </c>
      <c r="J63" s="783"/>
      <c r="K63" s="790">
        <v>207</v>
      </c>
      <c r="L63" s="791"/>
    </row>
    <row r="64" spans="4:12" ht="14" customHeight="1" x14ac:dyDescent="0.15">
      <c r="D64" s="782" t="s">
        <v>1869</v>
      </c>
      <c r="E64" s="783"/>
      <c r="F64" s="803"/>
      <c r="G64" s="804"/>
      <c r="H64" s="548"/>
      <c r="I64" s="782" t="s">
        <v>1914</v>
      </c>
      <c r="J64" s="783"/>
      <c r="K64" s="792"/>
      <c r="L64" s="793"/>
    </row>
    <row r="65" spans="4:12" ht="14" customHeight="1" x14ac:dyDescent="0.15">
      <c r="D65" s="778" t="s">
        <v>1831</v>
      </c>
      <c r="E65" s="779"/>
      <c r="F65" s="788">
        <v>961</v>
      </c>
      <c r="G65" s="789"/>
      <c r="H65" s="420"/>
      <c r="I65" s="778" t="s">
        <v>1890</v>
      </c>
      <c r="J65" s="779"/>
      <c r="K65" s="794">
        <v>1157</v>
      </c>
      <c r="L65" s="795"/>
    </row>
    <row r="66" spans="4:12" ht="14" customHeight="1" x14ac:dyDescent="0.15">
      <c r="D66" s="778" t="s">
        <v>1847</v>
      </c>
      <c r="E66" s="779"/>
      <c r="F66" s="794">
        <v>2292</v>
      </c>
      <c r="G66" s="795"/>
      <c r="H66" s="420"/>
      <c r="I66" s="782" t="s">
        <v>1915</v>
      </c>
      <c r="J66" s="783"/>
      <c r="K66" s="796">
        <v>1157</v>
      </c>
      <c r="L66" s="797"/>
    </row>
    <row r="67" spans="4:12" ht="14" customHeight="1" x14ac:dyDescent="0.15">
      <c r="D67" s="782" t="s">
        <v>1870</v>
      </c>
      <c r="E67" s="783"/>
      <c r="F67" s="796">
        <v>3253</v>
      </c>
      <c r="G67" s="797"/>
      <c r="H67" s="548"/>
      <c r="I67" s="782" t="s">
        <v>1863</v>
      </c>
      <c r="J67" s="783"/>
      <c r="K67" s="792"/>
      <c r="L67" s="793"/>
    </row>
    <row r="68" spans="4:12" ht="14" customHeight="1" x14ac:dyDescent="0.15">
      <c r="D68" s="782" t="s">
        <v>1871</v>
      </c>
      <c r="E68" s="783"/>
      <c r="F68" s="803"/>
      <c r="G68" s="804"/>
      <c r="H68" s="548"/>
      <c r="I68" s="778" t="s">
        <v>1815</v>
      </c>
      <c r="J68" s="779"/>
      <c r="K68" s="794">
        <v>3000</v>
      </c>
      <c r="L68" s="795"/>
    </row>
    <row r="69" spans="4:12" ht="14" customHeight="1" x14ac:dyDescent="0.15">
      <c r="D69" s="778" t="s">
        <v>1829</v>
      </c>
      <c r="E69" s="779"/>
      <c r="F69" s="788">
        <v>520</v>
      </c>
      <c r="G69" s="789"/>
      <c r="H69" s="420"/>
      <c r="I69" s="782" t="s">
        <v>1864</v>
      </c>
      <c r="J69" s="783"/>
      <c r="K69" s="796">
        <v>3000</v>
      </c>
      <c r="L69" s="797"/>
    </row>
    <row r="70" spans="4:12" ht="14" customHeight="1" x14ac:dyDescent="0.15">
      <c r="D70" s="778" t="s">
        <v>1845</v>
      </c>
      <c r="E70" s="779"/>
      <c r="F70" s="794">
        <v>1883</v>
      </c>
      <c r="G70" s="795"/>
      <c r="H70" s="420"/>
      <c r="I70" s="782" t="s">
        <v>1865</v>
      </c>
      <c r="J70" s="783"/>
      <c r="K70" s="803"/>
      <c r="L70" s="804"/>
    </row>
    <row r="71" spans="4:12" ht="14" customHeight="1" x14ac:dyDescent="0.15">
      <c r="D71" s="782" t="s">
        <v>1872</v>
      </c>
      <c r="E71" s="783"/>
      <c r="F71" s="796">
        <v>2403</v>
      </c>
      <c r="G71" s="797"/>
      <c r="H71" s="548"/>
      <c r="I71" s="778" t="s">
        <v>1833</v>
      </c>
      <c r="J71" s="779"/>
      <c r="K71" s="794">
        <v>40662.31</v>
      </c>
      <c r="L71" s="795"/>
    </row>
    <row r="72" spans="4:12" ht="14" customHeight="1" x14ac:dyDescent="0.15">
      <c r="D72" s="782" t="s">
        <v>1873</v>
      </c>
      <c r="E72" s="783"/>
      <c r="F72" s="792"/>
      <c r="G72" s="793"/>
      <c r="H72" s="420"/>
      <c r="I72" s="782" t="s">
        <v>1866</v>
      </c>
      <c r="J72" s="783"/>
      <c r="K72" s="796">
        <v>40662.31</v>
      </c>
      <c r="L72" s="797"/>
    </row>
    <row r="73" spans="4:12" ht="14" customHeight="1" x14ac:dyDescent="0.15">
      <c r="D73" s="778" t="s">
        <v>1809</v>
      </c>
      <c r="E73" s="779"/>
      <c r="F73" s="794">
        <v>4140</v>
      </c>
      <c r="G73" s="795"/>
      <c r="H73" s="420"/>
      <c r="I73" s="782" t="s">
        <v>1916</v>
      </c>
      <c r="J73" s="783"/>
      <c r="K73" s="792"/>
      <c r="L73" s="793"/>
    </row>
    <row r="74" spans="4:12" ht="14" customHeight="1" x14ac:dyDescent="0.15">
      <c r="D74" s="778" t="s">
        <v>1827</v>
      </c>
      <c r="E74" s="779"/>
      <c r="F74" s="788">
        <v>220</v>
      </c>
      <c r="G74" s="789"/>
      <c r="H74" s="420"/>
      <c r="I74" s="778" t="s">
        <v>1833</v>
      </c>
      <c r="J74" s="779"/>
      <c r="K74" s="788">
        <v>539</v>
      </c>
      <c r="L74" s="789"/>
    </row>
    <row r="75" spans="4:12" ht="14" customHeight="1" x14ac:dyDescent="0.15">
      <c r="D75" s="782" t="s">
        <v>1874</v>
      </c>
      <c r="E75" s="783"/>
      <c r="F75" s="796">
        <v>4360</v>
      </c>
      <c r="G75" s="797"/>
      <c r="H75" s="420"/>
      <c r="I75" s="782" t="s">
        <v>1917</v>
      </c>
      <c r="J75" s="783"/>
      <c r="K75" s="790">
        <v>539</v>
      </c>
      <c r="L75" s="791"/>
    </row>
    <row r="76" spans="4:12" ht="14" customHeight="1" x14ac:dyDescent="0.15">
      <c r="D76" s="782" t="s">
        <v>1875</v>
      </c>
      <c r="E76" s="783"/>
      <c r="F76" s="792"/>
      <c r="G76" s="793"/>
      <c r="H76" s="420"/>
      <c r="I76" s="782" t="s">
        <v>1867</v>
      </c>
      <c r="J76" s="783"/>
      <c r="K76" s="792"/>
      <c r="L76" s="793"/>
    </row>
    <row r="77" spans="4:12" ht="14" customHeight="1" x14ac:dyDescent="0.15">
      <c r="D77" s="778" t="s">
        <v>1809</v>
      </c>
      <c r="E77" s="779"/>
      <c r="F77" s="788">
        <v>546</v>
      </c>
      <c r="G77" s="789"/>
      <c r="H77" s="420"/>
      <c r="I77" s="778" t="s">
        <v>1813</v>
      </c>
      <c r="J77" s="779"/>
      <c r="K77" s="794">
        <v>19599.849999999999</v>
      </c>
      <c r="L77" s="795"/>
    </row>
    <row r="78" spans="4:12" ht="14" customHeight="1" x14ac:dyDescent="0.15">
      <c r="D78" s="782" t="s">
        <v>1876</v>
      </c>
      <c r="E78" s="783"/>
      <c r="F78" s="790">
        <v>546</v>
      </c>
      <c r="G78" s="791"/>
      <c r="H78" s="420"/>
      <c r="I78" s="782" t="s">
        <v>1868</v>
      </c>
      <c r="J78" s="783"/>
      <c r="K78" s="796">
        <v>19599.849999999999</v>
      </c>
      <c r="L78" s="797"/>
    </row>
    <row r="79" spans="4:12" ht="14" customHeight="1" x14ac:dyDescent="0.15">
      <c r="D79" s="782" t="s">
        <v>1877</v>
      </c>
      <c r="E79" s="783"/>
      <c r="F79" s="792"/>
      <c r="G79" s="793"/>
      <c r="H79" s="420"/>
      <c r="I79" s="782" t="s">
        <v>1869</v>
      </c>
      <c r="J79" s="783"/>
      <c r="K79" s="803"/>
      <c r="L79" s="804"/>
    </row>
    <row r="80" spans="4:12" ht="14" customHeight="1" x14ac:dyDescent="0.15">
      <c r="D80" s="778" t="s">
        <v>1809</v>
      </c>
      <c r="E80" s="779"/>
      <c r="F80" s="788">
        <v>137</v>
      </c>
      <c r="G80" s="789"/>
      <c r="H80" s="420"/>
      <c r="I80" s="778" t="s">
        <v>1896</v>
      </c>
      <c r="J80" s="779"/>
      <c r="K80" s="788">
        <v>339</v>
      </c>
      <c r="L80" s="789"/>
    </row>
    <row r="81" spans="4:12" ht="14" customHeight="1" x14ac:dyDescent="0.15">
      <c r="D81" s="778" t="s">
        <v>1827</v>
      </c>
      <c r="E81" s="779"/>
      <c r="F81" s="788">
        <v>165</v>
      </c>
      <c r="G81" s="789"/>
      <c r="H81" s="420"/>
      <c r="I81" s="778" t="s">
        <v>1831</v>
      </c>
      <c r="J81" s="779"/>
      <c r="K81" s="794">
        <v>14454</v>
      </c>
      <c r="L81" s="795"/>
    </row>
    <row r="82" spans="4:12" ht="14" customHeight="1" x14ac:dyDescent="0.15">
      <c r="D82" s="782" t="s">
        <v>1878</v>
      </c>
      <c r="E82" s="783"/>
      <c r="F82" s="790">
        <v>302</v>
      </c>
      <c r="G82" s="791"/>
      <c r="H82" s="420"/>
      <c r="I82" s="778" t="s">
        <v>1835</v>
      </c>
      <c r="J82" s="779"/>
      <c r="K82" s="794">
        <v>13232</v>
      </c>
      <c r="L82" s="795"/>
    </row>
    <row r="83" spans="4:12" ht="14" customHeight="1" x14ac:dyDescent="0.15">
      <c r="D83" s="782" t="s">
        <v>1879</v>
      </c>
      <c r="E83" s="783"/>
      <c r="F83" s="792"/>
      <c r="G83" s="793"/>
      <c r="H83" s="420"/>
      <c r="I83" s="778" t="s">
        <v>1908</v>
      </c>
      <c r="J83" s="779"/>
      <c r="K83" s="788">
        <v>632.08000000000004</v>
      </c>
      <c r="L83" s="789"/>
    </row>
    <row r="84" spans="4:12" ht="14" customHeight="1" x14ac:dyDescent="0.15">
      <c r="D84" s="778" t="s">
        <v>1843</v>
      </c>
      <c r="E84" s="779"/>
      <c r="F84" s="794">
        <v>10269</v>
      </c>
      <c r="G84" s="795"/>
      <c r="H84" s="420"/>
      <c r="I84" s="778" t="s">
        <v>1847</v>
      </c>
      <c r="J84" s="779"/>
      <c r="K84" s="794">
        <v>70868</v>
      </c>
      <c r="L84" s="795"/>
    </row>
    <row r="85" spans="4:12" ht="14" customHeight="1" x14ac:dyDescent="0.15">
      <c r="D85" s="782" t="s">
        <v>1880</v>
      </c>
      <c r="E85" s="783"/>
      <c r="F85" s="796">
        <v>10269</v>
      </c>
      <c r="G85" s="797"/>
      <c r="H85" s="420"/>
      <c r="I85" s="778" t="s">
        <v>1912</v>
      </c>
      <c r="J85" s="779"/>
      <c r="K85" s="794">
        <v>6107.68</v>
      </c>
      <c r="L85" s="795"/>
    </row>
    <row r="86" spans="4:12" ht="14" customHeight="1" x14ac:dyDescent="0.15">
      <c r="D86" s="782" t="s">
        <v>1881</v>
      </c>
      <c r="E86" s="783"/>
      <c r="F86" s="792"/>
      <c r="G86" s="793"/>
      <c r="H86" s="420"/>
      <c r="I86" s="782" t="s">
        <v>1870</v>
      </c>
      <c r="J86" s="783"/>
      <c r="K86" s="796">
        <v>105632.76</v>
      </c>
      <c r="L86" s="797"/>
    </row>
    <row r="87" spans="4:12" ht="14" customHeight="1" x14ac:dyDescent="0.15">
      <c r="D87" s="778" t="s">
        <v>1841</v>
      </c>
      <c r="E87" s="779"/>
      <c r="F87" s="794">
        <v>12576</v>
      </c>
      <c r="G87" s="795"/>
      <c r="H87" s="420"/>
      <c r="I87" s="782" t="s">
        <v>1918</v>
      </c>
      <c r="J87" s="783"/>
      <c r="K87" s="803"/>
      <c r="L87" s="804"/>
    </row>
    <row r="88" spans="4:12" ht="14" customHeight="1" x14ac:dyDescent="0.15">
      <c r="D88" s="782" t="s">
        <v>1882</v>
      </c>
      <c r="E88" s="783"/>
      <c r="F88" s="796">
        <v>12576</v>
      </c>
      <c r="G88" s="797"/>
      <c r="H88" s="420"/>
      <c r="I88" s="778" t="s">
        <v>1831</v>
      </c>
      <c r="J88" s="779"/>
      <c r="K88" s="788">
        <v>269</v>
      </c>
      <c r="L88" s="789"/>
    </row>
    <row r="89" spans="4:12" ht="14" customHeight="1" x14ac:dyDescent="0.15">
      <c r="D89" s="782" t="s">
        <v>1883</v>
      </c>
      <c r="E89" s="783"/>
      <c r="F89" s="792"/>
      <c r="G89" s="793"/>
      <c r="H89" s="420"/>
      <c r="I89" s="782" t="s">
        <v>1919</v>
      </c>
      <c r="J89" s="783"/>
      <c r="K89" s="790">
        <v>269</v>
      </c>
      <c r="L89" s="791"/>
    </row>
    <row r="90" spans="4:12" ht="14" customHeight="1" x14ac:dyDescent="0.15">
      <c r="D90" s="778" t="s">
        <v>1811</v>
      </c>
      <c r="E90" s="779"/>
      <c r="F90" s="788">
        <v>220</v>
      </c>
      <c r="G90" s="789"/>
      <c r="H90" s="420"/>
      <c r="I90" s="782" t="s">
        <v>1871</v>
      </c>
      <c r="J90" s="783"/>
      <c r="K90" s="803"/>
      <c r="L90" s="804"/>
    </row>
    <row r="91" spans="4:12" ht="14" customHeight="1" x14ac:dyDescent="0.15">
      <c r="D91" s="782" t="s">
        <v>1884</v>
      </c>
      <c r="E91" s="802"/>
      <c r="F91" s="790">
        <v>220</v>
      </c>
      <c r="G91" s="791"/>
      <c r="H91" s="549"/>
      <c r="I91" s="778" t="s">
        <v>1829</v>
      </c>
      <c r="J91" s="779"/>
      <c r="K91" s="794">
        <v>22723</v>
      </c>
      <c r="L91" s="795"/>
    </row>
    <row r="92" spans="4:12" x14ac:dyDescent="0.15">
      <c r="D92" s="548"/>
      <c r="E92" s="548"/>
      <c r="F92" s="548"/>
      <c r="G92" s="548"/>
      <c r="H92" s="548"/>
      <c r="I92" s="548"/>
      <c r="J92" s="548"/>
      <c r="K92" s="548"/>
    </row>
    <row r="93" spans="4:12" ht="14" customHeight="1" x14ac:dyDescent="0.15">
      <c r="D93" s="782" t="s">
        <v>1885</v>
      </c>
      <c r="E93" s="783"/>
      <c r="F93" s="792"/>
      <c r="G93" s="793"/>
      <c r="I93" s="778" t="s">
        <v>1845</v>
      </c>
      <c r="J93" s="779"/>
      <c r="K93" s="794">
        <v>64869</v>
      </c>
      <c r="L93" s="795"/>
    </row>
    <row r="94" spans="4:12" ht="14" customHeight="1" x14ac:dyDescent="0.15">
      <c r="D94" s="778" t="s">
        <v>1817</v>
      </c>
      <c r="E94" s="779"/>
      <c r="F94" s="788">
        <v>774</v>
      </c>
      <c r="G94" s="789"/>
      <c r="I94" s="782" t="s">
        <v>1872</v>
      </c>
      <c r="J94" s="783"/>
      <c r="K94" s="796">
        <v>87592</v>
      </c>
      <c r="L94" s="797"/>
    </row>
    <row r="95" spans="4:12" ht="14" customHeight="1" x14ac:dyDescent="0.15">
      <c r="D95" s="782" t="s">
        <v>1886</v>
      </c>
      <c r="E95" s="783"/>
      <c r="F95" s="790">
        <v>774</v>
      </c>
      <c r="G95" s="791"/>
      <c r="I95" s="782" t="s">
        <v>1920</v>
      </c>
      <c r="J95" s="783"/>
      <c r="K95" s="792"/>
      <c r="L95" s="793"/>
    </row>
    <row r="96" spans="4:12" ht="14" customHeight="1" x14ac:dyDescent="0.15">
      <c r="D96" s="782" t="s">
        <v>1849</v>
      </c>
      <c r="E96" s="783"/>
      <c r="F96" s="796">
        <v>115631.53</v>
      </c>
      <c r="G96" s="797"/>
      <c r="I96" s="778" t="s">
        <v>1888</v>
      </c>
      <c r="J96" s="779"/>
      <c r="K96" s="788">
        <v>507</v>
      </c>
      <c r="L96" s="789"/>
    </row>
    <row r="97" spans="9:12" x14ac:dyDescent="0.15">
      <c r="I97" s="782" t="s">
        <v>1921</v>
      </c>
      <c r="J97" s="783"/>
      <c r="K97" s="790">
        <v>507</v>
      </c>
      <c r="L97" s="791"/>
    </row>
    <row r="98" spans="9:12" x14ac:dyDescent="0.15">
      <c r="I98" s="782" t="s">
        <v>1879</v>
      </c>
      <c r="J98" s="783"/>
      <c r="K98" s="792"/>
      <c r="L98" s="793"/>
    </row>
    <row r="99" spans="9:12" x14ac:dyDescent="0.15">
      <c r="I99" s="778" t="s">
        <v>1843</v>
      </c>
      <c r="J99" s="779"/>
      <c r="K99" s="788">
        <v>646</v>
      </c>
      <c r="L99" s="789"/>
    </row>
    <row r="100" spans="9:12" x14ac:dyDescent="0.15">
      <c r="I100" s="782" t="s">
        <v>1880</v>
      </c>
      <c r="J100" s="783"/>
      <c r="K100" s="790">
        <v>646</v>
      </c>
      <c r="L100" s="791"/>
    </row>
    <row r="101" spans="9:12" x14ac:dyDescent="0.15">
      <c r="I101" s="782" t="s">
        <v>1922</v>
      </c>
      <c r="J101" s="783"/>
      <c r="K101" s="792"/>
      <c r="L101" s="793"/>
    </row>
    <row r="102" spans="9:12" x14ac:dyDescent="0.15">
      <c r="I102" s="778" t="s">
        <v>1892</v>
      </c>
      <c r="J102" s="779"/>
      <c r="K102" s="788">
        <v>603</v>
      </c>
      <c r="L102" s="789"/>
    </row>
    <row r="103" spans="9:12" x14ac:dyDescent="0.15">
      <c r="I103" s="778" t="s">
        <v>1907</v>
      </c>
      <c r="J103" s="779"/>
      <c r="K103" s="788">
        <v>5</v>
      </c>
      <c r="L103" s="789"/>
    </row>
    <row r="104" spans="9:12" x14ac:dyDescent="0.15">
      <c r="I104" s="778" t="s">
        <v>1910</v>
      </c>
      <c r="J104" s="779"/>
      <c r="K104" s="788">
        <v>120</v>
      </c>
      <c r="L104" s="789"/>
    </row>
    <row r="105" spans="9:12" x14ac:dyDescent="0.15">
      <c r="I105" s="782" t="s">
        <v>1923</v>
      </c>
      <c r="J105" s="783"/>
      <c r="K105" s="790">
        <v>728</v>
      </c>
      <c r="L105" s="791"/>
    </row>
    <row r="106" spans="9:12" x14ac:dyDescent="0.15">
      <c r="I106" s="782" t="s">
        <v>1924</v>
      </c>
      <c r="J106" s="783"/>
      <c r="K106" s="792"/>
      <c r="L106" s="793"/>
    </row>
    <row r="107" spans="9:12" x14ac:dyDescent="0.15">
      <c r="I107" s="778" t="s">
        <v>1902</v>
      </c>
      <c r="J107" s="779"/>
      <c r="K107" s="794">
        <v>1166</v>
      </c>
      <c r="L107" s="795"/>
    </row>
    <row r="108" spans="9:12" x14ac:dyDescent="0.15">
      <c r="I108" s="782" t="s">
        <v>1925</v>
      </c>
      <c r="J108" s="783"/>
      <c r="K108" s="796">
        <v>1166</v>
      </c>
      <c r="L108" s="797"/>
    </row>
    <row r="109" spans="9:12" x14ac:dyDescent="0.15">
      <c r="I109" s="782" t="s">
        <v>1926</v>
      </c>
      <c r="J109" s="783"/>
      <c r="K109" s="792"/>
      <c r="L109" s="793"/>
    </row>
    <row r="110" spans="9:12" x14ac:dyDescent="0.15">
      <c r="I110" s="778" t="s">
        <v>1904</v>
      </c>
      <c r="J110" s="779"/>
      <c r="K110" s="788">
        <v>150</v>
      </c>
      <c r="L110" s="789"/>
    </row>
    <row r="111" spans="9:12" x14ac:dyDescent="0.15">
      <c r="I111" s="782" t="s">
        <v>1927</v>
      </c>
      <c r="J111" s="783"/>
      <c r="K111" s="790">
        <v>150</v>
      </c>
      <c r="L111" s="791"/>
    </row>
    <row r="112" spans="9:12" x14ac:dyDescent="0.15">
      <c r="I112" s="782" t="s">
        <v>1928</v>
      </c>
      <c r="J112" s="783"/>
      <c r="K112" s="792"/>
      <c r="L112" s="793"/>
    </row>
    <row r="113" spans="9:12" x14ac:dyDescent="0.15">
      <c r="I113" s="778" t="s">
        <v>1894</v>
      </c>
      <c r="J113" s="779"/>
      <c r="K113" s="794">
        <v>3427</v>
      </c>
      <c r="L113" s="795"/>
    </row>
    <row r="114" spans="9:12" x14ac:dyDescent="0.15">
      <c r="I114" s="782" t="s">
        <v>1929</v>
      </c>
      <c r="J114" s="783"/>
      <c r="K114" s="796">
        <v>3427</v>
      </c>
      <c r="L114" s="797"/>
    </row>
    <row r="115" spans="9:12" x14ac:dyDescent="0.15">
      <c r="I115" s="782" t="s">
        <v>1930</v>
      </c>
      <c r="J115" s="783"/>
      <c r="K115" s="792"/>
      <c r="L115" s="793"/>
    </row>
    <row r="116" spans="9:12" x14ac:dyDescent="0.15">
      <c r="I116" s="778" t="s">
        <v>1819</v>
      </c>
      <c r="J116" s="779"/>
      <c r="K116" s="794">
        <v>1296</v>
      </c>
      <c r="L116" s="795"/>
    </row>
    <row r="117" spans="9:12" x14ac:dyDescent="0.15">
      <c r="I117" s="778" t="s">
        <v>1898</v>
      </c>
      <c r="J117" s="779"/>
      <c r="K117" s="794">
        <v>54608</v>
      </c>
      <c r="L117" s="795"/>
    </row>
    <row r="118" spans="9:12" x14ac:dyDescent="0.15">
      <c r="I118" s="778" t="s">
        <v>1900</v>
      </c>
      <c r="J118" s="779"/>
      <c r="K118" s="794">
        <v>14642</v>
      </c>
      <c r="L118" s="795"/>
    </row>
    <row r="119" spans="9:12" x14ac:dyDescent="0.15">
      <c r="I119" s="782" t="s">
        <v>1931</v>
      </c>
      <c r="J119" s="783"/>
      <c r="K119" s="796">
        <v>70546</v>
      </c>
      <c r="L119" s="797"/>
    </row>
    <row r="120" spans="9:12" x14ac:dyDescent="0.15">
      <c r="I120" s="782" t="s">
        <v>1932</v>
      </c>
      <c r="J120" s="783"/>
      <c r="K120" s="792"/>
      <c r="L120" s="793"/>
    </row>
    <row r="121" spans="9:12" x14ac:dyDescent="0.15">
      <c r="I121" s="778" t="s">
        <v>1819</v>
      </c>
      <c r="J121" s="779"/>
      <c r="K121" s="788">
        <v>830</v>
      </c>
      <c r="L121" s="789"/>
    </row>
    <row r="122" spans="9:12" x14ac:dyDescent="0.15">
      <c r="I122" s="782" t="s">
        <v>1933</v>
      </c>
      <c r="J122" s="783"/>
      <c r="K122" s="790">
        <v>830</v>
      </c>
      <c r="L122" s="791"/>
    </row>
    <row r="123" spans="9:12" x14ac:dyDescent="0.15">
      <c r="I123" s="782" t="s">
        <v>1881</v>
      </c>
      <c r="J123" s="783"/>
      <c r="K123" s="792"/>
      <c r="L123" s="793"/>
    </row>
    <row r="124" spans="9:12" x14ac:dyDescent="0.15">
      <c r="I124" s="778" t="s">
        <v>1841</v>
      </c>
      <c r="J124" s="779"/>
      <c r="K124" s="788">
        <v>109</v>
      </c>
      <c r="L124" s="789"/>
    </row>
    <row r="125" spans="9:12" x14ac:dyDescent="0.15">
      <c r="I125" s="782" t="s">
        <v>1882</v>
      </c>
      <c r="J125" s="783"/>
      <c r="K125" s="790">
        <v>109</v>
      </c>
      <c r="L125" s="791"/>
    </row>
    <row r="127" spans="9:12" x14ac:dyDescent="0.15">
      <c r="I127" s="782" t="s">
        <v>1885</v>
      </c>
      <c r="J127" s="783"/>
      <c r="K127" s="792"/>
      <c r="L127" s="793"/>
    </row>
    <row r="128" spans="9:12" x14ac:dyDescent="0.15">
      <c r="I128" s="778" t="s">
        <v>1817</v>
      </c>
      <c r="J128" s="779"/>
      <c r="K128" s="780">
        <v>5039</v>
      </c>
      <c r="L128" s="781"/>
    </row>
    <row r="129" spans="9:12" x14ac:dyDescent="0.15">
      <c r="I129" s="782" t="s">
        <v>1886</v>
      </c>
      <c r="J129" s="783"/>
      <c r="K129" s="784">
        <v>5039</v>
      </c>
      <c r="L129" s="785"/>
    </row>
    <row r="130" spans="9:12" x14ac:dyDescent="0.15">
      <c r="I130" s="782" t="s">
        <v>1849</v>
      </c>
      <c r="J130" s="783"/>
      <c r="K130" s="786">
        <v>693032.01</v>
      </c>
      <c r="L130" s="787"/>
    </row>
  </sheetData>
  <mergeCells count="375">
    <mergeCell ref="F2:G2"/>
    <mergeCell ref="F3:G3"/>
    <mergeCell ref="F10:G10"/>
    <mergeCell ref="F11:G11"/>
    <mergeCell ref="F8:G8"/>
    <mergeCell ref="F9:G9"/>
    <mergeCell ref="K8:L8"/>
    <mergeCell ref="F6:G6"/>
    <mergeCell ref="F7:G7"/>
    <mergeCell ref="F4:G4"/>
    <mergeCell ref="F5:G5"/>
    <mergeCell ref="K4:L4"/>
    <mergeCell ref="K5:L5"/>
    <mergeCell ref="K6:L6"/>
    <mergeCell ref="K7:L7"/>
    <mergeCell ref="K9:L9"/>
    <mergeCell ref="K10:L10"/>
    <mergeCell ref="K11:L11"/>
    <mergeCell ref="F18:G18"/>
    <mergeCell ref="F19:G19"/>
    <mergeCell ref="F16:G16"/>
    <mergeCell ref="F17:G17"/>
    <mergeCell ref="K16:L16"/>
    <mergeCell ref="F14:G14"/>
    <mergeCell ref="F15:G15"/>
    <mergeCell ref="F12:G12"/>
    <mergeCell ref="F13:G13"/>
    <mergeCell ref="K12:L12"/>
    <mergeCell ref="K13:L13"/>
    <mergeCell ref="K14:L14"/>
    <mergeCell ref="K15:L15"/>
    <mergeCell ref="D24:E24"/>
    <mergeCell ref="F24:G24"/>
    <mergeCell ref="D27:E27"/>
    <mergeCell ref="F27:G27"/>
    <mergeCell ref="K24:L24"/>
    <mergeCell ref="F22:G22"/>
    <mergeCell ref="F23:G23"/>
    <mergeCell ref="F20:G20"/>
    <mergeCell ref="F21:G21"/>
    <mergeCell ref="K20:L20"/>
    <mergeCell ref="K27:L27"/>
    <mergeCell ref="K21:L21"/>
    <mergeCell ref="K22:L22"/>
    <mergeCell ref="K23:L23"/>
    <mergeCell ref="D30:E30"/>
    <mergeCell ref="F30:G30"/>
    <mergeCell ref="D31:E31"/>
    <mergeCell ref="F31:G31"/>
    <mergeCell ref="K30:L30"/>
    <mergeCell ref="D28:E28"/>
    <mergeCell ref="F28:G28"/>
    <mergeCell ref="D29:E29"/>
    <mergeCell ref="F29:G29"/>
    <mergeCell ref="K31:L31"/>
    <mergeCell ref="K28:L28"/>
    <mergeCell ref="K29:L29"/>
    <mergeCell ref="D34:E34"/>
    <mergeCell ref="F34:G34"/>
    <mergeCell ref="D35:E35"/>
    <mergeCell ref="F35:G35"/>
    <mergeCell ref="K34:L34"/>
    <mergeCell ref="D32:E32"/>
    <mergeCell ref="F32:G32"/>
    <mergeCell ref="D33:E33"/>
    <mergeCell ref="F33:G33"/>
    <mergeCell ref="K32:L32"/>
    <mergeCell ref="K33:L33"/>
    <mergeCell ref="D38:E38"/>
    <mergeCell ref="F38:G38"/>
    <mergeCell ref="D39:E39"/>
    <mergeCell ref="F39:G39"/>
    <mergeCell ref="I38:J38"/>
    <mergeCell ref="K38:L38"/>
    <mergeCell ref="I39:J39"/>
    <mergeCell ref="K39:L39"/>
    <mergeCell ref="D36:E36"/>
    <mergeCell ref="F36:G36"/>
    <mergeCell ref="D37:E37"/>
    <mergeCell ref="F37:G37"/>
    <mergeCell ref="D42:E42"/>
    <mergeCell ref="F42:G42"/>
    <mergeCell ref="D43:E43"/>
    <mergeCell ref="F43:G43"/>
    <mergeCell ref="I42:J42"/>
    <mergeCell ref="K42:L42"/>
    <mergeCell ref="I43:J43"/>
    <mergeCell ref="K43:L43"/>
    <mergeCell ref="D40:E40"/>
    <mergeCell ref="F40:G40"/>
    <mergeCell ref="D41:E41"/>
    <mergeCell ref="F41:G41"/>
    <mergeCell ref="I40:J40"/>
    <mergeCell ref="K40:L40"/>
    <mergeCell ref="I41:J41"/>
    <mergeCell ref="K41:L41"/>
    <mergeCell ref="D46:E46"/>
    <mergeCell ref="F46:G46"/>
    <mergeCell ref="D47:E47"/>
    <mergeCell ref="F47:G47"/>
    <mergeCell ref="I46:J46"/>
    <mergeCell ref="K46:L46"/>
    <mergeCell ref="I47:J47"/>
    <mergeCell ref="K47:L47"/>
    <mergeCell ref="D44:E44"/>
    <mergeCell ref="F44:G44"/>
    <mergeCell ref="D45:E45"/>
    <mergeCell ref="F45:G45"/>
    <mergeCell ref="I44:J44"/>
    <mergeCell ref="K44:L44"/>
    <mergeCell ref="I45:J45"/>
    <mergeCell ref="K45:L45"/>
    <mergeCell ref="D50:E50"/>
    <mergeCell ref="F50:G50"/>
    <mergeCell ref="D51:E51"/>
    <mergeCell ref="F51:G51"/>
    <mergeCell ref="I50:J50"/>
    <mergeCell ref="K50:L50"/>
    <mergeCell ref="I51:J51"/>
    <mergeCell ref="K51:L51"/>
    <mergeCell ref="D48:E48"/>
    <mergeCell ref="F48:G48"/>
    <mergeCell ref="D49:E49"/>
    <mergeCell ref="F49:G49"/>
    <mergeCell ref="I48:J48"/>
    <mergeCell ref="K48:L48"/>
    <mergeCell ref="I49:J49"/>
    <mergeCell ref="K49:L49"/>
    <mergeCell ref="D54:E54"/>
    <mergeCell ref="F54:G54"/>
    <mergeCell ref="D55:E55"/>
    <mergeCell ref="F55:G55"/>
    <mergeCell ref="I54:J54"/>
    <mergeCell ref="K54:L54"/>
    <mergeCell ref="I55:J55"/>
    <mergeCell ref="K55:L55"/>
    <mergeCell ref="D52:E52"/>
    <mergeCell ref="F52:G52"/>
    <mergeCell ref="D53:E53"/>
    <mergeCell ref="F53:G53"/>
    <mergeCell ref="I52:J52"/>
    <mergeCell ref="K52:L52"/>
    <mergeCell ref="I53:J53"/>
    <mergeCell ref="K53:L53"/>
    <mergeCell ref="I59:J59"/>
    <mergeCell ref="K59:L59"/>
    <mergeCell ref="D56:E56"/>
    <mergeCell ref="F56:G56"/>
    <mergeCell ref="D57:E57"/>
    <mergeCell ref="F57:G57"/>
    <mergeCell ref="I56:J56"/>
    <mergeCell ref="K56:L56"/>
    <mergeCell ref="I57:J57"/>
    <mergeCell ref="K57:L57"/>
    <mergeCell ref="D65:E65"/>
    <mergeCell ref="F65:G65"/>
    <mergeCell ref="D66:E66"/>
    <mergeCell ref="F66:G66"/>
    <mergeCell ref="I66:J66"/>
    <mergeCell ref="K66:L66"/>
    <mergeCell ref="D63:E63"/>
    <mergeCell ref="F63:G63"/>
    <mergeCell ref="D64:E64"/>
    <mergeCell ref="F64:G64"/>
    <mergeCell ref="D69:E69"/>
    <mergeCell ref="F69:G69"/>
    <mergeCell ref="D70:E70"/>
    <mergeCell ref="F70:G70"/>
    <mergeCell ref="I69:J69"/>
    <mergeCell ref="K69:L69"/>
    <mergeCell ref="I70:J70"/>
    <mergeCell ref="K70:L70"/>
    <mergeCell ref="D67:E67"/>
    <mergeCell ref="F67:G67"/>
    <mergeCell ref="D68:E68"/>
    <mergeCell ref="F68:G68"/>
    <mergeCell ref="I67:J67"/>
    <mergeCell ref="K67:L67"/>
    <mergeCell ref="I68:J68"/>
    <mergeCell ref="K68:L68"/>
    <mergeCell ref="D73:E73"/>
    <mergeCell ref="F73:G73"/>
    <mergeCell ref="D74:E74"/>
    <mergeCell ref="F74:G74"/>
    <mergeCell ref="I73:J73"/>
    <mergeCell ref="K73:L73"/>
    <mergeCell ref="I74:J74"/>
    <mergeCell ref="K74:L74"/>
    <mergeCell ref="D71:E71"/>
    <mergeCell ref="F71:G71"/>
    <mergeCell ref="D72:E72"/>
    <mergeCell ref="F72:G72"/>
    <mergeCell ref="I71:J71"/>
    <mergeCell ref="K71:L71"/>
    <mergeCell ref="I72:J72"/>
    <mergeCell ref="K72:L72"/>
    <mergeCell ref="D77:E77"/>
    <mergeCell ref="F77:G77"/>
    <mergeCell ref="D78:E78"/>
    <mergeCell ref="F78:G78"/>
    <mergeCell ref="I77:J77"/>
    <mergeCell ref="K77:L77"/>
    <mergeCell ref="I78:J78"/>
    <mergeCell ref="K78:L78"/>
    <mergeCell ref="D75:E75"/>
    <mergeCell ref="F75:G75"/>
    <mergeCell ref="D76:E76"/>
    <mergeCell ref="F76:G76"/>
    <mergeCell ref="I75:J75"/>
    <mergeCell ref="K75:L75"/>
    <mergeCell ref="I76:J76"/>
    <mergeCell ref="K76:L76"/>
    <mergeCell ref="D81:E81"/>
    <mergeCell ref="F81:G81"/>
    <mergeCell ref="D82:E82"/>
    <mergeCell ref="F82:G82"/>
    <mergeCell ref="I81:J81"/>
    <mergeCell ref="K81:L81"/>
    <mergeCell ref="I82:J82"/>
    <mergeCell ref="K82:L82"/>
    <mergeCell ref="D79:E79"/>
    <mergeCell ref="F79:G79"/>
    <mergeCell ref="D80:E80"/>
    <mergeCell ref="F80:G80"/>
    <mergeCell ref="I79:J79"/>
    <mergeCell ref="K79:L79"/>
    <mergeCell ref="I80:J80"/>
    <mergeCell ref="K80:L80"/>
    <mergeCell ref="D85:E85"/>
    <mergeCell ref="F85:G85"/>
    <mergeCell ref="D86:E86"/>
    <mergeCell ref="F86:G86"/>
    <mergeCell ref="I85:J85"/>
    <mergeCell ref="K85:L85"/>
    <mergeCell ref="I86:J86"/>
    <mergeCell ref="K86:L86"/>
    <mergeCell ref="D83:E83"/>
    <mergeCell ref="F83:G83"/>
    <mergeCell ref="D84:E84"/>
    <mergeCell ref="F84:G84"/>
    <mergeCell ref="I83:J83"/>
    <mergeCell ref="K83:L83"/>
    <mergeCell ref="I84:J84"/>
    <mergeCell ref="K84:L84"/>
    <mergeCell ref="I90:J90"/>
    <mergeCell ref="K90:L90"/>
    <mergeCell ref="D87:E87"/>
    <mergeCell ref="F87:G87"/>
    <mergeCell ref="D88:E88"/>
    <mergeCell ref="F88:G88"/>
    <mergeCell ref="I87:J87"/>
    <mergeCell ref="K87:L87"/>
    <mergeCell ref="I88:J88"/>
    <mergeCell ref="K88:L88"/>
    <mergeCell ref="D96:E96"/>
    <mergeCell ref="F96:G96"/>
    <mergeCell ref="K2:L2"/>
    <mergeCell ref="K3:L3"/>
    <mergeCell ref="D94:E94"/>
    <mergeCell ref="F94:G94"/>
    <mergeCell ref="D95:E95"/>
    <mergeCell ref="F95:G95"/>
    <mergeCell ref="D91:E91"/>
    <mergeCell ref="F91:G91"/>
    <mergeCell ref="D93:E93"/>
    <mergeCell ref="F93:G93"/>
    <mergeCell ref="I91:J91"/>
    <mergeCell ref="K91:L91"/>
    <mergeCell ref="I93:J93"/>
    <mergeCell ref="D89:E89"/>
    <mergeCell ref="F89:G89"/>
    <mergeCell ref="D90:E90"/>
    <mergeCell ref="F90:G90"/>
    <mergeCell ref="I89:J89"/>
    <mergeCell ref="K89:L89"/>
    <mergeCell ref="K17:L17"/>
    <mergeCell ref="K18:L18"/>
    <mergeCell ref="K19:L19"/>
    <mergeCell ref="K62:L62"/>
    <mergeCell ref="I63:J63"/>
    <mergeCell ref="K63:L63"/>
    <mergeCell ref="I64:J64"/>
    <mergeCell ref="K64:L64"/>
    <mergeCell ref="I65:J65"/>
    <mergeCell ref="K65:L65"/>
    <mergeCell ref="K35:L35"/>
    <mergeCell ref="K36:L36"/>
    <mergeCell ref="K37:L37"/>
    <mergeCell ref="D60:K60"/>
    <mergeCell ref="D61:E61"/>
    <mergeCell ref="F61:G61"/>
    <mergeCell ref="D62:E62"/>
    <mergeCell ref="F62:G62"/>
    <mergeCell ref="I61:J61"/>
    <mergeCell ref="K61:L61"/>
    <mergeCell ref="I62:J62"/>
    <mergeCell ref="D58:E58"/>
    <mergeCell ref="F58:G58"/>
    <mergeCell ref="D59:E59"/>
    <mergeCell ref="F59:G59"/>
    <mergeCell ref="I58:J58"/>
    <mergeCell ref="K58:L58"/>
    <mergeCell ref="I97:J97"/>
    <mergeCell ref="K97:L97"/>
    <mergeCell ref="I98:J98"/>
    <mergeCell ref="K98:L98"/>
    <mergeCell ref="I99:J99"/>
    <mergeCell ref="K99:L99"/>
    <mergeCell ref="K93:L93"/>
    <mergeCell ref="I94:J94"/>
    <mergeCell ref="K94:L94"/>
    <mergeCell ref="I95:J95"/>
    <mergeCell ref="K95:L95"/>
    <mergeCell ref="I96:J96"/>
    <mergeCell ref="K96:L96"/>
    <mergeCell ref="I103:J103"/>
    <mergeCell ref="K103:L103"/>
    <mergeCell ref="I104:J104"/>
    <mergeCell ref="K104:L104"/>
    <mergeCell ref="I105:J105"/>
    <mergeCell ref="K105:L105"/>
    <mergeCell ref="I100:J100"/>
    <mergeCell ref="K100:L100"/>
    <mergeCell ref="I101:J101"/>
    <mergeCell ref="K101:L101"/>
    <mergeCell ref="I102:J102"/>
    <mergeCell ref="K102:L102"/>
    <mergeCell ref="I109:J109"/>
    <mergeCell ref="K109:L109"/>
    <mergeCell ref="I110:J110"/>
    <mergeCell ref="K110:L110"/>
    <mergeCell ref="I111:J111"/>
    <mergeCell ref="K111:L111"/>
    <mergeCell ref="I106:J106"/>
    <mergeCell ref="K106:L106"/>
    <mergeCell ref="I107:J107"/>
    <mergeCell ref="K107:L107"/>
    <mergeCell ref="I108:J108"/>
    <mergeCell ref="K108:L108"/>
    <mergeCell ref="I115:J115"/>
    <mergeCell ref="K115:L115"/>
    <mergeCell ref="I116:J116"/>
    <mergeCell ref="K116:L116"/>
    <mergeCell ref="I117:J117"/>
    <mergeCell ref="K117:L117"/>
    <mergeCell ref="I112:J112"/>
    <mergeCell ref="K112:L112"/>
    <mergeCell ref="I113:J113"/>
    <mergeCell ref="K113:L113"/>
    <mergeCell ref="I114:J114"/>
    <mergeCell ref="K114:L114"/>
    <mergeCell ref="I121:J121"/>
    <mergeCell ref="K121:L121"/>
    <mergeCell ref="I122:J122"/>
    <mergeCell ref="K122:L122"/>
    <mergeCell ref="I123:J123"/>
    <mergeCell ref="K123:L123"/>
    <mergeCell ref="I118:J118"/>
    <mergeCell ref="K118:L118"/>
    <mergeCell ref="I119:J119"/>
    <mergeCell ref="K119:L119"/>
    <mergeCell ref="I120:J120"/>
    <mergeCell ref="K120:L120"/>
    <mergeCell ref="I128:J128"/>
    <mergeCell ref="K128:L128"/>
    <mergeCell ref="I129:J129"/>
    <mergeCell ref="K129:L129"/>
    <mergeCell ref="I130:J130"/>
    <mergeCell ref="K130:L130"/>
    <mergeCell ref="I124:J124"/>
    <mergeCell ref="K124:L124"/>
    <mergeCell ref="I125:J125"/>
    <mergeCell ref="K125:L125"/>
    <mergeCell ref="I127:J127"/>
    <mergeCell ref="K127:L127"/>
  </mergeCells>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FCC-EE5C-4EF6-928C-76AD614CCCB1}">
  <sheetPr>
    <pageSetUpPr fitToPage="1"/>
  </sheetPr>
  <dimension ref="A1:O64"/>
  <sheetViews>
    <sheetView workbookViewId="0">
      <selection activeCell="D13" sqref="D1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5" max="15" width="15.6640625" customWidth="1"/>
  </cols>
  <sheetData>
    <row r="1" spans="1:15" ht="99.75" customHeight="1" thickBot="1" x14ac:dyDescent="0.2">
      <c r="A1" s="773"/>
      <c r="B1" s="773"/>
      <c r="C1" s="773"/>
      <c r="D1" s="773"/>
      <c r="E1" s="773"/>
      <c r="F1" s="773"/>
      <c r="G1" s="773"/>
      <c r="H1" s="773"/>
      <c r="I1" s="773"/>
      <c r="J1" s="773"/>
      <c r="K1" s="773"/>
      <c r="L1" s="773"/>
      <c r="M1" s="774"/>
    </row>
    <row r="2" spans="1:15" ht="17" thickBot="1" x14ac:dyDescent="0.25">
      <c r="A2" s="43">
        <v>44866</v>
      </c>
      <c r="B2" s="44"/>
      <c r="C2" s="44"/>
      <c r="D2" s="44"/>
      <c r="E2" s="44"/>
      <c r="F2" s="44"/>
      <c r="G2" s="44"/>
      <c r="H2" s="44"/>
      <c r="I2" s="44"/>
      <c r="J2" s="44"/>
      <c r="K2" s="44"/>
      <c r="L2" s="44"/>
      <c r="M2" s="45" t="s">
        <v>66</v>
      </c>
    </row>
    <row r="3" spans="1:15" ht="17" thickBot="1" x14ac:dyDescent="0.2">
      <c r="A3" s="46"/>
      <c r="B3" s="766" t="s">
        <v>67</v>
      </c>
      <c r="C3" s="766"/>
      <c r="D3" s="767"/>
      <c r="E3" s="766" t="s">
        <v>48</v>
      </c>
      <c r="F3" s="766"/>
      <c r="G3" s="767"/>
      <c r="H3" s="766" t="s">
        <v>68</v>
      </c>
      <c r="I3" s="766"/>
      <c r="J3" s="767"/>
      <c r="K3" s="766" t="s">
        <v>49</v>
      </c>
      <c r="L3" s="766"/>
      <c r="M3" s="768"/>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f>'11 Data Dump'!R42</f>
        <v>4</v>
      </c>
      <c r="C5" s="225">
        <f>'11 Data Dump'!S42</f>
        <v>4</v>
      </c>
      <c r="D5" s="120">
        <f>'11 Data Dump'!T42</f>
        <v>465870.72</v>
      </c>
      <c r="E5" s="231">
        <v>2</v>
      </c>
      <c r="F5" s="231">
        <v>2</v>
      </c>
      <c r="G5" s="6">
        <v>215166.4</v>
      </c>
      <c r="H5" s="238">
        <f>SUM(B5+'Oct Report'!H5)</f>
        <v>16</v>
      </c>
      <c r="I5" s="238">
        <f>SUM(C5+'Oct Report'!I5)</f>
        <v>16</v>
      </c>
      <c r="J5" s="291">
        <f>SUM(D5+'Oct Report'!J5)</f>
        <v>1521923.8599999999</v>
      </c>
      <c r="K5" s="231">
        <f>SUM(E5+'Oct Report'!K5)</f>
        <v>6</v>
      </c>
      <c r="L5" s="231">
        <f>SUM(F5+'Oct Report'!L5)</f>
        <v>6</v>
      </c>
      <c r="M5" s="294">
        <f>SUM(G5+'Oct Report'!M5)</f>
        <v>512074</v>
      </c>
      <c r="O5" s="29"/>
    </row>
    <row r="6" spans="1:15" ht="16" x14ac:dyDescent="0.2">
      <c r="A6" s="52" t="s">
        <v>41</v>
      </c>
      <c r="B6" s="225">
        <f>'11 Data Dump'!R41</f>
        <v>3</v>
      </c>
      <c r="C6" s="225">
        <f>'11 Data Dump'!S41</f>
        <v>3</v>
      </c>
      <c r="D6" s="120">
        <f>'11 Data Dump'!T41</f>
        <v>290128.7</v>
      </c>
      <c r="E6" s="233">
        <v>14</v>
      </c>
      <c r="F6" s="233">
        <v>14</v>
      </c>
      <c r="G6" s="6">
        <v>2407028.5100000002</v>
      </c>
      <c r="H6" s="228">
        <f>SUM(B6+'Oct Report'!H6)</f>
        <v>45</v>
      </c>
      <c r="I6" s="228">
        <f>SUM(C6+'Oct Report'!I6)</f>
        <v>45</v>
      </c>
      <c r="J6" s="292">
        <f>SUM(D6+'Oct Report'!J6)</f>
        <v>5973120.3099999996</v>
      </c>
      <c r="K6" s="233">
        <f>SUM(E6+'Oct Report'!K6)</f>
        <v>63</v>
      </c>
      <c r="L6" s="233">
        <f>SUM(F6+'Oct Report'!L6)</f>
        <v>63</v>
      </c>
      <c r="M6" s="295">
        <f>SUM(G6+'Oct Report'!M6)</f>
        <v>7832202.4700000007</v>
      </c>
    </row>
    <row r="7" spans="1:15" ht="16" x14ac:dyDescent="0.2">
      <c r="A7" s="52" t="s">
        <v>5</v>
      </c>
      <c r="B7" s="226">
        <f>'11 Data Dump'!R43</f>
        <v>1</v>
      </c>
      <c r="C7" s="227">
        <f>'11 Data Dump'!S43</f>
        <v>2</v>
      </c>
      <c r="D7" s="120">
        <f>'11 Data Dump'!T43</f>
        <v>79743.12</v>
      </c>
      <c r="E7" s="233">
        <v>0</v>
      </c>
      <c r="F7" s="233">
        <v>0</v>
      </c>
      <c r="G7" s="6">
        <v>0</v>
      </c>
      <c r="H7" s="228">
        <f>SUM(B7+'Oct Report'!H7)</f>
        <v>4</v>
      </c>
      <c r="I7" s="228">
        <f>SUM(C7+'Oct Report'!I7)</f>
        <v>8</v>
      </c>
      <c r="J7" s="292">
        <f>SUM(D7+'Oct Report'!J7)</f>
        <v>385664.3</v>
      </c>
      <c r="K7" s="233">
        <f>SUM(E7+'Oct Report'!K7)</f>
        <v>4</v>
      </c>
      <c r="L7" s="233">
        <f>SUM(F7+'Oct Report'!L7)</f>
        <v>6</v>
      </c>
      <c r="M7" s="295">
        <f>SUM(G7+'Oct Report'!M7)</f>
        <v>732566.25</v>
      </c>
    </row>
    <row r="8" spans="1:15" ht="16" x14ac:dyDescent="0.2">
      <c r="A8" s="52" t="s">
        <v>39</v>
      </c>
      <c r="B8" s="226">
        <f>'11 Data Dump'!R44</f>
        <v>1</v>
      </c>
      <c r="C8" s="226">
        <f>'11 Data Dump'!S44</f>
        <v>4</v>
      </c>
      <c r="D8" s="121">
        <f>'11 Data Dump'!T44</f>
        <v>180841.2</v>
      </c>
      <c r="E8" s="233">
        <v>6</v>
      </c>
      <c r="F8" s="234">
        <v>63</v>
      </c>
      <c r="G8" s="7">
        <v>2896756.48</v>
      </c>
      <c r="H8" s="228">
        <f>SUM(B8+'Oct Report'!H8)</f>
        <v>16</v>
      </c>
      <c r="I8" s="228">
        <f>SUM(C8+'Oct Report'!I8)</f>
        <v>287</v>
      </c>
      <c r="J8" s="292">
        <f>SUM(D8+'Oct Report'!J8)</f>
        <v>14598000.42</v>
      </c>
      <c r="K8" s="233">
        <f>SUM(E8+'Oct Report'!K8)</f>
        <v>34</v>
      </c>
      <c r="L8" s="233">
        <f>SUM(F8+'Oct Report'!L8)</f>
        <v>572</v>
      </c>
      <c r="M8" s="295">
        <f>SUM(G8+'Oct Report'!M8)</f>
        <v>29921064.120000001</v>
      </c>
    </row>
    <row r="9" spans="1:15" ht="16" x14ac:dyDescent="0.2">
      <c r="A9" s="52" t="s">
        <v>40</v>
      </c>
      <c r="B9" s="228">
        <v>0</v>
      </c>
      <c r="C9" s="228">
        <v>0</v>
      </c>
      <c r="D9" s="228">
        <v>0</v>
      </c>
      <c r="E9" s="233">
        <v>0</v>
      </c>
      <c r="F9" s="235">
        <v>0</v>
      </c>
      <c r="G9" s="7">
        <v>0</v>
      </c>
      <c r="H9" s="228">
        <f>SUM(B9+'Oct Report'!H9)</f>
        <v>0</v>
      </c>
      <c r="I9" s="228">
        <f>SUM(C9+'Oct Report'!I9)</f>
        <v>0</v>
      </c>
      <c r="J9" s="292">
        <f>SUM(D9+'Oct Report'!J9)</f>
        <v>0</v>
      </c>
      <c r="K9" s="233">
        <f>SUM(E9+'Oct Report'!K9)</f>
        <v>0</v>
      </c>
      <c r="L9" s="233">
        <f>SUM(F9+'Oct Report'!L9)</f>
        <v>0</v>
      </c>
      <c r="M9" s="295">
        <f>SUM(G9+'Oct Report'!M9)</f>
        <v>0</v>
      </c>
    </row>
    <row r="10" spans="1:15" ht="16" x14ac:dyDescent="0.2">
      <c r="A10" s="52" t="s">
        <v>43</v>
      </c>
      <c r="B10" s="228">
        <v>0</v>
      </c>
      <c r="C10" s="228">
        <v>0</v>
      </c>
      <c r="D10" s="228">
        <v>0</v>
      </c>
      <c r="E10" s="233">
        <v>7</v>
      </c>
      <c r="F10" s="232">
        <v>7</v>
      </c>
      <c r="G10" s="6">
        <v>573624.55000000005</v>
      </c>
      <c r="H10" s="228">
        <f>SUM(B10+'Oct Report'!H10)</f>
        <v>15</v>
      </c>
      <c r="I10" s="228">
        <f>SUM(C10+'Oct Report'!I10)</f>
        <v>15</v>
      </c>
      <c r="J10" s="292">
        <f>SUM(D10+'Oct Report'!J10)</f>
        <v>995597.9</v>
      </c>
      <c r="K10" s="233">
        <f>SUM(E10+'Oct Report'!K10)</f>
        <v>10</v>
      </c>
      <c r="L10" s="233">
        <f>SUM(F10+'Oct Report'!L10)</f>
        <v>10</v>
      </c>
      <c r="M10" s="295">
        <f>SUM(G10+'Oct Report'!M10)</f>
        <v>781919.65</v>
      </c>
    </row>
    <row r="11" spans="1:15" ht="16" x14ac:dyDescent="0.2">
      <c r="A11" s="52" t="s">
        <v>37</v>
      </c>
      <c r="B11" s="228">
        <v>0</v>
      </c>
      <c r="C11" s="228">
        <v>0</v>
      </c>
      <c r="D11" s="228">
        <v>0</v>
      </c>
      <c r="E11" s="233">
        <v>1</v>
      </c>
      <c r="F11" s="232">
        <v>2</v>
      </c>
      <c r="G11" s="7">
        <v>170746.4</v>
      </c>
      <c r="H11" s="228">
        <f>SUM(B11+'Oct Report'!H11)</f>
        <v>0</v>
      </c>
      <c r="I11" s="228">
        <f>SUM(C11+'Oct Report'!I11)</f>
        <v>0</v>
      </c>
      <c r="J11" s="292">
        <f>SUM(D11+'Oct Report'!J11)</f>
        <v>0</v>
      </c>
      <c r="K11" s="233">
        <f>SUM(E11+'Oct Report'!K11)</f>
        <v>20</v>
      </c>
      <c r="L11" s="233">
        <f>SUM(F11+'Oct Report'!L11)</f>
        <v>22</v>
      </c>
      <c r="M11" s="295">
        <f>SUM(G11+'Oct Report'!M11)</f>
        <v>1670387.0499999998</v>
      </c>
    </row>
    <row r="12" spans="1:15" ht="16" x14ac:dyDescent="0.2">
      <c r="A12" s="52" t="s">
        <v>38</v>
      </c>
      <c r="B12" s="228">
        <v>0</v>
      </c>
      <c r="C12" s="228">
        <v>0</v>
      </c>
      <c r="D12" s="228">
        <v>0</v>
      </c>
      <c r="E12" s="233">
        <v>0</v>
      </c>
      <c r="F12" s="235">
        <v>0</v>
      </c>
      <c r="G12" s="7">
        <v>0</v>
      </c>
      <c r="H12" s="228">
        <f>SUM(B12+'Oct Report'!H12)</f>
        <v>0</v>
      </c>
      <c r="I12" s="228">
        <f>SUM(C12+'Oct Report'!I12)</f>
        <v>0</v>
      </c>
      <c r="J12" s="292">
        <f>SUM(D12+'Oct Report'!J12)</f>
        <v>0</v>
      </c>
      <c r="K12" s="233">
        <f>SUM(E12+'Oct Report'!K12)</f>
        <v>0</v>
      </c>
      <c r="L12" s="233">
        <f>SUM(F12+'Oct Report'!L12)</f>
        <v>0</v>
      </c>
      <c r="M12" s="295">
        <f>SUM(G12+'Oct Report'!M12)</f>
        <v>0</v>
      </c>
    </row>
    <row r="13" spans="1:15" ht="17" x14ac:dyDescent="0.2">
      <c r="A13" s="54" t="s">
        <v>6</v>
      </c>
      <c r="B13" s="228">
        <v>1</v>
      </c>
      <c r="C13" s="228">
        <v>1</v>
      </c>
      <c r="D13" s="121">
        <f>'11 Data Dump'!N54</f>
        <v>8184</v>
      </c>
      <c r="E13" s="233">
        <v>3</v>
      </c>
      <c r="F13" s="232">
        <v>3</v>
      </c>
      <c r="G13" s="6">
        <v>62930.3</v>
      </c>
      <c r="H13" s="228">
        <f>SUM(B13+'Oct Report'!H13)</f>
        <v>20</v>
      </c>
      <c r="I13" s="228">
        <f>SUM(C13+'Oct Report'!I13)</f>
        <v>20</v>
      </c>
      <c r="J13" s="292">
        <f>SUM(D13+'Oct Report'!J13)</f>
        <v>320652.13999999996</v>
      </c>
      <c r="K13" s="233">
        <f>SUM(E13+'Oct Report'!K13)</f>
        <v>20</v>
      </c>
      <c r="L13" s="233">
        <f>SUM(F13+'Oct Report'!L13)</f>
        <v>20</v>
      </c>
      <c r="M13" s="295">
        <f>SUM(G13+'Oct Report'!M13)</f>
        <v>229184.84999999998</v>
      </c>
    </row>
    <row r="14" spans="1:15" ht="16" x14ac:dyDescent="0.2">
      <c r="A14" s="52" t="s">
        <v>7</v>
      </c>
      <c r="B14" s="228">
        <v>0</v>
      </c>
      <c r="C14" s="228">
        <v>0</v>
      </c>
      <c r="D14" s="228">
        <v>0</v>
      </c>
      <c r="E14" s="233">
        <v>0</v>
      </c>
      <c r="F14" s="232">
        <v>0</v>
      </c>
      <c r="G14" s="7">
        <v>0</v>
      </c>
      <c r="H14" s="228">
        <f>SUM(B14+'Oct Report'!H14)</f>
        <v>0</v>
      </c>
      <c r="I14" s="228">
        <f>SUM(C14+'Oct Report'!I14)</f>
        <v>0</v>
      </c>
      <c r="J14" s="292">
        <f>SUM(D14+'Oct Report'!J14)</f>
        <v>0</v>
      </c>
      <c r="K14" s="233">
        <f>SUM(E14+'Oct Report'!K14)</f>
        <v>0</v>
      </c>
      <c r="L14" s="233">
        <f>SUM(F14+'Oct Report'!L14)</f>
        <v>0</v>
      </c>
      <c r="M14" s="295">
        <f>SUM(G14+'Oct Report'!M14)</f>
        <v>0</v>
      </c>
    </row>
    <row r="15" spans="1:15" ht="16" x14ac:dyDescent="0.2">
      <c r="A15" s="52" t="s">
        <v>8</v>
      </c>
      <c r="B15" s="228">
        <v>0</v>
      </c>
      <c r="C15" s="228">
        <v>0</v>
      </c>
      <c r="D15" s="228">
        <v>0</v>
      </c>
      <c r="E15" s="233">
        <v>0</v>
      </c>
      <c r="F15" s="232">
        <v>0</v>
      </c>
      <c r="G15" s="7">
        <v>0</v>
      </c>
      <c r="H15" s="228">
        <f>SUM(B15+'Oct Report'!H15)</f>
        <v>8</v>
      </c>
      <c r="I15" s="228">
        <f>SUM(C15+'Oct Report'!I15)</f>
        <v>8</v>
      </c>
      <c r="J15" s="292">
        <f>SUM(D15+'Oct Report'!J15)</f>
        <v>1762314.5</v>
      </c>
      <c r="K15" s="233">
        <f>SUM(E15+'Oct Report'!K15)</f>
        <v>3</v>
      </c>
      <c r="L15" s="233">
        <f>SUM(F15+'Oct Report'!L15)</f>
        <v>3</v>
      </c>
      <c r="M15" s="295">
        <f>SUM(G15+'Oct Report'!M15)</f>
        <v>33538.5</v>
      </c>
    </row>
    <row r="16" spans="1:15" ht="16" x14ac:dyDescent="0.2">
      <c r="A16" s="52" t="s">
        <v>9</v>
      </c>
      <c r="B16" s="228">
        <v>0</v>
      </c>
      <c r="C16" s="228">
        <v>0</v>
      </c>
      <c r="D16" s="228">
        <v>0</v>
      </c>
      <c r="E16" s="233">
        <v>0</v>
      </c>
      <c r="F16" s="232">
        <v>0</v>
      </c>
      <c r="G16" s="8">
        <v>0</v>
      </c>
      <c r="H16" s="228">
        <f>SUM(B16+'Oct Report'!H16)</f>
        <v>1</v>
      </c>
      <c r="I16" s="228">
        <f>SUM(C16+'Oct Report'!I16)</f>
        <v>1</v>
      </c>
      <c r="J16" s="292">
        <f>SUM(D16+'Oct Report'!J16)</f>
        <v>37000000</v>
      </c>
      <c r="K16" s="233">
        <f>SUM(E16+'Oct Report'!K16)</f>
        <v>0</v>
      </c>
      <c r="L16" s="233">
        <f>SUM(F16+'Oct Report'!L16)</f>
        <v>0</v>
      </c>
      <c r="M16" s="295">
        <f>SUM(G16+'Oct Report'!M16)</f>
        <v>0</v>
      </c>
    </row>
    <row r="17" spans="1:14" ht="16" x14ac:dyDescent="0.2">
      <c r="A17" s="52" t="s">
        <v>10</v>
      </c>
      <c r="B17" s="228">
        <v>0</v>
      </c>
      <c r="C17" s="228">
        <v>0</v>
      </c>
      <c r="D17" s="228">
        <v>0</v>
      </c>
      <c r="E17" s="233">
        <v>0</v>
      </c>
      <c r="F17" s="232">
        <v>0</v>
      </c>
      <c r="G17" s="7">
        <v>0</v>
      </c>
      <c r="H17" s="228">
        <f>SUM(B17+'Oct Report'!H17)</f>
        <v>0</v>
      </c>
      <c r="I17" s="228">
        <f>SUM(C17+'Oct Report'!I17)</f>
        <v>0</v>
      </c>
      <c r="J17" s="292">
        <f>SUM(D17+'Oct Report'!J17)</f>
        <v>0</v>
      </c>
      <c r="K17" s="233">
        <f>SUM(E17+'Oct Report'!K17)</f>
        <v>0</v>
      </c>
      <c r="L17" s="233">
        <f>SUM(F17+'Oct Report'!L17)</f>
        <v>0</v>
      </c>
      <c r="M17" s="295">
        <f>SUM(G17+'Oct Report'!M17)</f>
        <v>0</v>
      </c>
    </row>
    <row r="18" spans="1:14" ht="17" thickBot="1" x14ac:dyDescent="0.25">
      <c r="A18" s="55" t="s">
        <v>11</v>
      </c>
      <c r="B18" s="228">
        <v>0</v>
      </c>
      <c r="C18" s="228">
        <v>0</v>
      </c>
      <c r="D18" s="228">
        <v>0</v>
      </c>
      <c r="E18" s="236">
        <v>0</v>
      </c>
      <c r="F18" s="232">
        <v>0</v>
      </c>
      <c r="G18" s="9">
        <v>0</v>
      </c>
      <c r="H18" s="239">
        <f>SUM(B18+'Oct Report'!H18)</f>
        <v>0</v>
      </c>
      <c r="I18" s="239">
        <f>SUM(C18+'Oct Report'!I18)</f>
        <v>0</v>
      </c>
      <c r="J18" s="293">
        <f>SUM(D18+'Oct Report'!J18)</f>
        <v>0</v>
      </c>
      <c r="K18" s="236">
        <f>SUM(E18+'Oct Report'!K18)</f>
        <v>0</v>
      </c>
      <c r="L18" s="236">
        <f>SUM(F18+'Oct Report'!L18)</f>
        <v>0</v>
      </c>
      <c r="M18" s="296">
        <f>SUM(G18+'Oct Report'!M18)</f>
        <v>0</v>
      </c>
    </row>
    <row r="19" spans="1:14" ht="17" thickBot="1" x14ac:dyDescent="0.25">
      <c r="A19" s="56" t="s">
        <v>12</v>
      </c>
      <c r="B19" s="230">
        <f>SUM(B5:B18)</f>
        <v>10</v>
      </c>
      <c r="C19" s="230">
        <f t="shared" ref="C19:M19" si="0">SUM(C5:C18)</f>
        <v>14</v>
      </c>
      <c r="D19" s="88">
        <f t="shared" si="0"/>
        <v>1024767.74</v>
      </c>
      <c r="E19" s="237">
        <f t="shared" si="0"/>
        <v>33</v>
      </c>
      <c r="F19" s="237">
        <f t="shared" si="0"/>
        <v>91</v>
      </c>
      <c r="G19" s="90">
        <f t="shared" si="0"/>
        <v>6326252.6400000006</v>
      </c>
      <c r="H19" s="230">
        <f t="shared" si="0"/>
        <v>125</v>
      </c>
      <c r="I19" s="230">
        <f t="shared" si="0"/>
        <v>400</v>
      </c>
      <c r="J19" s="88">
        <f t="shared" si="0"/>
        <v>62557273.43</v>
      </c>
      <c r="K19" s="237">
        <f t="shared" si="0"/>
        <v>160</v>
      </c>
      <c r="L19" s="237">
        <f t="shared" si="0"/>
        <v>702</v>
      </c>
      <c r="M19" s="307">
        <f t="shared" si="0"/>
        <v>41712936.890000001</v>
      </c>
      <c r="N19" s="23"/>
    </row>
    <row r="20" spans="1:14" ht="17" thickBot="1" x14ac:dyDescent="0.25">
      <c r="A20" s="57"/>
      <c r="B20" s="57"/>
      <c r="C20" s="57"/>
      <c r="D20" s="57"/>
      <c r="E20" s="57"/>
      <c r="F20" s="57"/>
      <c r="G20" s="57"/>
      <c r="H20" s="57"/>
      <c r="I20" s="57"/>
      <c r="J20" s="57"/>
      <c r="K20" s="57"/>
      <c r="L20" s="57"/>
      <c r="M20" s="57"/>
    </row>
    <row r="21" spans="1:14"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4" ht="16" x14ac:dyDescent="0.15">
      <c r="A22" s="61" t="s">
        <v>44</v>
      </c>
      <c r="B22" s="133"/>
      <c r="C22" s="240">
        <f>'11 Data Dump'!B40</f>
        <v>26</v>
      </c>
      <c r="D22" s="156">
        <f>'11 Data Dump'!N40</f>
        <v>1062187.3500000001</v>
      </c>
      <c r="E22" s="138"/>
      <c r="F22" s="244">
        <v>34</v>
      </c>
      <c r="G22" s="141">
        <v>624640.52</v>
      </c>
      <c r="H22" s="136"/>
      <c r="I22" s="240">
        <f>SUM(C22+'Oct Report'!I22)</f>
        <v>246</v>
      </c>
      <c r="J22" s="297">
        <f>SUM(D22+'Oct Report'!J22)</f>
        <v>7025677.959999999</v>
      </c>
      <c r="K22" s="249"/>
      <c r="L22" s="278">
        <f>SUM(F22+'Oct Report'!L22)</f>
        <v>283</v>
      </c>
      <c r="M22" s="319">
        <f>SUM(G22+'Oct Report'!M22)</f>
        <v>4000264.6199999996</v>
      </c>
    </row>
    <row r="23" spans="1:14" ht="16" x14ac:dyDescent="0.2">
      <c r="A23" s="62" t="s">
        <v>13</v>
      </c>
      <c r="B23" s="134"/>
      <c r="C23" s="241">
        <f>'11 Data Dump'!B13</f>
        <v>11</v>
      </c>
      <c r="D23" s="157">
        <f>'11 Data Dump'!N13</f>
        <v>2597399</v>
      </c>
      <c r="E23" s="139"/>
      <c r="F23" s="245">
        <v>25</v>
      </c>
      <c r="G23" s="15">
        <v>3464167.5</v>
      </c>
      <c r="H23" s="134"/>
      <c r="I23" s="241">
        <f>SUM(C23+'Oct Report'!I23)</f>
        <v>131</v>
      </c>
      <c r="J23" s="298">
        <f>SUM(D23+'Oct Report'!J23)</f>
        <v>56899667.68</v>
      </c>
      <c r="K23" s="251"/>
      <c r="L23" s="279">
        <f>SUM(F23+'Oct Report'!L23)</f>
        <v>118</v>
      </c>
      <c r="M23" s="320">
        <f>SUM(G23+'Oct Report'!M23)</f>
        <v>15489074.76</v>
      </c>
    </row>
    <row r="24" spans="1:14" ht="17" thickBot="1" x14ac:dyDescent="0.25">
      <c r="A24" s="63" t="s">
        <v>47</v>
      </c>
      <c r="B24" s="135"/>
      <c r="C24" s="242">
        <v>0</v>
      </c>
      <c r="D24" s="158">
        <v>0</v>
      </c>
      <c r="E24" s="140"/>
      <c r="F24" s="246">
        <v>1</v>
      </c>
      <c r="G24" s="16">
        <v>21808.1</v>
      </c>
      <c r="H24" s="137"/>
      <c r="I24" s="248">
        <f>SUM(C24+'Oct Report'!I24)</f>
        <v>18</v>
      </c>
      <c r="J24" s="299">
        <f>SUM(D24+'Oct Report'!J24)</f>
        <v>474450.72000000003</v>
      </c>
      <c r="K24" s="253"/>
      <c r="L24" s="280">
        <f>SUM(F24+'Oct Report'!L24)</f>
        <v>7</v>
      </c>
      <c r="M24" s="321">
        <f>SUM(G24+'Oct Report'!M24)</f>
        <v>3923198.48</v>
      </c>
    </row>
    <row r="25" spans="1:14" ht="17" thickBot="1" x14ac:dyDescent="0.25">
      <c r="A25" s="64" t="s">
        <v>14</v>
      </c>
      <c r="B25" s="132"/>
      <c r="C25" s="243">
        <f>SUM(C22:C24)</f>
        <v>37</v>
      </c>
      <c r="D25" s="91">
        <f>SUM(D22:D24)</f>
        <v>3659586.35</v>
      </c>
      <c r="E25" s="129"/>
      <c r="F25" s="247">
        <f>SUM(F22:F24)</f>
        <v>60</v>
      </c>
      <c r="G25" s="92">
        <f>SUM(G22:G24)</f>
        <v>4110616.12</v>
      </c>
      <c r="H25" s="132"/>
      <c r="I25" s="243">
        <f>SUM(I22:I24)</f>
        <v>395</v>
      </c>
      <c r="J25" s="91">
        <f>SUM(J22:J24)</f>
        <v>64399796.359999999</v>
      </c>
      <c r="K25" s="322"/>
      <c r="L25" s="247">
        <f>SUM(L22:L24)</f>
        <v>408</v>
      </c>
      <c r="M25" s="143">
        <f>SUM(M22:M24)</f>
        <v>23412537.859999999</v>
      </c>
    </row>
    <row r="26" spans="1:14" ht="17" thickBot="1" x14ac:dyDescent="0.25">
      <c r="A26" s="57"/>
      <c r="B26" s="57"/>
      <c r="C26" s="57"/>
      <c r="D26" s="57"/>
      <c r="E26" s="57"/>
      <c r="F26" s="57"/>
      <c r="G26" s="57"/>
      <c r="H26" s="57"/>
      <c r="I26" s="57"/>
      <c r="J26" s="57"/>
      <c r="K26" s="57"/>
      <c r="L26" s="57"/>
      <c r="M26" s="57"/>
    </row>
    <row r="27" spans="1:14"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4" ht="18" thickBot="1" x14ac:dyDescent="0.25">
      <c r="A28" s="67" t="s">
        <v>62</v>
      </c>
      <c r="B28" s="126"/>
      <c r="C28" s="127">
        <v>1</v>
      </c>
      <c r="D28" s="103">
        <f>SUM(C5:C12)+C28</f>
        <v>14</v>
      </c>
      <c r="E28" s="129"/>
      <c r="F28" s="128">
        <v>1</v>
      </c>
      <c r="G28" s="99">
        <f>SUM(F5:F12)+F28</f>
        <v>89</v>
      </c>
      <c r="H28" s="125"/>
      <c r="I28" s="124">
        <f>SUM(C28+'Oct Report'!I28)</f>
        <v>8</v>
      </c>
      <c r="J28" s="124">
        <f>SUM(D28+'Oct Report'!J28)</f>
        <v>379</v>
      </c>
      <c r="K28" s="129"/>
      <c r="L28" s="128">
        <f>SUM(F28+'Oct Report'!L28)</f>
        <v>8</v>
      </c>
      <c r="M28" s="128">
        <f>SUM(G28+'Oct Report'!M28)</f>
        <v>687</v>
      </c>
    </row>
    <row r="29" spans="1:14" ht="17" thickBot="1" x14ac:dyDescent="0.25">
      <c r="A29" s="57"/>
      <c r="B29" s="57"/>
      <c r="C29" s="57"/>
      <c r="D29" s="57"/>
      <c r="E29" s="57"/>
      <c r="F29" s="57"/>
      <c r="G29" s="57"/>
      <c r="H29" s="57"/>
      <c r="I29" s="57"/>
      <c r="J29" s="57"/>
      <c r="K29" s="57"/>
      <c r="L29" s="57"/>
      <c r="M29" s="57"/>
    </row>
    <row r="30" spans="1:14"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4" ht="35" thickBot="1" x14ac:dyDescent="0.25">
      <c r="A31" s="69" t="s">
        <v>64</v>
      </c>
      <c r="B31" s="126"/>
      <c r="C31" s="131">
        <f>SUM(B19+C25)</f>
        <v>47</v>
      </c>
      <c r="D31" s="91">
        <f>SUM(D19+D25)</f>
        <v>4684354.09</v>
      </c>
      <c r="E31" s="308"/>
      <c r="F31" s="128">
        <f>SUM(E19+F25)</f>
        <v>93</v>
      </c>
      <c r="G31" s="92">
        <f>SUM(G19+G25)</f>
        <v>10436868.760000002</v>
      </c>
      <c r="H31" s="126"/>
      <c r="I31" s="131">
        <f>SUM(H19+I25)</f>
        <v>520</v>
      </c>
      <c r="J31" s="91">
        <f>SUM(J19+J25)</f>
        <v>126957069.78999999</v>
      </c>
      <c r="K31" s="148"/>
      <c r="L31" s="128">
        <f>SUM(E31+K19+L25)</f>
        <v>568</v>
      </c>
      <c r="M31" s="93">
        <f>SUM(M19+M25)</f>
        <v>65125474.75</v>
      </c>
    </row>
    <row r="32" spans="1:14" ht="17" thickBot="1" x14ac:dyDescent="0.25">
      <c r="A32" s="57"/>
      <c r="B32" s="57"/>
      <c r="C32" s="57"/>
      <c r="D32" s="57"/>
      <c r="E32" s="57"/>
      <c r="F32" s="57"/>
      <c r="G32" s="57"/>
      <c r="H32" s="57"/>
      <c r="I32" s="57"/>
      <c r="J32" s="57"/>
      <c r="K32" s="57"/>
      <c r="L32" s="57"/>
      <c r="M32" s="57"/>
    </row>
    <row r="33" spans="1:13" ht="17" thickBot="1" x14ac:dyDescent="0.25">
      <c r="A33" s="70" t="s">
        <v>45</v>
      </c>
      <c r="B33" s="763">
        <f>'11 Data Dump'!N58</f>
        <v>7212627.3799999999</v>
      </c>
      <c r="C33" s="763"/>
      <c r="D33" s="764"/>
      <c r="E33" s="57"/>
      <c r="F33" s="57"/>
      <c r="G33" s="57"/>
      <c r="H33" s="57"/>
      <c r="I33" s="57"/>
      <c r="J33" s="57"/>
      <c r="K33" s="57"/>
      <c r="L33" s="57"/>
      <c r="M33" s="57"/>
    </row>
    <row r="34" spans="1:13" ht="17" thickBot="1" x14ac:dyDescent="0.25">
      <c r="A34" s="71"/>
      <c r="B34" s="72"/>
      <c r="C34" s="72"/>
      <c r="D34" s="72"/>
      <c r="E34" s="57"/>
      <c r="F34" s="57"/>
      <c r="G34" s="57"/>
      <c r="H34" s="57"/>
      <c r="I34" s="57"/>
      <c r="J34" s="57"/>
      <c r="K34" s="57"/>
      <c r="L34" s="57"/>
      <c r="M34" s="57"/>
    </row>
    <row r="35" spans="1:13" ht="17" thickBot="1" x14ac:dyDescent="0.25">
      <c r="A35" s="57"/>
      <c r="B35" s="777" t="s">
        <v>67</v>
      </c>
      <c r="C35" s="766"/>
      <c r="D35" s="768"/>
      <c r="E35" s="766" t="s">
        <v>48</v>
      </c>
      <c r="F35" s="766"/>
      <c r="G35" s="767"/>
      <c r="H35" s="766" t="s">
        <v>68</v>
      </c>
      <c r="I35" s="766"/>
      <c r="J35" s="767"/>
      <c r="K35" s="766" t="s">
        <v>49</v>
      </c>
      <c r="L35" s="766"/>
      <c r="M35" s="768"/>
    </row>
    <row r="36" spans="1:13" ht="16" x14ac:dyDescent="0.15">
      <c r="A36" s="73" t="s">
        <v>16</v>
      </c>
      <c r="B36" s="761" t="s">
        <v>2</v>
      </c>
      <c r="C36" s="761"/>
      <c r="D36" s="74" t="s">
        <v>1</v>
      </c>
      <c r="E36" s="761" t="s">
        <v>2</v>
      </c>
      <c r="F36" s="761"/>
      <c r="G36" s="74" t="s">
        <v>1</v>
      </c>
      <c r="H36" s="761" t="s">
        <v>2</v>
      </c>
      <c r="I36" s="761"/>
      <c r="J36" s="74" t="s">
        <v>1</v>
      </c>
      <c r="K36" s="761" t="s">
        <v>2</v>
      </c>
      <c r="L36" s="761"/>
      <c r="M36" s="75" t="s">
        <v>1</v>
      </c>
    </row>
    <row r="37" spans="1:13" ht="16" x14ac:dyDescent="0.2">
      <c r="A37" s="52" t="s">
        <v>19</v>
      </c>
      <c r="B37" s="172"/>
      <c r="C37" s="173">
        <f>C31</f>
        <v>47</v>
      </c>
      <c r="D37" s="85" cm="1">
        <f t="array" ref="D37">SUM('11 5 Reports'!C16:D16+'11 5 Reports'!H27:I27)-'Nov Report'!D41</f>
        <v>48658.1</v>
      </c>
      <c r="E37" s="164"/>
      <c r="F37" s="366">
        <v>93</v>
      </c>
      <c r="G37" s="380">
        <v>111860.93</v>
      </c>
      <c r="H37" s="172"/>
      <c r="I37" s="258">
        <f>SUM(C37+'Oct Report'!I37)</f>
        <v>520</v>
      </c>
      <c r="J37" s="317">
        <f>SUM(D37+'Oct Report'!J37)</f>
        <v>677555.64</v>
      </c>
      <c r="K37" s="111"/>
      <c r="L37" s="274">
        <f>SUM(F37+'Oct Report'!L37)</f>
        <v>568</v>
      </c>
      <c r="M37" s="323">
        <f>SUM(G37+'Oct Report'!M37)</f>
        <v>707754.26</v>
      </c>
    </row>
    <row r="38" spans="1:13" ht="16" x14ac:dyDescent="0.2">
      <c r="A38" s="52" t="s">
        <v>20</v>
      </c>
      <c r="B38" s="176"/>
      <c r="C38" s="283">
        <f>'11 5 Reports'!L4</f>
        <v>83</v>
      </c>
      <c r="D38" s="85" cm="1">
        <f t="array" ref="D38">SUM('11 5 Reports'!C17:D17+'11 5 Reports'!H28:I28)</f>
        <v>17603.68</v>
      </c>
      <c r="E38" s="164"/>
      <c r="F38" s="263">
        <v>110</v>
      </c>
      <c r="G38" s="381">
        <v>32126.91</v>
      </c>
      <c r="H38" s="172"/>
      <c r="I38" s="258">
        <f>SUM(C38+'Oct Report'!I38)</f>
        <v>585</v>
      </c>
      <c r="J38" s="317">
        <f>SUM(D38+'Oct Report'!J38)</f>
        <v>151231.43999999997</v>
      </c>
      <c r="K38" s="111"/>
      <c r="L38" s="274">
        <f>SUM(F38+'Oct Report'!L38)</f>
        <v>551</v>
      </c>
      <c r="M38" s="323">
        <f>SUM(G38+'Oct Report'!M38)</f>
        <v>120994.6</v>
      </c>
    </row>
    <row r="39" spans="1:13" ht="16" x14ac:dyDescent="0.2">
      <c r="A39" s="52" t="s">
        <v>21</v>
      </c>
      <c r="B39" s="176"/>
      <c r="C39" s="283">
        <f>'11 5 Reports'!L6</f>
        <v>56</v>
      </c>
      <c r="D39" s="85" cm="1">
        <f t="array" ref="D39">SUM('11 5 Reports'!C18:D18+'11 5 Reports'!H29:I29)</f>
        <v>6185</v>
      </c>
      <c r="E39" s="164"/>
      <c r="F39" s="367">
        <v>77</v>
      </c>
      <c r="G39" s="380">
        <v>12287</v>
      </c>
      <c r="H39" s="172"/>
      <c r="I39" s="258">
        <f>SUM(C39+'Oct Report'!I39)</f>
        <v>328</v>
      </c>
      <c r="J39" s="317">
        <f>SUM(D39+'Oct Report'!J39)</f>
        <v>211588.2</v>
      </c>
      <c r="K39" s="111"/>
      <c r="L39" s="274">
        <f>SUM(F39+'Oct Report'!L39)</f>
        <v>374</v>
      </c>
      <c r="M39" s="323">
        <f>SUM(G39+'Oct Report'!M39)</f>
        <v>106133</v>
      </c>
    </row>
    <row r="40" spans="1:13" ht="16" x14ac:dyDescent="0.2">
      <c r="A40" s="52" t="s">
        <v>22</v>
      </c>
      <c r="B40" s="176"/>
      <c r="C40" s="283">
        <f>'11 5 Reports'!L5</f>
        <v>101</v>
      </c>
      <c r="D40" s="85" cm="1">
        <f t="array" ref="D40">SUM('11 5 Reports'!C19:D19+'11 5 Reports'!H30:I30)</f>
        <v>11299</v>
      </c>
      <c r="E40" s="164"/>
      <c r="F40" s="263">
        <v>92</v>
      </c>
      <c r="G40" s="381">
        <v>15991</v>
      </c>
      <c r="H40" s="172"/>
      <c r="I40" s="258">
        <f>SUM(C40+'Oct Report'!I40)</f>
        <v>535</v>
      </c>
      <c r="J40" s="317">
        <f>SUM(D40+'Oct Report'!J40)</f>
        <v>64965</v>
      </c>
      <c r="K40" s="111"/>
      <c r="L40" s="274">
        <f>SUM(F40+'Oct Report'!L40)</f>
        <v>575</v>
      </c>
      <c r="M40" s="323">
        <f>SUM(G40+'Oct Report'!M40)</f>
        <v>66092</v>
      </c>
    </row>
    <row r="41" spans="1:13" ht="17" thickBot="1" x14ac:dyDescent="0.25">
      <c r="A41" s="55" t="s">
        <v>51</v>
      </c>
      <c r="B41" s="182"/>
      <c r="C41" s="284">
        <f>'11 5 Reports'!L3</f>
        <v>7</v>
      </c>
      <c r="D41" s="86">
        <f>'11 5 Reports'!L16</f>
        <v>19</v>
      </c>
      <c r="E41" s="165"/>
      <c r="F41" s="368">
        <v>8</v>
      </c>
      <c r="G41" s="382">
        <v>152</v>
      </c>
      <c r="H41" s="172"/>
      <c r="I41" s="258">
        <f>SUM(C41+'Oct Report'!I41)</f>
        <v>39</v>
      </c>
      <c r="J41" s="317">
        <f>SUM(D41+'Oct Report'!J41)</f>
        <v>153874.47999999998</v>
      </c>
      <c r="K41" s="187"/>
      <c r="L41" s="274">
        <f>SUM(F41+'Oct Report'!L41)</f>
        <v>31</v>
      </c>
      <c r="M41" s="323">
        <f>SUM(G41+'Oct Report'!M41)</f>
        <v>608</v>
      </c>
    </row>
    <row r="42" spans="1:13" ht="17" thickBot="1" x14ac:dyDescent="0.25">
      <c r="A42" s="76" t="s">
        <v>18</v>
      </c>
      <c r="B42" s="174"/>
      <c r="C42" s="184">
        <f>SUM(C37:C41)</f>
        <v>294</v>
      </c>
      <c r="D42" s="94">
        <f>SUM(D37:D41)</f>
        <v>83764.78</v>
      </c>
      <c r="E42" s="166"/>
      <c r="F42" s="265">
        <f>SUM(F37:F41)</f>
        <v>380</v>
      </c>
      <c r="G42" s="95">
        <f>SUM(G37:G41)</f>
        <v>172417.84</v>
      </c>
      <c r="H42" s="174"/>
      <c r="I42" s="270">
        <f>SUM(I37:I41)</f>
        <v>2007</v>
      </c>
      <c r="J42" s="94">
        <f>SUM(J37:J41)</f>
        <v>1259214.76</v>
      </c>
      <c r="K42" s="169"/>
      <c r="L42" s="265">
        <f>SUM(L37:L41)</f>
        <v>2099</v>
      </c>
      <c r="M42" s="190">
        <f>SUM(M37:M41)</f>
        <v>1001581.86</v>
      </c>
    </row>
    <row r="43" spans="1:13" ht="17" thickBot="1" x14ac:dyDescent="0.25">
      <c r="A43" s="57"/>
      <c r="B43" s="57"/>
      <c r="C43" s="57"/>
      <c r="D43" s="57"/>
      <c r="E43" s="57"/>
      <c r="F43" s="57"/>
      <c r="G43" s="57"/>
      <c r="H43" s="57"/>
      <c r="I43" s="57"/>
      <c r="J43" s="57"/>
      <c r="K43" s="57"/>
      <c r="L43" s="57"/>
      <c r="M43" s="57"/>
    </row>
    <row r="44" spans="1:13"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3" ht="16" x14ac:dyDescent="0.2">
      <c r="A45" s="51" t="s">
        <v>36</v>
      </c>
      <c r="B45" s="195"/>
      <c r="C45" s="271">
        <f>'11 5 Reports'!L16</f>
        <v>19</v>
      </c>
      <c r="D45" s="219">
        <f>SUM('11 5 Reports'!H21:I21)</f>
        <v>4654</v>
      </c>
      <c r="E45" s="113"/>
      <c r="F45" s="276">
        <v>63</v>
      </c>
      <c r="G45" s="384">
        <v>16049</v>
      </c>
      <c r="H45" s="196"/>
      <c r="I45" s="271">
        <f>SUM(C45+'Oct Report'!I45)</f>
        <v>327</v>
      </c>
      <c r="J45" s="316">
        <f>SUM(D45+'Oct Report'!J45)</f>
        <v>89778</v>
      </c>
      <c r="K45" s="288"/>
      <c r="L45" s="285">
        <f>SUM(F45+'Oct Report'!L45)</f>
        <v>499</v>
      </c>
      <c r="M45" s="324">
        <f>SUM(G45+'Oct Report'!M45)</f>
        <v>108894</v>
      </c>
    </row>
    <row r="46" spans="1:13" ht="16" x14ac:dyDescent="0.2">
      <c r="A46" s="52" t="s">
        <v>35</v>
      </c>
      <c r="B46" s="176"/>
      <c r="C46" s="272">
        <f>'11 5 Reports'!L14</f>
        <v>18</v>
      </c>
      <c r="D46" s="220" cm="1">
        <f t="array" ref="D46">SUM('11 5 Reports'!H3:I3+'11 5 Reports'!C5:D5)</f>
        <v>7887.98</v>
      </c>
      <c r="E46" s="109"/>
      <c r="F46" s="369">
        <v>15</v>
      </c>
      <c r="G46" s="383">
        <v>23537</v>
      </c>
      <c r="H46" s="105"/>
      <c r="I46" s="272">
        <f>SUM(C46+'Oct Report'!I46)</f>
        <v>151</v>
      </c>
      <c r="J46" s="317">
        <f>SUM(D46+'Oct Report'!J46)</f>
        <v>92837.209999999992</v>
      </c>
      <c r="K46" s="289"/>
      <c r="L46" s="286">
        <f>SUM(F46+'Oct Report'!L46)</f>
        <v>77</v>
      </c>
      <c r="M46" s="323">
        <f>SUM(G46+'Oct Report'!M46)</f>
        <v>137642.70000000001</v>
      </c>
    </row>
    <row r="47" spans="1:13" ht="16" x14ac:dyDescent="0.2">
      <c r="A47" s="52" t="s">
        <v>25</v>
      </c>
      <c r="B47" s="176"/>
      <c r="C47" s="272">
        <f>'11 5 Reports'!L15</f>
        <v>19</v>
      </c>
      <c r="D47" s="220" cm="1">
        <f t="array" ref="D47">SUM('11 5 Reports'!C58:D58+'11 5 Reports'!H78:I78)</f>
        <v>6145</v>
      </c>
      <c r="E47" s="109"/>
      <c r="F47" s="369">
        <v>56</v>
      </c>
      <c r="G47" s="383">
        <v>25112</v>
      </c>
      <c r="H47" s="105"/>
      <c r="I47" s="272">
        <f>SUM(C47+'Oct Report'!I47)</f>
        <v>248</v>
      </c>
      <c r="J47" s="317">
        <f>SUM(D47+'Oct Report'!J47)</f>
        <v>121580</v>
      </c>
      <c r="K47" s="289"/>
      <c r="L47" s="286">
        <f>SUM(F47+'Oct Report'!L47)</f>
        <v>389</v>
      </c>
      <c r="M47" s="323">
        <f>SUM(G47+'Oct Report'!M47)</f>
        <v>175283</v>
      </c>
    </row>
    <row r="48" spans="1:13" ht="16" x14ac:dyDescent="0.2">
      <c r="A48" s="52" t="s">
        <v>26</v>
      </c>
      <c r="B48" s="172"/>
      <c r="C48" s="258">
        <v>0</v>
      </c>
      <c r="D48" s="220">
        <v>0</v>
      </c>
      <c r="E48" s="109"/>
      <c r="F48" s="369">
        <v>0</v>
      </c>
      <c r="G48" s="383">
        <v>0</v>
      </c>
      <c r="H48" s="105"/>
      <c r="I48" s="272">
        <f>SUM(C48+'Oct Report'!I48)</f>
        <v>2</v>
      </c>
      <c r="J48" s="317">
        <f>SUM(D48+'Oct Report'!J48)</f>
        <v>269</v>
      </c>
      <c r="K48" s="289"/>
      <c r="L48" s="286">
        <f>SUM(F48+'Oct Report'!L48)</f>
        <v>0</v>
      </c>
      <c r="M48" s="323">
        <f>SUM(G48+'Oct Report'!M48)</f>
        <v>0</v>
      </c>
    </row>
    <row r="49" spans="1:13" ht="16" x14ac:dyDescent="0.2">
      <c r="A49" s="52" t="s">
        <v>27</v>
      </c>
      <c r="B49" s="176"/>
      <c r="C49" s="272">
        <f>'11 5 Reports'!L12</f>
        <v>16</v>
      </c>
      <c r="D49" s="220" cm="1">
        <f t="array" ref="D49">SUM('11 5 Reports'!C52:D52+'11 5 Reports'!H68:I68)</f>
        <v>14094.93</v>
      </c>
      <c r="E49" s="109"/>
      <c r="F49" s="369">
        <v>9</v>
      </c>
      <c r="G49" s="383">
        <v>7503.58</v>
      </c>
      <c r="H49" s="105"/>
      <c r="I49" s="272">
        <f>SUM(C49+'Oct Report'!I49)</f>
        <v>102</v>
      </c>
      <c r="J49" s="317">
        <f>SUM(D49+'Oct Report'!J49)</f>
        <v>115703.91</v>
      </c>
      <c r="K49" s="289"/>
      <c r="L49" s="286">
        <f>SUM(F49+'Oct Report'!L49)</f>
        <v>106</v>
      </c>
      <c r="M49" s="323">
        <f>SUM(G49+'Oct Report'!M49)</f>
        <v>163705.49</v>
      </c>
    </row>
    <row r="50" spans="1:13" ht="16" x14ac:dyDescent="0.2">
      <c r="A50" s="52" t="s">
        <v>28</v>
      </c>
      <c r="B50" s="176"/>
      <c r="C50" s="272">
        <f>'11 5 Reports'!L13</f>
        <v>3</v>
      </c>
      <c r="D50" s="220">
        <f>SUM('11 5 Reports'!H71:I71)</f>
        <v>373</v>
      </c>
      <c r="E50" s="109"/>
      <c r="F50" s="369">
        <v>0</v>
      </c>
      <c r="G50" s="383">
        <v>0</v>
      </c>
      <c r="H50" s="105"/>
      <c r="I50" s="272">
        <f>SUM(C50+'Oct Report'!I50)</f>
        <v>24</v>
      </c>
      <c r="J50" s="317">
        <f>SUM(D50+'Oct Report'!J50)</f>
        <v>2606</v>
      </c>
      <c r="K50" s="289"/>
      <c r="L50" s="286">
        <f>SUM(F50+'Oct Report'!L50)</f>
        <v>10</v>
      </c>
      <c r="M50" s="323">
        <f>SUM(G50+'Oct Report'!M50)</f>
        <v>1475</v>
      </c>
    </row>
    <row r="51" spans="1:13" ht="16" x14ac:dyDescent="0.2">
      <c r="A51" s="52" t="s">
        <v>3</v>
      </c>
      <c r="B51" s="176"/>
      <c r="C51" s="272">
        <v>0</v>
      </c>
      <c r="D51" s="220">
        <v>0</v>
      </c>
      <c r="E51" s="109"/>
      <c r="F51" s="369">
        <v>2</v>
      </c>
      <c r="G51" s="383">
        <v>400</v>
      </c>
      <c r="H51" s="105"/>
      <c r="I51" s="272">
        <f>SUM(C51+'Oct Report'!I51)</f>
        <v>16</v>
      </c>
      <c r="J51" s="317">
        <f>SUM(D51+'Oct Report'!J51)</f>
        <v>4769</v>
      </c>
      <c r="K51" s="289"/>
      <c r="L51" s="286">
        <f>SUM(F51+'Oct Report'!L51)</f>
        <v>10</v>
      </c>
      <c r="M51" s="323">
        <f>SUM(G51+'Oct Report'!M51)</f>
        <v>4015</v>
      </c>
    </row>
    <row r="52" spans="1:13" ht="16" x14ac:dyDescent="0.2">
      <c r="A52" s="52" t="s">
        <v>29</v>
      </c>
      <c r="B52" s="176"/>
      <c r="C52" s="272">
        <f>'11 5 Reports'!L11</f>
        <v>12</v>
      </c>
      <c r="D52" s="220" cm="1">
        <f t="array" ref="D52">SUM('11 5 Reports'!C6:D6+'11 5 Reports'!H5:I5)</f>
        <v>1908</v>
      </c>
      <c r="E52" s="109"/>
      <c r="F52" s="369">
        <v>25</v>
      </c>
      <c r="G52" s="383">
        <v>4989</v>
      </c>
      <c r="H52" s="105"/>
      <c r="I52" s="272">
        <f>SUM(C52+'Oct Report'!I52)</f>
        <v>93</v>
      </c>
      <c r="J52" s="317">
        <f>SUM(D52+'Oct Report'!J52)</f>
        <v>18970</v>
      </c>
      <c r="K52" s="289"/>
      <c r="L52" s="286">
        <f>SUM(F52+'Oct Report'!L52)</f>
        <v>119</v>
      </c>
      <c r="M52" s="323">
        <f>SUM(G52+'Oct Report'!M52)</f>
        <v>24091.48</v>
      </c>
    </row>
    <row r="53" spans="1:13" ht="16" x14ac:dyDescent="0.2">
      <c r="A53" s="52" t="s">
        <v>30</v>
      </c>
      <c r="B53" s="172"/>
      <c r="C53" s="272">
        <v>0</v>
      </c>
      <c r="D53" s="220">
        <v>0</v>
      </c>
      <c r="E53" s="109"/>
      <c r="F53" s="369">
        <v>1</v>
      </c>
      <c r="G53" s="383">
        <v>388</v>
      </c>
      <c r="H53" s="105"/>
      <c r="I53" s="272">
        <f>SUM(C53+'Oct Report'!I53)</f>
        <v>7</v>
      </c>
      <c r="J53" s="317">
        <f>SUM(D53+'Oct Report'!J53)</f>
        <v>388</v>
      </c>
      <c r="K53" s="289"/>
      <c r="L53" s="286">
        <f>SUM(F53+'Oct Report'!L53)</f>
        <v>1</v>
      </c>
      <c r="M53" s="323">
        <f>SUM(G53+'Oct Report'!M53)</f>
        <v>388</v>
      </c>
    </row>
    <row r="54" spans="1:13" ht="16" x14ac:dyDescent="0.2">
      <c r="A54" s="52" t="s">
        <v>4</v>
      </c>
      <c r="B54" s="176"/>
      <c r="C54" s="272">
        <f>'11 5 Reports'!L18</f>
        <v>10</v>
      </c>
      <c r="D54" s="220">
        <f>SUM('11 5 Reports'!H7:I7)</f>
        <v>2188</v>
      </c>
      <c r="E54" s="109"/>
      <c r="F54" s="369">
        <v>21</v>
      </c>
      <c r="G54" s="383">
        <v>6600</v>
      </c>
      <c r="H54" s="105"/>
      <c r="I54" s="272">
        <f>SUM(C54+'Oct Report'!I54)</f>
        <v>53</v>
      </c>
      <c r="J54" s="317">
        <f>SUM(D54+'Oct Report'!J54)</f>
        <v>20845</v>
      </c>
      <c r="K54" s="289"/>
      <c r="L54" s="286">
        <f>SUM(F54+'Oct Report'!L54)</f>
        <v>95</v>
      </c>
      <c r="M54" s="323">
        <f>SUM(G54+'Oct Report'!M54)</f>
        <v>28346</v>
      </c>
    </row>
    <row r="55" spans="1:13" ht="16" x14ac:dyDescent="0.2">
      <c r="A55" s="52" t="s">
        <v>31</v>
      </c>
      <c r="B55" s="176"/>
      <c r="C55" s="272">
        <f>'11 5 Reports'!L17</f>
        <v>1</v>
      </c>
      <c r="D55" s="220">
        <v>61</v>
      </c>
      <c r="E55" s="109"/>
      <c r="F55" s="369">
        <v>6</v>
      </c>
      <c r="G55" s="383">
        <v>305</v>
      </c>
      <c r="H55" s="105"/>
      <c r="I55" s="272">
        <f>SUM(C55+'Oct Report'!I55)</f>
        <v>39</v>
      </c>
      <c r="J55" s="317">
        <f>SUM(D55+'Oct Report'!J55)</f>
        <v>2688</v>
      </c>
      <c r="K55" s="289"/>
      <c r="L55" s="286">
        <f>SUM(F55+'Oct Report'!L55)</f>
        <v>41</v>
      </c>
      <c r="M55" s="323">
        <f>SUM(G55+'Oct Report'!M55)</f>
        <v>2880</v>
      </c>
    </row>
    <row r="56" spans="1:13" ht="16" x14ac:dyDescent="0.2">
      <c r="A56" s="52" t="s">
        <v>32</v>
      </c>
      <c r="B56" s="176"/>
      <c r="C56" s="272">
        <f>'11 5 Reports'!O3</f>
        <v>5</v>
      </c>
      <c r="D56" s="220">
        <v>597</v>
      </c>
      <c r="E56" s="109"/>
      <c r="F56" s="369">
        <v>6</v>
      </c>
      <c r="G56" s="383">
        <v>984</v>
      </c>
      <c r="H56" s="105"/>
      <c r="I56" s="272">
        <f>SUM(C56+'Oct Report'!I56)</f>
        <v>46</v>
      </c>
      <c r="J56" s="317">
        <f>SUM(D56+'Oct Report'!J56)</f>
        <v>6120</v>
      </c>
      <c r="K56" s="289"/>
      <c r="L56" s="286">
        <f>SUM(F56+'Oct Report'!L56)</f>
        <v>36</v>
      </c>
      <c r="M56" s="323">
        <f>SUM(G56+'Oct Report'!M56)</f>
        <v>6820</v>
      </c>
    </row>
    <row r="57" spans="1:13" ht="17" thickBot="1" x14ac:dyDescent="0.25">
      <c r="A57" s="78" t="s">
        <v>33</v>
      </c>
      <c r="B57" s="182"/>
      <c r="C57" s="273">
        <f>'11 5 Reports'!O4</f>
        <v>3</v>
      </c>
      <c r="D57" s="221" cm="1">
        <f t="array" ref="D57">SUM('11 5 Reports'!C7:D7+'11 5 Reports'!H8:I8)</f>
        <v>3915</v>
      </c>
      <c r="E57" s="198"/>
      <c r="F57" s="370">
        <v>3</v>
      </c>
      <c r="G57" s="385">
        <v>9986</v>
      </c>
      <c r="H57" s="107"/>
      <c r="I57" s="273">
        <f>SUM(C57+'Oct Report'!I57)</f>
        <v>17</v>
      </c>
      <c r="J57" s="318">
        <f>SUM(D57+'Oct Report'!J57)</f>
        <v>49883</v>
      </c>
      <c r="K57" s="290"/>
      <c r="L57" s="287">
        <f>SUM(F57+'Oct Report'!L57)</f>
        <v>12</v>
      </c>
      <c r="M57" s="325">
        <f>SUM(G57+'Oct Report'!M57)</f>
        <v>38884</v>
      </c>
    </row>
    <row r="58" spans="1:13" ht="17" thickBot="1" x14ac:dyDescent="0.25">
      <c r="A58" s="79" t="s">
        <v>34</v>
      </c>
      <c r="B58" s="179"/>
      <c r="C58" s="260">
        <f>SUM(C45:C57)</f>
        <v>106</v>
      </c>
      <c r="D58" s="94">
        <f>SUM(D45:D57)</f>
        <v>41823.910000000003</v>
      </c>
      <c r="E58" s="169"/>
      <c r="F58" s="265">
        <f>SUM(F45:F57)</f>
        <v>207</v>
      </c>
      <c r="G58" s="95">
        <f>SUM(G45:G57)</f>
        <v>95853.58</v>
      </c>
      <c r="H58" s="179"/>
      <c r="I58" s="260">
        <f>SUM(I45:I57)</f>
        <v>1125</v>
      </c>
      <c r="J58" s="94">
        <f>SUM(J45:J57)</f>
        <v>526437.12</v>
      </c>
      <c r="K58" s="166"/>
      <c r="L58" s="265">
        <f>SUM(L45:L57)</f>
        <v>1395</v>
      </c>
      <c r="M58" s="275">
        <f>SUM(M45:M57)</f>
        <v>692424.66999999993</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400</v>
      </c>
      <c r="D60" s="95">
        <f>SUM(D42+D58)</f>
        <v>125588.69</v>
      </c>
      <c r="E60" s="171"/>
      <c r="F60" s="269">
        <f>SUM(F42+F58)</f>
        <v>587</v>
      </c>
      <c r="G60" s="97">
        <f>SUM(G42+G58)</f>
        <v>268271.42</v>
      </c>
      <c r="H60" s="181"/>
      <c r="I60" s="262">
        <f>SUM(I42+I58)</f>
        <v>3132</v>
      </c>
      <c r="J60" s="95">
        <f>SUM(J42+J58)</f>
        <v>1785651.88</v>
      </c>
      <c r="K60" s="171"/>
      <c r="L60" s="269">
        <f>SUM(L42+L58)</f>
        <v>3494</v>
      </c>
      <c r="M60" s="98">
        <f>SUM(M42+M58)</f>
        <v>1694006.5299999998</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3" orientation="portrait" verticalDpi="300" r:id="rId1"/>
  <ignoredErrors>
    <ignoredError sqref="G28"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E831-E0A9-4322-B573-DCC811F256CF}">
  <dimension ref="A1:Z58"/>
  <sheetViews>
    <sheetView zoomScale="95" zoomScaleNormal="95" workbookViewId="0">
      <selection activeCell="S54" sqref="S54"/>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1.6640625" customWidth="1"/>
    <col min="6" max="6" width="68.83203125" style="420" customWidth="1"/>
    <col min="7" max="7" width="42.6640625" customWidth="1"/>
    <col min="8" max="11" width="23.33203125" customWidth="1"/>
    <col min="12" max="12" width="37.33203125" customWidth="1"/>
    <col min="14" max="15" width="18.6640625" customWidth="1"/>
    <col min="17" max="17" width="19.33203125" customWidth="1"/>
    <col min="18" max="18" width="9.83203125" customWidth="1"/>
    <col min="19" max="19" width="26.1640625" customWidth="1"/>
    <col min="20" max="20" width="39.33203125" customWidth="1"/>
    <col min="21" max="21" width="51.1640625" customWidth="1"/>
    <col min="26" max="26" width="35.33203125" customWidth="1"/>
  </cols>
  <sheetData>
    <row r="1" spans="1:26" ht="64"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489" t="s">
        <v>82</v>
      </c>
      <c r="O1" s="490" t="s">
        <v>83</v>
      </c>
      <c r="S1" t="s">
        <v>84</v>
      </c>
      <c r="T1" t="s">
        <v>85</v>
      </c>
      <c r="U1" t="s">
        <v>86</v>
      </c>
      <c r="V1" t="s">
        <v>87</v>
      </c>
      <c r="W1" t="s">
        <v>88</v>
      </c>
      <c r="X1" t="s">
        <v>89</v>
      </c>
      <c r="Y1" t="s">
        <v>90</v>
      </c>
      <c r="Z1" t="s">
        <v>91</v>
      </c>
    </row>
    <row r="2" spans="1:26" ht="42" outlineLevel="2" x14ac:dyDescent="0.15">
      <c r="A2" t="s">
        <v>92</v>
      </c>
      <c r="B2" t="s">
        <v>1941</v>
      </c>
      <c r="C2" t="s">
        <v>94</v>
      </c>
      <c r="F2" s="420" t="s">
        <v>1942</v>
      </c>
      <c r="G2" t="s">
        <v>706</v>
      </c>
      <c r="H2" s="442">
        <v>39500</v>
      </c>
      <c r="I2" s="442">
        <v>0</v>
      </c>
      <c r="J2" s="442"/>
      <c r="K2" s="442"/>
      <c r="L2" t="s">
        <v>1943</v>
      </c>
      <c r="M2" s="420" t="s">
        <v>98</v>
      </c>
      <c r="N2" s="491">
        <f>SUM(H2+I2)</f>
        <v>39500</v>
      </c>
      <c r="O2" s="458">
        <f>IF((J2+K2)&gt;0, (J2+K2)-N2,0)</f>
        <v>0</v>
      </c>
      <c r="S2" t="s">
        <v>2078</v>
      </c>
      <c r="T2" s="420" t="s">
        <v>2079</v>
      </c>
      <c r="U2" t="s">
        <v>1127</v>
      </c>
      <c r="V2">
        <v>0</v>
      </c>
      <c r="Z2" t="s">
        <v>1128</v>
      </c>
    </row>
    <row r="3" spans="1:26" ht="28" outlineLevel="2" x14ac:dyDescent="0.15">
      <c r="A3" t="s">
        <v>92</v>
      </c>
      <c r="B3" t="s">
        <v>1944</v>
      </c>
      <c r="C3" t="s">
        <v>94</v>
      </c>
      <c r="F3" s="420" t="s">
        <v>1945</v>
      </c>
      <c r="G3" t="s">
        <v>1142</v>
      </c>
      <c r="H3" s="442">
        <v>1663000</v>
      </c>
      <c r="I3" s="442">
        <v>0</v>
      </c>
      <c r="J3" s="442"/>
      <c r="K3" s="442"/>
      <c r="L3" t="s">
        <v>1946</v>
      </c>
      <c r="M3" s="420" t="s">
        <v>98</v>
      </c>
      <c r="N3" s="491">
        <f t="shared" ref="N3:N54" si="0">SUM(H3+I3)</f>
        <v>1663000</v>
      </c>
      <c r="O3" s="458">
        <f t="shared" ref="O3:O54" si="1">IF((J3+K3)&gt;0, (J3+K3)-N3,0)</f>
        <v>0</v>
      </c>
      <c r="S3" t="s">
        <v>2080</v>
      </c>
      <c r="T3" s="420" t="s">
        <v>2081</v>
      </c>
      <c r="U3" t="s">
        <v>1118</v>
      </c>
      <c r="V3">
        <v>0</v>
      </c>
      <c r="Z3" t="s">
        <v>695</v>
      </c>
    </row>
    <row r="4" spans="1:26" ht="28" outlineLevel="2" x14ac:dyDescent="0.15">
      <c r="A4" t="s">
        <v>92</v>
      </c>
      <c r="B4" t="s">
        <v>1947</v>
      </c>
      <c r="C4" t="s">
        <v>94</v>
      </c>
      <c r="F4" s="420" t="s">
        <v>1948</v>
      </c>
      <c r="G4" t="s">
        <v>1949</v>
      </c>
      <c r="H4" s="442">
        <v>160000</v>
      </c>
      <c r="I4" s="442">
        <v>0</v>
      </c>
      <c r="J4" s="442"/>
      <c r="K4" s="442"/>
      <c r="L4" t="s">
        <v>1950</v>
      </c>
      <c r="M4" s="420" t="s">
        <v>98</v>
      </c>
      <c r="N4" s="491">
        <f t="shared" si="0"/>
        <v>160000</v>
      </c>
      <c r="O4" s="458">
        <f t="shared" si="1"/>
        <v>0</v>
      </c>
      <c r="S4" t="s">
        <v>2082</v>
      </c>
      <c r="T4" s="420" t="s">
        <v>2083</v>
      </c>
      <c r="U4" t="s">
        <v>331</v>
      </c>
      <c r="V4">
        <v>0</v>
      </c>
      <c r="Z4" t="s">
        <v>1967</v>
      </c>
    </row>
    <row r="5" spans="1:26" ht="56" outlineLevel="2" x14ac:dyDescent="0.15">
      <c r="A5" t="s">
        <v>92</v>
      </c>
      <c r="B5" t="s">
        <v>1951</v>
      </c>
      <c r="C5" t="s">
        <v>94</v>
      </c>
      <c r="F5" s="420" t="s">
        <v>1952</v>
      </c>
      <c r="G5" t="s">
        <v>1105</v>
      </c>
      <c r="H5" s="442">
        <v>24880</v>
      </c>
      <c r="I5" s="442">
        <v>0</v>
      </c>
      <c r="J5" s="442"/>
      <c r="K5" s="442"/>
      <c r="L5" t="s">
        <v>1953</v>
      </c>
      <c r="M5" s="420" t="s">
        <v>98</v>
      </c>
      <c r="N5" s="491">
        <f t="shared" si="0"/>
        <v>24880</v>
      </c>
      <c r="O5" s="458">
        <f t="shared" si="1"/>
        <v>0</v>
      </c>
      <c r="S5" t="s">
        <v>2084</v>
      </c>
      <c r="T5" s="420" t="s">
        <v>2085</v>
      </c>
      <c r="U5" t="s">
        <v>101</v>
      </c>
      <c r="Z5" t="s">
        <v>2086</v>
      </c>
    </row>
    <row r="6" spans="1:26" ht="28" outlineLevel="2" x14ac:dyDescent="0.15">
      <c r="A6" t="s">
        <v>92</v>
      </c>
      <c r="B6" t="s">
        <v>1954</v>
      </c>
      <c r="C6" t="s">
        <v>94</v>
      </c>
      <c r="F6" s="420" t="s">
        <v>1955</v>
      </c>
      <c r="G6" t="s">
        <v>1755</v>
      </c>
      <c r="H6" s="442">
        <v>45000</v>
      </c>
      <c r="I6" s="442">
        <v>0</v>
      </c>
      <c r="J6" s="442"/>
      <c r="K6" s="442"/>
      <c r="L6" t="s">
        <v>1956</v>
      </c>
      <c r="M6" s="420" t="s">
        <v>98</v>
      </c>
      <c r="N6" s="491">
        <f t="shared" si="0"/>
        <v>45000</v>
      </c>
      <c r="O6" s="458">
        <f t="shared" si="1"/>
        <v>0</v>
      </c>
      <c r="S6" t="s">
        <v>2087</v>
      </c>
      <c r="T6" s="420" t="s">
        <v>2088</v>
      </c>
      <c r="U6" t="s">
        <v>2089</v>
      </c>
      <c r="V6">
        <v>0</v>
      </c>
      <c r="Z6" t="s">
        <v>2090</v>
      </c>
    </row>
    <row r="7" spans="1:26" ht="28" outlineLevel="2" x14ac:dyDescent="0.15">
      <c r="A7" t="s">
        <v>92</v>
      </c>
      <c r="B7" t="s">
        <v>1957</v>
      </c>
      <c r="C7" t="s">
        <v>94</v>
      </c>
      <c r="F7" s="420" t="s">
        <v>1958</v>
      </c>
      <c r="G7" t="s">
        <v>1755</v>
      </c>
      <c r="H7" s="442">
        <v>342000</v>
      </c>
      <c r="I7" s="442">
        <v>0</v>
      </c>
      <c r="J7" s="442"/>
      <c r="K7" s="442"/>
      <c r="L7" t="s">
        <v>1959</v>
      </c>
      <c r="M7" s="420" t="s">
        <v>98</v>
      </c>
      <c r="N7" s="491">
        <f t="shared" si="0"/>
        <v>342000</v>
      </c>
      <c r="O7" s="458">
        <f t="shared" si="1"/>
        <v>0</v>
      </c>
    </row>
    <row r="8" spans="1:26" ht="42" outlineLevel="2" x14ac:dyDescent="0.15">
      <c r="A8" t="s">
        <v>92</v>
      </c>
      <c r="B8" t="s">
        <v>1960</v>
      </c>
      <c r="C8" t="s">
        <v>94</v>
      </c>
      <c r="F8" s="420" t="s">
        <v>1961</v>
      </c>
      <c r="G8" t="s">
        <v>1127</v>
      </c>
      <c r="H8" s="442">
        <v>0</v>
      </c>
      <c r="I8" s="442"/>
      <c r="J8" s="442"/>
      <c r="K8" s="442"/>
      <c r="L8" t="s">
        <v>1128</v>
      </c>
      <c r="M8" s="420" t="s">
        <v>98</v>
      </c>
      <c r="N8" s="491">
        <f t="shared" si="0"/>
        <v>0</v>
      </c>
      <c r="O8" s="458">
        <f t="shared" si="1"/>
        <v>0</v>
      </c>
    </row>
    <row r="9" spans="1:26" ht="28" outlineLevel="2" x14ac:dyDescent="0.15">
      <c r="A9" t="s">
        <v>92</v>
      </c>
      <c r="B9" t="s">
        <v>1962</v>
      </c>
      <c r="C9" t="s">
        <v>94</v>
      </c>
      <c r="F9" s="420" t="s">
        <v>1963</v>
      </c>
      <c r="G9" t="s">
        <v>510</v>
      </c>
      <c r="H9" s="442">
        <v>54019</v>
      </c>
      <c r="I9" s="442">
        <v>0</v>
      </c>
      <c r="J9" s="442"/>
      <c r="K9" s="442"/>
      <c r="L9" t="s">
        <v>1964</v>
      </c>
      <c r="M9" s="420" t="s">
        <v>98</v>
      </c>
      <c r="N9" s="491">
        <f t="shared" si="0"/>
        <v>54019</v>
      </c>
      <c r="O9" s="458">
        <f t="shared" si="1"/>
        <v>0</v>
      </c>
    </row>
    <row r="10" spans="1:26" ht="28" outlineLevel="2" x14ac:dyDescent="0.15">
      <c r="A10" t="s">
        <v>92</v>
      </c>
      <c r="B10" t="s">
        <v>1965</v>
      </c>
      <c r="C10" t="s">
        <v>94</v>
      </c>
      <c r="F10" s="420" t="s">
        <v>1966</v>
      </c>
      <c r="G10" t="s">
        <v>331</v>
      </c>
      <c r="H10" s="442">
        <v>200000</v>
      </c>
      <c r="I10" s="442">
        <v>0</v>
      </c>
      <c r="J10" s="442"/>
      <c r="K10" s="442"/>
      <c r="L10" t="s">
        <v>1967</v>
      </c>
      <c r="M10" s="420" t="s">
        <v>98</v>
      </c>
      <c r="N10" s="491">
        <f t="shared" si="0"/>
        <v>200000</v>
      </c>
      <c r="O10" s="458">
        <f t="shared" si="1"/>
        <v>0</v>
      </c>
    </row>
    <row r="11" spans="1:26" ht="56" outlineLevel="2" x14ac:dyDescent="0.15">
      <c r="A11" t="s">
        <v>92</v>
      </c>
      <c r="B11" t="s">
        <v>1968</v>
      </c>
      <c r="C11" t="s">
        <v>154</v>
      </c>
      <c r="F11" s="420" t="s">
        <v>1969</v>
      </c>
      <c r="G11" t="s">
        <v>1229</v>
      </c>
      <c r="H11" s="442">
        <v>45000</v>
      </c>
      <c r="I11" s="442">
        <v>0</v>
      </c>
      <c r="J11" s="442"/>
      <c r="K11" s="442"/>
      <c r="L11" t="s">
        <v>1970</v>
      </c>
      <c r="M11" s="420" t="s">
        <v>98</v>
      </c>
      <c r="N11" s="491">
        <f t="shared" si="0"/>
        <v>45000</v>
      </c>
      <c r="O11" s="458">
        <f t="shared" si="1"/>
        <v>0</v>
      </c>
    </row>
    <row r="12" spans="1:26" ht="56" outlineLevel="2" x14ac:dyDescent="0.15">
      <c r="A12" t="s">
        <v>92</v>
      </c>
      <c r="B12" t="s">
        <v>1971</v>
      </c>
      <c r="C12" t="s">
        <v>154</v>
      </c>
      <c r="F12" s="420" t="s">
        <v>1972</v>
      </c>
      <c r="G12" t="s">
        <v>156</v>
      </c>
      <c r="H12" s="442">
        <v>24000</v>
      </c>
      <c r="I12" s="442">
        <v>0</v>
      </c>
      <c r="J12" s="442"/>
      <c r="K12" s="442"/>
      <c r="L12" t="s">
        <v>719</v>
      </c>
      <c r="M12" s="420" t="s">
        <v>98</v>
      </c>
      <c r="N12" s="491">
        <f t="shared" si="0"/>
        <v>24000</v>
      </c>
      <c r="O12" s="458">
        <f t="shared" si="1"/>
        <v>0</v>
      </c>
    </row>
    <row r="13" spans="1:26" outlineLevel="1" x14ac:dyDescent="0.15">
      <c r="A13" s="555" t="s">
        <v>516</v>
      </c>
      <c r="B13" s="555">
        <f>COUNTA(B2:B12)</f>
        <v>11</v>
      </c>
      <c r="C13" s="555"/>
      <c r="D13" s="555"/>
      <c r="E13" s="555"/>
      <c r="F13" s="556"/>
      <c r="G13" s="555"/>
      <c r="H13" s="557">
        <f>SUBTOTAL(9,H2:H12)</f>
        <v>2597399</v>
      </c>
      <c r="I13" s="557">
        <f>SUBTOTAL(9,I2:I12)</f>
        <v>0</v>
      </c>
      <c r="J13" s="557">
        <f>SUBTOTAL(9,J2:J12)</f>
        <v>0</v>
      </c>
      <c r="K13" s="563">
        <f>SUBTOTAL(9,K2:K12)</f>
        <v>0</v>
      </c>
      <c r="L13" s="555"/>
      <c r="M13" s="556"/>
      <c r="N13" s="558">
        <f>SUBTOTAL(9,N2:N12)</f>
        <v>2597399</v>
      </c>
      <c r="O13" s="557">
        <f>SUBTOTAL(9,O2:O12)</f>
        <v>0</v>
      </c>
    </row>
    <row r="14" spans="1:26" ht="28" outlineLevel="2" x14ac:dyDescent="0.15">
      <c r="A14" t="s">
        <v>200</v>
      </c>
      <c r="B14" t="s">
        <v>1973</v>
      </c>
      <c r="D14" t="s">
        <v>202</v>
      </c>
      <c r="F14" s="420" t="s">
        <v>1974</v>
      </c>
      <c r="G14" t="s">
        <v>1342</v>
      </c>
      <c r="H14" s="442">
        <v>147874.85</v>
      </c>
      <c r="I14" s="442">
        <v>0</v>
      </c>
      <c r="J14" s="442"/>
      <c r="K14" s="442"/>
      <c r="L14" t="s">
        <v>1975</v>
      </c>
      <c r="M14" s="420" t="s">
        <v>98</v>
      </c>
      <c r="N14" s="491">
        <f t="shared" si="0"/>
        <v>147874.85</v>
      </c>
      <c r="O14" s="458">
        <f t="shared" si="1"/>
        <v>0</v>
      </c>
    </row>
    <row r="15" spans="1:26" ht="28" outlineLevel="2" x14ac:dyDescent="0.15">
      <c r="A15" t="s">
        <v>200</v>
      </c>
      <c r="B15" t="s">
        <v>1976</v>
      </c>
      <c r="D15" t="s">
        <v>202</v>
      </c>
      <c r="F15" s="420" t="s">
        <v>1977</v>
      </c>
      <c r="G15" t="s">
        <v>1978</v>
      </c>
      <c r="H15" s="442">
        <v>30000</v>
      </c>
      <c r="I15" s="442">
        <v>0</v>
      </c>
      <c r="J15" s="442"/>
      <c r="K15" s="442"/>
      <c r="L15" t="s">
        <v>1979</v>
      </c>
      <c r="M15" s="420" t="s">
        <v>98</v>
      </c>
      <c r="N15" s="491">
        <f t="shared" si="0"/>
        <v>30000</v>
      </c>
      <c r="O15" s="458">
        <f t="shared" si="1"/>
        <v>0</v>
      </c>
    </row>
    <row r="16" spans="1:26" ht="28" outlineLevel="2" x14ac:dyDescent="0.15">
      <c r="A16" t="s">
        <v>200</v>
      </c>
      <c r="B16" t="s">
        <v>1980</v>
      </c>
      <c r="D16" t="s">
        <v>202</v>
      </c>
      <c r="F16" s="420" t="s">
        <v>1981</v>
      </c>
      <c r="G16" t="s">
        <v>101</v>
      </c>
      <c r="H16" s="442">
        <v>15000</v>
      </c>
      <c r="I16" s="442">
        <v>0</v>
      </c>
      <c r="J16" s="442"/>
      <c r="K16" s="442"/>
      <c r="L16" t="s">
        <v>1982</v>
      </c>
      <c r="M16" s="420" t="s">
        <v>98</v>
      </c>
      <c r="N16" s="491">
        <f t="shared" si="0"/>
        <v>15000</v>
      </c>
      <c r="O16" s="458">
        <f t="shared" si="1"/>
        <v>0</v>
      </c>
    </row>
    <row r="17" spans="1:15" ht="28" outlineLevel="2" x14ac:dyDescent="0.15">
      <c r="A17" t="s">
        <v>200</v>
      </c>
      <c r="B17" t="s">
        <v>1983</v>
      </c>
      <c r="D17" t="s">
        <v>202</v>
      </c>
      <c r="F17" s="420" t="s">
        <v>1984</v>
      </c>
      <c r="G17" t="s">
        <v>381</v>
      </c>
      <c r="H17" s="442">
        <v>12000</v>
      </c>
      <c r="I17" s="442">
        <v>0</v>
      </c>
      <c r="J17" s="442"/>
      <c r="K17" s="442"/>
      <c r="L17" t="s">
        <v>1985</v>
      </c>
      <c r="M17" s="420" t="s">
        <v>98</v>
      </c>
      <c r="N17" s="491">
        <f t="shared" si="0"/>
        <v>12000</v>
      </c>
      <c r="O17" s="458">
        <f t="shared" si="1"/>
        <v>0</v>
      </c>
    </row>
    <row r="18" spans="1:15" ht="28" outlineLevel="2" x14ac:dyDescent="0.15">
      <c r="A18" t="s">
        <v>200</v>
      </c>
      <c r="B18" t="s">
        <v>1986</v>
      </c>
      <c r="D18" t="s">
        <v>202</v>
      </c>
      <c r="F18" s="420" t="s">
        <v>1987</v>
      </c>
      <c r="G18" t="s">
        <v>1949</v>
      </c>
      <c r="H18" s="442">
        <v>100000</v>
      </c>
      <c r="I18" s="442">
        <v>0</v>
      </c>
      <c r="J18" s="442"/>
      <c r="K18" s="442"/>
      <c r="L18" t="s">
        <v>1988</v>
      </c>
      <c r="M18" s="420" t="s">
        <v>98</v>
      </c>
      <c r="N18" s="491">
        <f t="shared" si="0"/>
        <v>100000</v>
      </c>
      <c r="O18" s="458">
        <f t="shared" si="1"/>
        <v>0</v>
      </c>
    </row>
    <row r="19" spans="1:15" ht="28" outlineLevel="2" x14ac:dyDescent="0.15">
      <c r="A19" t="s">
        <v>200</v>
      </c>
      <c r="B19" t="s">
        <v>1989</v>
      </c>
      <c r="D19" t="s">
        <v>202</v>
      </c>
      <c r="F19" s="420" t="s">
        <v>1990</v>
      </c>
      <c r="G19" t="s">
        <v>786</v>
      </c>
      <c r="H19" s="442">
        <v>2750</v>
      </c>
      <c r="I19" s="442">
        <v>0</v>
      </c>
      <c r="J19" s="442"/>
      <c r="K19" s="442"/>
      <c r="L19" t="s">
        <v>1991</v>
      </c>
      <c r="M19" s="420" t="s">
        <v>98</v>
      </c>
      <c r="N19" s="491">
        <f t="shared" si="0"/>
        <v>2750</v>
      </c>
      <c r="O19" s="458">
        <f t="shared" si="1"/>
        <v>0</v>
      </c>
    </row>
    <row r="20" spans="1:15" ht="28" outlineLevel="2" x14ac:dyDescent="0.15">
      <c r="A20" t="s">
        <v>200</v>
      </c>
      <c r="B20" t="s">
        <v>1992</v>
      </c>
      <c r="D20" t="s">
        <v>202</v>
      </c>
      <c r="F20" s="420" t="s">
        <v>1993</v>
      </c>
      <c r="G20" t="s">
        <v>101</v>
      </c>
      <c r="H20" s="442">
        <v>7500</v>
      </c>
      <c r="I20" s="442">
        <v>0</v>
      </c>
      <c r="J20" s="442"/>
      <c r="K20" s="442"/>
      <c r="L20" t="s">
        <v>1994</v>
      </c>
      <c r="M20" s="420" t="s">
        <v>98</v>
      </c>
      <c r="N20" s="491">
        <f t="shared" si="0"/>
        <v>7500</v>
      </c>
      <c r="O20" s="458">
        <f t="shared" si="1"/>
        <v>0</v>
      </c>
    </row>
    <row r="21" spans="1:15" ht="28" outlineLevel="2" x14ac:dyDescent="0.15">
      <c r="A21" t="s">
        <v>200</v>
      </c>
      <c r="B21" t="s">
        <v>1995</v>
      </c>
      <c r="D21" t="s">
        <v>202</v>
      </c>
      <c r="F21" s="420" t="s">
        <v>1996</v>
      </c>
      <c r="G21" t="s">
        <v>101</v>
      </c>
      <c r="H21" s="442">
        <v>1212.5</v>
      </c>
      <c r="I21" s="442">
        <v>0</v>
      </c>
      <c r="J21" s="442"/>
      <c r="K21" s="442"/>
      <c r="L21" t="s">
        <v>1997</v>
      </c>
      <c r="M21" s="420" t="s">
        <v>98</v>
      </c>
      <c r="N21" s="491">
        <f t="shared" si="0"/>
        <v>1212.5</v>
      </c>
      <c r="O21" s="458">
        <f t="shared" si="1"/>
        <v>0</v>
      </c>
    </row>
    <row r="22" spans="1:15" ht="28" outlineLevel="2" x14ac:dyDescent="0.15">
      <c r="A22" t="s">
        <v>200</v>
      </c>
      <c r="B22" t="s">
        <v>1998</v>
      </c>
      <c r="D22" t="s">
        <v>202</v>
      </c>
      <c r="F22" s="420" t="s">
        <v>1999</v>
      </c>
      <c r="G22" t="s">
        <v>786</v>
      </c>
      <c r="H22" s="442">
        <v>500</v>
      </c>
      <c r="I22" s="442">
        <v>0</v>
      </c>
      <c r="J22" s="442"/>
      <c r="K22" s="442"/>
      <c r="L22" t="s">
        <v>2000</v>
      </c>
      <c r="M22" s="420" t="s">
        <v>98</v>
      </c>
      <c r="N22" s="491">
        <f t="shared" si="0"/>
        <v>500</v>
      </c>
      <c r="O22" s="458">
        <f t="shared" si="1"/>
        <v>0</v>
      </c>
    </row>
    <row r="23" spans="1:15" ht="28" outlineLevel="2" x14ac:dyDescent="0.15">
      <c r="A23" t="s">
        <v>200</v>
      </c>
      <c r="B23" t="s">
        <v>2001</v>
      </c>
      <c r="D23" t="s">
        <v>202</v>
      </c>
      <c r="F23" s="420" t="s">
        <v>2002</v>
      </c>
      <c r="G23" t="s">
        <v>422</v>
      </c>
      <c r="H23" s="442">
        <v>250000</v>
      </c>
      <c r="I23" s="442">
        <v>0</v>
      </c>
      <c r="J23" s="442"/>
      <c r="K23" s="442"/>
      <c r="L23" t="s">
        <v>2003</v>
      </c>
      <c r="M23" s="420" t="s">
        <v>98</v>
      </c>
      <c r="N23" s="491">
        <f t="shared" si="0"/>
        <v>250000</v>
      </c>
      <c r="O23" s="458">
        <f t="shared" si="1"/>
        <v>0</v>
      </c>
    </row>
    <row r="24" spans="1:15" ht="28" outlineLevel="2" x14ac:dyDescent="0.15">
      <c r="A24" t="s">
        <v>200</v>
      </c>
      <c r="B24" t="s">
        <v>2004</v>
      </c>
      <c r="D24" t="s">
        <v>202</v>
      </c>
      <c r="F24" s="420" t="s">
        <v>261</v>
      </c>
      <c r="G24" t="s">
        <v>1714</v>
      </c>
      <c r="H24" s="442">
        <v>95000</v>
      </c>
      <c r="I24" s="442">
        <v>0</v>
      </c>
      <c r="J24" s="442"/>
      <c r="K24" s="442"/>
      <c r="L24" t="s">
        <v>2005</v>
      </c>
      <c r="M24" s="420" t="s">
        <v>98</v>
      </c>
      <c r="N24" s="491">
        <f t="shared" si="0"/>
        <v>95000</v>
      </c>
      <c r="O24" s="458">
        <f t="shared" si="1"/>
        <v>0</v>
      </c>
    </row>
    <row r="25" spans="1:15" ht="42" outlineLevel="2" x14ac:dyDescent="0.15">
      <c r="A25" t="s">
        <v>200</v>
      </c>
      <c r="B25" t="s">
        <v>2006</v>
      </c>
      <c r="D25" t="s">
        <v>202</v>
      </c>
      <c r="F25" s="420" t="s">
        <v>2007</v>
      </c>
      <c r="G25" t="s">
        <v>2008</v>
      </c>
      <c r="H25" s="442">
        <v>250000</v>
      </c>
      <c r="I25" s="442">
        <v>0</v>
      </c>
      <c r="J25" s="442"/>
      <c r="K25" s="442"/>
      <c r="L25" t="s">
        <v>2009</v>
      </c>
      <c r="M25" s="420" t="s">
        <v>98</v>
      </c>
      <c r="N25" s="491">
        <f t="shared" si="0"/>
        <v>250000</v>
      </c>
      <c r="O25" s="458">
        <f t="shared" si="1"/>
        <v>0</v>
      </c>
    </row>
    <row r="26" spans="1:15" ht="42" outlineLevel="2" x14ac:dyDescent="0.15">
      <c r="A26" t="s">
        <v>200</v>
      </c>
      <c r="B26" t="s">
        <v>2010</v>
      </c>
      <c r="D26" t="s">
        <v>274</v>
      </c>
      <c r="F26" s="420" t="s">
        <v>298</v>
      </c>
      <c r="G26" t="s">
        <v>156</v>
      </c>
      <c r="H26" s="442">
        <v>13000</v>
      </c>
      <c r="I26" s="442">
        <v>0</v>
      </c>
      <c r="J26" s="442"/>
      <c r="K26" s="442"/>
      <c r="L26" t="s">
        <v>2011</v>
      </c>
      <c r="M26" s="420" t="s">
        <v>98</v>
      </c>
      <c r="N26" s="491">
        <f t="shared" si="0"/>
        <v>13000</v>
      </c>
      <c r="O26" s="458">
        <f t="shared" si="1"/>
        <v>0</v>
      </c>
    </row>
    <row r="27" spans="1:15" ht="42" outlineLevel="2" x14ac:dyDescent="0.15">
      <c r="A27" t="s">
        <v>200</v>
      </c>
      <c r="B27" t="s">
        <v>2012</v>
      </c>
      <c r="D27" t="s">
        <v>274</v>
      </c>
      <c r="F27" s="420" t="s">
        <v>2013</v>
      </c>
      <c r="G27" t="s">
        <v>324</v>
      </c>
      <c r="H27" s="442">
        <v>10750</v>
      </c>
      <c r="I27" s="442">
        <v>0</v>
      </c>
      <c r="J27" s="442"/>
      <c r="K27" s="442"/>
      <c r="L27" t="s">
        <v>2014</v>
      </c>
      <c r="M27" s="420" t="s">
        <v>98</v>
      </c>
      <c r="N27" s="491">
        <f t="shared" si="0"/>
        <v>10750</v>
      </c>
      <c r="O27" s="458">
        <f t="shared" si="1"/>
        <v>0</v>
      </c>
    </row>
    <row r="28" spans="1:15" ht="42" outlineLevel="2" x14ac:dyDescent="0.15">
      <c r="A28" t="s">
        <v>200</v>
      </c>
      <c r="B28" t="s">
        <v>2015</v>
      </c>
      <c r="D28" t="s">
        <v>274</v>
      </c>
      <c r="F28" s="420" t="s">
        <v>2016</v>
      </c>
      <c r="G28" t="s">
        <v>305</v>
      </c>
      <c r="H28" s="442">
        <v>6400</v>
      </c>
      <c r="I28" s="442">
        <v>0</v>
      </c>
      <c r="J28" s="442"/>
      <c r="K28" s="442"/>
      <c r="L28" t="s">
        <v>2017</v>
      </c>
      <c r="M28" s="420" t="s">
        <v>98</v>
      </c>
      <c r="N28" s="491">
        <f t="shared" si="0"/>
        <v>6400</v>
      </c>
      <c r="O28" s="458">
        <f t="shared" si="1"/>
        <v>0</v>
      </c>
    </row>
    <row r="29" spans="1:15" ht="42" outlineLevel="2" x14ac:dyDescent="0.15">
      <c r="A29" t="s">
        <v>200</v>
      </c>
      <c r="B29" t="s">
        <v>2018</v>
      </c>
      <c r="D29" t="s">
        <v>274</v>
      </c>
      <c r="F29" s="420" t="s">
        <v>2019</v>
      </c>
      <c r="G29" t="s">
        <v>1229</v>
      </c>
      <c r="H29" s="442">
        <v>10000</v>
      </c>
      <c r="I29" s="442">
        <v>0</v>
      </c>
      <c r="J29" s="442"/>
      <c r="K29" s="442"/>
      <c r="L29" t="s">
        <v>2020</v>
      </c>
      <c r="M29" s="420" t="s">
        <v>98</v>
      </c>
      <c r="N29" s="491">
        <f t="shared" si="0"/>
        <v>10000</v>
      </c>
      <c r="O29" s="458">
        <f t="shared" si="1"/>
        <v>0</v>
      </c>
    </row>
    <row r="30" spans="1:15" ht="42" outlineLevel="2" x14ac:dyDescent="0.15">
      <c r="A30" t="s">
        <v>200</v>
      </c>
      <c r="B30" t="s">
        <v>2021</v>
      </c>
      <c r="D30" t="s">
        <v>274</v>
      </c>
      <c r="F30" s="420" t="s">
        <v>2022</v>
      </c>
      <c r="G30" t="s">
        <v>1229</v>
      </c>
      <c r="H30" s="442">
        <v>4500</v>
      </c>
      <c r="I30" s="442">
        <v>0</v>
      </c>
      <c r="J30" s="442"/>
      <c r="K30" s="442"/>
      <c r="L30" t="s">
        <v>2020</v>
      </c>
      <c r="M30" s="420" t="s">
        <v>98</v>
      </c>
      <c r="N30" s="491">
        <f t="shared" si="0"/>
        <v>4500</v>
      </c>
      <c r="O30" s="458">
        <f t="shared" si="1"/>
        <v>0</v>
      </c>
    </row>
    <row r="31" spans="1:15" ht="42" outlineLevel="2" x14ac:dyDescent="0.15">
      <c r="A31" t="s">
        <v>200</v>
      </c>
      <c r="B31" t="s">
        <v>2023</v>
      </c>
      <c r="D31" t="s">
        <v>274</v>
      </c>
      <c r="F31" s="420" t="s">
        <v>2024</v>
      </c>
      <c r="G31" t="s">
        <v>2025</v>
      </c>
      <c r="H31" s="442">
        <v>10000</v>
      </c>
      <c r="I31" s="442">
        <v>0</v>
      </c>
      <c r="J31" s="442"/>
      <c r="K31" s="442"/>
      <c r="L31" t="s">
        <v>2026</v>
      </c>
      <c r="M31" s="420" t="s">
        <v>98</v>
      </c>
      <c r="N31" s="491">
        <f t="shared" si="0"/>
        <v>10000</v>
      </c>
      <c r="O31" s="458">
        <f t="shared" si="1"/>
        <v>0</v>
      </c>
    </row>
    <row r="32" spans="1:15" ht="28" outlineLevel="2" x14ac:dyDescent="0.15">
      <c r="A32" t="s">
        <v>200</v>
      </c>
      <c r="B32" t="s">
        <v>2027</v>
      </c>
      <c r="D32" t="s">
        <v>274</v>
      </c>
      <c r="F32" s="420" t="s">
        <v>2028</v>
      </c>
      <c r="G32" t="s">
        <v>305</v>
      </c>
      <c r="H32" s="442">
        <v>11100</v>
      </c>
      <c r="I32" s="442">
        <v>0</v>
      </c>
      <c r="J32" s="442"/>
      <c r="K32" s="442"/>
      <c r="L32" t="s">
        <v>212</v>
      </c>
      <c r="M32" s="420" t="s">
        <v>98</v>
      </c>
      <c r="N32" s="491">
        <f t="shared" si="0"/>
        <v>11100</v>
      </c>
      <c r="O32" s="458">
        <f t="shared" si="1"/>
        <v>0</v>
      </c>
    </row>
    <row r="33" spans="1:20" ht="42" outlineLevel="2" x14ac:dyDescent="0.15">
      <c r="A33" t="s">
        <v>200</v>
      </c>
      <c r="B33" t="s">
        <v>2029</v>
      </c>
      <c r="D33" t="s">
        <v>274</v>
      </c>
      <c r="F33" s="420" t="s">
        <v>2030</v>
      </c>
      <c r="G33" t="s">
        <v>324</v>
      </c>
      <c r="H33" s="442">
        <v>13100</v>
      </c>
      <c r="I33" s="442">
        <v>0</v>
      </c>
      <c r="J33" s="442"/>
      <c r="K33" s="442"/>
      <c r="L33" t="s">
        <v>2031</v>
      </c>
      <c r="M33" s="420" t="s">
        <v>98</v>
      </c>
      <c r="N33" s="491">
        <f t="shared" si="0"/>
        <v>13100</v>
      </c>
      <c r="O33" s="458">
        <f t="shared" si="1"/>
        <v>0</v>
      </c>
    </row>
    <row r="34" spans="1:20" ht="42" outlineLevel="2" x14ac:dyDescent="0.15">
      <c r="A34" t="s">
        <v>200</v>
      </c>
      <c r="B34" t="s">
        <v>2032</v>
      </c>
      <c r="D34" t="s">
        <v>274</v>
      </c>
      <c r="F34" s="420" t="s">
        <v>298</v>
      </c>
      <c r="G34" t="s">
        <v>156</v>
      </c>
      <c r="H34" s="442">
        <v>16000</v>
      </c>
      <c r="I34" s="442">
        <v>0</v>
      </c>
      <c r="J34" s="442"/>
      <c r="K34" s="442"/>
      <c r="L34" t="s">
        <v>2033</v>
      </c>
      <c r="M34" s="420" t="s">
        <v>98</v>
      </c>
      <c r="N34" s="491">
        <f t="shared" si="0"/>
        <v>16000</v>
      </c>
      <c r="O34" s="458">
        <f t="shared" si="1"/>
        <v>0</v>
      </c>
    </row>
    <row r="35" spans="1:20" ht="42" outlineLevel="2" x14ac:dyDescent="0.15">
      <c r="A35" t="s">
        <v>200</v>
      </c>
      <c r="B35" t="s">
        <v>2034</v>
      </c>
      <c r="D35" t="s">
        <v>274</v>
      </c>
      <c r="F35" s="420" t="s">
        <v>2035</v>
      </c>
      <c r="G35" t="s">
        <v>358</v>
      </c>
      <c r="H35" s="442">
        <v>6500</v>
      </c>
      <c r="I35" s="442">
        <v>0</v>
      </c>
      <c r="J35" s="442"/>
      <c r="K35" s="442"/>
      <c r="L35" t="s">
        <v>2036</v>
      </c>
      <c r="M35" s="420" t="s">
        <v>98</v>
      </c>
      <c r="N35" s="491">
        <f t="shared" si="0"/>
        <v>6500</v>
      </c>
      <c r="O35" s="458">
        <f t="shared" si="1"/>
        <v>0</v>
      </c>
    </row>
    <row r="36" spans="1:20" ht="28" outlineLevel="2" x14ac:dyDescent="0.15">
      <c r="A36" t="s">
        <v>200</v>
      </c>
      <c r="B36" t="s">
        <v>2037</v>
      </c>
      <c r="D36" t="s">
        <v>274</v>
      </c>
      <c r="F36" s="420" t="s">
        <v>2038</v>
      </c>
      <c r="G36" t="s">
        <v>1229</v>
      </c>
      <c r="H36" s="442">
        <v>6000</v>
      </c>
      <c r="I36" s="442">
        <v>0</v>
      </c>
      <c r="J36" s="442"/>
      <c r="K36" s="442"/>
      <c r="L36" t="s">
        <v>2039</v>
      </c>
      <c r="M36" s="420" t="s">
        <v>98</v>
      </c>
      <c r="N36" s="491">
        <f t="shared" si="0"/>
        <v>6000</v>
      </c>
      <c r="O36" s="458">
        <f t="shared" si="1"/>
        <v>0</v>
      </c>
    </row>
    <row r="37" spans="1:20" ht="56" outlineLevel="2" x14ac:dyDescent="0.15">
      <c r="A37" t="s">
        <v>200</v>
      </c>
      <c r="B37" t="s">
        <v>2040</v>
      </c>
      <c r="D37" t="s">
        <v>274</v>
      </c>
      <c r="F37" s="420" t="s">
        <v>2041</v>
      </c>
      <c r="G37" t="s">
        <v>285</v>
      </c>
      <c r="H37" s="442">
        <v>10000</v>
      </c>
      <c r="I37" s="442">
        <v>0</v>
      </c>
      <c r="J37" s="442"/>
      <c r="K37" s="442"/>
      <c r="L37" t="s">
        <v>2042</v>
      </c>
      <c r="M37" s="420" t="s">
        <v>98</v>
      </c>
      <c r="N37" s="491">
        <f t="shared" si="0"/>
        <v>10000</v>
      </c>
      <c r="O37" s="458">
        <f t="shared" si="1"/>
        <v>0</v>
      </c>
    </row>
    <row r="38" spans="1:20" ht="42" outlineLevel="2" x14ac:dyDescent="0.15">
      <c r="A38" t="s">
        <v>200</v>
      </c>
      <c r="B38" t="s">
        <v>2043</v>
      </c>
      <c r="D38" t="s">
        <v>274</v>
      </c>
      <c r="F38" s="420" t="s">
        <v>2044</v>
      </c>
      <c r="G38" t="s">
        <v>381</v>
      </c>
      <c r="H38" s="442">
        <v>25000</v>
      </c>
      <c r="I38" s="442">
        <v>0</v>
      </c>
      <c r="J38" s="442"/>
      <c r="K38" s="442"/>
      <c r="L38" t="s">
        <v>2045</v>
      </c>
      <c r="M38" s="420" t="s">
        <v>98</v>
      </c>
      <c r="N38" s="491">
        <f t="shared" si="0"/>
        <v>25000</v>
      </c>
      <c r="O38" s="458">
        <f t="shared" si="1"/>
        <v>0</v>
      </c>
    </row>
    <row r="39" spans="1:20" ht="42" outlineLevel="2" x14ac:dyDescent="0.15">
      <c r="A39" t="s">
        <v>200</v>
      </c>
      <c r="B39" t="s">
        <v>2046</v>
      </c>
      <c r="D39" t="s">
        <v>274</v>
      </c>
      <c r="F39" s="420" t="s">
        <v>2047</v>
      </c>
      <c r="G39" t="s">
        <v>101</v>
      </c>
      <c r="H39" s="442">
        <v>8000</v>
      </c>
      <c r="I39" s="442">
        <v>0</v>
      </c>
      <c r="J39" s="442"/>
      <c r="K39" s="442"/>
      <c r="L39" t="s">
        <v>2048</v>
      </c>
      <c r="M39" s="420" t="s">
        <v>98</v>
      </c>
      <c r="N39" s="491">
        <f t="shared" si="0"/>
        <v>8000</v>
      </c>
      <c r="O39" s="458">
        <f t="shared" si="1"/>
        <v>0</v>
      </c>
    </row>
    <row r="40" spans="1:20" outlineLevel="1" x14ac:dyDescent="0.15">
      <c r="A40" s="555" t="s">
        <v>517</v>
      </c>
      <c r="B40" s="555">
        <f>COUNTA(B14:B39)</f>
        <v>26</v>
      </c>
      <c r="C40" s="555"/>
      <c r="D40" s="555"/>
      <c r="E40" s="555"/>
      <c r="F40" s="556"/>
      <c r="G40" s="555"/>
      <c r="H40" s="557">
        <f>SUBTOTAL(9,H14:H39)</f>
        <v>1062187.3500000001</v>
      </c>
      <c r="I40" s="557">
        <f>SUBTOTAL(9,I14:I39)</f>
        <v>0</v>
      </c>
      <c r="J40" s="557">
        <f>SUBTOTAL(9,J14:J39)</f>
        <v>0</v>
      </c>
      <c r="K40" s="563">
        <f>SUBTOTAL(9,K14:K39)</f>
        <v>0</v>
      </c>
      <c r="L40" s="555"/>
      <c r="M40" s="556"/>
      <c r="N40" s="558">
        <f>SUBTOTAL(9,N14:N39)</f>
        <v>1062187.3500000001</v>
      </c>
      <c r="O40" s="557">
        <f>SUBTOTAL(9,O14:O39)</f>
        <v>0</v>
      </c>
    </row>
    <row r="41" spans="1:20" ht="28" outlineLevel="2" x14ac:dyDescent="0.15">
      <c r="A41" t="s">
        <v>410</v>
      </c>
      <c r="B41" t="s">
        <v>2049</v>
      </c>
      <c r="D41" t="s">
        <v>412</v>
      </c>
      <c r="F41" s="420" t="s">
        <v>429</v>
      </c>
      <c r="G41" t="s">
        <v>1586</v>
      </c>
      <c r="H41" s="442"/>
      <c r="I41" s="442">
        <v>81010.850000000006</v>
      </c>
      <c r="J41" s="442"/>
      <c r="K41" s="442">
        <v>263793.57</v>
      </c>
      <c r="L41" t="s">
        <v>2050</v>
      </c>
      <c r="M41" s="420" t="s">
        <v>419</v>
      </c>
      <c r="N41" s="491">
        <f t="shared" si="0"/>
        <v>81010.850000000006</v>
      </c>
      <c r="O41" s="458">
        <f t="shared" si="1"/>
        <v>182782.72</v>
      </c>
      <c r="Q41" s="420" t="s">
        <v>419</v>
      </c>
      <c r="R41">
        <v>3</v>
      </c>
      <c r="S41">
        <v>3</v>
      </c>
      <c r="T41" s="29">
        <f>SUM(N41:N43)</f>
        <v>290128.7</v>
      </c>
    </row>
    <row r="42" spans="1:20" ht="28" outlineLevel="2" x14ac:dyDescent="0.15">
      <c r="A42" t="s">
        <v>410</v>
      </c>
      <c r="B42" t="s">
        <v>2051</v>
      </c>
      <c r="D42" t="s">
        <v>412</v>
      </c>
      <c r="F42" s="420" t="s">
        <v>2052</v>
      </c>
      <c r="G42" t="s">
        <v>2053</v>
      </c>
      <c r="H42" s="442"/>
      <c r="I42" s="442">
        <v>130311.9</v>
      </c>
      <c r="J42" s="442"/>
      <c r="K42" s="442">
        <v>417654.24</v>
      </c>
      <c r="L42" t="s">
        <v>2054</v>
      </c>
      <c r="M42" s="420" t="s">
        <v>419</v>
      </c>
      <c r="N42" s="491">
        <f t="shared" si="0"/>
        <v>130311.9</v>
      </c>
      <c r="O42" s="458">
        <f t="shared" si="1"/>
        <v>287342.33999999997</v>
      </c>
      <c r="Q42" s="420" t="s">
        <v>454</v>
      </c>
      <c r="R42">
        <v>4</v>
      </c>
      <c r="S42">
        <v>4</v>
      </c>
      <c r="T42" s="29">
        <f>SUM(N45:N48)</f>
        <v>465870.72</v>
      </c>
    </row>
    <row r="43" spans="1:20" ht="28" outlineLevel="2" x14ac:dyDescent="0.15">
      <c r="A43" t="s">
        <v>410</v>
      </c>
      <c r="B43" t="s">
        <v>2055</v>
      </c>
      <c r="D43" t="s">
        <v>412</v>
      </c>
      <c r="F43" s="420" t="s">
        <v>2056</v>
      </c>
      <c r="G43" t="s">
        <v>117</v>
      </c>
      <c r="H43" s="442"/>
      <c r="I43" s="442">
        <v>78805.95</v>
      </c>
      <c r="J43" s="442"/>
      <c r="K43" s="442">
        <v>257224.05</v>
      </c>
      <c r="L43" t="s">
        <v>2057</v>
      </c>
      <c r="M43" s="420" t="s">
        <v>419</v>
      </c>
      <c r="N43" s="491">
        <f t="shared" si="0"/>
        <v>78805.95</v>
      </c>
      <c r="O43" s="458">
        <f t="shared" si="1"/>
        <v>178418.09999999998</v>
      </c>
      <c r="Q43" s="475" t="s">
        <v>2091</v>
      </c>
      <c r="R43">
        <v>1</v>
      </c>
      <c r="S43">
        <v>2</v>
      </c>
      <c r="T43" s="29">
        <f>N50</f>
        <v>79743.12</v>
      </c>
    </row>
    <row r="44" spans="1:20" ht="28" outlineLevel="2" x14ac:dyDescent="0.15">
      <c r="A44" t="s">
        <v>410</v>
      </c>
      <c r="B44" t="s">
        <v>2058</v>
      </c>
      <c r="D44" t="s">
        <v>412</v>
      </c>
      <c r="E44" s="578" t="s">
        <v>759</v>
      </c>
      <c r="F44" s="420" t="s">
        <v>2059</v>
      </c>
      <c r="G44" t="s">
        <v>672</v>
      </c>
      <c r="H44" s="442"/>
      <c r="I44" s="442">
        <v>69958.7</v>
      </c>
      <c r="J44" s="442"/>
      <c r="K44" s="442">
        <v>227096.01</v>
      </c>
      <c r="L44" t="s">
        <v>2060</v>
      </c>
      <c r="M44" s="584" t="s">
        <v>268</v>
      </c>
      <c r="N44" s="491">
        <f t="shared" si="0"/>
        <v>69958.7</v>
      </c>
      <c r="O44" s="458">
        <f t="shared" si="1"/>
        <v>157137.31</v>
      </c>
      <c r="Q44" s="420" t="s">
        <v>476</v>
      </c>
      <c r="R44">
        <v>1</v>
      </c>
      <c r="S44">
        <v>4</v>
      </c>
      <c r="T44" s="29">
        <f>N52</f>
        <v>180841.2</v>
      </c>
    </row>
    <row r="45" spans="1:20" ht="28" outlineLevel="2" x14ac:dyDescent="0.15">
      <c r="A45" t="s">
        <v>410</v>
      </c>
      <c r="B45" t="s">
        <v>2061</v>
      </c>
      <c r="D45" t="s">
        <v>450</v>
      </c>
      <c r="F45" s="420" t="s">
        <v>451</v>
      </c>
      <c r="G45" t="s">
        <v>430</v>
      </c>
      <c r="H45" s="442"/>
      <c r="I45" s="442">
        <v>116467.68</v>
      </c>
      <c r="J45" s="442"/>
      <c r="K45" s="442">
        <v>375046.49</v>
      </c>
      <c r="L45" t="s">
        <v>2062</v>
      </c>
      <c r="M45" s="420" t="s">
        <v>454</v>
      </c>
      <c r="N45" s="491">
        <f t="shared" si="0"/>
        <v>116467.68</v>
      </c>
      <c r="O45" s="458">
        <f t="shared" si="1"/>
        <v>258578.81</v>
      </c>
    </row>
    <row r="46" spans="1:20" ht="28" outlineLevel="2" x14ac:dyDescent="0.15">
      <c r="A46" t="s">
        <v>410</v>
      </c>
      <c r="B46" t="s">
        <v>2063</v>
      </c>
      <c r="D46" t="s">
        <v>450</v>
      </c>
      <c r="F46" s="420" t="s">
        <v>451</v>
      </c>
      <c r="G46" t="s">
        <v>430</v>
      </c>
      <c r="H46" s="442"/>
      <c r="I46" s="442">
        <v>116467.68</v>
      </c>
      <c r="J46" s="442"/>
      <c r="K46" s="442">
        <v>375046.49</v>
      </c>
      <c r="L46" t="s">
        <v>2064</v>
      </c>
      <c r="M46" s="420" t="s">
        <v>454</v>
      </c>
      <c r="N46" s="491">
        <f t="shared" si="0"/>
        <v>116467.68</v>
      </c>
      <c r="O46" s="458">
        <f t="shared" si="1"/>
        <v>258578.81</v>
      </c>
    </row>
    <row r="47" spans="1:20" ht="28" outlineLevel="2" x14ac:dyDescent="0.15">
      <c r="A47" t="s">
        <v>410</v>
      </c>
      <c r="B47" t="s">
        <v>2065</v>
      </c>
      <c r="D47" t="s">
        <v>450</v>
      </c>
      <c r="F47" s="420" t="s">
        <v>451</v>
      </c>
      <c r="G47" t="s">
        <v>1335</v>
      </c>
      <c r="H47" s="442"/>
      <c r="I47" s="442">
        <v>116467.68</v>
      </c>
      <c r="J47" s="442"/>
      <c r="K47" s="442">
        <v>375046.49</v>
      </c>
      <c r="L47" t="s">
        <v>2066</v>
      </c>
      <c r="M47" s="420" t="s">
        <v>454</v>
      </c>
      <c r="N47" s="491">
        <f t="shared" si="0"/>
        <v>116467.68</v>
      </c>
      <c r="O47" s="458">
        <f t="shared" si="1"/>
        <v>258578.81</v>
      </c>
    </row>
    <row r="48" spans="1:20" ht="28" outlineLevel="2" x14ac:dyDescent="0.15">
      <c r="A48" t="s">
        <v>410</v>
      </c>
      <c r="B48" t="s">
        <v>2067</v>
      </c>
      <c r="D48" t="s">
        <v>450</v>
      </c>
      <c r="F48" s="420" t="s">
        <v>2068</v>
      </c>
      <c r="G48" t="s">
        <v>1335</v>
      </c>
      <c r="H48" s="442"/>
      <c r="I48" s="442">
        <v>116467.68</v>
      </c>
      <c r="J48" s="442"/>
      <c r="K48" s="442">
        <v>375046.49</v>
      </c>
      <c r="L48" t="s">
        <v>2069</v>
      </c>
      <c r="M48" s="420" t="s">
        <v>454</v>
      </c>
      <c r="N48" s="491">
        <f t="shared" si="0"/>
        <v>116467.68</v>
      </c>
      <c r="O48" s="458">
        <f t="shared" si="1"/>
        <v>258578.81</v>
      </c>
    </row>
    <row r="49" spans="1:15" outlineLevel="1" x14ac:dyDescent="0.15">
      <c r="A49" s="555" t="s">
        <v>518</v>
      </c>
      <c r="B49" s="555"/>
      <c r="C49" s="555"/>
      <c r="D49" s="555"/>
      <c r="E49" s="555"/>
      <c r="F49" s="556"/>
      <c r="G49" s="555"/>
      <c r="H49" s="557">
        <f>SUBTOTAL(9,H41:H48)</f>
        <v>0</v>
      </c>
      <c r="I49" s="557">
        <f>SUBTOTAL(9,I41:I48)</f>
        <v>825958.11999999988</v>
      </c>
      <c r="J49" s="557">
        <f>SUBTOTAL(9,J41:J48)</f>
        <v>0</v>
      </c>
      <c r="K49" s="563">
        <f>SUBTOTAL(9,K41:K48)</f>
        <v>2665953.83</v>
      </c>
      <c r="L49" s="555"/>
      <c r="M49" s="556"/>
      <c r="N49" s="558">
        <f>SUBTOTAL(9,N41:N48)</f>
        <v>825958.11999999988</v>
      </c>
      <c r="O49" s="557">
        <f>SUBTOTAL(9,O41:O48)</f>
        <v>1839995.7100000002</v>
      </c>
    </row>
    <row r="50" spans="1:15" ht="28" outlineLevel="2" x14ac:dyDescent="0.15">
      <c r="A50" t="s">
        <v>1028</v>
      </c>
      <c r="B50" t="s">
        <v>2070</v>
      </c>
      <c r="D50" t="s">
        <v>1030</v>
      </c>
      <c r="F50" s="420" t="s">
        <v>2071</v>
      </c>
      <c r="G50" t="s">
        <v>101</v>
      </c>
      <c r="H50" s="442"/>
      <c r="I50" s="442">
        <v>79743.12</v>
      </c>
      <c r="J50" s="442"/>
      <c r="K50" s="442">
        <v>291699.71999999997</v>
      </c>
      <c r="L50" t="s">
        <v>2072</v>
      </c>
      <c r="M50" s="475" t="s">
        <v>2091</v>
      </c>
      <c r="N50" s="491">
        <f t="shared" si="0"/>
        <v>79743.12</v>
      </c>
      <c r="O50" s="458">
        <f t="shared" si="1"/>
        <v>211956.59999999998</v>
      </c>
    </row>
    <row r="51" spans="1:15" outlineLevel="1" x14ac:dyDescent="0.15">
      <c r="A51" s="555" t="s">
        <v>1070</v>
      </c>
      <c r="B51" s="555"/>
      <c r="C51" s="555"/>
      <c r="D51" s="555"/>
      <c r="E51" s="555"/>
      <c r="F51" s="556"/>
      <c r="G51" s="555"/>
      <c r="H51" s="557">
        <f>SUBTOTAL(9,H50:H50)</f>
        <v>0</v>
      </c>
      <c r="I51" s="557">
        <f>SUBTOTAL(9,I50:I50)</f>
        <v>79743.12</v>
      </c>
      <c r="J51" s="557">
        <f>SUBTOTAL(9,J50:J50)</f>
        <v>0</v>
      </c>
      <c r="K51" s="563">
        <f>SUBTOTAL(9,K50:K50)</f>
        <v>291699.71999999997</v>
      </c>
      <c r="L51" s="555"/>
      <c r="M51" s="556"/>
      <c r="N51" s="558">
        <f>SUBTOTAL(9,N50:N50)</f>
        <v>79743.12</v>
      </c>
      <c r="O51" s="557">
        <f>SUBTOTAL(9,O50:O50)</f>
        <v>211956.59999999998</v>
      </c>
    </row>
    <row r="52" spans="1:15" ht="42" outlineLevel="2" x14ac:dyDescent="0.15">
      <c r="A52" t="s">
        <v>470</v>
      </c>
      <c r="B52" t="s">
        <v>2073</v>
      </c>
      <c r="C52" t="s">
        <v>1345</v>
      </c>
      <c r="F52" s="420" t="s">
        <v>2074</v>
      </c>
      <c r="G52" t="s">
        <v>1755</v>
      </c>
      <c r="H52" s="442"/>
      <c r="I52" s="442">
        <v>180841.2</v>
      </c>
      <c r="J52" s="442"/>
      <c r="K52" s="442">
        <v>566379.16</v>
      </c>
      <c r="L52" t="s">
        <v>2075</v>
      </c>
      <c r="M52" s="420" t="s">
        <v>476</v>
      </c>
      <c r="N52" s="491">
        <f t="shared" si="0"/>
        <v>180841.2</v>
      </c>
      <c r="O52" s="458">
        <f t="shared" si="1"/>
        <v>385537.96</v>
      </c>
    </row>
    <row r="53" spans="1:15" outlineLevel="1" x14ac:dyDescent="0.15">
      <c r="A53" s="555" t="s">
        <v>519</v>
      </c>
      <c r="B53" s="555"/>
      <c r="C53" s="555"/>
      <c r="D53" s="555"/>
      <c r="E53" s="555"/>
      <c r="F53" s="556"/>
      <c r="G53" s="555"/>
      <c r="H53" s="557">
        <f>SUBTOTAL(9,H52:H52)</f>
        <v>0</v>
      </c>
      <c r="I53" s="557">
        <f>SUBTOTAL(9,I52:I52)</f>
        <v>180841.2</v>
      </c>
      <c r="J53" s="557">
        <f>SUBTOTAL(9,J52:J52)</f>
        <v>0</v>
      </c>
      <c r="K53" s="563">
        <f>SUBTOTAL(9,K52:K52)</f>
        <v>566379.16</v>
      </c>
      <c r="L53" s="555"/>
      <c r="M53" s="556"/>
      <c r="N53" s="558">
        <f>SUBTOTAL(9,N52:N52)</f>
        <v>180841.2</v>
      </c>
      <c r="O53" s="557">
        <f>SUBTOTAL(9,O52:O52)</f>
        <v>385537.96</v>
      </c>
    </row>
    <row r="54" spans="1:15" ht="28" outlineLevel="2" x14ac:dyDescent="0.15">
      <c r="A54" t="s">
        <v>486</v>
      </c>
      <c r="B54" t="s">
        <v>2076</v>
      </c>
      <c r="D54" t="s">
        <v>488</v>
      </c>
      <c r="F54" s="420" t="s">
        <v>496</v>
      </c>
      <c r="G54" t="s">
        <v>101</v>
      </c>
      <c r="H54" s="442"/>
      <c r="I54" s="442">
        <v>8184</v>
      </c>
      <c r="J54" s="442"/>
      <c r="K54" s="442">
        <v>29008.32</v>
      </c>
      <c r="L54" t="s">
        <v>2077</v>
      </c>
      <c r="M54" s="420" t="s">
        <v>98</v>
      </c>
      <c r="N54" s="491">
        <f t="shared" si="0"/>
        <v>8184</v>
      </c>
      <c r="O54" s="458">
        <f t="shared" si="1"/>
        <v>20824.32</v>
      </c>
    </row>
    <row r="55" spans="1:15" outlineLevel="1" x14ac:dyDescent="0.15">
      <c r="A55" s="555" t="s">
        <v>520</v>
      </c>
      <c r="B55" s="555"/>
      <c r="C55" s="555"/>
      <c r="D55" s="555"/>
      <c r="E55" s="555"/>
      <c r="F55" s="556"/>
      <c r="G55" s="555"/>
      <c r="H55" s="557">
        <f>SUBTOTAL(9,H54:H54)</f>
        <v>0</v>
      </c>
      <c r="I55" s="557">
        <f>SUBTOTAL(9,I54:I54)</f>
        <v>8184</v>
      </c>
      <c r="J55" s="557">
        <f>SUBTOTAL(9,J54:J54)</f>
        <v>0</v>
      </c>
      <c r="K55" s="563">
        <f>SUBTOTAL(9,K54:K54)</f>
        <v>29008.32</v>
      </c>
      <c r="L55" s="555"/>
      <c r="M55" s="556"/>
      <c r="N55" s="558">
        <f>SUBTOTAL(9,N54:N54)</f>
        <v>8184</v>
      </c>
      <c r="O55" s="557">
        <f>SUBTOTAL(9,O54:O54)</f>
        <v>20824.32</v>
      </c>
    </row>
    <row r="56" spans="1:15" x14ac:dyDescent="0.15">
      <c r="A56" s="559" t="s">
        <v>522</v>
      </c>
      <c r="B56" s="559"/>
      <c r="C56" s="559"/>
      <c r="D56" s="559"/>
      <c r="E56" s="559"/>
      <c r="F56" s="560"/>
      <c r="G56" s="559"/>
      <c r="H56" s="561">
        <f>SUBTOTAL(9,H2:H54)</f>
        <v>3659586.35</v>
      </c>
      <c r="I56" s="561">
        <f>SUBTOTAL(9,I2:I54)</f>
        <v>1094726.44</v>
      </c>
      <c r="J56" s="561">
        <f>SUBTOTAL(9,J2:J54)</f>
        <v>0</v>
      </c>
      <c r="K56" s="564">
        <f>SUBTOTAL(9,K2:K54)</f>
        <v>3553041.03</v>
      </c>
      <c r="L56" s="559"/>
      <c r="M56" s="560"/>
      <c r="N56" s="562">
        <f>SUBTOTAL(9,N2:N54)</f>
        <v>4754312.79</v>
      </c>
      <c r="O56" s="561">
        <f>SUBTOTAL(9,O2:O54)</f>
        <v>2458314.59</v>
      </c>
    </row>
    <row r="58" spans="1:15" x14ac:dyDescent="0.15">
      <c r="L58" s="585" t="s">
        <v>83</v>
      </c>
      <c r="M58" s="580"/>
      <c r="N58" s="581">
        <f>SUM(N56+O56)</f>
        <v>7212627.3799999999</v>
      </c>
    </row>
  </sheetData>
  <conditionalFormatting sqref="A1:M1">
    <cfRule type="expression" dxfId="84" priority="6">
      <formula>_xlfn.ISFORMULA($I1048508)</formula>
    </cfRule>
  </conditionalFormatting>
  <conditionalFormatting sqref="B1">
    <cfRule type="duplicateValues" dxfId="83" priority="1"/>
    <cfRule type="duplicateValues" dxfId="82" priority="2"/>
    <cfRule type="duplicateValues" dxfId="81" priority="3"/>
    <cfRule type="duplicateValues" dxfId="80" priority="4"/>
    <cfRule type="duplicateValues" dxfId="79" priority="5"/>
    <cfRule type="duplicateValues" dxfId="78" priority="8"/>
  </conditionalFormatting>
  <conditionalFormatting sqref="N1:O1">
    <cfRule type="expression" dxfId="77" priority="7">
      <formula>_xlfn.ISFORMULA($I1048510)</formula>
    </cfRule>
  </conditionalFormatting>
  <pageMargins left="0.7" right="0.7" top="0.75" bottom="0.75" header="0.3" footer="0.3"/>
  <pageSetup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3775-0C5B-4FE6-A880-4C3650952893}">
  <dimension ref="A1:O126"/>
  <sheetViews>
    <sheetView workbookViewId="0">
      <selection activeCell="H4" sqref="H4:I4"/>
    </sheetView>
  </sheetViews>
  <sheetFormatPr baseColWidth="10" defaultColWidth="8.83203125" defaultRowHeight="13" x14ac:dyDescent="0.15"/>
  <cols>
    <col min="1" max="1" width="31" customWidth="1"/>
    <col min="2" max="2" width="34.33203125" customWidth="1"/>
    <col min="3" max="3" width="16.33203125" customWidth="1"/>
    <col min="4" max="4" width="15.6640625" style="442" customWidth="1"/>
    <col min="6" max="6" width="22" customWidth="1"/>
    <col min="7" max="7" width="34.83203125" customWidth="1"/>
    <col min="8" max="8" width="16.33203125" customWidth="1"/>
    <col min="9" max="9" width="17" customWidth="1"/>
    <col min="11" max="11" width="33.33203125" customWidth="1"/>
    <col min="12" max="12" width="18" customWidth="1"/>
    <col min="14" max="14" width="29.5" customWidth="1"/>
  </cols>
  <sheetData>
    <row r="1" spans="1:15" ht="14" thickBot="1" x14ac:dyDescent="0.2">
      <c r="A1" s="485" t="s">
        <v>523</v>
      </c>
      <c r="F1" s="23" t="s">
        <v>2094</v>
      </c>
      <c r="K1" s="23" t="s">
        <v>1405</v>
      </c>
      <c r="N1" t="s">
        <v>649</v>
      </c>
    </row>
    <row r="2" spans="1:15" ht="49" thickBot="1" x14ac:dyDescent="0.25">
      <c r="A2" s="544" t="s">
        <v>2092</v>
      </c>
      <c r="B2" s="544" t="s">
        <v>2093</v>
      </c>
      <c r="C2" s="805" t="s">
        <v>1808</v>
      </c>
      <c r="D2" s="807"/>
      <c r="F2" s="566" t="s">
        <v>2092</v>
      </c>
      <c r="G2" s="566" t="s">
        <v>2093</v>
      </c>
      <c r="H2" s="820" t="s">
        <v>1808</v>
      </c>
      <c r="I2" s="822"/>
      <c r="K2" s="575" t="s">
        <v>644</v>
      </c>
      <c r="L2" s="575" t="s">
        <v>645</v>
      </c>
      <c r="N2" s="575" t="s">
        <v>647</v>
      </c>
      <c r="O2" s="575" t="s">
        <v>645</v>
      </c>
    </row>
    <row r="3" spans="1:15" ht="17" thickBot="1" x14ac:dyDescent="0.2">
      <c r="A3" s="544" t="s">
        <v>1809</v>
      </c>
      <c r="B3" s="544" t="s">
        <v>1810</v>
      </c>
      <c r="C3" s="812">
        <v>6520</v>
      </c>
      <c r="D3" s="813"/>
      <c r="F3" s="566" t="s">
        <v>1813</v>
      </c>
      <c r="G3" s="566" t="s">
        <v>1814</v>
      </c>
      <c r="H3" s="812">
        <v>4145.58</v>
      </c>
      <c r="I3" s="813"/>
      <c r="K3" s="577" t="s">
        <v>51</v>
      </c>
      <c r="L3" s="571">
        <v>7</v>
      </c>
      <c r="N3" s="577" t="s">
        <v>637</v>
      </c>
      <c r="O3" s="579">
        <v>5</v>
      </c>
    </row>
    <row r="4" spans="1:15" ht="17" thickBot="1" x14ac:dyDescent="0.2">
      <c r="A4" s="544" t="s">
        <v>1811</v>
      </c>
      <c r="B4" s="544" t="s">
        <v>1812</v>
      </c>
      <c r="C4" s="812">
        <v>1011.92</v>
      </c>
      <c r="D4" s="813"/>
      <c r="F4" s="566" t="s">
        <v>1888</v>
      </c>
      <c r="G4" s="566" t="s">
        <v>1889</v>
      </c>
      <c r="H4" s="812">
        <v>61</v>
      </c>
      <c r="I4" s="813"/>
      <c r="K4" s="573" t="s">
        <v>572</v>
      </c>
      <c r="L4" s="572">
        <v>83</v>
      </c>
      <c r="N4" s="573" t="s">
        <v>639</v>
      </c>
      <c r="O4" s="582">
        <v>3</v>
      </c>
    </row>
    <row r="5" spans="1:15" ht="18" thickTop="1" thickBot="1" x14ac:dyDescent="0.2">
      <c r="A5" s="544" t="s">
        <v>1813</v>
      </c>
      <c r="B5" s="544" t="s">
        <v>1814</v>
      </c>
      <c r="C5" s="812">
        <v>3742.4</v>
      </c>
      <c r="D5" s="813"/>
      <c r="F5" s="566" t="s">
        <v>1815</v>
      </c>
      <c r="G5" s="566" t="s">
        <v>1816</v>
      </c>
      <c r="H5" s="812">
        <v>1749</v>
      </c>
      <c r="I5" s="813"/>
      <c r="K5" s="577" t="s">
        <v>590</v>
      </c>
      <c r="L5" s="571">
        <v>101</v>
      </c>
      <c r="N5" s="574"/>
      <c r="O5" s="583">
        <v>8</v>
      </c>
    </row>
    <row r="6" spans="1:15" ht="17" thickBot="1" x14ac:dyDescent="0.2">
      <c r="A6" s="544" t="s">
        <v>1815</v>
      </c>
      <c r="B6" s="544" t="s">
        <v>1816</v>
      </c>
      <c r="C6" s="812">
        <v>159</v>
      </c>
      <c r="D6" s="813"/>
      <c r="F6" s="566" t="s">
        <v>1892</v>
      </c>
      <c r="G6" s="566" t="s">
        <v>1893</v>
      </c>
      <c r="H6" s="812">
        <v>402</v>
      </c>
      <c r="I6" s="813"/>
      <c r="K6" s="573" t="s">
        <v>592</v>
      </c>
      <c r="L6" s="572">
        <v>56</v>
      </c>
    </row>
    <row r="7" spans="1:15" ht="17" thickTop="1" thickBot="1" x14ac:dyDescent="0.2">
      <c r="A7" s="544" t="s">
        <v>1819</v>
      </c>
      <c r="B7" s="544" t="s">
        <v>1820</v>
      </c>
      <c r="C7" s="812">
        <v>450</v>
      </c>
      <c r="D7" s="813"/>
      <c r="F7" s="566" t="s">
        <v>1817</v>
      </c>
      <c r="G7" s="566" t="s">
        <v>1818</v>
      </c>
      <c r="H7" s="812">
        <v>2188</v>
      </c>
      <c r="I7" s="813"/>
      <c r="K7" s="574"/>
      <c r="L7" s="576">
        <v>247</v>
      </c>
    </row>
    <row r="8" spans="1:15" ht="14" x14ac:dyDescent="0.15">
      <c r="A8" s="544" t="s">
        <v>1821</v>
      </c>
      <c r="B8" s="544" t="s">
        <v>1822</v>
      </c>
      <c r="C8" s="812">
        <v>486</v>
      </c>
      <c r="D8" s="813"/>
      <c r="F8" s="566" t="s">
        <v>1819</v>
      </c>
      <c r="G8" s="566" t="s">
        <v>1820</v>
      </c>
      <c r="H8" s="812">
        <v>3465</v>
      </c>
      <c r="I8" s="813"/>
    </row>
    <row r="9" spans="1:15" ht="15" thickBot="1" x14ac:dyDescent="0.2">
      <c r="A9" s="544" t="s">
        <v>1823</v>
      </c>
      <c r="B9" s="544" t="s">
        <v>1824</v>
      </c>
      <c r="C9" s="812">
        <v>330</v>
      </c>
      <c r="D9" s="813"/>
      <c r="F9" s="566" t="s">
        <v>1894</v>
      </c>
      <c r="G9" s="566" t="s">
        <v>1895</v>
      </c>
      <c r="H9" s="812">
        <v>597</v>
      </c>
      <c r="I9" s="813"/>
      <c r="K9" s="23" t="s">
        <v>646</v>
      </c>
    </row>
    <row r="10" spans="1:15" ht="17" thickBot="1" x14ac:dyDescent="0.25">
      <c r="A10" s="544" t="s">
        <v>1825</v>
      </c>
      <c r="B10" s="544" t="s">
        <v>1826</v>
      </c>
      <c r="C10" s="812">
        <v>418</v>
      </c>
      <c r="D10" s="813"/>
      <c r="F10" s="566" t="s">
        <v>1896</v>
      </c>
      <c r="G10" s="566" t="s">
        <v>1897</v>
      </c>
      <c r="H10" s="812">
        <v>904</v>
      </c>
      <c r="I10" s="813"/>
      <c r="K10" s="575" t="s">
        <v>647</v>
      </c>
      <c r="L10" s="575" t="s">
        <v>645</v>
      </c>
    </row>
    <row r="11" spans="1:15" ht="17" thickBot="1" x14ac:dyDescent="0.2">
      <c r="A11" s="544" t="s">
        <v>1827</v>
      </c>
      <c r="B11" s="544" t="s">
        <v>1828</v>
      </c>
      <c r="C11" s="812">
        <v>550</v>
      </c>
      <c r="D11" s="813"/>
      <c r="F11" s="566" t="s">
        <v>2095</v>
      </c>
      <c r="G11" s="566" t="s">
        <v>2096</v>
      </c>
      <c r="H11" s="812">
        <v>200</v>
      </c>
      <c r="I11" s="813"/>
      <c r="K11" s="577" t="s">
        <v>625</v>
      </c>
      <c r="L11" s="579">
        <v>12</v>
      </c>
    </row>
    <row r="12" spans="1:15" ht="33" thickBot="1" x14ac:dyDescent="0.2">
      <c r="A12" s="544" t="s">
        <v>1831</v>
      </c>
      <c r="B12" s="544" t="s">
        <v>1832</v>
      </c>
      <c r="C12" s="812">
        <v>269</v>
      </c>
      <c r="D12" s="813"/>
      <c r="F12" s="566" t="s">
        <v>1900</v>
      </c>
      <c r="G12" s="566" t="s">
        <v>1901</v>
      </c>
      <c r="H12" s="812">
        <v>4179</v>
      </c>
      <c r="I12" s="813"/>
      <c r="K12" s="573" t="s">
        <v>648</v>
      </c>
      <c r="L12" s="582">
        <v>16</v>
      </c>
    </row>
    <row r="13" spans="1:15" ht="17" thickBot="1" x14ac:dyDescent="0.2">
      <c r="A13" s="543"/>
      <c r="B13" s="543"/>
      <c r="C13" s="543"/>
      <c r="D13" s="565"/>
      <c r="F13" s="543"/>
      <c r="G13" s="543"/>
      <c r="H13" s="543"/>
      <c r="I13" s="543"/>
      <c r="K13" s="577" t="s">
        <v>627</v>
      </c>
      <c r="L13" s="579">
        <v>3</v>
      </c>
    </row>
    <row r="14" spans="1:15" ht="17" thickBot="1" x14ac:dyDescent="0.2">
      <c r="A14" s="799"/>
      <c r="B14" s="799"/>
      <c r="C14" s="799"/>
      <c r="D14" s="799"/>
      <c r="F14" s="799"/>
      <c r="G14" s="799"/>
      <c r="H14" s="799"/>
      <c r="I14" s="799"/>
      <c r="K14" s="573" t="s">
        <v>576</v>
      </c>
      <c r="L14" s="582">
        <v>18</v>
      </c>
    </row>
    <row r="15" spans="1:15" ht="33" thickBot="1" x14ac:dyDescent="0.2">
      <c r="A15" s="544" t="s">
        <v>1833</v>
      </c>
      <c r="B15" s="544" t="s">
        <v>1834</v>
      </c>
      <c r="C15" s="812">
        <v>477</v>
      </c>
      <c r="D15" s="813"/>
      <c r="F15" s="566" t="s">
        <v>1904</v>
      </c>
      <c r="G15" s="566" t="s">
        <v>1905</v>
      </c>
      <c r="H15" s="812">
        <v>300</v>
      </c>
      <c r="I15" s="813"/>
      <c r="K15" s="577" t="s">
        <v>629</v>
      </c>
      <c r="L15" s="579">
        <v>19</v>
      </c>
    </row>
    <row r="16" spans="1:15" ht="33" thickBot="1" x14ac:dyDescent="0.2">
      <c r="A16" s="544" t="s">
        <v>1837</v>
      </c>
      <c r="B16" s="544" t="s">
        <v>1838</v>
      </c>
      <c r="C16" s="812">
        <v>17763</v>
      </c>
      <c r="D16" s="813"/>
      <c r="F16" s="566" t="s">
        <v>1821</v>
      </c>
      <c r="G16" s="566" t="s">
        <v>1822</v>
      </c>
      <c r="H16" s="812">
        <v>202</v>
      </c>
      <c r="I16" s="813"/>
      <c r="K16" s="573" t="s">
        <v>631</v>
      </c>
      <c r="L16" s="582">
        <v>19</v>
      </c>
    </row>
    <row r="17" spans="1:12" ht="17" thickBot="1" x14ac:dyDescent="0.2">
      <c r="A17" s="544" t="s">
        <v>1839</v>
      </c>
      <c r="B17" s="544" t="s">
        <v>1840</v>
      </c>
      <c r="C17" s="812">
        <v>17434.68</v>
      </c>
      <c r="D17" s="813"/>
      <c r="F17" s="566" t="s">
        <v>1823</v>
      </c>
      <c r="G17" s="566" t="s">
        <v>1824</v>
      </c>
      <c r="H17" s="812">
        <v>911</v>
      </c>
      <c r="I17" s="813"/>
      <c r="K17" s="577" t="s">
        <v>633</v>
      </c>
      <c r="L17" s="579">
        <v>1</v>
      </c>
    </row>
    <row r="18" spans="1:12" ht="17" thickBot="1" x14ac:dyDescent="0.2">
      <c r="A18" s="544" t="s">
        <v>1841</v>
      </c>
      <c r="B18" s="544" t="s">
        <v>1842</v>
      </c>
      <c r="C18" s="812">
        <v>6137</v>
      </c>
      <c r="D18" s="813"/>
      <c r="F18" s="566" t="s">
        <v>1825</v>
      </c>
      <c r="G18" s="566" t="s">
        <v>1826</v>
      </c>
      <c r="H18" s="812">
        <v>1608</v>
      </c>
      <c r="I18" s="813"/>
      <c r="K18" s="573" t="s">
        <v>641</v>
      </c>
      <c r="L18" s="582">
        <v>10</v>
      </c>
    </row>
    <row r="19" spans="1:12" ht="17" thickTop="1" thickBot="1" x14ac:dyDescent="0.2">
      <c r="A19" s="544" t="s">
        <v>1843</v>
      </c>
      <c r="B19" s="544" t="s">
        <v>1844</v>
      </c>
      <c r="C19" s="812">
        <v>10772</v>
      </c>
      <c r="D19" s="813"/>
      <c r="F19" s="566" t="s">
        <v>2097</v>
      </c>
      <c r="G19" s="566" t="s">
        <v>2098</v>
      </c>
      <c r="H19" s="812">
        <v>5</v>
      </c>
      <c r="I19" s="813"/>
      <c r="K19" s="574"/>
      <c r="L19" s="583">
        <v>98</v>
      </c>
    </row>
    <row r="20" spans="1:12" ht="14" x14ac:dyDescent="0.15">
      <c r="A20" s="544" t="s">
        <v>1847</v>
      </c>
      <c r="B20" s="544" t="s">
        <v>1848</v>
      </c>
      <c r="C20" s="812">
        <v>0</v>
      </c>
      <c r="D20" s="813"/>
      <c r="F20" s="566" t="s">
        <v>2099</v>
      </c>
      <c r="G20" s="546"/>
      <c r="H20" s="812">
        <v>2393</v>
      </c>
      <c r="I20" s="813"/>
    </row>
    <row r="21" spans="1:12" ht="14" x14ac:dyDescent="0.15">
      <c r="A21" s="545" t="s">
        <v>1849</v>
      </c>
      <c r="B21" s="546"/>
      <c r="C21" s="816">
        <v>66520</v>
      </c>
      <c r="D21" s="817"/>
      <c r="F21" s="566" t="s">
        <v>1829</v>
      </c>
      <c r="G21" s="566" t="s">
        <v>1830</v>
      </c>
      <c r="H21" s="812">
        <v>4654</v>
      </c>
      <c r="I21" s="813"/>
    </row>
    <row r="22" spans="1:12" ht="14" x14ac:dyDescent="0.15">
      <c r="A22" s="547"/>
      <c r="B22" s="547"/>
      <c r="C22" s="798"/>
      <c r="D22" s="798"/>
      <c r="F22" s="566" t="s">
        <v>1831</v>
      </c>
      <c r="G22" s="566" t="s">
        <v>1832</v>
      </c>
      <c r="H22" s="812">
        <v>5876</v>
      </c>
      <c r="I22" s="813"/>
    </row>
    <row r="23" spans="1:12" ht="14" x14ac:dyDescent="0.15">
      <c r="A23" s="805" t="s">
        <v>1850</v>
      </c>
      <c r="B23" s="806"/>
      <c r="C23" s="805" t="s">
        <v>1808</v>
      </c>
      <c r="D23" s="807"/>
      <c r="F23" s="566" t="s">
        <v>1833</v>
      </c>
      <c r="G23" s="566" t="s">
        <v>1834</v>
      </c>
      <c r="H23" s="812">
        <v>13990.93</v>
      </c>
      <c r="I23" s="813"/>
    </row>
    <row r="24" spans="1:12" ht="14" x14ac:dyDescent="0.15">
      <c r="A24" s="782" t="s">
        <v>1851</v>
      </c>
      <c r="B24" s="783"/>
      <c r="C24" s="792"/>
      <c r="D24" s="793"/>
      <c r="F24" s="566" t="s">
        <v>2100</v>
      </c>
      <c r="G24" s="546"/>
      <c r="H24" s="812">
        <v>720</v>
      </c>
      <c r="I24" s="813"/>
    </row>
    <row r="25" spans="1:12" ht="14" x14ac:dyDescent="0.15">
      <c r="A25" s="778" t="s">
        <v>1821</v>
      </c>
      <c r="B25" s="779"/>
      <c r="C25" s="812">
        <v>486</v>
      </c>
      <c r="D25" s="813"/>
      <c r="F25" s="566" t="s">
        <v>1835</v>
      </c>
      <c r="G25" s="566" t="s">
        <v>1836</v>
      </c>
      <c r="H25" s="812">
        <v>84978</v>
      </c>
      <c r="I25" s="813"/>
    </row>
    <row r="26" spans="1:12" ht="14" x14ac:dyDescent="0.15">
      <c r="A26" s="778" t="s">
        <v>1823</v>
      </c>
      <c r="B26" s="779"/>
      <c r="C26" s="812">
        <v>330</v>
      </c>
      <c r="D26" s="813"/>
      <c r="F26" s="566" t="s">
        <v>1906</v>
      </c>
      <c r="G26" s="546"/>
      <c r="H26" s="812">
        <v>2244</v>
      </c>
      <c r="I26" s="813"/>
    </row>
    <row r="27" spans="1:12" ht="14" x14ac:dyDescent="0.15">
      <c r="A27" s="778" t="s">
        <v>1837</v>
      </c>
      <c r="B27" s="779"/>
      <c r="C27" s="812">
        <v>6999.2</v>
      </c>
      <c r="D27" s="813"/>
      <c r="F27" s="566" t="s">
        <v>1837</v>
      </c>
      <c r="G27" s="566" t="s">
        <v>1838</v>
      </c>
      <c r="H27" s="812">
        <v>30914.1</v>
      </c>
      <c r="I27" s="813"/>
    </row>
    <row r="28" spans="1:12" ht="14" x14ac:dyDescent="0.15">
      <c r="A28" s="782" t="s">
        <v>1852</v>
      </c>
      <c r="B28" s="783"/>
      <c r="C28" s="816">
        <v>7815.2</v>
      </c>
      <c r="D28" s="817"/>
      <c r="F28" s="566" t="s">
        <v>1839</v>
      </c>
      <c r="G28" s="566" t="s">
        <v>1840</v>
      </c>
      <c r="H28" s="812">
        <v>169</v>
      </c>
      <c r="I28" s="813"/>
    </row>
    <row r="29" spans="1:12" ht="14" x14ac:dyDescent="0.15">
      <c r="A29" s="782" t="s">
        <v>1853</v>
      </c>
      <c r="B29" s="783"/>
      <c r="C29" s="818"/>
      <c r="D29" s="819"/>
      <c r="F29" s="566" t="s">
        <v>1841</v>
      </c>
      <c r="G29" s="566" t="s">
        <v>1842</v>
      </c>
      <c r="H29" s="812">
        <v>48</v>
      </c>
      <c r="I29" s="813"/>
    </row>
    <row r="30" spans="1:12" ht="14" x14ac:dyDescent="0.15">
      <c r="A30" s="778" t="s">
        <v>1819</v>
      </c>
      <c r="B30" s="779"/>
      <c r="C30" s="812">
        <v>450</v>
      </c>
      <c r="D30" s="813"/>
      <c r="F30" s="566" t="s">
        <v>1843</v>
      </c>
      <c r="G30" s="566" t="s">
        <v>1844</v>
      </c>
      <c r="H30" s="812">
        <v>527</v>
      </c>
      <c r="I30" s="813"/>
    </row>
    <row r="31" spans="1:12" ht="14" x14ac:dyDescent="0.15">
      <c r="A31" s="778" t="s">
        <v>1825</v>
      </c>
      <c r="B31" s="779"/>
      <c r="C31" s="812">
        <v>418</v>
      </c>
      <c r="D31" s="813"/>
      <c r="F31" s="566" t="s">
        <v>2101</v>
      </c>
      <c r="G31" s="566" t="s">
        <v>2102</v>
      </c>
      <c r="H31" s="812">
        <v>38</v>
      </c>
      <c r="I31" s="813"/>
    </row>
    <row r="32" spans="1:12" ht="14" x14ac:dyDescent="0.15">
      <c r="A32" s="778" t="s">
        <v>1837</v>
      </c>
      <c r="B32" s="779"/>
      <c r="C32" s="812">
        <v>10725.8</v>
      </c>
      <c r="D32" s="813"/>
      <c r="F32" s="566" t="s">
        <v>1908</v>
      </c>
      <c r="G32" s="566" t="s">
        <v>1909</v>
      </c>
      <c r="H32" s="812">
        <v>2150.39</v>
      </c>
      <c r="I32" s="813"/>
    </row>
    <row r="33" spans="1:9" ht="14" x14ac:dyDescent="0.15">
      <c r="A33" s="782" t="s">
        <v>1854</v>
      </c>
      <c r="B33" s="783"/>
      <c r="C33" s="816">
        <v>11593.8</v>
      </c>
      <c r="D33" s="817"/>
      <c r="F33" s="566" t="s">
        <v>1845</v>
      </c>
      <c r="G33" s="566" t="s">
        <v>1846</v>
      </c>
      <c r="H33" s="812">
        <v>19667</v>
      </c>
      <c r="I33" s="813"/>
    </row>
    <row r="34" spans="1:9" ht="14" x14ac:dyDescent="0.15">
      <c r="A34" s="782" t="s">
        <v>1855</v>
      </c>
      <c r="B34" s="783"/>
      <c r="C34" s="814"/>
      <c r="D34" s="815"/>
      <c r="F34" s="566" t="s">
        <v>1910</v>
      </c>
      <c r="G34" s="566" t="s">
        <v>1911</v>
      </c>
      <c r="H34" s="812">
        <v>2500</v>
      </c>
      <c r="I34" s="813"/>
    </row>
    <row r="35" spans="1:9" ht="14" x14ac:dyDescent="0.15">
      <c r="A35" s="778" t="s">
        <v>1809</v>
      </c>
      <c r="B35" s="779"/>
      <c r="C35" s="812">
        <v>2332</v>
      </c>
      <c r="D35" s="813"/>
      <c r="F35" s="566" t="s">
        <v>1847</v>
      </c>
      <c r="G35" s="566" t="s">
        <v>1848</v>
      </c>
      <c r="H35" s="812">
        <v>41127</v>
      </c>
      <c r="I35" s="813"/>
    </row>
    <row r="36" spans="1:9" ht="14" x14ac:dyDescent="0.15">
      <c r="A36" s="782" t="s">
        <v>1856</v>
      </c>
      <c r="B36" s="783"/>
      <c r="C36" s="816">
        <v>2332</v>
      </c>
      <c r="D36" s="817"/>
      <c r="F36" s="566" t="s">
        <v>1912</v>
      </c>
      <c r="G36" s="566" t="s">
        <v>1913</v>
      </c>
      <c r="H36" s="812">
        <v>1488.02</v>
      </c>
      <c r="I36" s="813"/>
    </row>
    <row r="37" spans="1:9" ht="14" x14ac:dyDescent="0.15">
      <c r="A37" s="782" t="s">
        <v>1857</v>
      </c>
      <c r="B37" s="783"/>
      <c r="C37" s="818"/>
      <c r="D37" s="819"/>
      <c r="F37" s="550" t="s">
        <v>1849</v>
      </c>
      <c r="G37" s="546"/>
      <c r="H37" s="816">
        <v>234401.02</v>
      </c>
      <c r="I37" s="817"/>
    </row>
    <row r="38" spans="1:9" x14ac:dyDescent="0.15">
      <c r="A38" s="778" t="s">
        <v>1809</v>
      </c>
      <c r="B38" s="779"/>
      <c r="C38" s="812">
        <v>1056</v>
      </c>
      <c r="D38" s="813"/>
      <c r="F38" s="547"/>
      <c r="G38" s="547"/>
      <c r="H38" s="798"/>
      <c r="I38" s="798"/>
    </row>
    <row r="39" spans="1:9" x14ac:dyDescent="0.15">
      <c r="A39" s="778" t="s">
        <v>1827</v>
      </c>
      <c r="B39" s="779"/>
      <c r="C39" s="812">
        <v>330</v>
      </c>
      <c r="D39" s="813"/>
      <c r="F39" s="820" t="s">
        <v>1850</v>
      </c>
      <c r="G39" s="821"/>
      <c r="H39" s="820" t="s">
        <v>1808</v>
      </c>
      <c r="I39" s="822"/>
    </row>
    <row r="40" spans="1:9" x14ac:dyDescent="0.15">
      <c r="A40" s="782" t="s">
        <v>1858</v>
      </c>
      <c r="B40" s="783"/>
      <c r="C40" s="816">
        <v>1386</v>
      </c>
      <c r="D40" s="817"/>
      <c r="F40" s="800" t="s">
        <v>1851</v>
      </c>
      <c r="G40" s="808"/>
      <c r="H40" s="792"/>
      <c r="I40" s="793"/>
    </row>
    <row r="41" spans="1:9" x14ac:dyDescent="0.15">
      <c r="A41" s="782" t="s">
        <v>1859</v>
      </c>
      <c r="B41" s="783"/>
      <c r="C41" s="818"/>
      <c r="D41" s="819"/>
      <c r="F41" s="809" t="s">
        <v>1819</v>
      </c>
      <c r="G41" s="810"/>
      <c r="H41" s="812">
        <v>1800</v>
      </c>
      <c r="I41" s="813"/>
    </row>
    <row r="42" spans="1:9" x14ac:dyDescent="0.15">
      <c r="A42" s="778" t="s">
        <v>1837</v>
      </c>
      <c r="B42" s="779"/>
      <c r="C42" s="812">
        <v>38</v>
      </c>
      <c r="D42" s="813"/>
      <c r="F42" s="809" t="s">
        <v>1821</v>
      </c>
      <c r="G42" s="810"/>
      <c r="H42" s="812">
        <v>202</v>
      </c>
      <c r="I42" s="813"/>
    </row>
    <row r="43" spans="1:9" x14ac:dyDescent="0.15">
      <c r="A43" s="782" t="s">
        <v>1860</v>
      </c>
      <c r="B43" s="783"/>
      <c r="C43" s="816">
        <v>38</v>
      </c>
      <c r="D43" s="817"/>
      <c r="F43" s="809" t="s">
        <v>1823</v>
      </c>
      <c r="G43" s="810"/>
      <c r="H43" s="812">
        <v>911</v>
      </c>
      <c r="I43" s="813"/>
    </row>
    <row r="44" spans="1:9" x14ac:dyDescent="0.15">
      <c r="A44" s="782" t="s">
        <v>1861</v>
      </c>
      <c r="B44" s="783"/>
      <c r="C44" s="818"/>
      <c r="D44" s="819"/>
      <c r="F44" s="809" t="s">
        <v>1825</v>
      </c>
      <c r="G44" s="810"/>
      <c r="H44" s="812">
        <v>292</v>
      </c>
      <c r="I44" s="813"/>
    </row>
    <row r="45" spans="1:9" x14ac:dyDescent="0.15">
      <c r="A45" s="778" t="s">
        <v>1839</v>
      </c>
      <c r="B45" s="779"/>
      <c r="C45" s="812">
        <v>17434.68</v>
      </c>
      <c r="D45" s="813"/>
      <c r="F45" s="799"/>
      <c r="G45" s="799"/>
      <c r="H45" s="799"/>
      <c r="I45" s="799"/>
    </row>
    <row r="46" spans="1:9" x14ac:dyDescent="0.15">
      <c r="A46" s="782" t="s">
        <v>1862</v>
      </c>
      <c r="B46" s="783"/>
      <c r="C46" s="816">
        <v>17434.68</v>
      </c>
      <c r="D46" s="817"/>
      <c r="F46" s="809" t="s">
        <v>1835</v>
      </c>
      <c r="G46" s="810"/>
      <c r="H46" s="812">
        <v>48525</v>
      </c>
      <c r="I46" s="813"/>
    </row>
    <row r="47" spans="1:9" x14ac:dyDescent="0.15">
      <c r="A47" s="799"/>
      <c r="B47" s="799"/>
      <c r="C47" s="799"/>
      <c r="D47" s="799"/>
      <c r="F47" s="809" t="s">
        <v>1837</v>
      </c>
      <c r="G47" s="810"/>
      <c r="H47" s="812">
        <v>18870.73</v>
      </c>
      <c r="I47" s="813"/>
    </row>
    <row r="48" spans="1:9" x14ac:dyDescent="0.15">
      <c r="A48" s="782" t="s">
        <v>1863</v>
      </c>
      <c r="B48" s="783"/>
      <c r="C48" s="818"/>
      <c r="D48" s="819"/>
      <c r="F48" s="809" t="s">
        <v>1908</v>
      </c>
      <c r="G48" s="810"/>
      <c r="H48" s="812">
        <v>316.04000000000002</v>
      </c>
      <c r="I48" s="813"/>
    </row>
    <row r="49" spans="1:9" x14ac:dyDescent="0.15">
      <c r="A49" s="778" t="s">
        <v>1815</v>
      </c>
      <c r="B49" s="779"/>
      <c r="C49" s="812">
        <v>159</v>
      </c>
      <c r="D49" s="813"/>
      <c r="F49" s="800" t="s">
        <v>1852</v>
      </c>
      <c r="G49" s="808"/>
      <c r="H49" s="816">
        <v>70916.77</v>
      </c>
      <c r="I49" s="817"/>
    </row>
    <row r="50" spans="1:9" x14ac:dyDescent="0.15">
      <c r="A50" s="782" t="s">
        <v>1864</v>
      </c>
      <c r="B50" s="783"/>
      <c r="C50" s="816">
        <v>159</v>
      </c>
      <c r="D50" s="817"/>
      <c r="F50" s="800" t="s">
        <v>1853</v>
      </c>
      <c r="G50" s="808"/>
      <c r="H50" s="818"/>
      <c r="I50" s="819"/>
    </row>
    <row r="51" spans="1:9" x14ac:dyDescent="0.15">
      <c r="A51" s="782" t="s">
        <v>1865</v>
      </c>
      <c r="B51" s="783"/>
      <c r="C51" s="814"/>
      <c r="D51" s="815"/>
      <c r="F51" s="809" t="s">
        <v>1819</v>
      </c>
      <c r="G51" s="810"/>
      <c r="H51" s="812">
        <v>1425</v>
      </c>
      <c r="I51" s="813"/>
    </row>
    <row r="52" spans="1:9" x14ac:dyDescent="0.15">
      <c r="A52" s="778" t="s">
        <v>1833</v>
      </c>
      <c r="B52" s="779"/>
      <c r="C52" s="812">
        <v>477</v>
      </c>
      <c r="D52" s="813"/>
      <c r="F52" s="809" t="s">
        <v>1825</v>
      </c>
      <c r="G52" s="810"/>
      <c r="H52" s="812">
        <v>1316</v>
      </c>
      <c r="I52" s="813"/>
    </row>
    <row r="53" spans="1:9" x14ac:dyDescent="0.15">
      <c r="A53" s="782" t="s">
        <v>1866</v>
      </c>
      <c r="B53" s="783"/>
      <c r="C53" s="816">
        <v>477</v>
      </c>
      <c r="D53" s="817"/>
      <c r="F53" s="809" t="s">
        <v>1835</v>
      </c>
      <c r="G53" s="810"/>
      <c r="H53" s="812">
        <v>15803</v>
      </c>
      <c r="I53" s="813"/>
    </row>
    <row r="54" spans="1:9" x14ac:dyDescent="0.15">
      <c r="A54" s="782" t="s">
        <v>1867</v>
      </c>
      <c r="B54" s="783"/>
      <c r="C54" s="818"/>
      <c r="D54" s="819"/>
      <c r="F54" s="809" t="s">
        <v>1906</v>
      </c>
      <c r="G54" s="810"/>
      <c r="H54" s="812">
        <v>2244</v>
      </c>
      <c r="I54" s="813"/>
    </row>
    <row r="55" spans="1:9" x14ac:dyDescent="0.15">
      <c r="A55" s="778" t="s">
        <v>1813</v>
      </c>
      <c r="B55" s="779"/>
      <c r="C55" s="812">
        <v>3742.4</v>
      </c>
      <c r="D55" s="813"/>
      <c r="F55" s="809" t="s">
        <v>1837</v>
      </c>
      <c r="G55" s="810"/>
      <c r="H55" s="812">
        <v>11948.37</v>
      </c>
      <c r="I55" s="813"/>
    </row>
    <row r="56" spans="1:9" x14ac:dyDescent="0.15">
      <c r="A56" s="782" t="s">
        <v>1868</v>
      </c>
      <c r="B56" s="783"/>
      <c r="C56" s="816">
        <v>3742.4</v>
      </c>
      <c r="D56" s="817"/>
      <c r="F56" s="809" t="s">
        <v>1908</v>
      </c>
      <c r="G56" s="810"/>
      <c r="H56" s="812">
        <v>1834.35</v>
      </c>
      <c r="I56" s="813"/>
    </row>
    <row r="57" spans="1:9" x14ac:dyDescent="0.15">
      <c r="A57" s="782" t="s">
        <v>1869</v>
      </c>
      <c r="B57" s="783"/>
      <c r="C57" s="814"/>
      <c r="D57" s="815"/>
      <c r="F57" s="800" t="s">
        <v>1854</v>
      </c>
      <c r="G57" s="808"/>
      <c r="H57" s="816">
        <v>34570.720000000001</v>
      </c>
      <c r="I57" s="817"/>
    </row>
    <row r="58" spans="1:9" x14ac:dyDescent="0.15">
      <c r="A58" s="778" t="s">
        <v>1831</v>
      </c>
      <c r="B58" s="779"/>
      <c r="C58" s="812">
        <v>269</v>
      </c>
      <c r="D58" s="813"/>
      <c r="F58" s="800" t="s">
        <v>1859</v>
      </c>
      <c r="G58" s="808"/>
      <c r="H58" s="818"/>
      <c r="I58" s="819"/>
    </row>
    <row r="59" spans="1:9" x14ac:dyDescent="0.15">
      <c r="A59" s="778" t="s">
        <v>1847</v>
      </c>
      <c r="B59" s="779"/>
      <c r="C59" s="812">
        <v>0</v>
      </c>
      <c r="D59" s="813"/>
      <c r="F59" s="809" t="s">
        <v>1837</v>
      </c>
      <c r="G59" s="810"/>
      <c r="H59" s="812">
        <v>95</v>
      </c>
      <c r="I59" s="813"/>
    </row>
    <row r="60" spans="1:9" x14ac:dyDescent="0.15">
      <c r="A60" s="782" t="s">
        <v>1870</v>
      </c>
      <c r="B60" s="783"/>
      <c r="C60" s="816">
        <v>269</v>
      </c>
      <c r="D60" s="817"/>
      <c r="F60" s="800" t="s">
        <v>1860</v>
      </c>
      <c r="G60" s="808"/>
      <c r="H60" s="816">
        <v>95</v>
      </c>
      <c r="I60" s="817"/>
    </row>
    <row r="61" spans="1:9" x14ac:dyDescent="0.15">
      <c r="A61" s="782" t="s">
        <v>1873</v>
      </c>
      <c r="B61" s="783"/>
      <c r="C61" s="818"/>
      <c r="D61" s="819"/>
      <c r="F61" s="800" t="s">
        <v>1861</v>
      </c>
      <c r="G61" s="808"/>
      <c r="H61" s="818"/>
      <c r="I61" s="819"/>
    </row>
    <row r="62" spans="1:9" x14ac:dyDescent="0.15">
      <c r="A62" s="778" t="s">
        <v>1809</v>
      </c>
      <c r="B62" s="779"/>
      <c r="C62" s="812">
        <v>3048</v>
      </c>
      <c r="D62" s="813"/>
      <c r="F62" s="809" t="s">
        <v>1839</v>
      </c>
      <c r="G62" s="810"/>
      <c r="H62" s="812">
        <v>169</v>
      </c>
      <c r="I62" s="813"/>
    </row>
    <row r="63" spans="1:9" x14ac:dyDescent="0.15">
      <c r="A63" s="778" t="s">
        <v>1827</v>
      </c>
      <c r="B63" s="779"/>
      <c r="C63" s="812">
        <v>220</v>
      </c>
      <c r="D63" s="813"/>
      <c r="F63" s="800" t="s">
        <v>1862</v>
      </c>
      <c r="G63" s="808"/>
      <c r="H63" s="816">
        <v>169</v>
      </c>
      <c r="I63" s="817"/>
    </row>
    <row r="64" spans="1:9" x14ac:dyDescent="0.15">
      <c r="A64" s="782" t="s">
        <v>1874</v>
      </c>
      <c r="B64" s="783"/>
      <c r="C64" s="816">
        <v>3268</v>
      </c>
      <c r="D64" s="817"/>
      <c r="F64" s="800" t="s">
        <v>1863</v>
      </c>
      <c r="G64" s="808"/>
      <c r="H64" s="818"/>
      <c r="I64" s="819"/>
    </row>
    <row r="65" spans="1:9" x14ac:dyDescent="0.15">
      <c r="A65" s="782" t="s">
        <v>1875</v>
      </c>
      <c r="B65" s="783"/>
      <c r="C65" s="818"/>
      <c r="D65" s="819"/>
      <c r="F65" s="809" t="s">
        <v>1815</v>
      </c>
      <c r="G65" s="810"/>
      <c r="H65" s="812">
        <v>1749</v>
      </c>
      <c r="I65" s="813"/>
    </row>
    <row r="66" spans="1:9" x14ac:dyDescent="0.15">
      <c r="A66" s="778" t="s">
        <v>1809</v>
      </c>
      <c r="B66" s="779"/>
      <c r="C66" s="812">
        <v>84</v>
      </c>
      <c r="D66" s="813"/>
      <c r="F66" s="800" t="s">
        <v>1864</v>
      </c>
      <c r="G66" s="808"/>
      <c r="H66" s="816">
        <v>1749</v>
      </c>
      <c r="I66" s="817"/>
    </row>
    <row r="67" spans="1:9" x14ac:dyDescent="0.15">
      <c r="A67" s="782" t="s">
        <v>1876</v>
      </c>
      <c r="B67" s="783"/>
      <c r="C67" s="816">
        <v>84</v>
      </c>
      <c r="D67" s="817"/>
      <c r="F67" s="800" t="s">
        <v>1865</v>
      </c>
      <c r="G67" s="808"/>
      <c r="H67" s="814"/>
      <c r="I67" s="815"/>
    </row>
    <row r="68" spans="1:9" x14ac:dyDescent="0.15">
      <c r="A68" s="782" t="s">
        <v>1879</v>
      </c>
      <c r="B68" s="783"/>
      <c r="C68" s="818"/>
      <c r="D68" s="819"/>
      <c r="F68" s="809" t="s">
        <v>1833</v>
      </c>
      <c r="G68" s="810"/>
      <c r="H68" s="812">
        <v>13617.93</v>
      </c>
      <c r="I68" s="813"/>
    </row>
    <row r="69" spans="1:9" x14ac:dyDescent="0.15">
      <c r="A69" s="778" t="s">
        <v>1843</v>
      </c>
      <c r="B69" s="779"/>
      <c r="C69" s="812">
        <v>10772</v>
      </c>
      <c r="D69" s="813"/>
      <c r="F69" s="800" t="s">
        <v>1866</v>
      </c>
      <c r="G69" s="808"/>
      <c r="H69" s="816">
        <v>13617.93</v>
      </c>
      <c r="I69" s="817"/>
    </row>
    <row r="70" spans="1:9" x14ac:dyDescent="0.15">
      <c r="A70" s="782" t="s">
        <v>1880</v>
      </c>
      <c r="B70" s="783"/>
      <c r="C70" s="816">
        <v>10772</v>
      </c>
      <c r="D70" s="817"/>
      <c r="F70" s="800" t="s">
        <v>1916</v>
      </c>
      <c r="G70" s="808"/>
      <c r="H70" s="818"/>
      <c r="I70" s="819"/>
    </row>
    <row r="71" spans="1:9" x14ac:dyDescent="0.15">
      <c r="A71" s="782" t="s">
        <v>1881</v>
      </c>
      <c r="B71" s="783"/>
      <c r="C71" s="818"/>
      <c r="D71" s="819"/>
      <c r="F71" s="809" t="s">
        <v>1833</v>
      </c>
      <c r="G71" s="810"/>
      <c r="H71" s="812">
        <v>373</v>
      </c>
      <c r="I71" s="813"/>
    </row>
    <row r="72" spans="1:9" x14ac:dyDescent="0.15">
      <c r="A72" s="778" t="s">
        <v>1841</v>
      </c>
      <c r="B72" s="779"/>
      <c r="C72" s="812">
        <v>6137</v>
      </c>
      <c r="D72" s="813"/>
      <c r="F72" s="800" t="s">
        <v>1917</v>
      </c>
      <c r="G72" s="808"/>
      <c r="H72" s="816">
        <v>373</v>
      </c>
      <c r="I72" s="817"/>
    </row>
    <row r="73" spans="1:9" x14ac:dyDescent="0.15">
      <c r="A73" s="782" t="s">
        <v>1882</v>
      </c>
      <c r="B73" s="783"/>
      <c r="C73" s="816">
        <v>6137</v>
      </c>
      <c r="D73" s="817"/>
      <c r="F73" s="800" t="s">
        <v>1867</v>
      </c>
      <c r="G73" s="808"/>
      <c r="H73" s="818"/>
      <c r="I73" s="819"/>
    </row>
    <row r="74" spans="1:9" x14ac:dyDescent="0.15">
      <c r="A74" s="782" t="s">
        <v>1883</v>
      </c>
      <c r="B74" s="783"/>
      <c r="C74" s="818"/>
      <c r="D74" s="819"/>
      <c r="F74" s="809" t="s">
        <v>1813</v>
      </c>
      <c r="G74" s="810"/>
      <c r="H74" s="812">
        <v>4145.58</v>
      </c>
      <c r="I74" s="813"/>
    </row>
    <row r="75" spans="1:9" x14ac:dyDescent="0.15">
      <c r="A75" s="778" t="s">
        <v>1811</v>
      </c>
      <c r="B75" s="779"/>
      <c r="C75" s="812">
        <v>1011.92</v>
      </c>
      <c r="D75" s="813"/>
      <c r="F75" s="800" t="s">
        <v>1868</v>
      </c>
      <c r="G75" s="808"/>
      <c r="H75" s="816">
        <v>4145.58</v>
      </c>
      <c r="I75" s="817"/>
    </row>
    <row r="76" spans="1:9" x14ac:dyDescent="0.15">
      <c r="A76" s="782" t="s">
        <v>1884</v>
      </c>
      <c r="B76" s="783"/>
      <c r="C76" s="816">
        <v>1011.92</v>
      </c>
      <c r="D76" s="817"/>
      <c r="F76" s="800" t="s">
        <v>1869</v>
      </c>
      <c r="G76" s="808"/>
      <c r="H76" s="814"/>
      <c r="I76" s="815"/>
    </row>
    <row r="77" spans="1:9" x14ac:dyDescent="0.15">
      <c r="A77" s="782" t="s">
        <v>1849</v>
      </c>
      <c r="B77" s="783"/>
      <c r="C77" s="816">
        <v>66520</v>
      </c>
      <c r="D77" s="817"/>
      <c r="F77" s="809" t="s">
        <v>1896</v>
      </c>
      <c r="G77" s="810"/>
      <c r="H77" s="812">
        <v>904</v>
      </c>
      <c r="I77" s="813"/>
    </row>
    <row r="78" spans="1:9" x14ac:dyDescent="0.15">
      <c r="F78" s="809" t="s">
        <v>1831</v>
      </c>
      <c r="G78" s="810"/>
      <c r="H78" s="812">
        <v>5876</v>
      </c>
      <c r="I78" s="813"/>
    </row>
    <row r="79" spans="1:9" x14ac:dyDescent="0.15">
      <c r="F79" s="809" t="s">
        <v>1835</v>
      </c>
      <c r="G79" s="810"/>
      <c r="H79" s="812">
        <v>20650</v>
      </c>
      <c r="I79" s="813"/>
    </row>
    <row r="80" spans="1:9" x14ac:dyDescent="0.15">
      <c r="F80" s="799"/>
      <c r="G80" s="799"/>
      <c r="H80" s="799"/>
      <c r="I80" s="799"/>
    </row>
    <row r="81" spans="6:9" x14ac:dyDescent="0.15">
      <c r="F81" s="809" t="s">
        <v>1847</v>
      </c>
      <c r="G81" s="810"/>
      <c r="H81" s="794">
        <v>41127</v>
      </c>
      <c r="I81" s="795"/>
    </row>
    <row r="82" spans="6:9" x14ac:dyDescent="0.15">
      <c r="F82" s="809" t="s">
        <v>1912</v>
      </c>
      <c r="G82" s="810"/>
      <c r="H82" s="794">
        <v>1488.02</v>
      </c>
      <c r="I82" s="795"/>
    </row>
    <row r="83" spans="6:9" x14ac:dyDescent="0.15">
      <c r="F83" s="800" t="s">
        <v>1870</v>
      </c>
      <c r="G83" s="808"/>
      <c r="H83" s="796">
        <v>70045.02</v>
      </c>
      <c r="I83" s="797"/>
    </row>
    <row r="84" spans="6:9" x14ac:dyDescent="0.15">
      <c r="F84" s="800" t="s">
        <v>1871</v>
      </c>
      <c r="G84" s="808"/>
      <c r="H84" s="803"/>
      <c r="I84" s="804"/>
    </row>
    <row r="85" spans="6:9" x14ac:dyDescent="0.15">
      <c r="F85" s="809" t="s">
        <v>1829</v>
      </c>
      <c r="G85" s="810"/>
      <c r="H85" s="794">
        <v>4654</v>
      </c>
      <c r="I85" s="795"/>
    </row>
    <row r="86" spans="6:9" x14ac:dyDescent="0.15">
      <c r="F86" s="809" t="s">
        <v>1845</v>
      </c>
      <c r="G86" s="810"/>
      <c r="H86" s="794">
        <v>19667</v>
      </c>
      <c r="I86" s="795"/>
    </row>
    <row r="87" spans="6:9" x14ac:dyDescent="0.15">
      <c r="F87" s="800" t="s">
        <v>1872</v>
      </c>
      <c r="G87" s="808"/>
      <c r="H87" s="796">
        <v>24321</v>
      </c>
      <c r="I87" s="797"/>
    </row>
    <row r="88" spans="6:9" x14ac:dyDescent="0.15">
      <c r="F88" s="800" t="s">
        <v>1920</v>
      </c>
      <c r="G88" s="808"/>
      <c r="H88" s="792"/>
      <c r="I88" s="793"/>
    </row>
    <row r="89" spans="6:9" x14ac:dyDescent="0.15">
      <c r="F89" s="809" t="s">
        <v>1888</v>
      </c>
      <c r="G89" s="810"/>
      <c r="H89" s="788">
        <v>61</v>
      </c>
      <c r="I89" s="789"/>
    </row>
    <row r="90" spans="6:9" x14ac:dyDescent="0.15">
      <c r="F90" s="800" t="s">
        <v>1921</v>
      </c>
      <c r="G90" s="808"/>
      <c r="H90" s="790">
        <v>61</v>
      </c>
      <c r="I90" s="791"/>
    </row>
    <row r="91" spans="6:9" x14ac:dyDescent="0.15">
      <c r="F91" s="800" t="s">
        <v>1879</v>
      </c>
      <c r="G91" s="808"/>
      <c r="H91" s="792"/>
      <c r="I91" s="793"/>
    </row>
    <row r="92" spans="6:9" x14ac:dyDescent="0.15">
      <c r="F92" s="809" t="s">
        <v>1843</v>
      </c>
      <c r="G92" s="810"/>
      <c r="H92" s="788">
        <v>527</v>
      </c>
      <c r="I92" s="789"/>
    </row>
    <row r="93" spans="6:9" x14ac:dyDescent="0.15">
      <c r="F93" s="800" t="s">
        <v>1880</v>
      </c>
      <c r="G93" s="808"/>
      <c r="H93" s="790">
        <v>527</v>
      </c>
      <c r="I93" s="791"/>
    </row>
    <row r="94" spans="6:9" x14ac:dyDescent="0.15">
      <c r="F94" s="800" t="s">
        <v>1922</v>
      </c>
      <c r="G94" s="808"/>
      <c r="H94" s="792"/>
      <c r="I94" s="793"/>
    </row>
    <row r="95" spans="6:9" x14ac:dyDescent="0.15">
      <c r="F95" s="809" t="s">
        <v>1892</v>
      </c>
      <c r="G95" s="810"/>
      <c r="H95" s="788">
        <v>402</v>
      </c>
      <c r="I95" s="789"/>
    </row>
    <row r="96" spans="6:9" x14ac:dyDescent="0.15">
      <c r="F96" s="809" t="s">
        <v>2097</v>
      </c>
      <c r="G96" s="810"/>
      <c r="H96" s="788">
        <v>5</v>
      </c>
      <c r="I96" s="789"/>
    </row>
    <row r="97" spans="6:9" x14ac:dyDescent="0.15">
      <c r="F97" s="809" t="s">
        <v>2099</v>
      </c>
      <c r="G97" s="810"/>
      <c r="H97" s="794">
        <v>2393</v>
      </c>
      <c r="I97" s="795"/>
    </row>
    <row r="98" spans="6:9" x14ac:dyDescent="0.15">
      <c r="F98" s="809" t="s">
        <v>2100</v>
      </c>
      <c r="G98" s="810"/>
      <c r="H98" s="788">
        <v>720</v>
      </c>
      <c r="I98" s="789"/>
    </row>
    <row r="99" spans="6:9" x14ac:dyDescent="0.15">
      <c r="F99" s="809" t="s">
        <v>1910</v>
      </c>
      <c r="G99" s="810"/>
      <c r="H99" s="794">
        <v>2500</v>
      </c>
      <c r="I99" s="795"/>
    </row>
    <row r="100" spans="6:9" x14ac:dyDescent="0.15">
      <c r="F100" s="800" t="s">
        <v>1923</v>
      </c>
      <c r="G100" s="808"/>
      <c r="H100" s="796">
        <v>6020</v>
      </c>
      <c r="I100" s="797"/>
    </row>
    <row r="101" spans="6:9" x14ac:dyDescent="0.15">
      <c r="F101" s="800" t="s">
        <v>2103</v>
      </c>
      <c r="G101" s="808"/>
      <c r="H101" s="792"/>
      <c r="I101" s="793"/>
    </row>
    <row r="102" spans="6:9" x14ac:dyDescent="0.15">
      <c r="F102" s="809" t="s">
        <v>2101</v>
      </c>
      <c r="G102" s="810"/>
      <c r="H102" s="788">
        <v>38</v>
      </c>
      <c r="I102" s="789"/>
    </row>
    <row r="103" spans="6:9" x14ac:dyDescent="0.15">
      <c r="F103" s="800" t="s">
        <v>2104</v>
      </c>
      <c r="G103" s="808"/>
      <c r="H103" s="790">
        <v>38</v>
      </c>
      <c r="I103" s="791"/>
    </row>
    <row r="104" spans="6:9" x14ac:dyDescent="0.15">
      <c r="F104" s="800" t="s">
        <v>1926</v>
      </c>
      <c r="G104" s="808"/>
      <c r="H104" s="792"/>
      <c r="I104" s="793"/>
    </row>
    <row r="105" spans="6:9" x14ac:dyDescent="0.15">
      <c r="F105" s="809" t="s">
        <v>1904</v>
      </c>
      <c r="G105" s="810"/>
      <c r="H105" s="788">
        <v>300</v>
      </c>
      <c r="I105" s="789"/>
    </row>
    <row r="106" spans="6:9" x14ac:dyDescent="0.15">
      <c r="F106" s="800" t="s">
        <v>1927</v>
      </c>
      <c r="G106" s="808"/>
      <c r="H106" s="790">
        <v>300</v>
      </c>
      <c r="I106" s="791"/>
    </row>
    <row r="107" spans="6:9" x14ac:dyDescent="0.15">
      <c r="F107" s="800" t="s">
        <v>2105</v>
      </c>
      <c r="G107" s="808"/>
      <c r="H107" s="792"/>
      <c r="I107" s="793"/>
    </row>
    <row r="108" spans="6:9" x14ac:dyDescent="0.15">
      <c r="F108" s="809" t="s">
        <v>1900</v>
      </c>
      <c r="G108" s="810"/>
      <c r="H108" s="794">
        <v>4179</v>
      </c>
      <c r="I108" s="795"/>
    </row>
    <row r="109" spans="6:9" x14ac:dyDescent="0.15">
      <c r="F109" s="800" t="s">
        <v>2106</v>
      </c>
      <c r="G109" s="808"/>
      <c r="H109" s="796">
        <v>4179</v>
      </c>
      <c r="I109" s="797"/>
    </row>
    <row r="110" spans="6:9" x14ac:dyDescent="0.15">
      <c r="F110" s="800" t="s">
        <v>1928</v>
      </c>
      <c r="G110" s="808"/>
      <c r="H110" s="792"/>
      <c r="I110" s="793"/>
    </row>
    <row r="111" spans="6:9" x14ac:dyDescent="0.15">
      <c r="F111" s="809" t="s">
        <v>1894</v>
      </c>
      <c r="G111" s="810"/>
      <c r="H111" s="788">
        <v>597</v>
      </c>
      <c r="I111" s="789"/>
    </row>
    <row r="112" spans="6:9" x14ac:dyDescent="0.15">
      <c r="F112" s="800" t="s">
        <v>1929</v>
      </c>
      <c r="G112" s="808"/>
      <c r="H112" s="790">
        <v>597</v>
      </c>
      <c r="I112" s="791"/>
    </row>
    <row r="113" spans="6:9" x14ac:dyDescent="0.15">
      <c r="F113" s="799"/>
      <c r="G113" s="799"/>
      <c r="H113" s="799"/>
      <c r="I113" s="799"/>
    </row>
    <row r="114" spans="6:9" x14ac:dyDescent="0.15">
      <c r="F114" s="800" t="s">
        <v>2107</v>
      </c>
      <c r="G114" s="808"/>
      <c r="H114" s="811"/>
      <c r="I114" s="804"/>
    </row>
    <row r="115" spans="6:9" x14ac:dyDescent="0.15">
      <c r="F115" s="809" t="s">
        <v>2095</v>
      </c>
      <c r="G115" s="810"/>
      <c r="H115" s="570"/>
      <c r="I115" s="567">
        <v>200</v>
      </c>
    </row>
    <row r="116" spans="6:9" x14ac:dyDescent="0.15">
      <c r="F116" s="800" t="s">
        <v>2108</v>
      </c>
      <c r="G116" s="808"/>
      <c r="H116" s="570"/>
      <c r="I116" s="568">
        <v>200</v>
      </c>
    </row>
    <row r="117" spans="6:9" x14ac:dyDescent="0.15">
      <c r="F117" s="800" t="s">
        <v>1932</v>
      </c>
      <c r="G117" s="808"/>
      <c r="H117" s="570"/>
      <c r="I117" s="569"/>
    </row>
    <row r="118" spans="6:9" x14ac:dyDescent="0.15">
      <c r="F118" s="809" t="s">
        <v>1819</v>
      </c>
      <c r="G118" s="810"/>
      <c r="H118" s="570"/>
      <c r="I118" s="567">
        <v>240</v>
      </c>
    </row>
    <row r="119" spans="6:9" x14ac:dyDescent="0.15">
      <c r="F119" s="800" t="s">
        <v>1933</v>
      </c>
      <c r="G119" s="808"/>
      <c r="H119" s="570"/>
      <c r="I119" s="568">
        <v>240</v>
      </c>
    </row>
    <row r="120" spans="6:9" x14ac:dyDescent="0.15">
      <c r="F120" s="800" t="s">
        <v>1881</v>
      </c>
      <c r="G120" s="808"/>
      <c r="H120" s="570"/>
      <c r="I120" s="569"/>
    </row>
    <row r="121" spans="6:9" x14ac:dyDescent="0.15">
      <c r="F121" s="809" t="s">
        <v>1841</v>
      </c>
      <c r="G121" s="810"/>
      <c r="H121" s="570"/>
      <c r="I121" s="567">
        <v>48</v>
      </c>
    </row>
    <row r="122" spans="6:9" x14ac:dyDescent="0.15">
      <c r="F122" s="800" t="s">
        <v>1882</v>
      </c>
      <c r="G122" s="808"/>
      <c r="H122" s="570"/>
      <c r="I122" s="568">
        <v>48</v>
      </c>
    </row>
    <row r="123" spans="6:9" x14ac:dyDescent="0.15">
      <c r="F123" s="800" t="s">
        <v>1885</v>
      </c>
      <c r="G123" s="808"/>
      <c r="H123" s="570"/>
      <c r="I123" s="569"/>
    </row>
    <row r="124" spans="6:9" x14ac:dyDescent="0.15">
      <c r="F124" s="809" t="s">
        <v>1817</v>
      </c>
      <c r="G124" s="810"/>
      <c r="H124" s="570"/>
      <c r="I124" s="567">
        <v>2188</v>
      </c>
    </row>
    <row r="125" spans="6:9" x14ac:dyDescent="0.15">
      <c r="F125" s="800" t="s">
        <v>1886</v>
      </c>
      <c r="G125" s="808"/>
      <c r="H125" s="570"/>
      <c r="I125" s="568">
        <v>2188</v>
      </c>
    </row>
    <row r="126" spans="6:9" x14ac:dyDescent="0.15">
      <c r="F126" s="800" t="s">
        <v>1849</v>
      </c>
      <c r="G126" s="808"/>
      <c r="H126" s="570"/>
      <c r="I126" s="568">
        <v>234401.02</v>
      </c>
    </row>
  </sheetData>
  <mergeCells count="326">
    <mergeCell ref="C8:D8"/>
    <mergeCell ref="C9:D9"/>
    <mergeCell ref="H8:I8"/>
    <mergeCell ref="C6:D6"/>
    <mergeCell ref="C7:D7"/>
    <mergeCell ref="C4:D4"/>
    <mergeCell ref="C5:D5"/>
    <mergeCell ref="H4:I4"/>
    <mergeCell ref="C2:D2"/>
    <mergeCell ref="C3:D3"/>
    <mergeCell ref="C18:D18"/>
    <mergeCell ref="C19:D19"/>
    <mergeCell ref="C16:D16"/>
    <mergeCell ref="C17:D17"/>
    <mergeCell ref="C12:D12"/>
    <mergeCell ref="A14:D14"/>
    <mergeCell ref="C15:D15"/>
    <mergeCell ref="C10:D10"/>
    <mergeCell ref="C11:D11"/>
    <mergeCell ref="A24:B24"/>
    <mergeCell ref="C24:D24"/>
    <mergeCell ref="A25:B25"/>
    <mergeCell ref="C25:D25"/>
    <mergeCell ref="C22:D22"/>
    <mergeCell ref="A23:B23"/>
    <mergeCell ref="C23:D23"/>
    <mergeCell ref="H22:I22"/>
    <mergeCell ref="C20:D20"/>
    <mergeCell ref="C21:D21"/>
    <mergeCell ref="A30:B30"/>
    <mergeCell ref="C30:D30"/>
    <mergeCell ref="A31:B31"/>
    <mergeCell ref="C31:D31"/>
    <mergeCell ref="A28:B28"/>
    <mergeCell ref="C28:D28"/>
    <mergeCell ref="A29:B29"/>
    <mergeCell ref="C29:D29"/>
    <mergeCell ref="A26:B26"/>
    <mergeCell ref="C26:D26"/>
    <mergeCell ref="A27:B27"/>
    <mergeCell ref="C27:D27"/>
    <mergeCell ref="A36:B36"/>
    <mergeCell ref="C36:D36"/>
    <mergeCell ref="A37:B37"/>
    <mergeCell ref="C37:D37"/>
    <mergeCell ref="A34:B34"/>
    <mergeCell ref="C34:D34"/>
    <mergeCell ref="A35:B35"/>
    <mergeCell ref="C35:D35"/>
    <mergeCell ref="A32:B32"/>
    <mergeCell ref="C32:D32"/>
    <mergeCell ref="A33:B33"/>
    <mergeCell ref="C33:D33"/>
    <mergeCell ref="A42:B42"/>
    <mergeCell ref="C42:D42"/>
    <mergeCell ref="A43:B43"/>
    <mergeCell ref="C43:D43"/>
    <mergeCell ref="A40:B40"/>
    <mergeCell ref="C40:D40"/>
    <mergeCell ref="A41:B41"/>
    <mergeCell ref="C41:D41"/>
    <mergeCell ref="A38:B38"/>
    <mergeCell ref="C38:D38"/>
    <mergeCell ref="A39:B39"/>
    <mergeCell ref="C39:D39"/>
    <mergeCell ref="A46:B46"/>
    <mergeCell ref="C46:D46"/>
    <mergeCell ref="A47:D47"/>
    <mergeCell ref="A48:B48"/>
    <mergeCell ref="C48:D48"/>
    <mergeCell ref="A44:B44"/>
    <mergeCell ref="C44:D44"/>
    <mergeCell ref="A45:B45"/>
    <mergeCell ref="C45:D45"/>
    <mergeCell ref="A53:B53"/>
    <mergeCell ref="C53:D53"/>
    <mergeCell ref="A54:B54"/>
    <mergeCell ref="C54:D54"/>
    <mergeCell ref="A51:B51"/>
    <mergeCell ref="C51:D51"/>
    <mergeCell ref="A52:B52"/>
    <mergeCell ref="C52:D52"/>
    <mergeCell ref="A49:B49"/>
    <mergeCell ref="C49:D49"/>
    <mergeCell ref="A50:B50"/>
    <mergeCell ref="C50:D50"/>
    <mergeCell ref="A59:B59"/>
    <mergeCell ref="C59:D59"/>
    <mergeCell ref="A60:B60"/>
    <mergeCell ref="C60:D60"/>
    <mergeCell ref="A57:B57"/>
    <mergeCell ref="C57:D57"/>
    <mergeCell ref="A58:B58"/>
    <mergeCell ref="C58:D58"/>
    <mergeCell ref="A55:B55"/>
    <mergeCell ref="C55:D55"/>
    <mergeCell ref="A56:B56"/>
    <mergeCell ref="C56:D56"/>
    <mergeCell ref="A65:B65"/>
    <mergeCell ref="C65:D65"/>
    <mergeCell ref="A66:B66"/>
    <mergeCell ref="C66:D66"/>
    <mergeCell ref="A63:B63"/>
    <mergeCell ref="C63:D63"/>
    <mergeCell ref="A64:B64"/>
    <mergeCell ref="C64:D64"/>
    <mergeCell ref="A61:B61"/>
    <mergeCell ref="C61:D61"/>
    <mergeCell ref="A62:B62"/>
    <mergeCell ref="C62:D62"/>
    <mergeCell ref="A77:B77"/>
    <mergeCell ref="C77:D77"/>
    <mergeCell ref="H2:I2"/>
    <mergeCell ref="H3:I3"/>
    <mergeCell ref="A75:B75"/>
    <mergeCell ref="C75:D75"/>
    <mergeCell ref="A76:B76"/>
    <mergeCell ref="C76:D76"/>
    <mergeCell ref="A73:B73"/>
    <mergeCell ref="C73:D73"/>
    <mergeCell ref="A74:B74"/>
    <mergeCell ref="C74:D74"/>
    <mergeCell ref="A71:B71"/>
    <mergeCell ref="C71:D71"/>
    <mergeCell ref="A72:B72"/>
    <mergeCell ref="C72:D72"/>
    <mergeCell ref="A69:B69"/>
    <mergeCell ref="C69:D69"/>
    <mergeCell ref="A70:B70"/>
    <mergeCell ref="C70:D70"/>
    <mergeCell ref="A67:B67"/>
    <mergeCell ref="C67:D67"/>
    <mergeCell ref="A68:B68"/>
    <mergeCell ref="C68:D68"/>
    <mergeCell ref="H16:I16"/>
    <mergeCell ref="H17:I17"/>
    <mergeCell ref="H12:I12"/>
    <mergeCell ref="F14:I14"/>
    <mergeCell ref="H15:I15"/>
    <mergeCell ref="H9:I9"/>
    <mergeCell ref="H10:I10"/>
    <mergeCell ref="H11:I11"/>
    <mergeCell ref="H5:I5"/>
    <mergeCell ref="H6:I6"/>
    <mergeCell ref="H7:I7"/>
    <mergeCell ref="H27:I27"/>
    <mergeCell ref="H28:I28"/>
    <mergeCell ref="H25:I25"/>
    <mergeCell ref="H26:I26"/>
    <mergeCell ref="H23:I23"/>
    <mergeCell ref="H24:I24"/>
    <mergeCell ref="H20:I20"/>
    <mergeCell ref="H21:I21"/>
    <mergeCell ref="H18:I18"/>
    <mergeCell ref="H19:I19"/>
    <mergeCell ref="H37:I37"/>
    <mergeCell ref="H38:I38"/>
    <mergeCell ref="H35:I35"/>
    <mergeCell ref="H36:I36"/>
    <mergeCell ref="H33:I33"/>
    <mergeCell ref="H34:I34"/>
    <mergeCell ref="H31:I31"/>
    <mergeCell ref="H32:I32"/>
    <mergeCell ref="H29:I29"/>
    <mergeCell ref="H30:I30"/>
    <mergeCell ref="F43:G43"/>
    <mergeCell ref="H43:I43"/>
    <mergeCell ref="F44:G44"/>
    <mergeCell ref="H44:I44"/>
    <mergeCell ref="F41:G41"/>
    <mergeCell ref="H41:I41"/>
    <mergeCell ref="F42:G42"/>
    <mergeCell ref="H42:I42"/>
    <mergeCell ref="F39:G39"/>
    <mergeCell ref="H39:I39"/>
    <mergeCell ref="F40:G40"/>
    <mergeCell ref="H40:I40"/>
    <mergeCell ref="F48:G48"/>
    <mergeCell ref="H48:I48"/>
    <mergeCell ref="F49:G49"/>
    <mergeCell ref="H49:I49"/>
    <mergeCell ref="F45:I45"/>
    <mergeCell ref="F46:G46"/>
    <mergeCell ref="H46:I46"/>
    <mergeCell ref="F47:G47"/>
    <mergeCell ref="H47:I47"/>
    <mergeCell ref="F54:G54"/>
    <mergeCell ref="H54:I54"/>
    <mergeCell ref="F55:G55"/>
    <mergeCell ref="H55:I55"/>
    <mergeCell ref="F52:G52"/>
    <mergeCell ref="H52:I52"/>
    <mergeCell ref="F53:G53"/>
    <mergeCell ref="H53:I53"/>
    <mergeCell ref="F50:G50"/>
    <mergeCell ref="H50:I50"/>
    <mergeCell ref="F51:G51"/>
    <mergeCell ref="H51:I51"/>
    <mergeCell ref="F60:G60"/>
    <mergeCell ref="H60:I60"/>
    <mergeCell ref="F61:G61"/>
    <mergeCell ref="H61:I61"/>
    <mergeCell ref="F58:G58"/>
    <mergeCell ref="H58:I58"/>
    <mergeCell ref="F59:G59"/>
    <mergeCell ref="H59:I59"/>
    <mergeCell ref="F56:G56"/>
    <mergeCell ref="H56:I56"/>
    <mergeCell ref="F57:G57"/>
    <mergeCell ref="H57:I57"/>
    <mergeCell ref="F66:G66"/>
    <mergeCell ref="H66:I66"/>
    <mergeCell ref="F67:G67"/>
    <mergeCell ref="H67:I67"/>
    <mergeCell ref="F64:G64"/>
    <mergeCell ref="H64:I64"/>
    <mergeCell ref="F65:G65"/>
    <mergeCell ref="H65:I65"/>
    <mergeCell ref="F62:G62"/>
    <mergeCell ref="H62:I62"/>
    <mergeCell ref="F63:G63"/>
    <mergeCell ref="H63:I63"/>
    <mergeCell ref="F72:G72"/>
    <mergeCell ref="H72:I72"/>
    <mergeCell ref="F73:G73"/>
    <mergeCell ref="H73:I73"/>
    <mergeCell ref="F70:G70"/>
    <mergeCell ref="H70:I70"/>
    <mergeCell ref="F71:G71"/>
    <mergeCell ref="H71:I71"/>
    <mergeCell ref="F68:G68"/>
    <mergeCell ref="H68:I68"/>
    <mergeCell ref="F69:G69"/>
    <mergeCell ref="H69:I69"/>
    <mergeCell ref="F78:G78"/>
    <mergeCell ref="H78:I78"/>
    <mergeCell ref="F79:G79"/>
    <mergeCell ref="H79:I79"/>
    <mergeCell ref="F76:G76"/>
    <mergeCell ref="H76:I76"/>
    <mergeCell ref="F77:G77"/>
    <mergeCell ref="H77:I77"/>
    <mergeCell ref="F74:G74"/>
    <mergeCell ref="H74:I74"/>
    <mergeCell ref="F75:G75"/>
    <mergeCell ref="H75:I75"/>
    <mergeCell ref="F85:G85"/>
    <mergeCell ref="H85:I85"/>
    <mergeCell ref="F86:G86"/>
    <mergeCell ref="H86:I86"/>
    <mergeCell ref="F83:G83"/>
    <mergeCell ref="H83:I83"/>
    <mergeCell ref="F84:G84"/>
    <mergeCell ref="H84:I84"/>
    <mergeCell ref="F80:I80"/>
    <mergeCell ref="F81:G81"/>
    <mergeCell ref="H81:I81"/>
    <mergeCell ref="F82:G82"/>
    <mergeCell ref="H82:I82"/>
    <mergeCell ref="F91:G91"/>
    <mergeCell ref="H91:I91"/>
    <mergeCell ref="F92:G92"/>
    <mergeCell ref="H92:I92"/>
    <mergeCell ref="F89:G89"/>
    <mergeCell ref="H89:I89"/>
    <mergeCell ref="F90:G90"/>
    <mergeCell ref="H90:I90"/>
    <mergeCell ref="F87:G87"/>
    <mergeCell ref="H87:I87"/>
    <mergeCell ref="F88:G88"/>
    <mergeCell ref="H88:I88"/>
    <mergeCell ref="F97:G97"/>
    <mergeCell ref="H97:I97"/>
    <mergeCell ref="F98:G98"/>
    <mergeCell ref="H98:I98"/>
    <mergeCell ref="F95:G95"/>
    <mergeCell ref="H95:I95"/>
    <mergeCell ref="F96:G96"/>
    <mergeCell ref="H96:I96"/>
    <mergeCell ref="F93:G93"/>
    <mergeCell ref="H93:I93"/>
    <mergeCell ref="F94:G94"/>
    <mergeCell ref="H94:I94"/>
    <mergeCell ref="F103:G103"/>
    <mergeCell ref="H103:I103"/>
    <mergeCell ref="F104:G104"/>
    <mergeCell ref="H104:I104"/>
    <mergeCell ref="F101:G101"/>
    <mergeCell ref="H101:I101"/>
    <mergeCell ref="F102:G102"/>
    <mergeCell ref="H102:I102"/>
    <mergeCell ref="F99:G99"/>
    <mergeCell ref="H99:I99"/>
    <mergeCell ref="F100:G100"/>
    <mergeCell ref="H100:I100"/>
    <mergeCell ref="F109:G109"/>
    <mergeCell ref="H109:I109"/>
    <mergeCell ref="F110:G110"/>
    <mergeCell ref="H110:I110"/>
    <mergeCell ref="F107:G107"/>
    <mergeCell ref="H107:I107"/>
    <mergeCell ref="F108:G108"/>
    <mergeCell ref="H108:I108"/>
    <mergeCell ref="F105:G105"/>
    <mergeCell ref="H105:I105"/>
    <mergeCell ref="F106:G106"/>
    <mergeCell ref="H106:I106"/>
    <mergeCell ref="F115:G115"/>
    <mergeCell ref="F116:G116"/>
    <mergeCell ref="F113:I113"/>
    <mergeCell ref="F114:G114"/>
    <mergeCell ref="H114:I114"/>
    <mergeCell ref="F111:G111"/>
    <mergeCell ref="H111:I111"/>
    <mergeCell ref="F112:G112"/>
    <mergeCell ref="H112:I112"/>
    <mergeCell ref="F125:G125"/>
    <mergeCell ref="F126:G126"/>
    <mergeCell ref="F123:G123"/>
    <mergeCell ref="F124:G124"/>
    <mergeCell ref="F121:G121"/>
    <mergeCell ref="F122:G122"/>
    <mergeCell ref="F119:G119"/>
    <mergeCell ref="F120:G120"/>
    <mergeCell ref="F117:G117"/>
    <mergeCell ref="F118:G118"/>
  </mergeCells>
  <pageMargins left="0.7" right="0.7" top="0.75" bottom="0.75" header="0.3" footer="0.3"/>
  <pageSetup orientation="portrait"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BE00-FE7E-46C7-B137-CBB6EBAF9A05}">
  <sheetPr>
    <pageSetUpPr fitToPage="1"/>
  </sheetPr>
  <dimension ref="A1:O64"/>
  <sheetViews>
    <sheetView workbookViewId="0">
      <selection activeCell="C23" sqref="C2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5" max="15" width="15.6640625" customWidth="1"/>
  </cols>
  <sheetData>
    <row r="1" spans="1:15" ht="85.5" customHeight="1" thickBot="1" x14ac:dyDescent="0.2">
      <c r="A1" s="773"/>
      <c r="B1" s="773"/>
      <c r="C1" s="773"/>
      <c r="D1" s="773"/>
      <c r="E1" s="773"/>
      <c r="F1" s="773"/>
      <c r="G1" s="773"/>
      <c r="H1" s="773"/>
      <c r="I1" s="773"/>
      <c r="J1" s="773"/>
      <c r="K1" s="773"/>
      <c r="L1" s="773"/>
      <c r="M1" s="774"/>
    </row>
    <row r="2" spans="1:15" ht="17" thickBot="1" x14ac:dyDescent="0.25">
      <c r="A2" s="43">
        <v>44896</v>
      </c>
      <c r="B2" s="44"/>
      <c r="C2" s="44"/>
      <c r="D2" s="44"/>
      <c r="E2" s="44"/>
      <c r="F2" s="44"/>
      <c r="G2" s="44"/>
      <c r="H2" s="44"/>
      <c r="I2" s="44"/>
      <c r="J2" s="44"/>
      <c r="K2" s="44"/>
      <c r="L2" s="44"/>
      <c r="M2" s="45" t="s">
        <v>66</v>
      </c>
      <c r="O2" s="23"/>
    </row>
    <row r="3" spans="1:15" ht="17" thickBot="1" x14ac:dyDescent="0.2">
      <c r="A3" s="46"/>
      <c r="B3" s="766" t="s">
        <v>67</v>
      </c>
      <c r="C3" s="766"/>
      <c r="D3" s="767"/>
      <c r="E3" s="766" t="s">
        <v>48</v>
      </c>
      <c r="F3" s="766"/>
      <c r="G3" s="767"/>
      <c r="H3" s="766" t="s">
        <v>68</v>
      </c>
      <c r="I3" s="766"/>
      <c r="J3" s="767"/>
      <c r="K3" s="766" t="s">
        <v>49</v>
      </c>
      <c r="L3" s="766"/>
      <c r="M3" s="768"/>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v>0</v>
      </c>
      <c r="C5" s="225">
        <v>0</v>
      </c>
      <c r="D5" s="120">
        <v>0</v>
      </c>
      <c r="E5" s="231">
        <v>0</v>
      </c>
      <c r="F5" s="231">
        <v>0</v>
      </c>
      <c r="G5" s="6">
        <v>0</v>
      </c>
      <c r="H5" s="238">
        <f>SUM(B5+'Nov Report'!H5)</f>
        <v>16</v>
      </c>
      <c r="I5" s="238">
        <f>SUM(C5+'Nov Report'!I5)</f>
        <v>16</v>
      </c>
      <c r="J5" s="291">
        <f>SUM(D5+'Nov Report'!J5)</f>
        <v>1521923.8599999999</v>
      </c>
      <c r="K5" s="231">
        <f>SUM(E5+'Nov Report'!K5)</f>
        <v>6</v>
      </c>
      <c r="L5" s="231">
        <f>SUM(F5+'Nov Report'!L5)</f>
        <v>6</v>
      </c>
      <c r="M5" s="294">
        <f>SUM(G5+'Nov Report'!M5)</f>
        <v>512074</v>
      </c>
      <c r="O5" s="29"/>
    </row>
    <row r="6" spans="1:15" ht="16" x14ac:dyDescent="0.2">
      <c r="A6" s="52" t="s">
        <v>41</v>
      </c>
      <c r="B6" s="225">
        <v>4</v>
      </c>
      <c r="C6" s="225">
        <v>4</v>
      </c>
      <c r="D6" s="120">
        <f>'12 Data Dump'!N46</f>
        <v>722308.94000000006</v>
      </c>
      <c r="E6" s="233">
        <v>5</v>
      </c>
      <c r="F6" s="233">
        <v>5</v>
      </c>
      <c r="G6" s="6">
        <v>811896.67999999993</v>
      </c>
      <c r="H6" s="228">
        <f>SUM(B6+'Nov Report'!H6)</f>
        <v>49</v>
      </c>
      <c r="I6" s="228">
        <f>SUM(C6+'Nov Report'!I6)</f>
        <v>49</v>
      </c>
      <c r="J6" s="292">
        <f>SUM(D6+'Nov Report'!J6)</f>
        <v>6695429.25</v>
      </c>
      <c r="K6" s="233">
        <f>SUM(E6+'Nov Report'!K6)</f>
        <v>68</v>
      </c>
      <c r="L6" s="233">
        <f>SUM(F6+'Nov Report'!L6)</f>
        <v>68</v>
      </c>
      <c r="M6" s="295">
        <f>SUM(G6+'Nov Report'!M6)</f>
        <v>8644099.1500000004</v>
      </c>
    </row>
    <row r="7" spans="1:15" ht="16" x14ac:dyDescent="0.2">
      <c r="A7" s="52" t="s">
        <v>5</v>
      </c>
      <c r="B7" s="226">
        <v>0</v>
      </c>
      <c r="C7" s="228">
        <v>0</v>
      </c>
      <c r="D7" s="120">
        <v>0</v>
      </c>
      <c r="E7" s="233">
        <v>0</v>
      </c>
      <c r="F7" s="233">
        <v>0</v>
      </c>
      <c r="G7" s="6">
        <v>0</v>
      </c>
      <c r="H7" s="228">
        <f>SUM(B7+'Nov Report'!H7)</f>
        <v>4</v>
      </c>
      <c r="I7" s="228">
        <f>SUM(C7+'Nov Report'!I7)</f>
        <v>8</v>
      </c>
      <c r="J7" s="292">
        <f>SUM(D7+'Nov Report'!J7)</f>
        <v>385664.3</v>
      </c>
      <c r="K7" s="233">
        <f>SUM(E7+'Nov Report'!K7)</f>
        <v>4</v>
      </c>
      <c r="L7" s="233">
        <f>SUM(F7+'Nov Report'!L7)</f>
        <v>6</v>
      </c>
      <c r="M7" s="295">
        <f>SUM(G7+'Nov Report'!M7)</f>
        <v>732566.25</v>
      </c>
    </row>
    <row r="8" spans="1:15" ht="16" x14ac:dyDescent="0.2">
      <c r="A8" s="52" t="s">
        <v>39</v>
      </c>
      <c r="B8" s="226">
        <v>0</v>
      </c>
      <c r="C8" s="228">
        <v>0</v>
      </c>
      <c r="D8" s="120">
        <v>0</v>
      </c>
      <c r="E8" s="233">
        <v>2</v>
      </c>
      <c r="F8" s="234">
        <v>12</v>
      </c>
      <c r="G8" s="7">
        <v>603724.31999999995</v>
      </c>
      <c r="H8" s="228">
        <f>SUM(B8+'Nov Report'!H8)</f>
        <v>16</v>
      </c>
      <c r="I8" s="228">
        <f>SUM(C8+'Nov Report'!I8)</f>
        <v>287</v>
      </c>
      <c r="J8" s="292">
        <f>SUM(D8+'Nov Report'!J8)</f>
        <v>14598000.42</v>
      </c>
      <c r="K8" s="233">
        <f>SUM(E8+'Nov Report'!K8)</f>
        <v>36</v>
      </c>
      <c r="L8" s="233">
        <f>SUM(F8+'Nov Report'!L8)</f>
        <v>584</v>
      </c>
      <c r="M8" s="295">
        <f>SUM(G8+'Nov Report'!M8)</f>
        <v>30524788.440000001</v>
      </c>
    </row>
    <row r="9" spans="1:15" ht="16" x14ac:dyDescent="0.2">
      <c r="A9" s="52" t="s">
        <v>40</v>
      </c>
      <c r="B9" s="226">
        <v>0</v>
      </c>
      <c r="C9" s="228">
        <v>0</v>
      </c>
      <c r="D9" s="120">
        <v>0</v>
      </c>
      <c r="E9" s="233">
        <v>0</v>
      </c>
      <c r="F9" s="235">
        <v>0</v>
      </c>
      <c r="G9" s="7">
        <v>0</v>
      </c>
      <c r="H9" s="228">
        <f>SUM(B9+'Nov Report'!H9)</f>
        <v>0</v>
      </c>
      <c r="I9" s="228">
        <f>SUM(C9+'Nov Report'!I9)</f>
        <v>0</v>
      </c>
      <c r="J9" s="292">
        <f>SUM(D9+'Nov Report'!J9)</f>
        <v>0</v>
      </c>
      <c r="K9" s="233">
        <f>SUM(E9+'Nov Report'!K9)</f>
        <v>0</v>
      </c>
      <c r="L9" s="233">
        <f>SUM(F9+'Nov Report'!L9)</f>
        <v>0</v>
      </c>
      <c r="M9" s="295">
        <f>SUM(G9+'Nov Report'!M9)</f>
        <v>0</v>
      </c>
    </row>
    <row r="10" spans="1:15" ht="16" x14ac:dyDescent="0.2">
      <c r="A10" s="52" t="s">
        <v>43</v>
      </c>
      <c r="B10" s="226">
        <v>0</v>
      </c>
      <c r="C10" s="228">
        <v>0</v>
      </c>
      <c r="D10" s="120">
        <v>0</v>
      </c>
      <c r="E10" s="233">
        <v>1</v>
      </c>
      <c r="F10" s="232">
        <v>1</v>
      </c>
      <c r="G10" s="6">
        <v>22949.200000000001</v>
      </c>
      <c r="H10" s="228">
        <f>SUM(B10+'Nov Report'!H10)</f>
        <v>15</v>
      </c>
      <c r="I10" s="228">
        <f>SUM(C10+'Nov Report'!I10)</f>
        <v>15</v>
      </c>
      <c r="J10" s="292">
        <f>SUM(D10+'Nov Report'!J10)</f>
        <v>995597.9</v>
      </c>
      <c r="K10" s="233">
        <f>SUM(E10+'Nov Report'!K10)</f>
        <v>11</v>
      </c>
      <c r="L10" s="233">
        <f>SUM(F10+'Nov Report'!L10)</f>
        <v>11</v>
      </c>
      <c r="M10" s="295">
        <f>SUM(G10+'Nov Report'!M10)</f>
        <v>804868.85</v>
      </c>
    </row>
    <row r="11" spans="1:15" ht="16" x14ac:dyDescent="0.2">
      <c r="A11" s="52" t="s">
        <v>37</v>
      </c>
      <c r="B11" s="226">
        <v>0</v>
      </c>
      <c r="C11" s="228">
        <v>0</v>
      </c>
      <c r="D11" s="120">
        <v>0</v>
      </c>
      <c r="E11" s="233">
        <v>1</v>
      </c>
      <c r="F11" s="232">
        <v>2</v>
      </c>
      <c r="G11" s="7">
        <v>170746.4</v>
      </c>
      <c r="H11" s="228">
        <f>SUM(B11+'Nov Report'!H11)</f>
        <v>0</v>
      </c>
      <c r="I11" s="228">
        <f>SUM(C11+'Nov Report'!I11)</f>
        <v>0</v>
      </c>
      <c r="J11" s="292">
        <f>SUM(D11+'Nov Report'!J11)</f>
        <v>0</v>
      </c>
      <c r="K11" s="233">
        <f>SUM(E11+'Nov Report'!K11)</f>
        <v>21</v>
      </c>
      <c r="L11" s="233">
        <f>SUM(F11+'Nov Report'!L11)</f>
        <v>24</v>
      </c>
      <c r="M11" s="295">
        <f>SUM(G11+'Nov Report'!M11)</f>
        <v>1841133.4499999997</v>
      </c>
    </row>
    <row r="12" spans="1:15" ht="16" x14ac:dyDescent="0.2">
      <c r="A12" s="52" t="s">
        <v>38</v>
      </c>
      <c r="B12" s="226">
        <v>0</v>
      </c>
      <c r="C12" s="228">
        <v>0</v>
      </c>
      <c r="D12" s="120">
        <v>0</v>
      </c>
      <c r="E12" s="233">
        <v>0</v>
      </c>
      <c r="F12" s="235">
        <v>0</v>
      </c>
      <c r="G12" s="7">
        <v>0</v>
      </c>
      <c r="H12" s="228">
        <f>SUM(B12+'Nov Report'!H12)</f>
        <v>0</v>
      </c>
      <c r="I12" s="228">
        <f>SUM(C12+'Nov Report'!I12)</f>
        <v>0</v>
      </c>
      <c r="J12" s="292">
        <f>SUM(D12+'Nov Report'!J12)</f>
        <v>0</v>
      </c>
      <c r="K12" s="233">
        <f>SUM(E12+'Nov Report'!K12)</f>
        <v>0</v>
      </c>
      <c r="L12" s="233">
        <f>SUM(F12+'Nov Report'!L12)</f>
        <v>0</v>
      </c>
      <c r="M12" s="295">
        <f>SUM(G12+'Nov Report'!M12)</f>
        <v>0</v>
      </c>
    </row>
    <row r="13" spans="1:15" ht="17" x14ac:dyDescent="0.2">
      <c r="A13" s="54" t="s">
        <v>6</v>
      </c>
      <c r="B13" s="226">
        <v>3</v>
      </c>
      <c r="C13" s="228">
        <v>3</v>
      </c>
      <c r="D13" s="120">
        <f>'12 Data Dump'!N50</f>
        <v>27007.199999999997</v>
      </c>
      <c r="E13" s="233">
        <v>0</v>
      </c>
      <c r="F13" s="232">
        <v>0</v>
      </c>
      <c r="G13" s="6">
        <v>0</v>
      </c>
      <c r="H13" s="228">
        <f>SUM(B13+'Nov Report'!H13)</f>
        <v>23</v>
      </c>
      <c r="I13" s="228">
        <f>SUM(C13+'Nov Report'!I13)</f>
        <v>23</v>
      </c>
      <c r="J13" s="292">
        <f>SUM(D13+'Nov Report'!J13)</f>
        <v>347659.33999999997</v>
      </c>
      <c r="K13" s="233">
        <f>SUM(E13+'Nov Report'!K13)</f>
        <v>20</v>
      </c>
      <c r="L13" s="233">
        <f>SUM(F13+'Nov Report'!L13)</f>
        <v>20</v>
      </c>
      <c r="M13" s="295">
        <f>SUM(G13+'Nov Report'!M13)</f>
        <v>229184.84999999998</v>
      </c>
    </row>
    <row r="14" spans="1:15" ht="16" x14ac:dyDescent="0.2">
      <c r="A14" s="52" t="s">
        <v>7</v>
      </c>
      <c r="B14" s="226">
        <v>0</v>
      </c>
      <c r="C14" s="228">
        <v>0</v>
      </c>
      <c r="D14" s="120">
        <v>0</v>
      </c>
      <c r="E14" s="233">
        <v>0</v>
      </c>
      <c r="F14" s="232">
        <v>0</v>
      </c>
      <c r="G14" s="7">
        <v>0</v>
      </c>
      <c r="H14" s="228">
        <f>SUM(B14+'Nov Report'!H14)</f>
        <v>0</v>
      </c>
      <c r="I14" s="228">
        <f>SUM(C14+'Nov Report'!I14)</f>
        <v>0</v>
      </c>
      <c r="J14" s="292">
        <f>SUM(D14+'Nov Report'!J14)</f>
        <v>0</v>
      </c>
      <c r="K14" s="233">
        <f>SUM(E14+'Nov Report'!K14)</f>
        <v>0</v>
      </c>
      <c r="L14" s="233">
        <f>SUM(F14+'Nov Report'!L14)</f>
        <v>0</v>
      </c>
      <c r="M14" s="295">
        <f>SUM(G14+'Nov Report'!M14)</f>
        <v>0</v>
      </c>
    </row>
    <row r="15" spans="1:15" ht="16" x14ac:dyDescent="0.2">
      <c r="A15" s="52" t="s">
        <v>8</v>
      </c>
      <c r="B15" s="226">
        <v>0</v>
      </c>
      <c r="C15" s="228">
        <v>0</v>
      </c>
      <c r="D15" s="120">
        <v>0</v>
      </c>
      <c r="E15" s="233">
        <v>1</v>
      </c>
      <c r="F15" s="232">
        <v>1</v>
      </c>
      <c r="G15" s="7">
        <v>149708.16</v>
      </c>
      <c r="H15" s="228">
        <f>SUM(B15+'Nov Report'!H15)</f>
        <v>8</v>
      </c>
      <c r="I15" s="228">
        <f>SUM(C15+'Nov Report'!I15)</f>
        <v>8</v>
      </c>
      <c r="J15" s="292">
        <f>SUM(D15+'Nov Report'!J15)</f>
        <v>1762314.5</v>
      </c>
      <c r="K15" s="233">
        <f>SUM(E15+'Nov Report'!K15)</f>
        <v>4</v>
      </c>
      <c r="L15" s="233">
        <f>SUM(F15+'Nov Report'!L15)</f>
        <v>4</v>
      </c>
      <c r="M15" s="295">
        <f>SUM(G15+'Nov Report'!M15)</f>
        <v>183246.66</v>
      </c>
    </row>
    <row r="16" spans="1:15" ht="16" x14ac:dyDescent="0.2">
      <c r="A16" s="52" t="s">
        <v>9</v>
      </c>
      <c r="B16" s="226">
        <v>0</v>
      </c>
      <c r="C16" s="228">
        <v>0</v>
      </c>
      <c r="D16" s="120">
        <v>0</v>
      </c>
      <c r="E16" s="233">
        <v>0</v>
      </c>
      <c r="F16" s="232">
        <v>0</v>
      </c>
      <c r="G16" s="8">
        <v>0</v>
      </c>
      <c r="H16" s="228">
        <f>SUM(B16+'Nov Report'!H16)</f>
        <v>1</v>
      </c>
      <c r="I16" s="228">
        <f>SUM(C16+'Nov Report'!I16)</f>
        <v>1</v>
      </c>
      <c r="J16" s="292">
        <f>SUM(D16+'Nov Report'!J16)</f>
        <v>37000000</v>
      </c>
      <c r="K16" s="233">
        <f>SUM(E16+'Nov Report'!K16)</f>
        <v>0</v>
      </c>
      <c r="L16" s="233">
        <f>SUM(F16+'Nov Report'!L16)</f>
        <v>0</v>
      </c>
      <c r="M16" s="295">
        <f>SUM(G16+'Nov Report'!M16)</f>
        <v>0</v>
      </c>
    </row>
    <row r="17" spans="1:14" ht="16" x14ac:dyDescent="0.2">
      <c r="A17" s="52" t="s">
        <v>10</v>
      </c>
      <c r="B17" s="226">
        <v>0</v>
      </c>
      <c r="C17" s="228">
        <v>0</v>
      </c>
      <c r="D17" s="120">
        <v>0</v>
      </c>
      <c r="E17" s="233">
        <v>0</v>
      </c>
      <c r="F17" s="232">
        <v>0</v>
      </c>
      <c r="G17" s="7">
        <v>0</v>
      </c>
      <c r="H17" s="228">
        <f>SUM(B17+'Nov Report'!H17)</f>
        <v>0</v>
      </c>
      <c r="I17" s="228">
        <f>SUM(C17+'Nov Report'!I17)</f>
        <v>0</v>
      </c>
      <c r="J17" s="292">
        <f>SUM(D17+'Nov Report'!J17)</f>
        <v>0</v>
      </c>
      <c r="K17" s="233">
        <f>SUM(E17+'Nov Report'!K17)</f>
        <v>0</v>
      </c>
      <c r="L17" s="233">
        <f>SUM(F17+'Nov Report'!L17)</f>
        <v>0</v>
      </c>
      <c r="M17" s="295">
        <f>SUM(G17+'Nov Report'!M17)</f>
        <v>0</v>
      </c>
    </row>
    <row r="18" spans="1:14" ht="17" thickBot="1" x14ac:dyDescent="0.25">
      <c r="A18" s="55" t="s">
        <v>11</v>
      </c>
      <c r="B18" s="226">
        <v>0</v>
      </c>
      <c r="C18" s="239">
        <v>0</v>
      </c>
      <c r="D18" s="120">
        <v>0</v>
      </c>
      <c r="E18" s="236">
        <v>0</v>
      </c>
      <c r="F18" s="232">
        <v>0</v>
      </c>
      <c r="G18" s="9">
        <v>0</v>
      </c>
      <c r="H18" s="239">
        <f>SUM(B18+'Nov Report'!H18)</f>
        <v>0</v>
      </c>
      <c r="I18" s="239">
        <f>SUM(C18+'Nov Report'!I18)</f>
        <v>0</v>
      </c>
      <c r="J18" s="293">
        <f>SUM(D18+'Nov Report'!J18)</f>
        <v>0</v>
      </c>
      <c r="K18" s="236">
        <f>SUM(E18+'Nov Report'!K18)</f>
        <v>0</v>
      </c>
      <c r="L18" s="236">
        <f>SUM(F18+'Nov Report'!L18)</f>
        <v>0</v>
      </c>
      <c r="M18" s="296">
        <f>SUM(G18+'Nov Report'!M18)</f>
        <v>0</v>
      </c>
    </row>
    <row r="19" spans="1:14" ht="17" thickBot="1" x14ac:dyDescent="0.25">
      <c r="A19" s="56" t="s">
        <v>12</v>
      </c>
      <c r="B19" s="230">
        <f>SUM(B5:B18)</f>
        <v>7</v>
      </c>
      <c r="C19" s="230">
        <f t="shared" ref="C19:M19" si="0">SUM(C5:C18)</f>
        <v>7</v>
      </c>
      <c r="D19" s="88">
        <f t="shared" si="0"/>
        <v>749316.14</v>
      </c>
      <c r="E19" s="237">
        <f t="shared" si="0"/>
        <v>10</v>
      </c>
      <c r="F19" s="237">
        <f t="shared" si="0"/>
        <v>21</v>
      </c>
      <c r="G19" s="90">
        <f t="shared" si="0"/>
        <v>1759024.7599999998</v>
      </c>
      <c r="H19" s="230">
        <f t="shared" si="0"/>
        <v>132</v>
      </c>
      <c r="I19" s="230">
        <f t="shared" si="0"/>
        <v>407</v>
      </c>
      <c r="J19" s="88">
        <f t="shared" si="0"/>
        <v>63306589.569999993</v>
      </c>
      <c r="K19" s="237">
        <f t="shared" si="0"/>
        <v>170</v>
      </c>
      <c r="L19" s="237">
        <f t="shared" si="0"/>
        <v>723</v>
      </c>
      <c r="M19" s="307">
        <f t="shared" si="0"/>
        <v>43471961.650000006</v>
      </c>
      <c r="N19" s="23"/>
    </row>
    <row r="20" spans="1:14" ht="17" thickBot="1" x14ac:dyDescent="0.25">
      <c r="A20" s="57"/>
      <c r="B20" s="57"/>
      <c r="C20" s="57"/>
      <c r="D20" s="57"/>
      <c r="E20" s="57"/>
      <c r="F20" s="57"/>
      <c r="G20" s="57"/>
      <c r="H20" s="57"/>
      <c r="I20" s="57"/>
      <c r="J20" s="57"/>
      <c r="K20" s="57"/>
      <c r="L20" s="57"/>
      <c r="M20" s="57"/>
    </row>
    <row r="21" spans="1:14"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4" ht="16" x14ac:dyDescent="0.15">
      <c r="A22" s="61" t="s">
        <v>44</v>
      </c>
      <c r="B22" s="133"/>
      <c r="C22" s="240">
        <f>'12 Data Dump'!B41</f>
        <v>20</v>
      </c>
      <c r="D22" s="156">
        <f>'12 Data Dump'!N41</f>
        <v>510208.39999999997</v>
      </c>
      <c r="E22" s="138"/>
      <c r="F22" s="244">
        <v>14</v>
      </c>
      <c r="G22" s="141">
        <v>173708.3</v>
      </c>
      <c r="H22" s="136"/>
      <c r="I22" s="240">
        <f>SUM(C22+'Nov Report'!I22)</f>
        <v>266</v>
      </c>
      <c r="J22" s="297">
        <f>SUM(D22+'Nov Report'!J22)</f>
        <v>7535886.3599999994</v>
      </c>
      <c r="K22" s="249"/>
      <c r="L22" s="278">
        <f>SUM(F22+'Nov Report'!L22)</f>
        <v>297</v>
      </c>
      <c r="M22" s="319">
        <f>SUM(G22+'Nov Report'!M22)</f>
        <v>4173972.9199999995</v>
      </c>
    </row>
    <row r="23" spans="1:14" ht="16" x14ac:dyDescent="0.2">
      <c r="A23" s="62" t="s">
        <v>13</v>
      </c>
      <c r="B23" s="134"/>
      <c r="C23" s="241">
        <f>'12 Data Dump'!B20</f>
        <v>18</v>
      </c>
      <c r="D23" s="157">
        <f>'12 Data Dump'!N20</f>
        <v>3808816</v>
      </c>
      <c r="E23" s="139"/>
      <c r="F23" s="245">
        <v>11</v>
      </c>
      <c r="G23" s="15">
        <v>1013167</v>
      </c>
      <c r="H23" s="134"/>
      <c r="I23" s="241">
        <f>SUM(C23+'Nov Report'!I23)</f>
        <v>149</v>
      </c>
      <c r="J23" s="298">
        <f>SUM(D23+'Nov Report'!J23)</f>
        <v>60708483.68</v>
      </c>
      <c r="K23" s="251"/>
      <c r="L23" s="279">
        <f>SUM(F23+'Nov Report'!L23)</f>
        <v>129</v>
      </c>
      <c r="M23" s="320">
        <f>SUM(G23+'Nov Report'!M23)</f>
        <v>16502241.76</v>
      </c>
    </row>
    <row r="24" spans="1:14" ht="17" thickBot="1" x14ac:dyDescent="0.25">
      <c r="A24" s="63" t="s">
        <v>47</v>
      </c>
      <c r="B24" s="135"/>
      <c r="C24" s="242">
        <v>1</v>
      </c>
      <c r="D24" s="158">
        <f>'12 Data Dump'!V8</f>
        <v>523264.4</v>
      </c>
      <c r="E24" s="140"/>
      <c r="F24" s="246">
        <v>0</v>
      </c>
      <c r="G24" s="16">
        <v>0</v>
      </c>
      <c r="H24" s="137"/>
      <c r="I24" s="248">
        <f>SUM(C24+'Nov Report'!I24)</f>
        <v>19</v>
      </c>
      <c r="J24" s="299">
        <f>SUM(D24+'Nov Report'!J24)</f>
        <v>997715.12000000011</v>
      </c>
      <c r="K24" s="253"/>
      <c r="L24" s="280">
        <f>SUM(F24+'Nov Report'!L24)</f>
        <v>7</v>
      </c>
      <c r="M24" s="321">
        <f>SUM(G24+'Nov Report'!M24)</f>
        <v>3923198.48</v>
      </c>
    </row>
    <row r="25" spans="1:14" ht="17" thickBot="1" x14ac:dyDescent="0.25">
      <c r="A25" s="64" t="s">
        <v>14</v>
      </c>
      <c r="B25" s="132"/>
      <c r="C25" s="243">
        <f>SUM(C22:C24)</f>
        <v>39</v>
      </c>
      <c r="D25" s="91">
        <f>SUM(D22:D24)</f>
        <v>4842288.8000000007</v>
      </c>
      <c r="E25" s="129"/>
      <c r="F25" s="247">
        <f>SUM(F22:F24)</f>
        <v>25</v>
      </c>
      <c r="G25" s="92">
        <f>SUM(G22:G24)</f>
        <v>1186875.3</v>
      </c>
      <c r="H25" s="132"/>
      <c r="I25" s="243">
        <f>SUM(I22:I24)</f>
        <v>434</v>
      </c>
      <c r="J25" s="91">
        <f>SUM(J22:J24)</f>
        <v>69242085.159999996</v>
      </c>
      <c r="K25" s="322"/>
      <c r="L25" s="247">
        <f>SUM(L22:L24)</f>
        <v>433</v>
      </c>
      <c r="M25" s="143">
        <f>SUM(M22:M24)</f>
        <v>24599413.16</v>
      </c>
    </row>
    <row r="26" spans="1:14" ht="17" thickBot="1" x14ac:dyDescent="0.25">
      <c r="A26" s="57"/>
      <c r="B26" s="57"/>
      <c r="C26" s="57"/>
      <c r="D26" s="57"/>
      <c r="E26" s="57"/>
      <c r="F26" s="57"/>
      <c r="G26" s="57"/>
      <c r="H26" s="57"/>
      <c r="I26" s="57"/>
      <c r="J26" s="57"/>
      <c r="K26" s="57"/>
      <c r="L26" s="57"/>
      <c r="M26" s="57"/>
    </row>
    <row r="27" spans="1:14"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4" ht="18" thickBot="1" x14ac:dyDescent="0.25">
      <c r="A28" s="67" t="s">
        <v>62</v>
      </c>
      <c r="B28" s="126"/>
      <c r="C28" s="127">
        <v>2</v>
      </c>
      <c r="D28" s="103">
        <f>SUM(C5:C12)+C28</f>
        <v>6</v>
      </c>
      <c r="E28" s="129"/>
      <c r="F28" s="128">
        <v>1</v>
      </c>
      <c r="G28" s="99">
        <f>SUM(F5:F12)+F28</f>
        <v>21</v>
      </c>
      <c r="H28" s="125"/>
      <c r="I28" s="124">
        <f>SUM(C28+'Nov Report'!I28)</f>
        <v>10</v>
      </c>
      <c r="J28" s="124">
        <f>SUM(D28+'Nov Report'!J28)</f>
        <v>385</v>
      </c>
      <c r="K28" s="129"/>
      <c r="L28" s="128">
        <f>SUM(F28+'Nov Report'!L28)</f>
        <v>9</v>
      </c>
      <c r="M28" s="128">
        <f>SUM(G28+'Nov Report'!M28)</f>
        <v>708</v>
      </c>
    </row>
    <row r="29" spans="1:14" ht="17" thickBot="1" x14ac:dyDescent="0.25">
      <c r="A29" s="57"/>
      <c r="B29" s="57"/>
      <c r="C29" s="57"/>
      <c r="D29" s="57"/>
      <c r="E29" s="57"/>
      <c r="F29" s="57"/>
      <c r="G29" s="57"/>
      <c r="H29" s="57"/>
      <c r="I29" s="57"/>
      <c r="J29" s="57"/>
      <c r="K29" s="57"/>
      <c r="L29" s="57"/>
      <c r="M29" s="57"/>
    </row>
    <row r="30" spans="1:14"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4" ht="35" thickBot="1" x14ac:dyDescent="0.25">
      <c r="A31" s="69" t="s">
        <v>64</v>
      </c>
      <c r="B31" s="126"/>
      <c r="C31" s="131">
        <f>SUM(B19+C25)</f>
        <v>46</v>
      </c>
      <c r="D31" s="91">
        <f>SUM(D19+D25)</f>
        <v>5591604.9400000004</v>
      </c>
      <c r="E31" s="308"/>
      <c r="F31" s="128">
        <f>SUM(E19+F25)</f>
        <v>35</v>
      </c>
      <c r="G31" s="92">
        <f>SUM(G19+G25)</f>
        <v>2945900.0599999996</v>
      </c>
      <c r="H31" s="126"/>
      <c r="I31" s="131">
        <f>SUM(H19+I25)</f>
        <v>566</v>
      </c>
      <c r="J31" s="91">
        <f>SUM(J19+J25)</f>
        <v>132548674.72999999</v>
      </c>
      <c r="K31" s="148"/>
      <c r="L31" s="128">
        <f>SUM(E31+K19+L25)</f>
        <v>603</v>
      </c>
      <c r="M31" s="93">
        <f>SUM(M19+M25)</f>
        <v>68071374.810000002</v>
      </c>
    </row>
    <row r="32" spans="1:14" ht="17" thickBot="1" x14ac:dyDescent="0.25">
      <c r="A32" s="57"/>
      <c r="B32" s="57"/>
      <c r="C32" s="57"/>
      <c r="D32" s="57"/>
      <c r="E32" s="57"/>
      <c r="F32" s="57"/>
      <c r="G32" s="57"/>
      <c r="H32" s="57"/>
      <c r="I32" s="57"/>
      <c r="J32" s="57"/>
      <c r="K32" s="57"/>
      <c r="L32" s="57"/>
      <c r="M32" s="57"/>
    </row>
    <row r="33" spans="1:15" ht="17" thickBot="1" x14ac:dyDescent="0.25">
      <c r="A33" s="70" t="s">
        <v>45</v>
      </c>
      <c r="B33" s="763">
        <f>'12 Data Dump'!N53</f>
        <v>6778241.3599999985</v>
      </c>
      <c r="C33" s="763"/>
      <c r="D33" s="764"/>
      <c r="E33" s="57"/>
      <c r="F33" s="57"/>
      <c r="G33" s="57"/>
      <c r="H33" s="57"/>
      <c r="I33" s="57"/>
      <c r="J33" s="57"/>
      <c r="K33" s="57"/>
      <c r="L33" s="57"/>
      <c r="M33" s="57"/>
    </row>
    <row r="34" spans="1:15" ht="17" thickBot="1" x14ac:dyDescent="0.25">
      <c r="A34" s="71"/>
      <c r="B34" s="72"/>
      <c r="C34" s="72"/>
      <c r="D34" s="72"/>
      <c r="E34" s="57"/>
      <c r="F34" s="57"/>
      <c r="G34" s="57"/>
      <c r="H34" s="57"/>
      <c r="I34" s="57"/>
      <c r="J34" s="57"/>
      <c r="K34" s="57"/>
      <c r="L34" s="57"/>
      <c r="M34" s="57"/>
    </row>
    <row r="35" spans="1:15" ht="17" thickBot="1" x14ac:dyDescent="0.25">
      <c r="A35" s="57"/>
      <c r="B35" s="777" t="s">
        <v>67</v>
      </c>
      <c r="C35" s="766"/>
      <c r="D35" s="768"/>
      <c r="E35" s="766" t="s">
        <v>48</v>
      </c>
      <c r="F35" s="766"/>
      <c r="G35" s="767"/>
      <c r="H35" s="766" t="s">
        <v>68</v>
      </c>
      <c r="I35" s="766"/>
      <c r="J35" s="767"/>
      <c r="K35" s="766" t="s">
        <v>49</v>
      </c>
      <c r="L35" s="766"/>
      <c r="M35" s="768"/>
      <c r="O35" s="23"/>
    </row>
    <row r="36" spans="1:15" ht="16" x14ac:dyDescent="0.15">
      <c r="A36" s="73" t="s">
        <v>16</v>
      </c>
      <c r="B36" s="761" t="s">
        <v>2</v>
      </c>
      <c r="C36" s="761"/>
      <c r="D36" s="74" t="s">
        <v>1</v>
      </c>
      <c r="E36" s="761" t="s">
        <v>2</v>
      </c>
      <c r="F36" s="761"/>
      <c r="G36" s="74" t="s">
        <v>1</v>
      </c>
      <c r="H36" s="761" t="s">
        <v>2</v>
      </c>
      <c r="I36" s="761"/>
      <c r="J36" s="74" t="s">
        <v>1</v>
      </c>
      <c r="K36" s="761" t="s">
        <v>2</v>
      </c>
      <c r="L36" s="761"/>
      <c r="M36" s="75" t="s">
        <v>1</v>
      </c>
      <c r="N36" s="327"/>
    </row>
    <row r="37" spans="1:15" ht="16" x14ac:dyDescent="0.2">
      <c r="A37" s="52" t="s">
        <v>19</v>
      </c>
      <c r="B37" s="172"/>
      <c r="C37" s="173">
        <f>C31</f>
        <v>46</v>
      </c>
      <c r="D37" s="85">
        <f>SUM('12 5 Reports'!C16+'12 5 Reports'!G30)</f>
        <v>47165.59</v>
      </c>
      <c r="E37" s="164"/>
      <c r="F37" s="366">
        <v>35</v>
      </c>
      <c r="G37" s="17">
        <v>63802.710000000006</v>
      </c>
      <c r="H37" s="172"/>
      <c r="I37" s="258">
        <f>SUM(C37+'Nov Report'!I37)</f>
        <v>566</v>
      </c>
      <c r="J37" s="317">
        <f>SUM(D37+'Nov Report'!J37)</f>
        <v>724721.23</v>
      </c>
      <c r="K37" s="111"/>
      <c r="L37" s="274">
        <f>SUM(F37+'Nov Report'!L37)</f>
        <v>603</v>
      </c>
      <c r="M37" s="323">
        <f>SUM(G37+'Nov Report'!M37)</f>
        <v>771556.97</v>
      </c>
    </row>
    <row r="38" spans="1:15" ht="16" x14ac:dyDescent="0.2">
      <c r="A38" s="52" t="s">
        <v>20</v>
      </c>
      <c r="B38" s="176"/>
      <c r="C38" s="283">
        <f>'12 5 Reports'!J3</f>
        <v>49</v>
      </c>
      <c r="D38" s="85">
        <f>SUM('12 5 Reports'!C17+'12 5 Reports'!G31)</f>
        <v>22937.46</v>
      </c>
      <c r="E38" s="164"/>
      <c r="F38" s="263">
        <v>80</v>
      </c>
      <c r="G38" s="18">
        <v>24796.42</v>
      </c>
      <c r="H38" s="172"/>
      <c r="I38" s="258">
        <f>SUM(C38+'Nov Report'!I38)</f>
        <v>634</v>
      </c>
      <c r="J38" s="317">
        <f>SUM(D38+'Nov Report'!J38)</f>
        <v>174168.89999999997</v>
      </c>
      <c r="K38" s="111"/>
      <c r="L38" s="274">
        <f>SUM(F38+'Nov Report'!L38)</f>
        <v>631</v>
      </c>
      <c r="M38" s="323">
        <f>SUM(G38+'Nov Report'!M38)</f>
        <v>145791.02000000002</v>
      </c>
    </row>
    <row r="39" spans="1:15" ht="16" x14ac:dyDescent="0.2">
      <c r="A39" s="52" t="s">
        <v>21</v>
      </c>
      <c r="B39" s="176"/>
      <c r="C39" s="283">
        <f>'12 5 Reports'!J5</f>
        <v>47</v>
      </c>
      <c r="D39" s="85">
        <f>SUM('12 5 Reports'!C18)</f>
        <v>5366</v>
      </c>
      <c r="E39" s="164"/>
      <c r="F39" s="367">
        <v>65</v>
      </c>
      <c r="G39" s="17">
        <v>18368</v>
      </c>
      <c r="H39" s="172"/>
      <c r="I39" s="258">
        <f>SUM(C39+'Nov Report'!I39)</f>
        <v>375</v>
      </c>
      <c r="J39" s="317">
        <f>SUM(D39+'Nov Report'!J39)</f>
        <v>216954.2</v>
      </c>
      <c r="K39" s="111"/>
      <c r="L39" s="274">
        <f>SUM(F39+'Nov Report'!L39)</f>
        <v>439</v>
      </c>
      <c r="M39" s="323">
        <f>SUM(G39+'Nov Report'!M39)</f>
        <v>124501</v>
      </c>
    </row>
    <row r="40" spans="1:15" ht="16" x14ac:dyDescent="0.2">
      <c r="A40" s="52" t="s">
        <v>22</v>
      </c>
      <c r="B40" s="176"/>
      <c r="C40" s="283">
        <f>'12 5 Reports'!J4</f>
        <v>77</v>
      </c>
      <c r="D40" s="85">
        <f>SUM('12 5 Reports'!C21+'12 5 Reports'!G32)</f>
        <v>7131</v>
      </c>
      <c r="E40" s="164"/>
      <c r="F40" s="263">
        <v>92</v>
      </c>
      <c r="G40" s="18">
        <v>7660</v>
      </c>
      <c r="H40" s="172"/>
      <c r="I40" s="258">
        <f>SUM(C40+'Nov Report'!I40)</f>
        <v>612</v>
      </c>
      <c r="J40" s="317">
        <f>SUM(D40+'Nov Report'!J40)</f>
        <v>72096</v>
      </c>
      <c r="K40" s="111"/>
      <c r="L40" s="274">
        <f>SUM(F40+'Nov Report'!L40)</f>
        <v>667</v>
      </c>
      <c r="M40" s="323">
        <f>SUM(G40+'Nov Report'!M40)</f>
        <v>73752</v>
      </c>
    </row>
    <row r="41" spans="1:15" ht="17" thickBot="1" x14ac:dyDescent="0.25">
      <c r="A41" s="55" t="s">
        <v>51</v>
      </c>
      <c r="B41" s="182"/>
      <c r="C41" s="284">
        <v>0</v>
      </c>
      <c r="D41" s="86">
        <v>0</v>
      </c>
      <c r="E41" s="165"/>
      <c r="F41" s="368">
        <v>2</v>
      </c>
      <c r="G41" s="20">
        <v>38</v>
      </c>
      <c r="H41" s="172"/>
      <c r="I41" s="258">
        <f>SUM(C41+'Nov Report'!I41)</f>
        <v>39</v>
      </c>
      <c r="J41" s="317">
        <f>SUM(D41+'Nov Report'!J41)</f>
        <v>153874.47999999998</v>
      </c>
      <c r="K41" s="187"/>
      <c r="L41" s="274">
        <f>SUM(F41+'Nov Report'!L41)</f>
        <v>33</v>
      </c>
      <c r="M41" s="323">
        <f>SUM(G41+'Nov Report'!M41)</f>
        <v>646</v>
      </c>
    </row>
    <row r="42" spans="1:15" ht="17" thickBot="1" x14ac:dyDescent="0.25">
      <c r="A42" s="76" t="s">
        <v>18</v>
      </c>
      <c r="B42" s="174"/>
      <c r="C42" s="184">
        <f>SUM(C37:C41)</f>
        <v>219</v>
      </c>
      <c r="D42" s="94">
        <f>SUM(D37:D41)</f>
        <v>82600.049999999988</v>
      </c>
      <c r="E42" s="166"/>
      <c r="F42" s="265">
        <f>SUM(F37:F41)</f>
        <v>274</v>
      </c>
      <c r="G42" s="95">
        <f>SUM(G37:G41)</f>
        <v>114665.13</v>
      </c>
      <c r="H42" s="174"/>
      <c r="I42" s="270">
        <f>SUM(I37:I41)</f>
        <v>2226</v>
      </c>
      <c r="J42" s="94">
        <f>SUM(J37:J41)</f>
        <v>1341814.8099999998</v>
      </c>
      <c r="K42" s="169"/>
      <c r="L42" s="265">
        <f>SUM(L37:L41)</f>
        <v>2373</v>
      </c>
      <c r="M42" s="190">
        <f>SUM(M37:M41)</f>
        <v>1116246.99</v>
      </c>
    </row>
    <row r="43" spans="1:15" ht="17" thickBot="1" x14ac:dyDescent="0.25">
      <c r="A43" s="57"/>
      <c r="B43" s="57"/>
      <c r="C43" s="57"/>
      <c r="D43" s="57"/>
      <c r="E43" s="57"/>
      <c r="F43" s="57"/>
      <c r="G43" s="57"/>
      <c r="H43" s="57"/>
      <c r="I43" s="57"/>
      <c r="J43" s="57"/>
      <c r="K43" s="57"/>
      <c r="L43" s="57"/>
      <c r="M43" s="57"/>
    </row>
    <row r="44" spans="1:15"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5" ht="16" x14ac:dyDescent="0.2">
      <c r="A45" s="51" t="s">
        <v>36</v>
      </c>
      <c r="B45" s="195"/>
      <c r="C45" s="609">
        <f>'12 5 Reports'!J16</f>
        <v>60</v>
      </c>
      <c r="D45" s="219">
        <f>SUM('12 5 Reports'!C12+'12 5 Reports'!G24)</f>
        <v>14474</v>
      </c>
      <c r="E45" s="113"/>
      <c r="F45" s="276">
        <v>30</v>
      </c>
      <c r="G45" s="326">
        <v>7406</v>
      </c>
      <c r="H45" s="196"/>
      <c r="I45" s="271">
        <f>SUM(C45+'Nov Report'!I45)</f>
        <v>387</v>
      </c>
      <c r="J45" s="316">
        <f>SUM(D45+'Nov Report'!J45)</f>
        <v>104252</v>
      </c>
      <c r="K45" s="288"/>
      <c r="L45" s="285">
        <f>SUM(F45+'Nov Report'!L45)</f>
        <v>529</v>
      </c>
      <c r="M45" s="324">
        <f>SUM(G45+'Nov Report'!M45)</f>
        <v>116300</v>
      </c>
    </row>
    <row r="46" spans="1:15" ht="16" x14ac:dyDescent="0.2">
      <c r="A46" s="52" t="s">
        <v>35</v>
      </c>
      <c r="B46" s="176"/>
      <c r="C46" s="283">
        <f>'12 5 Reports'!J13</f>
        <v>19</v>
      </c>
      <c r="D46" s="220">
        <f>SUM('12 5 Reports'!C59+'12 5 Reports'!G73)</f>
        <v>6279.5</v>
      </c>
      <c r="E46" s="109"/>
      <c r="F46" s="369">
        <v>6</v>
      </c>
      <c r="G46" s="20">
        <v>1372</v>
      </c>
      <c r="H46" s="105"/>
      <c r="I46" s="272">
        <f>SUM(C46+'Nov Report'!I46)</f>
        <v>170</v>
      </c>
      <c r="J46" s="317">
        <f>SUM(D46+'Nov Report'!J46)</f>
        <v>99116.709999999992</v>
      </c>
      <c r="K46" s="289"/>
      <c r="L46" s="286">
        <f>SUM(F46+'Nov Report'!L46)</f>
        <v>83</v>
      </c>
      <c r="M46" s="323">
        <f>SUM(G46+'Nov Report'!M46)</f>
        <v>139014.70000000001</v>
      </c>
    </row>
    <row r="47" spans="1:15" ht="16" x14ac:dyDescent="0.2">
      <c r="A47" s="52" t="s">
        <v>25</v>
      </c>
      <c r="B47" s="176"/>
      <c r="C47" s="283">
        <f>'12 5 Reports'!J14</f>
        <v>44</v>
      </c>
      <c r="D47" s="220">
        <f>SUM('12 5 Reports'!C62+'12 5 Reports'!G77)</f>
        <v>19351</v>
      </c>
      <c r="E47" s="109"/>
      <c r="F47" s="369">
        <v>24</v>
      </c>
      <c r="G47" s="20">
        <v>9519</v>
      </c>
      <c r="H47" s="105"/>
      <c r="I47" s="272">
        <f>SUM(C47+'Nov Report'!I47)</f>
        <v>292</v>
      </c>
      <c r="J47" s="317">
        <f>SUM(D47+'Nov Report'!J47)</f>
        <v>140931</v>
      </c>
      <c r="K47" s="289"/>
      <c r="L47" s="286">
        <f>SUM(F47+'Nov Report'!L47)</f>
        <v>413</v>
      </c>
      <c r="M47" s="323">
        <f>SUM(G47+'Nov Report'!M47)</f>
        <v>184802</v>
      </c>
    </row>
    <row r="48" spans="1:15" ht="16" x14ac:dyDescent="0.2">
      <c r="A48" s="52" t="s">
        <v>26</v>
      </c>
      <c r="B48" s="172"/>
      <c r="C48" s="173">
        <f>'12 5 Reports'!J15</f>
        <v>1</v>
      </c>
      <c r="D48" s="220">
        <f>SUM('12 5 Reports'!G82)</f>
        <v>538</v>
      </c>
      <c r="E48" s="109"/>
      <c r="F48" s="369">
        <v>0</v>
      </c>
      <c r="G48" s="20">
        <v>0</v>
      </c>
      <c r="H48" s="105"/>
      <c r="I48" s="272">
        <f>SUM(C48+'Nov Report'!I48)</f>
        <v>3</v>
      </c>
      <c r="J48" s="317">
        <f>SUM(D48+'Nov Report'!J48)</f>
        <v>807</v>
      </c>
      <c r="K48" s="289"/>
      <c r="L48" s="286">
        <f>SUM(F48+'Nov Report'!L48)</f>
        <v>0</v>
      </c>
      <c r="M48" s="323">
        <f>SUM(G48+'Nov Report'!M48)</f>
        <v>0</v>
      </c>
    </row>
    <row r="49" spans="1:13" ht="16" x14ac:dyDescent="0.2">
      <c r="A49" s="52" t="s">
        <v>27</v>
      </c>
      <c r="B49" s="176"/>
      <c r="C49" s="283">
        <f>'12 5 Reports'!J11</f>
        <v>10</v>
      </c>
      <c r="D49" s="220">
        <f>SUM('12 5 Reports'!C56+'12 5 Reports'!G67)</f>
        <v>3778.84</v>
      </c>
      <c r="E49" s="109"/>
      <c r="F49" s="369">
        <v>2</v>
      </c>
      <c r="G49" s="20">
        <v>3341.66</v>
      </c>
      <c r="H49" s="105"/>
      <c r="I49" s="272">
        <f>SUM(C49+'Nov Report'!I49)</f>
        <v>112</v>
      </c>
      <c r="J49" s="317">
        <f>SUM(D49+'Nov Report'!J49)</f>
        <v>119482.75</v>
      </c>
      <c r="K49" s="289"/>
      <c r="L49" s="286">
        <f>SUM(F49+'Nov Report'!L49)</f>
        <v>108</v>
      </c>
      <c r="M49" s="323">
        <f>SUM(G49+'Nov Report'!M49)</f>
        <v>167047.15</v>
      </c>
    </row>
    <row r="50" spans="1:13" ht="16" x14ac:dyDescent="0.2">
      <c r="A50" s="52" t="s">
        <v>28</v>
      </c>
      <c r="B50" s="176"/>
      <c r="C50" s="283">
        <f>'12 5 Reports'!J12</f>
        <v>3</v>
      </c>
      <c r="D50" s="220">
        <f>SUM('12 5 Reports'!G70)</f>
        <v>308</v>
      </c>
      <c r="E50" s="109"/>
      <c r="F50" s="369">
        <v>1</v>
      </c>
      <c r="G50" s="20">
        <v>847</v>
      </c>
      <c r="H50" s="105"/>
      <c r="I50" s="272">
        <f>SUM(C50+'Nov Report'!I50)</f>
        <v>27</v>
      </c>
      <c r="J50" s="317">
        <f>SUM(D50+'Nov Report'!J50)</f>
        <v>2914</v>
      </c>
      <c r="K50" s="289"/>
      <c r="L50" s="286">
        <f>SUM(F50+'Nov Report'!L50)</f>
        <v>11</v>
      </c>
      <c r="M50" s="323">
        <f>SUM(G50+'Nov Report'!M50)</f>
        <v>2322</v>
      </c>
    </row>
    <row r="51" spans="1:13" ht="16" x14ac:dyDescent="0.2">
      <c r="A51" s="52" t="s">
        <v>3</v>
      </c>
      <c r="B51" s="176"/>
      <c r="C51" s="283">
        <f>'12 5 Reports'!J9</f>
        <v>2</v>
      </c>
      <c r="D51" s="220">
        <f>SUM('12 5 Reports'!G7)</f>
        <v>477</v>
      </c>
      <c r="E51" s="109"/>
      <c r="F51" s="369">
        <v>0</v>
      </c>
      <c r="G51" s="20">
        <v>0</v>
      </c>
      <c r="H51" s="105"/>
      <c r="I51" s="272">
        <f>SUM(C51+'Nov Report'!I51)</f>
        <v>18</v>
      </c>
      <c r="J51" s="317">
        <f>SUM(D51+'Nov Report'!J51)</f>
        <v>5246</v>
      </c>
      <c r="K51" s="289"/>
      <c r="L51" s="286">
        <f>SUM(F51+'Nov Report'!L51)</f>
        <v>10</v>
      </c>
      <c r="M51" s="323">
        <f>SUM(G51+'Nov Report'!M51)</f>
        <v>4015</v>
      </c>
    </row>
    <row r="52" spans="1:13" ht="16" x14ac:dyDescent="0.2">
      <c r="A52" s="52" t="s">
        <v>29</v>
      </c>
      <c r="B52" s="176"/>
      <c r="C52" s="283">
        <f>'12 5 Reports'!J10</f>
        <v>7</v>
      </c>
      <c r="D52" s="220">
        <f>SUM('12 5 Reports'!G6)</f>
        <v>1113</v>
      </c>
      <c r="E52" s="109"/>
      <c r="F52" s="369">
        <v>8</v>
      </c>
      <c r="G52" s="20">
        <v>1590</v>
      </c>
      <c r="H52" s="105"/>
      <c r="I52" s="272">
        <f>SUM(C52+'Nov Report'!I52)</f>
        <v>100</v>
      </c>
      <c r="J52" s="317">
        <f>SUM(D52+'Nov Report'!J52)</f>
        <v>20083</v>
      </c>
      <c r="K52" s="289"/>
      <c r="L52" s="286">
        <f>SUM(F52+'Nov Report'!L52)</f>
        <v>127</v>
      </c>
      <c r="M52" s="323">
        <f>SUM(G52+'Nov Report'!M52)</f>
        <v>25681.48</v>
      </c>
    </row>
    <row r="53" spans="1:13" ht="16" x14ac:dyDescent="0.2">
      <c r="A53" s="52" t="s">
        <v>30</v>
      </c>
      <c r="B53" s="172"/>
      <c r="C53" s="283">
        <v>0</v>
      </c>
      <c r="D53" s="220">
        <v>0</v>
      </c>
      <c r="E53" s="109"/>
      <c r="F53" s="369">
        <v>0</v>
      </c>
      <c r="G53" s="20">
        <v>0</v>
      </c>
      <c r="H53" s="105"/>
      <c r="I53" s="272">
        <f>SUM(C53+'Nov Report'!I53)</f>
        <v>7</v>
      </c>
      <c r="J53" s="317">
        <f>SUM(D53+'Nov Report'!J53)</f>
        <v>388</v>
      </c>
      <c r="K53" s="289"/>
      <c r="L53" s="286">
        <f>SUM(F53+'Nov Report'!L53)</f>
        <v>1</v>
      </c>
      <c r="M53" s="323">
        <f>SUM(G53+'Nov Report'!M53)</f>
        <v>388</v>
      </c>
    </row>
    <row r="54" spans="1:13" ht="16" x14ac:dyDescent="0.2">
      <c r="A54" s="52" t="s">
        <v>4</v>
      </c>
      <c r="B54" s="176"/>
      <c r="C54" s="283">
        <f>'12 5 Reports'!J18</f>
        <v>5</v>
      </c>
      <c r="D54" s="220">
        <f>SUM('12 5 Reports'!G9)</f>
        <v>1303</v>
      </c>
      <c r="E54" s="109"/>
      <c r="F54" s="369">
        <v>7</v>
      </c>
      <c r="G54" s="20">
        <v>1769.99</v>
      </c>
      <c r="H54" s="105"/>
      <c r="I54" s="272">
        <f>SUM(C54+'Nov Report'!I54)</f>
        <v>58</v>
      </c>
      <c r="J54" s="317">
        <f>SUM(D54+'Nov Report'!J54)</f>
        <v>22148</v>
      </c>
      <c r="K54" s="289"/>
      <c r="L54" s="286">
        <f>SUM(F54+'Nov Report'!L54)</f>
        <v>102</v>
      </c>
      <c r="M54" s="323">
        <f>SUM(G54+'Nov Report'!M54)</f>
        <v>30115.99</v>
      </c>
    </row>
    <row r="55" spans="1:13" ht="16" x14ac:dyDescent="0.2">
      <c r="A55" s="52" t="s">
        <v>31</v>
      </c>
      <c r="B55" s="176"/>
      <c r="C55" s="283">
        <f>'12 5 Reports'!J17</f>
        <v>2</v>
      </c>
      <c r="D55" s="220">
        <f>SUM('12 5 Reports'!G5)</f>
        <v>122</v>
      </c>
      <c r="E55" s="109"/>
      <c r="F55" s="369">
        <v>2</v>
      </c>
      <c r="G55" s="20">
        <v>324</v>
      </c>
      <c r="H55" s="105"/>
      <c r="I55" s="272">
        <f>SUM(C55+'Nov Report'!I55)</f>
        <v>41</v>
      </c>
      <c r="J55" s="317">
        <f>SUM(D55+'Nov Report'!J55)</f>
        <v>2810</v>
      </c>
      <c r="K55" s="289"/>
      <c r="L55" s="286">
        <f>SUM(F55+'Nov Report'!L55)</f>
        <v>43</v>
      </c>
      <c r="M55" s="323">
        <f>SUM(G55+'Nov Report'!M55)</f>
        <v>3204</v>
      </c>
    </row>
    <row r="56" spans="1:13" ht="16" x14ac:dyDescent="0.2">
      <c r="A56" s="52" t="s">
        <v>32</v>
      </c>
      <c r="B56" s="176"/>
      <c r="C56" s="283">
        <f>'12 5 Reports'!M3</f>
        <v>7</v>
      </c>
      <c r="D56" s="220">
        <f>SUM('12 5 Reports'!G12)</f>
        <v>1139</v>
      </c>
      <c r="E56" s="109"/>
      <c r="F56" s="369">
        <v>7</v>
      </c>
      <c r="G56" s="20">
        <v>573</v>
      </c>
      <c r="H56" s="105"/>
      <c r="I56" s="272">
        <f>SUM(C56+'Nov Report'!I56)</f>
        <v>53</v>
      </c>
      <c r="J56" s="317">
        <f>SUM(D56+'Nov Report'!J56)</f>
        <v>7259</v>
      </c>
      <c r="K56" s="289"/>
      <c r="L56" s="286">
        <f>SUM(F56+'Nov Report'!L56)</f>
        <v>43</v>
      </c>
      <c r="M56" s="323">
        <f>SUM(G56+'Nov Report'!M56)</f>
        <v>7393</v>
      </c>
    </row>
    <row r="57" spans="1:13" ht="17" thickBot="1" x14ac:dyDescent="0.25">
      <c r="A57" s="78" t="s">
        <v>33</v>
      </c>
      <c r="B57" s="182"/>
      <c r="C57" s="284">
        <f>'12 5 Reports'!M4</f>
        <v>9</v>
      </c>
      <c r="D57" s="221">
        <f>SUM('12 5 Reports'!G10+'12 5 Reports'!C7)</f>
        <v>11371</v>
      </c>
      <c r="E57" s="198"/>
      <c r="F57" s="370">
        <v>2</v>
      </c>
      <c r="G57" s="199">
        <v>10004</v>
      </c>
      <c r="H57" s="107"/>
      <c r="I57" s="273">
        <f>SUM(C57+'Nov Report'!I57)</f>
        <v>26</v>
      </c>
      <c r="J57" s="318">
        <f>SUM(D57+'Nov Report'!J57)</f>
        <v>61254</v>
      </c>
      <c r="K57" s="290"/>
      <c r="L57" s="287">
        <f>SUM(F57+'Nov Report'!L57)</f>
        <v>14</v>
      </c>
      <c r="M57" s="325">
        <f>SUM(G57+'Nov Report'!M57)</f>
        <v>48888</v>
      </c>
    </row>
    <row r="58" spans="1:13" ht="17" thickBot="1" x14ac:dyDescent="0.25">
      <c r="A58" s="79" t="s">
        <v>34</v>
      </c>
      <c r="B58" s="179"/>
      <c r="C58" s="260">
        <f>SUM(C45:C57)</f>
        <v>169</v>
      </c>
      <c r="D58" s="94">
        <f>SUM(D45:D57)</f>
        <v>60254.34</v>
      </c>
      <c r="E58" s="169"/>
      <c r="F58" s="265">
        <f>SUM(F45:F57)</f>
        <v>89</v>
      </c>
      <c r="G58" s="95">
        <f>SUM(G45:G57)</f>
        <v>36746.65</v>
      </c>
      <c r="H58" s="179"/>
      <c r="I58" s="260">
        <f>SUM(I45:I57)</f>
        <v>1294</v>
      </c>
      <c r="J58" s="94">
        <f>SUM(J45:J57)</f>
        <v>586691.46</v>
      </c>
      <c r="K58" s="166"/>
      <c r="L58" s="265">
        <f>SUM(L45:L57)</f>
        <v>1484</v>
      </c>
      <c r="M58" s="275">
        <f>SUM(M45:M57)</f>
        <v>729171.32</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388</v>
      </c>
      <c r="D60" s="95">
        <f>SUM(D42+D58)</f>
        <v>142854.38999999998</v>
      </c>
      <c r="E60" s="171"/>
      <c r="F60" s="269">
        <f>SUM(F42+F58)</f>
        <v>363</v>
      </c>
      <c r="G60" s="97">
        <f>SUM(G42+G58)</f>
        <v>151411.78</v>
      </c>
      <c r="H60" s="181"/>
      <c r="I60" s="262">
        <f>SUM(I42+I58)</f>
        <v>3520</v>
      </c>
      <c r="J60" s="95">
        <f>SUM(J42+J58)</f>
        <v>1928506.2699999998</v>
      </c>
      <c r="K60" s="171"/>
      <c r="L60" s="269">
        <f>SUM(L42+L58)</f>
        <v>3857</v>
      </c>
      <c r="M60" s="98">
        <f>SUM(M42+M58)</f>
        <v>1845418.31</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orientation="portrait" verticalDpi="3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B803-EB85-417D-89E3-B270674A0FBE}">
  <dimension ref="A1:Y53"/>
  <sheetViews>
    <sheetView zoomScaleNormal="100" workbookViewId="0">
      <selection activeCell="A49" sqref="A49"/>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0.5" customWidth="1"/>
    <col min="6" max="6" width="68.83203125" style="420" customWidth="1"/>
    <col min="7" max="7" width="42.6640625" customWidth="1"/>
    <col min="8" max="11" width="23.33203125" customWidth="1"/>
    <col min="12" max="12" width="37.33203125" customWidth="1"/>
    <col min="14" max="15" width="18.6640625" customWidth="1"/>
    <col min="18" max="18" width="30.33203125" customWidth="1"/>
    <col min="19" max="19" width="51.1640625" customWidth="1"/>
    <col min="20" max="20" width="32.6640625" customWidth="1"/>
    <col min="21" max="24" width="15.5" customWidth="1"/>
  </cols>
  <sheetData>
    <row r="1" spans="1:25" ht="64"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489" t="s">
        <v>82</v>
      </c>
      <c r="O1" s="490" t="s">
        <v>83</v>
      </c>
    </row>
    <row r="2" spans="1:25" ht="28" outlineLevel="2" x14ac:dyDescent="0.15">
      <c r="A2" t="s">
        <v>92</v>
      </c>
      <c r="B2" t="s">
        <v>2109</v>
      </c>
      <c r="C2" t="s">
        <v>94</v>
      </c>
      <c r="F2" s="420" t="s">
        <v>2110</v>
      </c>
      <c r="G2" t="s">
        <v>706</v>
      </c>
      <c r="H2" s="442">
        <v>15000</v>
      </c>
      <c r="I2" s="442">
        <v>0</v>
      </c>
      <c r="J2" s="442"/>
      <c r="K2" s="442"/>
      <c r="L2" t="s">
        <v>2111</v>
      </c>
      <c r="M2" s="420" t="s">
        <v>98</v>
      </c>
      <c r="N2" s="491">
        <f t="shared" ref="N2:N19" si="0">SUM(H2+I2)</f>
        <v>15000</v>
      </c>
      <c r="O2" s="458">
        <f t="shared" ref="O2:O19" si="1">IF((J2+K2)&gt;0, (J2+K2)-N2,0)</f>
        <v>0</v>
      </c>
      <c r="R2" t="s">
        <v>84</v>
      </c>
      <c r="S2" t="s">
        <v>85</v>
      </c>
      <c r="T2" t="s">
        <v>86</v>
      </c>
      <c r="U2" t="s">
        <v>87</v>
      </c>
      <c r="V2" t="s">
        <v>88</v>
      </c>
      <c r="W2" s="420" t="s">
        <v>89</v>
      </c>
      <c r="X2" t="s">
        <v>90</v>
      </c>
      <c r="Y2" t="s">
        <v>91</v>
      </c>
    </row>
    <row r="3" spans="1:25" ht="28" outlineLevel="2" x14ac:dyDescent="0.15">
      <c r="A3" t="s">
        <v>92</v>
      </c>
      <c r="B3" t="s">
        <v>2112</v>
      </c>
      <c r="C3" t="s">
        <v>94</v>
      </c>
      <c r="F3" s="420" t="s">
        <v>2113</v>
      </c>
      <c r="G3" t="s">
        <v>1755</v>
      </c>
      <c r="H3" s="442">
        <v>55000</v>
      </c>
      <c r="I3" s="442">
        <v>0</v>
      </c>
      <c r="J3" s="442"/>
      <c r="K3" s="442"/>
      <c r="L3" t="s">
        <v>2114</v>
      </c>
      <c r="M3" s="420" t="s">
        <v>98</v>
      </c>
      <c r="N3" s="491">
        <f t="shared" si="0"/>
        <v>55000</v>
      </c>
      <c r="O3" s="458">
        <f t="shared" si="1"/>
        <v>0</v>
      </c>
      <c r="R3" t="s">
        <v>2247</v>
      </c>
      <c r="S3" s="420" t="s">
        <v>2248</v>
      </c>
      <c r="T3" t="s">
        <v>101</v>
      </c>
      <c r="U3" s="442"/>
      <c r="V3" s="442"/>
      <c r="W3" s="492"/>
      <c r="X3" s="442"/>
      <c r="Y3" t="s">
        <v>1326</v>
      </c>
    </row>
    <row r="4" spans="1:25" ht="56" outlineLevel="2" x14ac:dyDescent="0.15">
      <c r="A4" t="s">
        <v>92</v>
      </c>
      <c r="B4" t="s">
        <v>2115</v>
      </c>
      <c r="C4" t="s">
        <v>94</v>
      </c>
      <c r="F4" s="420" t="s">
        <v>2116</v>
      </c>
      <c r="G4" t="s">
        <v>101</v>
      </c>
      <c r="H4" s="442">
        <v>11750</v>
      </c>
      <c r="I4" s="442">
        <v>0</v>
      </c>
      <c r="J4" s="442"/>
      <c r="K4" s="442"/>
      <c r="L4" t="s">
        <v>2117</v>
      </c>
      <c r="M4" s="420" t="s">
        <v>98</v>
      </c>
      <c r="N4" s="491">
        <f t="shared" si="0"/>
        <v>11750</v>
      </c>
      <c r="O4" s="458">
        <f t="shared" si="1"/>
        <v>0</v>
      </c>
      <c r="R4" t="s">
        <v>2249</v>
      </c>
      <c r="S4" s="420" t="s">
        <v>2250</v>
      </c>
      <c r="T4" t="s">
        <v>101</v>
      </c>
      <c r="U4" s="442"/>
      <c r="V4" s="442"/>
      <c r="W4" s="492"/>
      <c r="X4" s="442"/>
      <c r="Y4" t="s">
        <v>1326</v>
      </c>
    </row>
    <row r="5" spans="1:25" ht="28" outlineLevel="2" x14ac:dyDescent="0.15">
      <c r="A5" t="s">
        <v>92</v>
      </c>
      <c r="B5" t="s">
        <v>2118</v>
      </c>
      <c r="C5" t="s">
        <v>94</v>
      </c>
      <c r="F5" s="420" t="s">
        <v>2119</v>
      </c>
      <c r="G5" t="s">
        <v>2120</v>
      </c>
      <c r="H5" s="442">
        <v>23000</v>
      </c>
      <c r="I5" s="442">
        <v>0</v>
      </c>
      <c r="J5" s="506"/>
      <c r="K5" s="442"/>
      <c r="L5" t="s">
        <v>2121</v>
      </c>
      <c r="M5" s="420" t="s">
        <v>98</v>
      </c>
      <c r="N5" s="491">
        <f t="shared" si="0"/>
        <v>23000</v>
      </c>
      <c r="O5" s="458">
        <f t="shared" si="1"/>
        <v>0</v>
      </c>
      <c r="R5" t="s">
        <v>2251</v>
      </c>
      <c r="S5" s="420" t="s">
        <v>2260</v>
      </c>
      <c r="T5" t="s">
        <v>426</v>
      </c>
      <c r="U5" s="442">
        <v>0</v>
      </c>
      <c r="V5" s="442"/>
      <c r="W5" s="492"/>
      <c r="X5" s="442"/>
      <c r="Y5" t="s">
        <v>427</v>
      </c>
    </row>
    <row r="6" spans="1:25" ht="28" outlineLevel="2" x14ac:dyDescent="0.15">
      <c r="A6" t="s">
        <v>92</v>
      </c>
      <c r="B6" t="s">
        <v>2122</v>
      </c>
      <c r="C6" t="s">
        <v>94</v>
      </c>
      <c r="F6" s="420" t="s">
        <v>2123</v>
      </c>
      <c r="G6" t="s">
        <v>101</v>
      </c>
      <c r="H6" s="442">
        <v>1</v>
      </c>
      <c r="I6" s="442">
        <v>0</v>
      </c>
      <c r="J6" s="442"/>
      <c r="K6" s="442"/>
      <c r="L6" t="s">
        <v>2124</v>
      </c>
      <c r="M6" s="420" t="s">
        <v>98</v>
      </c>
      <c r="N6" s="491">
        <f t="shared" si="0"/>
        <v>1</v>
      </c>
      <c r="O6" s="458">
        <f t="shared" si="1"/>
        <v>0</v>
      </c>
      <c r="R6" t="s">
        <v>2252</v>
      </c>
      <c r="S6" s="420" t="s">
        <v>2253</v>
      </c>
      <c r="T6" t="s">
        <v>657</v>
      </c>
      <c r="U6" s="442">
        <v>0</v>
      </c>
      <c r="V6" s="442"/>
      <c r="W6" s="492"/>
      <c r="X6" s="442"/>
      <c r="Y6" t="s">
        <v>1457</v>
      </c>
    </row>
    <row r="7" spans="1:25" ht="28" outlineLevel="2" x14ac:dyDescent="0.15">
      <c r="A7" t="s">
        <v>92</v>
      </c>
      <c r="B7" t="s">
        <v>2125</v>
      </c>
      <c r="C7" t="s">
        <v>94</v>
      </c>
      <c r="F7" s="420" t="s">
        <v>2126</v>
      </c>
      <c r="G7" t="s">
        <v>138</v>
      </c>
      <c r="H7" s="442">
        <v>4621</v>
      </c>
      <c r="I7" s="442">
        <v>0</v>
      </c>
      <c r="J7" s="442"/>
      <c r="K7" s="442"/>
      <c r="L7" t="s">
        <v>2127</v>
      </c>
      <c r="M7" s="420" t="s">
        <v>98</v>
      </c>
      <c r="N7" s="491">
        <f t="shared" si="0"/>
        <v>4621</v>
      </c>
      <c r="O7" s="458">
        <f t="shared" si="1"/>
        <v>0</v>
      </c>
      <c r="R7" t="s">
        <v>2254</v>
      </c>
      <c r="S7" s="420" t="s">
        <v>2255</v>
      </c>
      <c r="T7" t="s">
        <v>150</v>
      </c>
      <c r="U7" s="442"/>
      <c r="V7" s="442"/>
      <c r="W7" s="492"/>
      <c r="X7" s="442"/>
      <c r="Y7" t="s">
        <v>1124</v>
      </c>
    </row>
    <row r="8" spans="1:25" ht="28" outlineLevel="2" x14ac:dyDescent="0.15">
      <c r="A8" t="s">
        <v>92</v>
      </c>
      <c r="B8" t="s">
        <v>2128</v>
      </c>
      <c r="C8" t="s">
        <v>94</v>
      </c>
      <c r="F8" s="420" t="s">
        <v>2129</v>
      </c>
      <c r="G8" t="s">
        <v>2130</v>
      </c>
      <c r="H8" s="442">
        <v>125000</v>
      </c>
      <c r="I8" s="442">
        <v>0</v>
      </c>
      <c r="J8" s="442"/>
      <c r="K8" s="442"/>
      <c r="L8" t="s">
        <v>2131</v>
      </c>
      <c r="M8" s="420" t="s">
        <v>98</v>
      </c>
      <c r="N8" s="491">
        <f t="shared" si="0"/>
        <v>125000</v>
      </c>
      <c r="O8" s="458">
        <f t="shared" si="1"/>
        <v>0</v>
      </c>
      <c r="R8" t="s">
        <v>2256</v>
      </c>
      <c r="S8" s="420" t="s">
        <v>2257</v>
      </c>
      <c r="T8" t="s">
        <v>2258</v>
      </c>
      <c r="U8" s="442"/>
      <c r="V8" s="442">
        <v>523264.4</v>
      </c>
      <c r="W8" s="492"/>
      <c r="X8" s="442"/>
      <c r="Y8" t="s">
        <v>2259</v>
      </c>
    </row>
    <row r="9" spans="1:25" ht="56" outlineLevel="2" x14ac:dyDescent="0.15">
      <c r="A9" t="s">
        <v>92</v>
      </c>
      <c r="B9" t="s">
        <v>2132</v>
      </c>
      <c r="C9" t="s">
        <v>94</v>
      </c>
      <c r="F9" s="420" t="s">
        <v>2133</v>
      </c>
      <c r="G9" t="s">
        <v>138</v>
      </c>
      <c r="H9" s="442">
        <v>15676</v>
      </c>
      <c r="I9" s="442">
        <v>0</v>
      </c>
      <c r="J9" s="442"/>
      <c r="K9" s="442"/>
      <c r="L9" t="s">
        <v>2134</v>
      </c>
      <c r="M9" s="420" t="s">
        <v>98</v>
      </c>
      <c r="N9" s="491">
        <f t="shared" si="0"/>
        <v>15676</v>
      </c>
      <c r="O9" s="458">
        <f t="shared" si="1"/>
        <v>0</v>
      </c>
      <c r="W9" s="420"/>
    </row>
    <row r="10" spans="1:25" ht="42" outlineLevel="2" x14ac:dyDescent="0.15">
      <c r="A10" t="s">
        <v>92</v>
      </c>
      <c r="B10" t="s">
        <v>2135</v>
      </c>
      <c r="C10" t="s">
        <v>94</v>
      </c>
      <c r="F10" s="420" t="s">
        <v>2136</v>
      </c>
      <c r="G10" t="s">
        <v>138</v>
      </c>
      <c r="H10" s="442">
        <v>8000</v>
      </c>
      <c r="I10" s="442">
        <v>0</v>
      </c>
      <c r="J10" s="442"/>
      <c r="K10" s="442"/>
      <c r="L10" t="s">
        <v>2137</v>
      </c>
      <c r="M10" s="420"/>
      <c r="N10" s="491">
        <f t="shared" si="0"/>
        <v>8000</v>
      </c>
      <c r="O10" s="458">
        <f t="shared" si="1"/>
        <v>0</v>
      </c>
      <c r="W10" s="420"/>
    </row>
    <row r="11" spans="1:25" ht="42" outlineLevel="2" x14ac:dyDescent="0.15">
      <c r="A11" t="s">
        <v>92</v>
      </c>
      <c r="B11" t="s">
        <v>2138</v>
      </c>
      <c r="C11" t="s">
        <v>94</v>
      </c>
      <c r="F11" s="420" t="s">
        <v>2139</v>
      </c>
      <c r="G11" t="s">
        <v>2140</v>
      </c>
      <c r="H11" s="442">
        <v>1590584</v>
      </c>
      <c r="I11" s="442">
        <v>0</v>
      </c>
      <c r="J11" s="442"/>
      <c r="K11" s="442"/>
      <c r="L11" t="s">
        <v>2141</v>
      </c>
      <c r="M11" s="420" t="s">
        <v>98</v>
      </c>
      <c r="N11" s="491">
        <f t="shared" si="0"/>
        <v>1590584</v>
      </c>
      <c r="O11" s="458">
        <f t="shared" si="1"/>
        <v>0</v>
      </c>
      <c r="W11" s="420"/>
    </row>
    <row r="12" spans="1:25" ht="28" outlineLevel="2" x14ac:dyDescent="0.15">
      <c r="A12" t="s">
        <v>92</v>
      </c>
      <c r="B12" t="s">
        <v>2142</v>
      </c>
      <c r="C12" t="s">
        <v>94</v>
      </c>
      <c r="F12" s="420" t="s">
        <v>2143</v>
      </c>
      <c r="G12" t="s">
        <v>2144</v>
      </c>
      <c r="H12" s="442">
        <v>60000</v>
      </c>
      <c r="I12" s="442">
        <v>0</v>
      </c>
      <c r="J12" s="442"/>
      <c r="K12" s="442"/>
      <c r="L12" t="s">
        <v>2145</v>
      </c>
      <c r="M12" s="420" t="s">
        <v>98</v>
      </c>
      <c r="N12" s="491">
        <f t="shared" si="0"/>
        <v>60000</v>
      </c>
      <c r="O12" s="458">
        <f t="shared" si="1"/>
        <v>0</v>
      </c>
      <c r="W12" s="420"/>
    </row>
    <row r="13" spans="1:25" ht="28" outlineLevel="2" x14ac:dyDescent="0.15">
      <c r="A13" t="s">
        <v>92</v>
      </c>
      <c r="B13" t="s">
        <v>2146</v>
      </c>
      <c r="C13" t="s">
        <v>94</v>
      </c>
      <c r="F13" s="420" t="s">
        <v>2147</v>
      </c>
      <c r="G13" t="s">
        <v>2140</v>
      </c>
      <c r="H13" s="442">
        <v>1776884</v>
      </c>
      <c r="I13" s="442">
        <v>0</v>
      </c>
      <c r="J13" s="442"/>
      <c r="K13" s="442"/>
      <c r="L13" t="s">
        <v>2148</v>
      </c>
      <c r="M13" s="420" t="s">
        <v>98</v>
      </c>
      <c r="N13" s="491">
        <f t="shared" si="0"/>
        <v>1776884</v>
      </c>
      <c r="O13" s="458">
        <f t="shared" si="1"/>
        <v>0</v>
      </c>
    </row>
    <row r="14" spans="1:25" ht="28" outlineLevel="2" x14ac:dyDescent="0.15">
      <c r="A14" t="s">
        <v>92</v>
      </c>
      <c r="B14" t="s">
        <v>2149</v>
      </c>
      <c r="C14" t="s">
        <v>94</v>
      </c>
      <c r="F14" s="420" t="s">
        <v>2150</v>
      </c>
      <c r="G14" t="s">
        <v>331</v>
      </c>
      <c r="H14" s="442">
        <v>20000</v>
      </c>
      <c r="I14" s="442">
        <v>0</v>
      </c>
      <c r="J14" s="442"/>
      <c r="K14" s="442"/>
      <c r="L14" t="s">
        <v>2151</v>
      </c>
      <c r="M14" s="420" t="s">
        <v>98</v>
      </c>
      <c r="N14" s="491">
        <f t="shared" si="0"/>
        <v>20000</v>
      </c>
      <c r="O14" s="458">
        <f t="shared" si="1"/>
        <v>0</v>
      </c>
    </row>
    <row r="15" spans="1:25" ht="42" outlineLevel="2" x14ac:dyDescent="0.15">
      <c r="A15" t="s">
        <v>92</v>
      </c>
      <c r="B15" t="s">
        <v>2152</v>
      </c>
      <c r="C15" t="s">
        <v>94</v>
      </c>
      <c r="F15" s="420" t="s">
        <v>2153</v>
      </c>
      <c r="G15" t="s">
        <v>204</v>
      </c>
      <c r="H15" s="442">
        <v>8000</v>
      </c>
      <c r="I15" s="442">
        <v>0</v>
      </c>
      <c r="J15" s="442"/>
      <c r="K15" s="442"/>
      <c r="L15" t="s">
        <v>2154</v>
      </c>
      <c r="M15" s="420" t="s">
        <v>98</v>
      </c>
      <c r="N15" s="491">
        <f t="shared" si="0"/>
        <v>8000</v>
      </c>
      <c r="O15" s="458">
        <f t="shared" si="1"/>
        <v>0</v>
      </c>
    </row>
    <row r="16" spans="1:25" ht="28" outlineLevel="2" x14ac:dyDescent="0.15">
      <c r="A16" t="s">
        <v>92</v>
      </c>
      <c r="B16" t="s">
        <v>2155</v>
      </c>
      <c r="C16" t="s">
        <v>94</v>
      </c>
      <c r="F16" s="420" t="s">
        <v>2156</v>
      </c>
      <c r="G16" t="s">
        <v>138</v>
      </c>
      <c r="H16" s="442">
        <v>6800</v>
      </c>
      <c r="I16" s="442">
        <v>0</v>
      </c>
      <c r="J16" s="442"/>
      <c r="K16" s="442"/>
      <c r="L16" t="s">
        <v>2157</v>
      </c>
      <c r="M16" s="420" t="s">
        <v>98</v>
      </c>
      <c r="N16" s="491">
        <f t="shared" si="0"/>
        <v>6800</v>
      </c>
      <c r="O16" s="458">
        <f t="shared" si="1"/>
        <v>0</v>
      </c>
    </row>
    <row r="17" spans="1:15" ht="28" outlineLevel="2" x14ac:dyDescent="0.15">
      <c r="A17" t="s">
        <v>92</v>
      </c>
      <c r="B17" t="s">
        <v>2158</v>
      </c>
      <c r="C17" t="s">
        <v>94</v>
      </c>
      <c r="F17" s="420" t="s">
        <v>2159</v>
      </c>
      <c r="G17" t="s">
        <v>2160</v>
      </c>
      <c r="H17" s="442">
        <v>3500</v>
      </c>
      <c r="I17" s="442">
        <v>0</v>
      </c>
      <c r="J17" s="442"/>
      <c r="K17" s="442"/>
      <c r="L17" t="s">
        <v>2161</v>
      </c>
      <c r="M17" s="420" t="s">
        <v>98</v>
      </c>
      <c r="N17" s="491">
        <f t="shared" si="0"/>
        <v>3500</v>
      </c>
      <c r="O17" s="458">
        <f t="shared" si="1"/>
        <v>0</v>
      </c>
    </row>
    <row r="18" spans="1:15" ht="84" outlineLevel="2" x14ac:dyDescent="0.15">
      <c r="A18" t="s">
        <v>92</v>
      </c>
      <c r="B18" t="s">
        <v>2162</v>
      </c>
      <c r="C18" t="s">
        <v>94</v>
      </c>
      <c r="F18" s="420" t="s">
        <v>2163</v>
      </c>
      <c r="G18" t="s">
        <v>2164</v>
      </c>
      <c r="H18" s="442">
        <v>50000</v>
      </c>
      <c r="I18" s="442">
        <v>0</v>
      </c>
      <c r="J18" s="442"/>
      <c r="K18" s="442"/>
      <c r="L18" t="s">
        <v>2165</v>
      </c>
      <c r="M18" s="420" t="s">
        <v>98</v>
      </c>
      <c r="N18" s="491">
        <f t="shared" si="0"/>
        <v>50000</v>
      </c>
      <c r="O18" s="458">
        <f t="shared" si="1"/>
        <v>0</v>
      </c>
    </row>
    <row r="19" spans="1:15" ht="42" outlineLevel="2" x14ac:dyDescent="0.15">
      <c r="A19" t="s">
        <v>92</v>
      </c>
      <c r="B19" t="s">
        <v>2166</v>
      </c>
      <c r="C19" t="s">
        <v>154</v>
      </c>
      <c r="F19" s="420" t="s">
        <v>2167</v>
      </c>
      <c r="G19" t="s">
        <v>728</v>
      </c>
      <c r="H19" s="442">
        <v>35000</v>
      </c>
      <c r="I19" s="442">
        <v>0</v>
      </c>
      <c r="J19" s="442"/>
      <c r="K19" s="442"/>
      <c r="L19" t="s">
        <v>2168</v>
      </c>
      <c r="M19" s="420" t="s">
        <v>98</v>
      </c>
      <c r="N19" s="491">
        <f t="shared" si="0"/>
        <v>35000</v>
      </c>
      <c r="O19" s="458">
        <f t="shared" si="1"/>
        <v>0</v>
      </c>
    </row>
    <row r="20" spans="1:15" outlineLevel="1" x14ac:dyDescent="0.15">
      <c r="A20" s="586" t="s">
        <v>516</v>
      </c>
      <c r="B20" s="431">
        <f>COUNTA(B2:B19)</f>
        <v>18</v>
      </c>
      <c r="C20" s="431"/>
      <c r="D20" s="431"/>
      <c r="E20" s="431"/>
      <c r="F20" s="432"/>
      <c r="G20" s="431"/>
      <c r="H20" s="523">
        <f>SUBTOTAL(9,H2:H19)</f>
        <v>3808816</v>
      </c>
      <c r="I20" s="523">
        <f>SUBTOTAL(9,I2:I19)</f>
        <v>0</v>
      </c>
      <c r="J20" s="523">
        <f>SUBTOTAL(9,J2:J19)</f>
        <v>0</v>
      </c>
      <c r="K20" s="523">
        <f>SUBTOTAL(9,K2:K19)</f>
        <v>0</v>
      </c>
      <c r="L20" s="431"/>
      <c r="M20" s="432"/>
      <c r="N20" s="587">
        <f>SUBTOTAL(9,N2:N19)</f>
        <v>3808816</v>
      </c>
      <c r="O20" s="523">
        <f>SUBTOTAL(9,O2:O19)</f>
        <v>0</v>
      </c>
    </row>
    <row r="21" spans="1:15" ht="28" outlineLevel="2" x14ac:dyDescent="0.15">
      <c r="A21" t="s">
        <v>200</v>
      </c>
      <c r="B21" t="s">
        <v>2169</v>
      </c>
      <c r="D21" t="s">
        <v>202</v>
      </c>
      <c r="F21" s="420" t="s">
        <v>2170</v>
      </c>
      <c r="G21" t="s">
        <v>248</v>
      </c>
      <c r="H21" s="442">
        <v>200000</v>
      </c>
      <c r="I21" s="442">
        <v>0</v>
      </c>
      <c r="J21" s="442"/>
      <c r="K21" s="442"/>
      <c r="L21" t="s">
        <v>2171</v>
      </c>
      <c r="M21" s="420" t="s">
        <v>98</v>
      </c>
      <c r="N21" s="491">
        <f t="shared" ref="N21:N40" si="2">SUM(H21+I21)</f>
        <v>200000</v>
      </c>
      <c r="O21" s="458">
        <f t="shared" ref="O21:O40" si="3">IF((J21+K21)&gt;0, (J21+K21)-N21,0)</f>
        <v>0</v>
      </c>
    </row>
    <row r="22" spans="1:15" ht="42" outlineLevel="2" x14ac:dyDescent="0.15">
      <c r="A22" t="s">
        <v>200</v>
      </c>
      <c r="B22" t="s">
        <v>2172</v>
      </c>
      <c r="D22" t="s">
        <v>202</v>
      </c>
      <c r="F22" s="420" t="s">
        <v>2173</v>
      </c>
      <c r="G22" t="s">
        <v>204</v>
      </c>
      <c r="H22" s="442">
        <v>16000</v>
      </c>
      <c r="I22" s="442">
        <v>0</v>
      </c>
      <c r="J22" s="442"/>
      <c r="K22" s="442"/>
      <c r="L22" t="s">
        <v>2174</v>
      </c>
      <c r="M22" s="420" t="s">
        <v>98</v>
      </c>
      <c r="N22" s="491">
        <f t="shared" si="2"/>
        <v>16000</v>
      </c>
      <c r="O22" s="458">
        <f t="shared" si="3"/>
        <v>0</v>
      </c>
    </row>
    <row r="23" spans="1:15" ht="42" outlineLevel="2" x14ac:dyDescent="0.15">
      <c r="A23" t="s">
        <v>200</v>
      </c>
      <c r="B23" t="s">
        <v>2175</v>
      </c>
      <c r="D23" t="s">
        <v>202</v>
      </c>
      <c r="F23" s="420" t="s">
        <v>2176</v>
      </c>
      <c r="G23" t="s">
        <v>204</v>
      </c>
      <c r="H23" s="442">
        <v>12000</v>
      </c>
      <c r="I23" s="442">
        <v>0</v>
      </c>
      <c r="J23" s="442"/>
      <c r="K23" s="442"/>
      <c r="L23" t="s">
        <v>2177</v>
      </c>
      <c r="M23" s="420" t="s">
        <v>98</v>
      </c>
      <c r="N23" s="491">
        <f t="shared" si="2"/>
        <v>12000</v>
      </c>
      <c r="O23" s="458">
        <f t="shared" si="3"/>
        <v>0</v>
      </c>
    </row>
    <row r="24" spans="1:15" ht="28" outlineLevel="2" x14ac:dyDescent="0.15">
      <c r="A24" t="s">
        <v>200</v>
      </c>
      <c r="B24" t="s">
        <v>2178</v>
      </c>
      <c r="D24" t="s">
        <v>202</v>
      </c>
      <c r="F24" s="420" t="s">
        <v>2179</v>
      </c>
      <c r="G24" t="s">
        <v>331</v>
      </c>
      <c r="H24" s="442">
        <v>2500</v>
      </c>
      <c r="I24" s="442">
        <v>0</v>
      </c>
      <c r="J24" s="442"/>
      <c r="K24" s="442"/>
      <c r="L24" t="s">
        <v>2180</v>
      </c>
      <c r="M24" s="420" t="s">
        <v>98</v>
      </c>
      <c r="N24" s="491">
        <f t="shared" si="2"/>
        <v>2500</v>
      </c>
      <c r="O24" s="458">
        <f t="shared" si="3"/>
        <v>0</v>
      </c>
    </row>
    <row r="25" spans="1:15" ht="28" outlineLevel="2" x14ac:dyDescent="0.15">
      <c r="A25" t="s">
        <v>200</v>
      </c>
      <c r="B25" t="s">
        <v>2181</v>
      </c>
      <c r="D25" t="s">
        <v>202</v>
      </c>
      <c r="F25" s="420" t="s">
        <v>1188</v>
      </c>
      <c r="G25" t="s">
        <v>101</v>
      </c>
      <c r="H25" s="442">
        <v>20000</v>
      </c>
      <c r="I25" s="442">
        <v>0</v>
      </c>
      <c r="J25" s="442"/>
      <c r="K25" s="442"/>
      <c r="L25" t="s">
        <v>2182</v>
      </c>
      <c r="M25" s="420" t="s">
        <v>98</v>
      </c>
      <c r="N25" s="491">
        <f t="shared" si="2"/>
        <v>20000</v>
      </c>
      <c r="O25" s="458">
        <f t="shared" si="3"/>
        <v>0</v>
      </c>
    </row>
    <row r="26" spans="1:15" ht="28" outlineLevel="2" x14ac:dyDescent="0.15">
      <c r="A26" t="s">
        <v>200</v>
      </c>
      <c r="B26" t="s">
        <v>2183</v>
      </c>
      <c r="D26" t="s">
        <v>202</v>
      </c>
      <c r="F26" s="420" t="s">
        <v>2184</v>
      </c>
      <c r="G26" t="s">
        <v>204</v>
      </c>
      <c r="H26" s="442">
        <v>8000</v>
      </c>
      <c r="I26" s="442">
        <v>0</v>
      </c>
      <c r="J26" s="442"/>
      <c r="K26" s="442"/>
      <c r="L26" t="s">
        <v>2185</v>
      </c>
      <c r="M26" s="420" t="s">
        <v>98</v>
      </c>
      <c r="N26" s="491">
        <f t="shared" si="2"/>
        <v>8000</v>
      </c>
      <c r="O26" s="458">
        <f t="shared" si="3"/>
        <v>0</v>
      </c>
    </row>
    <row r="27" spans="1:15" ht="70" outlineLevel="2" x14ac:dyDescent="0.15">
      <c r="A27" t="s">
        <v>200</v>
      </c>
      <c r="B27" t="s">
        <v>2186</v>
      </c>
      <c r="D27" t="s">
        <v>202</v>
      </c>
      <c r="F27" s="420" t="s">
        <v>2187</v>
      </c>
      <c r="G27" t="s">
        <v>2188</v>
      </c>
      <c r="H27" s="442">
        <v>10983</v>
      </c>
      <c r="I27" s="442">
        <v>0</v>
      </c>
      <c r="J27" s="442"/>
      <c r="K27" s="442"/>
      <c r="L27" t="s">
        <v>2189</v>
      </c>
      <c r="M27" s="420" t="s">
        <v>98</v>
      </c>
      <c r="N27" s="491">
        <f t="shared" si="2"/>
        <v>10983</v>
      </c>
      <c r="O27" s="458">
        <f t="shared" si="3"/>
        <v>0</v>
      </c>
    </row>
    <row r="28" spans="1:15" ht="28" outlineLevel="2" x14ac:dyDescent="0.15">
      <c r="A28" t="s">
        <v>200</v>
      </c>
      <c r="B28" t="s">
        <v>2190</v>
      </c>
      <c r="D28" t="s">
        <v>202</v>
      </c>
      <c r="F28" s="420" t="s">
        <v>2191</v>
      </c>
      <c r="G28" t="s">
        <v>204</v>
      </c>
      <c r="H28" s="442">
        <v>8000</v>
      </c>
      <c r="I28" s="442">
        <v>0</v>
      </c>
      <c r="J28" s="442"/>
      <c r="K28" s="442"/>
      <c r="L28" t="s">
        <v>2192</v>
      </c>
      <c r="M28" s="420" t="s">
        <v>98</v>
      </c>
      <c r="N28" s="491">
        <f t="shared" si="2"/>
        <v>8000</v>
      </c>
      <c r="O28" s="458">
        <f t="shared" si="3"/>
        <v>0</v>
      </c>
    </row>
    <row r="29" spans="1:15" ht="28" outlineLevel="2" x14ac:dyDescent="0.15">
      <c r="A29" t="s">
        <v>200</v>
      </c>
      <c r="B29" t="s">
        <v>2193</v>
      </c>
      <c r="D29" t="s">
        <v>202</v>
      </c>
      <c r="F29" s="420" t="s">
        <v>2194</v>
      </c>
      <c r="G29" t="s">
        <v>1802</v>
      </c>
      <c r="H29" s="442"/>
      <c r="I29" s="442">
        <v>4150.8</v>
      </c>
      <c r="J29" s="442"/>
      <c r="K29" s="442">
        <v>8352</v>
      </c>
      <c r="L29" t="s">
        <v>2195</v>
      </c>
      <c r="M29" s="420" t="s">
        <v>98</v>
      </c>
      <c r="N29" s="491">
        <f t="shared" si="2"/>
        <v>4150.8</v>
      </c>
      <c r="O29" s="458">
        <f t="shared" si="3"/>
        <v>4201.2</v>
      </c>
    </row>
    <row r="30" spans="1:15" ht="28" outlineLevel="2" x14ac:dyDescent="0.15">
      <c r="A30" t="s">
        <v>200</v>
      </c>
      <c r="B30" t="s">
        <v>2196</v>
      </c>
      <c r="D30" t="s">
        <v>202</v>
      </c>
      <c r="F30" s="420" t="s">
        <v>796</v>
      </c>
      <c r="G30" t="s">
        <v>2197</v>
      </c>
      <c r="H30" s="442">
        <v>10000</v>
      </c>
      <c r="I30" s="442">
        <v>0</v>
      </c>
      <c r="J30" s="442"/>
      <c r="K30" s="442"/>
      <c r="L30" t="s">
        <v>2198</v>
      </c>
      <c r="M30" s="420" t="s">
        <v>98</v>
      </c>
      <c r="N30" s="491">
        <f t="shared" si="2"/>
        <v>10000</v>
      </c>
      <c r="O30" s="458">
        <f t="shared" si="3"/>
        <v>0</v>
      </c>
    </row>
    <row r="31" spans="1:15" ht="28" outlineLevel="2" x14ac:dyDescent="0.15">
      <c r="A31" t="s">
        <v>200</v>
      </c>
      <c r="B31" t="s">
        <v>2199</v>
      </c>
      <c r="D31" t="s">
        <v>202</v>
      </c>
      <c r="F31" s="420" t="s">
        <v>210</v>
      </c>
      <c r="G31" t="s">
        <v>2200</v>
      </c>
      <c r="H31" s="442"/>
      <c r="I31" s="442">
        <v>13118</v>
      </c>
      <c r="J31" s="442"/>
      <c r="K31" s="442">
        <v>42243.09</v>
      </c>
      <c r="L31" t="s">
        <v>2201</v>
      </c>
      <c r="M31" s="420" t="s">
        <v>98</v>
      </c>
      <c r="N31" s="491">
        <f t="shared" si="2"/>
        <v>13118</v>
      </c>
      <c r="O31" s="458">
        <f t="shared" si="3"/>
        <v>29125.089999999997</v>
      </c>
    </row>
    <row r="32" spans="1:15" ht="28" outlineLevel="2" x14ac:dyDescent="0.15">
      <c r="A32" t="s">
        <v>200</v>
      </c>
      <c r="B32" t="s">
        <v>2202</v>
      </c>
      <c r="D32" t="s">
        <v>202</v>
      </c>
      <c r="E32" t="s">
        <v>759</v>
      </c>
      <c r="F32" s="420" t="s">
        <v>2203</v>
      </c>
      <c r="G32" t="s">
        <v>101</v>
      </c>
      <c r="H32" s="442">
        <v>40000</v>
      </c>
      <c r="I32" s="442">
        <v>0</v>
      </c>
      <c r="J32" s="442"/>
      <c r="K32" s="442"/>
      <c r="L32" t="s">
        <v>2204</v>
      </c>
      <c r="M32" s="420" t="s">
        <v>268</v>
      </c>
      <c r="N32" s="491">
        <f t="shared" si="2"/>
        <v>40000</v>
      </c>
      <c r="O32" s="458">
        <f t="shared" si="3"/>
        <v>0</v>
      </c>
    </row>
    <row r="33" spans="1:18" ht="42" outlineLevel="2" x14ac:dyDescent="0.15">
      <c r="A33" t="s">
        <v>200</v>
      </c>
      <c r="B33" t="s">
        <v>2205</v>
      </c>
      <c r="D33" t="s">
        <v>274</v>
      </c>
      <c r="F33" s="420" t="s">
        <v>2206</v>
      </c>
      <c r="G33" t="s">
        <v>101</v>
      </c>
      <c r="H33" s="442">
        <v>11750</v>
      </c>
      <c r="I33" s="442">
        <v>0</v>
      </c>
      <c r="J33" s="442"/>
      <c r="K33" s="442"/>
      <c r="L33" t="s">
        <v>2207</v>
      </c>
      <c r="M33" s="420" t="s">
        <v>98</v>
      </c>
      <c r="N33" s="491">
        <f t="shared" si="2"/>
        <v>11750</v>
      </c>
      <c r="O33" s="458">
        <f t="shared" si="3"/>
        <v>0</v>
      </c>
    </row>
    <row r="34" spans="1:18" ht="42" outlineLevel="2" x14ac:dyDescent="0.15">
      <c r="A34" t="s">
        <v>200</v>
      </c>
      <c r="B34" t="s">
        <v>2208</v>
      </c>
      <c r="D34" t="s">
        <v>274</v>
      </c>
      <c r="F34" s="420" t="s">
        <v>2209</v>
      </c>
      <c r="G34" t="s">
        <v>381</v>
      </c>
      <c r="H34" s="442">
        <v>30000</v>
      </c>
      <c r="I34" s="442">
        <v>0</v>
      </c>
      <c r="J34" s="442"/>
      <c r="K34" s="442"/>
      <c r="L34" t="s">
        <v>2210</v>
      </c>
      <c r="M34" s="420" t="s">
        <v>98</v>
      </c>
      <c r="N34" s="491">
        <f t="shared" si="2"/>
        <v>30000</v>
      </c>
      <c r="O34" s="458">
        <f t="shared" si="3"/>
        <v>0</v>
      </c>
    </row>
    <row r="35" spans="1:18" ht="56" outlineLevel="2" x14ac:dyDescent="0.15">
      <c r="A35" t="s">
        <v>200</v>
      </c>
      <c r="B35" t="s">
        <v>2211</v>
      </c>
      <c r="D35" t="s">
        <v>274</v>
      </c>
      <c r="F35" s="420" t="s">
        <v>2212</v>
      </c>
      <c r="G35" t="s">
        <v>156</v>
      </c>
      <c r="H35" s="442">
        <v>9000</v>
      </c>
      <c r="I35" s="442">
        <v>0</v>
      </c>
      <c r="J35" s="442"/>
      <c r="K35" s="442"/>
      <c r="L35" t="s">
        <v>2213</v>
      </c>
      <c r="M35" s="420" t="s">
        <v>98</v>
      </c>
      <c r="N35" s="491">
        <f t="shared" si="2"/>
        <v>9000</v>
      </c>
      <c r="O35" s="458">
        <f t="shared" si="3"/>
        <v>0</v>
      </c>
    </row>
    <row r="36" spans="1:18" ht="28" outlineLevel="2" x14ac:dyDescent="0.15">
      <c r="A36" t="s">
        <v>200</v>
      </c>
      <c r="B36" t="s">
        <v>2214</v>
      </c>
      <c r="D36" t="s">
        <v>274</v>
      </c>
      <c r="F36" s="420" t="s">
        <v>2215</v>
      </c>
      <c r="G36" t="s">
        <v>381</v>
      </c>
      <c r="H36" s="442">
        <v>30000</v>
      </c>
      <c r="I36" s="442">
        <v>0</v>
      </c>
      <c r="J36" s="442"/>
      <c r="K36" s="442"/>
      <c r="L36" t="s">
        <v>2216</v>
      </c>
      <c r="M36" s="420" t="s">
        <v>98</v>
      </c>
      <c r="N36" s="491">
        <f t="shared" si="2"/>
        <v>30000</v>
      </c>
      <c r="O36" s="458">
        <f t="shared" si="3"/>
        <v>0</v>
      </c>
    </row>
    <row r="37" spans="1:18" ht="42" outlineLevel="2" x14ac:dyDescent="0.15">
      <c r="A37" t="s">
        <v>200</v>
      </c>
      <c r="B37" t="s">
        <v>2217</v>
      </c>
      <c r="D37" t="s">
        <v>274</v>
      </c>
      <c r="F37" s="420" t="s">
        <v>2218</v>
      </c>
      <c r="G37" t="s">
        <v>381</v>
      </c>
      <c r="H37" s="442">
        <v>20000</v>
      </c>
      <c r="I37" s="442">
        <v>0</v>
      </c>
      <c r="J37" s="442"/>
      <c r="K37" s="442"/>
      <c r="L37" t="s">
        <v>2219</v>
      </c>
      <c r="M37" s="420" t="s">
        <v>98</v>
      </c>
      <c r="N37" s="491">
        <f t="shared" si="2"/>
        <v>20000</v>
      </c>
      <c r="O37" s="458">
        <f t="shared" si="3"/>
        <v>0</v>
      </c>
    </row>
    <row r="38" spans="1:18" ht="42" outlineLevel="2" x14ac:dyDescent="0.15">
      <c r="A38" t="s">
        <v>200</v>
      </c>
      <c r="B38" t="s">
        <v>2220</v>
      </c>
      <c r="D38" t="s">
        <v>274</v>
      </c>
      <c r="F38" s="420" t="s">
        <v>2221</v>
      </c>
      <c r="G38" t="s">
        <v>381</v>
      </c>
      <c r="H38" s="442">
        <v>10000</v>
      </c>
      <c r="I38" s="442">
        <v>0</v>
      </c>
      <c r="J38" s="442"/>
      <c r="K38" s="442"/>
      <c r="L38" t="s">
        <v>2222</v>
      </c>
      <c r="M38" s="420" t="s">
        <v>98</v>
      </c>
      <c r="N38" s="491">
        <f t="shared" si="2"/>
        <v>10000</v>
      </c>
      <c r="O38" s="458">
        <f t="shared" si="3"/>
        <v>0</v>
      </c>
    </row>
    <row r="39" spans="1:18" ht="28" outlineLevel="2" x14ac:dyDescent="0.15">
      <c r="A39" t="s">
        <v>200</v>
      </c>
      <c r="B39" t="s">
        <v>2223</v>
      </c>
      <c r="D39" t="s">
        <v>274</v>
      </c>
      <c r="F39" s="420" t="s">
        <v>2224</v>
      </c>
      <c r="G39" t="s">
        <v>381</v>
      </c>
      <c r="H39" s="442">
        <v>20000</v>
      </c>
      <c r="I39" s="442">
        <v>0</v>
      </c>
      <c r="J39" s="442"/>
      <c r="K39" s="442"/>
      <c r="L39" t="s">
        <v>2225</v>
      </c>
      <c r="M39" s="420" t="s">
        <v>98</v>
      </c>
      <c r="N39" s="491">
        <f t="shared" si="2"/>
        <v>20000</v>
      </c>
      <c r="O39" s="458">
        <f t="shared" si="3"/>
        <v>0</v>
      </c>
    </row>
    <row r="40" spans="1:18" ht="42" outlineLevel="2" x14ac:dyDescent="0.15">
      <c r="A40" t="s">
        <v>200</v>
      </c>
      <c r="B40" t="s">
        <v>2236</v>
      </c>
      <c r="D40" t="s">
        <v>412</v>
      </c>
      <c r="E40" t="s">
        <v>759</v>
      </c>
      <c r="F40" s="420" t="s">
        <v>2237</v>
      </c>
      <c r="G40" t="s">
        <v>1598</v>
      </c>
      <c r="H40" s="442"/>
      <c r="I40" s="442">
        <v>34706.6</v>
      </c>
      <c r="J40" s="442"/>
      <c r="K40" s="442">
        <v>83040.649999999994</v>
      </c>
      <c r="L40" t="s">
        <v>2238</v>
      </c>
      <c r="M40" s="420" t="s">
        <v>268</v>
      </c>
      <c r="N40" s="491">
        <f t="shared" si="2"/>
        <v>34706.6</v>
      </c>
      <c r="O40" s="458">
        <f t="shared" si="3"/>
        <v>48334.049999999996</v>
      </c>
      <c r="R40" s="29">
        <f>SUM(K40:K44)</f>
        <v>2094673.2299999997</v>
      </c>
    </row>
    <row r="41" spans="1:18" outlineLevel="1" x14ac:dyDescent="0.15">
      <c r="A41" s="586" t="s">
        <v>517</v>
      </c>
      <c r="B41" s="431">
        <f>COUNTA(B21:B40)</f>
        <v>20</v>
      </c>
      <c r="C41" s="431"/>
      <c r="D41" s="431"/>
      <c r="E41" s="431"/>
      <c r="F41" s="432"/>
      <c r="G41" s="431"/>
      <c r="H41" s="523">
        <f>SUBTOTAL(9,H21:H40)</f>
        <v>458233</v>
      </c>
      <c r="I41" s="523">
        <f>SUBTOTAL(9,I21:I40)</f>
        <v>51975.399999999994</v>
      </c>
      <c r="J41" s="523">
        <f>SUBTOTAL(9,J21:J40)</f>
        <v>0</v>
      </c>
      <c r="K41" s="523">
        <f>SUBTOTAL(9,K21:K40)</f>
        <v>133635.74</v>
      </c>
      <c r="L41" s="431"/>
      <c r="M41" s="432"/>
      <c r="N41" s="587">
        <f>SUBTOTAL(9,N21:N40)</f>
        <v>510208.39999999997</v>
      </c>
      <c r="O41" s="523">
        <f>SUBTOTAL(9,O21:O40)</f>
        <v>81660.34</v>
      </c>
      <c r="R41" s="29"/>
    </row>
    <row r="42" spans="1:18" ht="28" outlineLevel="2" x14ac:dyDescent="0.15">
      <c r="A42" t="s">
        <v>410</v>
      </c>
      <c r="B42" t="s">
        <v>2226</v>
      </c>
      <c r="D42" t="s">
        <v>412</v>
      </c>
      <c r="F42" s="420" t="s">
        <v>2227</v>
      </c>
      <c r="G42" t="s">
        <v>417</v>
      </c>
      <c r="H42" s="442"/>
      <c r="I42" s="442">
        <v>119405.45</v>
      </c>
      <c r="J42" s="442"/>
      <c r="K42" s="442">
        <v>379782.55</v>
      </c>
      <c r="L42" t="s">
        <v>2228</v>
      </c>
      <c r="M42" s="420" t="s">
        <v>419</v>
      </c>
      <c r="N42" s="491">
        <f>SUM(H42+I42)</f>
        <v>119405.45</v>
      </c>
      <c r="O42" s="458">
        <f>IF((J42+K42)&gt;0, (J42+K42)-N42,0)</f>
        <v>260377.09999999998</v>
      </c>
    </row>
    <row r="43" spans="1:18" ht="28" outlineLevel="2" x14ac:dyDescent="0.15">
      <c r="A43" t="s">
        <v>410</v>
      </c>
      <c r="B43" t="s">
        <v>2229</v>
      </c>
      <c r="D43" t="s">
        <v>412</v>
      </c>
      <c r="F43" s="420" t="s">
        <v>429</v>
      </c>
      <c r="G43" t="s">
        <v>2230</v>
      </c>
      <c r="H43" s="442"/>
      <c r="I43" s="442">
        <v>164366.60999999999</v>
      </c>
      <c r="J43" s="442"/>
      <c r="K43" s="442">
        <v>529366.06999999995</v>
      </c>
      <c r="L43" t="s">
        <v>2231</v>
      </c>
      <c r="M43" s="420" t="s">
        <v>419</v>
      </c>
      <c r="N43" s="491">
        <f>SUM(H43+I43)</f>
        <v>164366.60999999999</v>
      </c>
      <c r="O43" s="458">
        <f>IF((J43+K43)&gt;0, (J43+K43)-N43,0)</f>
        <v>364999.45999999996</v>
      </c>
    </row>
    <row r="44" spans="1:18" ht="28" outlineLevel="2" x14ac:dyDescent="0.15">
      <c r="A44" t="s">
        <v>410</v>
      </c>
      <c r="B44" t="s">
        <v>2232</v>
      </c>
      <c r="D44" t="s">
        <v>412</v>
      </c>
      <c r="F44" s="420" t="s">
        <v>429</v>
      </c>
      <c r="G44" t="s">
        <v>1717</v>
      </c>
      <c r="H44" s="442"/>
      <c r="I44" s="442">
        <v>305217.28000000003</v>
      </c>
      <c r="J44" s="442"/>
      <c r="K44" s="442">
        <v>968848.22</v>
      </c>
      <c r="L44" t="s">
        <v>2233</v>
      </c>
      <c r="M44" s="420" t="s">
        <v>419</v>
      </c>
      <c r="N44" s="491">
        <f>SUM(H44+I44)</f>
        <v>305217.28000000003</v>
      </c>
      <c r="O44" s="458">
        <f>IF((J44+K44)&gt;0, (J44+K44)-N44,0)</f>
        <v>663630.93999999994</v>
      </c>
    </row>
    <row r="45" spans="1:18" ht="28" outlineLevel="2" x14ac:dyDescent="0.15">
      <c r="A45" t="s">
        <v>410</v>
      </c>
      <c r="B45" t="s">
        <v>2234</v>
      </c>
      <c r="D45" t="s">
        <v>412</v>
      </c>
      <c r="F45" s="420" t="s">
        <v>429</v>
      </c>
      <c r="G45" t="s">
        <v>1717</v>
      </c>
      <c r="H45" s="442"/>
      <c r="I45" s="442">
        <v>133319.6</v>
      </c>
      <c r="J45" s="442"/>
      <c r="K45" s="442">
        <v>427166.46</v>
      </c>
      <c r="L45" t="s">
        <v>2235</v>
      </c>
      <c r="M45" s="420" t="s">
        <v>419</v>
      </c>
      <c r="N45" s="491">
        <f>SUM(H45+I45)</f>
        <v>133319.6</v>
      </c>
      <c r="O45" s="458">
        <f>IF((J45+K45)&gt;0, (J45+K45)-N45,0)</f>
        <v>293846.86</v>
      </c>
    </row>
    <row r="46" spans="1:18" outlineLevel="1" x14ac:dyDescent="0.15">
      <c r="A46" s="586" t="s">
        <v>518</v>
      </c>
      <c r="B46" s="431"/>
      <c r="C46" s="431"/>
      <c r="D46" s="431"/>
      <c r="E46" s="431"/>
      <c r="F46" s="432"/>
      <c r="G46" s="431"/>
      <c r="H46" s="523">
        <f>SUBTOTAL(9,H42:H45)</f>
        <v>0</v>
      </c>
      <c r="I46" s="523">
        <f>SUBTOTAL(9,I42:I45)</f>
        <v>722308.94000000006</v>
      </c>
      <c r="J46" s="523">
        <f>SUBTOTAL(9,J42:J45)</f>
        <v>0</v>
      </c>
      <c r="K46" s="523">
        <f>SUBTOTAL(9,K42:K45)</f>
        <v>2305163.2999999998</v>
      </c>
      <c r="L46" s="431"/>
      <c r="M46" s="432"/>
      <c r="N46" s="587">
        <f>SUBTOTAL(9,N42:N45)</f>
        <v>722308.94000000006</v>
      </c>
      <c r="O46" s="523">
        <f>SUBTOTAL(9,O42:O45)</f>
        <v>1582854.3599999999</v>
      </c>
    </row>
    <row r="47" spans="1:18" ht="14" outlineLevel="2" x14ac:dyDescent="0.15">
      <c r="A47" t="s">
        <v>486</v>
      </c>
      <c r="B47" t="s">
        <v>2239</v>
      </c>
      <c r="D47" t="s">
        <v>488</v>
      </c>
      <c r="F47" s="420" t="s">
        <v>2240</v>
      </c>
      <c r="G47" t="s">
        <v>417</v>
      </c>
      <c r="H47" s="442"/>
      <c r="I47" s="442">
        <v>13912.8</v>
      </c>
      <c r="J47" s="442"/>
      <c r="K47" s="442">
        <v>49190</v>
      </c>
      <c r="L47" t="s">
        <v>2228</v>
      </c>
      <c r="M47" s="420"/>
      <c r="N47" s="491">
        <f>SUM(H47+I47)</f>
        <v>13912.8</v>
      </c>
      <c r="O47" s="458">
        <f>IF((J47+K47)&gt;0, (J47+K47)-N47,0)</f>
        <v>35277.199999999997</v>
      </c>
    </row>
    <row r="48" spans="1:18" ht="28" outlineLevel="2" x14ac:dyDescent="0.15">
      <c r="A48" t="s">
        <v>486</v>
      </c>
      <c r="B48" t="s">
        <v>2241</v>
      </c>
      <c r="D48" t="s">
        <v>488</v>
      </c>
      <c r="F48" s="420" t="s">
        <v>2240</v>
      </c>
      <c r="G48" t="s">
        <v>1036</v>
      </c>
      <c r="H48" s="442"/>
      <c r="I48" s="442">
        <v>9820.7999999999993</v>
      </c>
      <c r="J48" s="442"/>
      <c r="K48" s="442">
        <v>11600</v>
      </c>
      <c r="L48" t="s">
        <v>2242</v>
      </c>
      <c r="M48" s="420" t="s">
        <v>98</v>
      </c>
      <c r="N48" s="491">
        <f>SUM(H48+I48)</f>
        <v>9820.7999999999993</v>
      </c>
      <c r="O48" s="458">
        <f>IF((J48+K48)&gt;0, (J48+K48)-N48,0)</f>
        <v>1779.2000000000007</v>
      </c>
    </row>
    <row r="49" spans="1:15" ht="28" outlineLevel="2" x14ac:dyDescent="0.15">
      <c r="A49" t="s">
        <v>486</v>
      </c>
      <c r="B49" t="s">
        <v>2243</v>
      </c>
      <c r="C49" s="23" t="s">
        <v>508</v>
      </c>
      <c r="F49" s="420" t="s">
        <v>2244</v>
      </c>
      <c r="G49" t="s">
        <v>2245</v>
      </c>
      <c r="H49" s="442"/>
      <c r="I49" s="442">
        <v>3273.6</v>
      </c>
      <c r="J49" s="442">
        <v>11603.32</v>
      </c>
      <c r="K49" s="442"/>
      <c r="L49" t="s">
        <v>2246</v>
      </c>
      <c r="M49" s="420"/>
      <c r="N49" s="491">
        <f>SUM(H49+I49)</f>
        <v>3273.6</v>
      </c>
      <c r="O49" s="458">
        <f>IF((J49+K49)&gt;0, (J49+K49)-N49,0)</f>
        <v>8329.7199999999993</v>
      </c>
    </row>
    <row r="50" spans="1:15" outlineLevel="1" x14ac:dyDescent="0.15">
      <c r="A50" s="586" t="s">
        <v>520</v>
      </c>
      <c r="B50" s="431"/>
      <c r="C50" s="431"/>
      <c r="D50" s="431"/>
      <c r="E50" s="431"/>
      <c r="F50" s="432"/>
      <c r="G50" s="431"/>
      <c r="H50" s="523">
        <f>SUBTOTAL(9,H47:H49)</f>
        <v>0</v>
      </c>
      <c r="I50" s="523">
        <f>SUBTOTAL(9,I47:I49)</f>
        <v>27007.199999999997</v>
      </c>
      <c r="J50" s="523">
        <f>SUBTOTAL(9,J47:J49)</f>
        <v>11603.32</v>
      </c>
      <c r="K50" s="523">
        <f>SUBTOTAL(9,K47:K49)</f>
        <v>60790</v>
      </c>
      <c r="L50" s="431"/>
      <c r="M50" s="432"/>
      <c r="N50" s="587">
        <f>SUBTOTAL(9,N47:N49)</f>
        <v>27007.199999999997</v>
      </c>
      <c r="O50" s="523">
        <f>SUBTOTAL(9,O47:O49)</f>
        <v>45386.119999999995</v>
      </c>
    </row>
    <row r="51" spans="1:15" x14ac:dyDescent="0.15">
      <c r="A51" s="588" t="s">
        <v>522</v>
      </c>
      <c r="B51" s="589"/>
      <c r="C51" s="589"/>
      <c r="D51" s="589"/>
      <c r="E51" s="589"/>
      <c r="F51" s="590"/>
      <c r="G51" s="589"/>
      <c r="H51" s="591">
        <f>SUBTOTAL(9,H2:H49)</f>
        <v>4267049</v>
      </c>
      <c r="I51" s="591">
        <f>SUBTOTAL(9,I2:I49)</f>
        <v>801291.54</v>
      </c>
      <c r="J51" s="591">
        <f>SUBTOTAL(9,J2:J49)</f>
        <v>11603.32</v>
      </c>
      <c r="K51" s="591">
        <f>SUBTOTAL(9,K2:K49)</f>
        <v>2499589.04</v>
      </c>
      <c r="L51" s="589"/>
      <c r="M51" s="590"/>
      <c r="N51" s="592">
        <f>SUBTOTAL(9,N2:N49)</f>
        <v>5068340.5399999991</v>
      </c>
      <c r="O51" s="591">
        <f>SUBTOTAL(9,O2:O49)</f>
        <v>1709900.8199999996</v>
      </c>
    </row>
    <row r="53" spans="1:15" x14ac:dyDescent="0.15">
      <c r="L53" s="580"/>
      <c r="M53" s="585" t="s">
        <v>83</v>
      </c>
      <c r="N53" s="581">
        <f>SUM(N51:O51)</f>
        <v>6778241.3599999985</v>
      </c>
    </row>
  </sheetData>
  <sortState xmlns:xlrd2="http://schemas.microsoft.com/office/spreadsheetml/2017/richdata2" ref="A2:O49">
    <sortCondition ref="A2:A49"/>
  </sortState>
  <conditionalFormatting sqref="A1:M1">
    <cfRule type="expression" dxfId="76" priority="7">
      <formula>_xlfn.ISFORMULA($I1048512)</formula>
    </cfRule>
  </conditionalFormatting>
  <conditionalFormatting sqref="B1">
    <cfRule type="duplicateValues" dxfId="75" priority="2"/>
    <cfRule type="duplicateValues" dxfId="74" priority="3"/>
    <cfRule type="duplicateValues" dxfId="73" priority="4"/>
    <cfRule type="duplicateValues" dxfId="72" priority="5"/>
    <cfRule type="duplicateValues" dxfId="71" priority="6"/>
    <cfRule type="duplicateValues" dxfId="70" priority="9"/>
  </conditionalFormatting>
  <conditionalFormatting sqref="B1:B52 B64:B1048576 S2:S12">
    <cfRule type="duplicateValues" dxfId="69" priority="1"/>
  </conditionalFormatting>
  <conditionalFormatting sqref="N1:O1">
    <cfRule type="expression" dxfId="68" priority="8">
      <formula>_xlfn.ISFORMULA($I1048514)</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2473-B361-4A5E-9861-8A1D88A676EE}">
  <dimension ref="A1:M135"/>
  <sheetViews>
    <sheetView workbookViewId="0">
      <selection activeCell="L1" sqref="L1"/>
    </sheetView>
  </sheetViews>
  <sheetFormatPr baseColWidth="10" defaultColWidth="8.83203125" defaultRowHeight="13" x14ac:dyDescent="0.15"/>
  <cols>
    <col min="1" max="1" width="41.33203125" customWidth="1"/>
    <col min="2" max="2" width="31.83203125" customWidth="1"/>
    <col min="3" max="3" width="16.6640625" customWidth="1"/>
    <col min="5" max="5" width="35.33203125" customWidth="1"/>
    <col min="6" max="6" width="27.33203125" customWidth="1"/>
    <col min="7" max="7" width="18.83203125" customWidth="1"/>
    <col min="8" max="8" width="9.33203125" customWidth="1"/>
    <col min="9" max="9" width="32.33203125" customWidth="1"/>
    <col min="10" max="10" width="16.1640625" bestFit="1" customWidth="1"/>
    <col min="12" max="12" width="24.83203125" bestFit="1" customWidth="1"/>
    <col min="13" max="13" width="16.1640625" bestFit="1" customWidth="1"/>
  </cols>
  <sheetData>
    <row r="1" spans="1:13" ht="14" thickBot="1" x14ac:dyDescent="0.2">
      <c r="A1" s="605" t="s">
        <v>1074</v>
      </c>
      <c r="B1" s="485"/>
      <c r="C1" s="485"/>
      <c r="D1" s="485"/>
      <c r="E1" s="605" t="s">
        <v>2094</v>
      </c>
      <c r="F1" s="485"/>
      <c r="G1" s="606"/>
      <c r="I1" s="485" t="s">
        <v>643</v>
      </c>
      <c r="L1" s="485" t="s">
        <v>2277</v>
      </c>
    </row>
    <row r="2" spans="1:13" ht="35" thickBot="1" x14ac:dyDescent="0.25">
      <c r="A2" s="550" t="s">
        <v>524</v>
      </c>
      <c r="B2" s="550" t="s">
        <v>525</v>
      </c>
      <c r="C2" s="607" t="s">
        <v>526</v>
      </c>
      <c r="D2" s="485"/>
      <c r="E2" s="550" t="s">
        <v>524</v>
      </c>
      <c r="F2" s="550" t="s">
        <v>525</v>
      </c>
      <c r="G2" s="607" t="s">
        <v>526</v>
      </c>
      <c r="H2" s="543"/>
      <c r="I2" s="476" t="s">
        <v>644</v>
      </c>
      <c r="J2" s="476" t="s">
        <v>645</v>
      </c>
      <c r="L2" s="476" t="s">
        <v>647</v>
      </c>
      <c r="M2" s="476" t="s">
        <v>645</v>
      </c>
    </row>
    <row r="3" spans="1:13" ht="18" thickBot="1" x14ac:dyDescent="0.2">
      <c r="A3" s="566" t="s">
        <v>1809</v>
      </c>
      <c r="B3" s="566" t="s">
        <v>1810</v>
      </c>
      <c r="C3" s="594">
        <v>12215</v>
      </c>
      <c r="E3" s="566" t="s">
        <v>1809</v>
      </c>
      <c r="F3" s="566" t="s">
        <v>1810</v>
      </c>
      <c r="G3" s="595">
        <v>50</v>
      </c>
      <c r="H3" s="543"/>
      <c r="I3" s="477" t="s">
        <v>572</v>
      </c>
      <c r="J3" s="480">
        <v>49</v>
      </c>
      <c r="L3" s="477" t="s">
        <v>637</v>
      </c>
      <c r="M3" s="480">
        <v>7</v>
      </c>
    </row>
    <row r="4" spans="1:13" ht="35" thickBot="1" x14ac:dyDescent="0.2">
      <c r="A4" s="566" t="s">
        <v>2261</v>
      </c>
      <c r="B4" s="566" t="s">
        <v>2262</v>
      </c>
      <c r="C4" s="595">
        <v>88</v>
      </c>
      <c r="E4" s="566" t="s">
        <v>1813</v>
      </c>
      <c r="F4" s="566" t="s">
        <v>1814</v>
      </c>
      <c r="G4" s="594">
        <v>5514.5</v>
      </c>
      <c r="H4" s="543"/>
      <c r="I4" s="478" t="s">
        <v>590</v>
      </c>
      <c r="J4" s="481">
        <v>77</v>
      </c>
      <c r="L4" s="478" t="s">
        <v>639</v>
      </c>
      <c r="M4" s="481">
        <v>9</v>
      </c>
    </row>
    <row r="5" spans="1:13" ht="19" thickTop="1" thickBot="1" x14ac:dyDescent="0.2">
      <c r="A5" s="566" t="s">
        <v>2263</v>
      </c>
      <c r="B5" s="566" t="s">
        <v>2264</v>
      </c>
      <c r="C5" s="595">
        <v>60</v>
      </c>
      <c r="E5" s="566" t="s">
        <v>1888</v>
      </c>
      <c r="F5" s="566" t="s">
        <v>1889</v>
      </c>
      <c r="G5" s="595">
        <v>122</v>
      </c>
      <c r="H5" s="543"/>
      <c r="I5" s="477" t="s">
        <v>592</v>
      </c>
      <c r="J5" s="480">
        <v>47</v>
      </c>
      <c r="L5" s="479"/>
      <c r="M5" s="482">
        <v>16</v>
      </c>
    </row>
    <row r="6" spans="1:13" ht="18" thickTop="1" thickBot="1" x14ac:dyDescent="0.2">
      <c r="A6" s="566" t="s">
        <v>1813</v>
      </c>
      <c r="B6" s="566" t="s">
        <v>1814</v>
      </c>
      <c r="C6" s="595">
        <v>765</v>
      </c>
      <c r="E6" s="566" t="s">
        <v>1815</v>
      </c>
      <c r="F6" s="566" t="s">
        <v>1816</v>
      </c>
      <c r="G6" s="594">
        <v>1113</v>
      </c>
      <c r="H6" s="543"/>
      <c r="I6" s="479"/>
      <c r="J6" s="482">
        <v>173</v>
      </c>
    </row>
    <row r="7" spans="1:13" ht="17" thickBot="1" x14ac:dyDescent="0.25">
      <c r="A7" s="566" t="s">
        <v>1819</v>
      </c>
      <c r="B7" s="566" t="s">
        <v>1820</v>
      </c>
      <c r="C7" s="594">
        <v>1650</v>
      </c>
      <c r="E7" s="566" t="s">
        <v>1890</v>
      </c>
      <c r="F7" s="566" t="s">
        <v>1891</v>
      </c>
      <c r="G7" s="595">
        <v>477</v>
      </c>
      <c r="H7" s="543"/>
      <c r="I7" s="608" t="s">
        <v>553</v>
      </c>
      <c r="J7" s="81"/>
    </row>
    <row r="8" spans="1:13" ht="35" thickBot="1" x14ac:dyDescent="0.25">
      <c r="A8" s="566" t="s">
        <v>1821</v>
      </c>
      <c r="B8" s="566" t="s">
        <v>1822</v>
      </c>
      <c r="C8" s="595">
        <v>755</v>
      </c>
      <c r="E8" s="566" t="s">
        <v>1892</v>
      </c>
      <c r="F8" s="566" t="s">
        <v>1893</v>
      </c>
      <c r="G8" s="595">
        <v>603</v>
      </c>
      <c r="H8" s="543"/>
      <c r="I8" s="476" t="s">
        <v>647</v>
      </c>
      <c r="J8" s="476" t="s">
        <v>645</v>
      </c>
    </row>
    <row r="9" spans="1:13" ht="18" thickBot="1" x14ac:dyDescent="0.2">
      <c r="A9" s="566" t="s">
        <v>1823</v>
      </c>
      <c r="B9" s="566" t="s">
        <v>1824</v>
      </c>
      <c r="C9" s="595">
        <v>851</v>
      </c>
      <c r="E9" s="566" t="s">
        <v>1817</v>
      </c>
      <c r="F9" s="566" t="s">
        <v>1818</v>
      </c>
      <c r="G9" s="594">
        <v>1303</v>
      </c>
      <c r="H9" s="543"/>
      <c r="I9" s="477" t="s">
        <v>623</v>
      </c>
      <c r="J9" s="480">
        <v>2</v>
      </c>
    </row>
    <row r="10" spans="1:13" ht="18" thickBot="1" x14ac:dyDescent="0.2">
      <c r="A10" s="566" t="s">
        <v>1825</v>
      </c>
      <c r="B10" s="566" t="s">
        <v>1826</v>
      </c>
      <c r="C10" s="595">
        <v>522</v>
      </c>
      <c r="E10" s="566" t="s">
        <v>1819</v>
      </c>
      <c r="F10" s="566" t="s">
        <v>1820</v>
      </c>
      <c r="G10" s="594">
        <v>9721</v>
      </c>
      <c r="H10" s="543"/>
      <c r="I10" s="478" t="s">
        <v>625</v>
      </c>
      <c r="J10" s="481">
        <v>7</v>
      </c>
    </row>
    <row r="11" spans="1:13" ht="35" thickBot="1" x14ac:dyDescent="0.2">
      <c r="A11" s="566" t="s">
        <v>1827</v>
      </c>
      <c r="B11" s="566" t="s">
        <v>1828</v>
      </c>
      <c r="C11" s="595">
        <v>440</v>
      </c>
      <c r="E11" s="566" t="s">
        <v>2269</v>
      </c>
      <c r="F11" s="566" t="s">
        <v>2270</v>
      </c>
      <c r="G11" s="594">
        <v>1318</v>
      </c>
      <c r="H11" s="543"/>
      <c r="I11" s="477" t="s">
        <v>648</v>
      </c>
      <c r="J11" s="480">
        <v>10</v>
      </c>
    </row>
    <row r="12" spans="1:13" ht="18" thickBot="1" x14ac:dyDescent="0.2">
      <c r="A12" s="566" t="s">
        <v>1829</v>
      </c>
      <c r="B12" s="566" t="s">
        <v>1830</v>
      </c>
      <c r="C12" s="595">
        <v>462</v>
      </c>
      <c r="E12" s="566" t="s">
        <v>1894</v>
      </c>
      <c r="F12" s="566" t="s">
        <v>1895</v>
      </c>
      <c r="G12" s="594">
        <v>1139</v>
      </c>
      <c r="H12" s="543"/>
      <c r="I12" s="478" t="s">
        <v>627</v>
      </c>
      <c r="J12" s="481">
        <v>3</v>
      </c>
    </row>
    <row r="13" spans="1:13" ht="35" thickBot="1" x14ac:dyDescent="0.2">
      <c r="A13" s="566" t="s">
        <v>1831</v>
      </c>
      <c r="B13" s="566" t="s">
        <v>1832</v>
      </c>
      <c r="C13" s="595">
        <v>961</v>
      </c>
      <c r="E13" s="566" t="s">
        <v>1896</v>
      </c>
      <c r="F13" s="566" t="s">
        <v>1897</v>
      </c>
      <c r="G13" s="595">
        <v>113</v>
      </c>
      <c r="H13" s="543"/>
      <c r="I13" s="477" t="s">
        <v>576</v>
      </c>
      <c r="J13" s="480">
        <v>19</v>
      </c>
    </row>
    <row r="14" spans="1:13" ht="52" thickBot="1" x14ac:dyDescent="0.2">
      <c r="A14" s="566" t="s">
        <v>1833</v>
      </c>
      <c r="B14" s="566" t="s">
        <v>1834</v>
      </c>
      <c r="C14" s="594">
        <v>1768.84</v>
      </c>
      <c r="E14" s="566" t="s">
        <v>2095</v>
      </c>
      <c r="F14" s="566" t="s">
        <v>2096</v>
      </c>
      <c r="G14" s="595">
        <v>600</v>
      </c>
      <c r="H14" s="543"/>
      <c r="I14" s="478" t="s">
        <v>629</v>
      </c>
      <c r="J14" s="481">
        <v>44</v>
      </c>
    </row>
    <row r="15" spans="1:13" ht="35" thickBot="1" x14ac:dyDescent="0.2">
      <c r="A15" s="566" t="s">
        <v>1835</v>
      </c>
      <c r="B15" s="566" t="s">
        <v>1836</v>
      </c>
      <c r="C15" s="594">
        <v>1388</v>
      </c>
      <c r="E15" s="566" t="s">
        <v>1898</v>
      </c>
      <c r="F15" s="566" t="s">
        <v>1899</v>
      </c>
      <c r="G15" s="594">
        <v>26934</v>
      </c>
      <c r="H15" s="543"/>
      <c r="I15" s="477" t="s">
        <v>1099</v>
      </c>
      <c r="J15" s="480">
        <v>1</v>
      </c>
    </row>
    <row r="16" spans="1:13" ht="35" thickBot="1" x14ac:dyDescent="0.2">
      <c r="A16" s="566" t="s">
        <v>1837</v>
      </c>
      <c r="B16" s="566" t="s">
        <v>1838</v>
      </c>
      <c r="C16" s="594">
        <v>30711.33</v>
      </c>
      <c r="E16" s="566" t="s">
        <v>1900</v>
      </c>
      <c r="F16" s="566" t="s">
        <v>1901</v>
      </c>
      <c r="G16" s="594">
        <v>4100</v>
      </c>
      <c r="H16" s="543"/>
      <c r="I16" s="478" t="s">
        <v>631</v>
      </c>
      <c r="J16" s="481">
        <v>60</v>
      </c>
    </row>
    <row r="17" spans="1:10" ht="18" thickBot="1" x14ac:dyDescent="0.2">
      <c r="A17" s="566" t="s">
        <v>1839</v>
      </c>
      <c r="B17" s="566" t="s">
        <v>1840</v>
      </c>
      <c r="C17" s="594">
        <v>22868.46</v>
      </c>
      <c r="E17" s="566" t="s">
        <v>1902</v>
      </c>
      <c r="F17" s="566" t="s">
        <v>1903</v>
      </c>
      <c r="G17" s="594">
        <v>8353</v>
      </c>
      <c r="H17" s="543"/>
      <c r="I17" s="477" t="s">
        <v>633</v>
      </c>
      <c r="J17" s="480">
        <v>2</v>
      </c>
    </row>
    <row r="18" spans="1:10" ht="18" thickBot="1" x14ac:dyDescent="0.2">
      <c r="A18" s="566" t="s">
        <v>1841</v>
      </c>
      <c r="B18" s="566" t="s">
        <v>1842</v>
      </c>
      <c r="C18" s="594">
        <v>5366</v>
      </c>
      <c r="E18" s="566" t="s">
        <v>1904</v>
      </c>
      <c r="F18" s="566" t="s">
        <v>1905</v>
      </c>
      <c r="G18" s="595">
        <v>500</v>
      </c>
      <c r="H18" s="543"/>
      <c r="I18" s="478" t="s">
        <v>641</v>
      </c>
      <c r="J18" s="481">
        <v>5</v>
      </c>
    </row>
    <row r="19" spans="1:10" ht="18" thickTop="1" thickBot="1" x14ac:dyDescent="0.2">
      <c r="A19" s="543"/>
      <c r="B19" s="543"/>
      <c r="C19" s="596"/>
      <c r="E19" s="566" t="s">
        <v>1821</v>
      </c>
      <c r="F19" s="566" t="s">
        <v>1822</v>
      </c>
      <c r="G19" s="595">
        <v>226</v>
      </c>
      <c r="H19" s="543"/>
      <c r="I19" s="479"/>
      <c r="J19" s="482">
        <v>153</v>
      </c>
    </row>
    <row r="20" spans="1:10" ht="14" x14ac:dyDescent="0.15">
      <c r="A20" s="548"/>
      <c r="B20" s="548"/>
      <c r="C20" s="603"/>
      <c r="E20" s="566" t="s">
        <v>1823</v>
      </c>
      <c r="F20" s="566" t="s">
        <v>1824</v>
      </c>
      <c r="G20" s="595">
        <v>854</v>
      </c>
      <c r="H20" s="543"/>
      <c r="I20" s="543"/>
    </row>
    <row r="21" spans="1:10" ht="14" x14ac:dyDescent="0.15">
      <c r="A21" s="566" t="s">
        <v>1843</v>
      </c>
      <c r="B21" s="566" t="s">
        <v>1844</v>
      </c>
      <c r="C21" s="594">
        <v>6712</v>
      </c>
      <c r="E21" s="566" t="s">
        <v>1825</v>
      </c>
      <c r="F21" s="566" t="s">
        <v>1826</v>
      </c>
      <c r="G21" s="594">
        <v>1379</v>
      </c>
      <c r="H21" s="543"/>
      <c r="I21" s="543"/>
    </row>
    <row r="22" spans="1:10" ht="14" x14ac:dyDescent="0.15">
      <c r="A22" s="566" t="s">
        <v>1908</v>
      </c>
      <c r="B22" s="566" t="s">
        <v>1909</v>
      </c>
      <c r="C22" s="595">
        <v>587.5</v>
      </c>
      <c r="E22" s="543"/>
      <c r="F22" s="543"/>
      <c r="G22" s="596"/>
      <c r="H22" s="543"/>
      <c r="I22" s="543"/>
    </row>
    <row r="23" spans="1:10" ht="14" x14ac:dyDescent="0.15">
      <c r="A23" s="550" t="s">
        <v>1849</v>
      </c>
      <c r="B23" s="546"/>
      <c r="C23" s="597">
        <v>88171.13</v>
      </c>
      <c r="E23" s="548"/>
      <c r="F23" s="548"/>
      <c r="G23" s="603"/>
      <c r="H23" s="548"/>
      <c r="I23" s="548"/>
    </row>
    <row r="24" spans="1:10" ht="14" x14ac:dyDescent="0.15">
      <c r="A24" s="547"/>
      <c r="B24" s="547"/>
      <c r="C24" s="598"/>
      <c r="E24" s="566" t="s">
        <v>1829</v>
      </c>
      <c r="F24" s="566" t="s">
        <v>1830</v>
      </c>
      <c r="G24" s="594">
        <v>14012</v>
      </c>
      <c r="H24" s="548"/>
      <c r="I24" s="548"/>
    </row>
    <row r="25" spans="1:10" ht="28" x14ac:dyDescent="0.15">
      <c r="A25" s="820" t="s">
        <v>1850</v>
      </c>
      <c r="B25" s="821"/>
      <c r="C25" s="599" t="s">
        <v>1808</v>
      </c>
      <c r="E25" s="566" t="s">
        <v>1831</v>
      </c>
      <c r="F25" s="566" t="s">
        <v>1832</v>
      </c>
      <c r="G25" s="594">
        <v>18928</v>
      </c>
      <c r="H25" s="548"/>
      <c r="I25" s="548"/>
    </row>
    <row r="26" spans="1:10" ht="14" x14ac:dyDescent="0.15">
      <c r="A26" s="800" t="s">
        <v>1851</v>
      </c>
      <c r="B26" s="808"/>
      <c r="C26" s="600"/>
      <c r="E26" s="566" t="s">
        <v>1833</v>
      </c>
      <c r="F26" s="566" t="s">
        <v>1834</v>
      </c>
      <c r="G26" s="594">
        <v>2318</v>
      </c>
      <c r="H26" s="548"/>
      <c r="I26" s="548"/>
    </row>
    <row r="27" spans="1:10" ht="14" x14ac:dyDescent="0.15">
      <c r="A27" s="809" t="s">
        <v>1819</v>
      </c>
      <c r="B27" s="810"/>
      <c r="C27" s="594">
        <v>1350</v>
      </c>
      <c r="E27" s="566" t="s">
        <v>2100</v>
      </c>
      <c r="F27" s="546"/>
      <c r="G27" s="595">
        <v>240</v>
      </c>
      <c r="H27" s="420"/>
      <c r="I27" s="420"/>
    </row>
    <row r="28" spans="1:10" ht="14" x14ac:dyDescent="0.15">
      <c r="A28" s="809" t="s">
        <v>1821</v>
      </c>
      <c r="B28" s="810"/>
      <c r="C28" s="595">
        <v>755</v>
      </c>
      <c r="E28" s="566" t="s">
        <v>1835</v>
      </c>
      <c r="F28" s="566" t="s">
        <v>1836</v>
      </c>
      <c r="G28" s="594">
        <v>116270.03</v>
      </c>
      <c r="H28" s="420"/>
      <c r="I28" s="420"/>
    </row>
    <row r="29" spans="1:10" ht="14" x14ac:dyDescent="0.15">
      <c r="A29" s="809" t="s">
        <v>1823</v>
      </c>
      <c r="B29" s="810"/>
      <c r="C29" s="595">
        <v>851</v>
      </c>
      <c r="E29" s="566" t="s">
        <v>1906</v>
      </c>
      <c r="F29" s="546"/>
      <c r="G29" s="594">
        <v>2154</v>
      </c>
      <c r="H29" s="420"/>
      <c r="I29" s="420"/>
    </row>
    <row r="30" spans="1:10" ht="14" x14ac:dyDescent="0.15">
      <c r="A30" s="809" t="s">
        <v>1825</v>
      </c>
      <c r="B30" s="810"/>
      <c r="C30" s="595">
        <v>308</v>
      </c>
      <c r="E30" s="566" t="s">
        <v>1837</v>
      </c>
      <c r="F30" s="566" t="s">
        <v>1838</v>
      </c>
      <c r="G30" s="594">
        <v>16454.259999999998</v>
      </c>
      <c r="H30" s="420"/>
      <c r="I30" s="420"/>
    </row>
    <row r="31" spans="1:10" ht="14" x14ac:dyDescent="0.15">
      <c r="A31" s="809" t="s">
        <v>1837</v>
      </c>
      <c r="B31" s="810"/>
      <c r="C31" s="594">
        <v>22646.73</v>
      </c>
      <c r="E31" s="566" t="s">
        <v>1839</v>
      </c>
      <c r="F31" s="566" t="s">
        <v>1840</v>
      </c>
      <c r="G31" s="595">
        <v>69</v>
      </c>
      <c r="H31" s="420"/>
      <c r="I31" s="420"/>
    </row>
    <row r="32" spans="1:10" ht="14" x14ac:dyDescent="0.15">
      <c r="A32" s="809" t="s">
        <v>1908</v>
      </c>
      <c r="B32" s="810"/>
      <c r="C32" s="595">
        <v>587.5</v>
      </c>
      <c r="E32" s="566" t="s">
        <v>1843</v>
      </c>
      <c r="F32" s="566" t="s">
        <v>1844</v>
      </c>
      <c r="G32" s="595">
        <v>419</v>
      </c>
      <c r="H32" s="420"/>
      <c r="I32" s="420"/>
    </row>
    <row r="33" spans="1:9" ht="14" x14ac:dyDescent="0.15">
      <c r="A33" s="800" t="s">
        <v>1852</v>
      </c>
      <c r="B33" s="808"/>
      <c r="C33" s="597">
        <v>26498.23</v>
      </c>
      <c r="E33" s="566" t="s">
        <v>1908</v>
      </c>
      <c r="F33" s="566" t="s">
        <v>1909</v>
      </c>
      <c r="G33" s="594">
        <v>1102.19</v>
      </c>
      <c r="H33" s="420"/>
      <c r="I33" s="420"/>
    </row>
    <row r="34" spans="1:9" ht="14" x14ac:dyDescent="0.15">
      <c r="A34" s="800" t="s">
        <v>1853</v>
      </c>
      <c r="B34" s="808"/>
      <c r="C34" s="600"/>
      <c r="E34" s="566" t="s">
        <v>1845</v>
      </c>
      <c r="F34" s="566" t="s">
        <v>1846</v>
      </c>
      <c r="G34" s="594">
        <v>27309</v>
      </c>
      <c r="H34" s="420"/>
      <c r="I34" s="420"/>
    </row>
    <row r="35" spans="1:9" ht="14" x14ac:dyDescent="0.15">
      <c r="A35" s="809" t="s">
        <v>1819</v>
      </c>
      <c r="B35" s="810"/>
      <c r="C35" s="595">
        <v>300</v>
      </c>
      <c r="E35" s="566" t="s">
        <v>1910</v>
      </c>
      <c r="F35" s="566" t="s">
        <v>1911</v>
      </c>
      <c r="G35" s="595">
        <v>120</v>
      </c>
      <c r="H35" s="548"/>
      <c r="I35" s="548"/>
    </row>
    <row r="36" spans="1:9" ht="14" x14ac:dyDescent="0.15">
      <c r="A36" s="809" t="s">
        <v>1825</v>
      </c>
      <c r="B36" s="810"/>
      <c r="C36" s="595">
        <v>214</v>
      </c>
      <c r="E36" s="566" t="s">
        <v>1847</v>
      </c>
      <c r="F36" s="566" t="s">
        <v>1848</v>
      </c>
      <c r="G36" s="594">
        <v>27509</v>
      </c>
      <c r="H36" s="548"/>
      <c r="I36" s="548"/>
    </row>
    <row r="37" spans="1:9" ht="14" x14ac:dyDescent="0.15">
      <c r="A37" s="809" t="s">
        <v>1835</v>
      </c>
      <c r="B37" s="810"/>
      <c r="C37" s="594">
        <v>1388</v>
      </c>
      <c r="E37" s="550" t="s">
        <v>1849</v>
      </c>
      <c r="F37" s="546"/>
      <c r="G37" s="597">
        <v>291323.98</v>
      </c>
      <c r="H37" s="420"/>
      <c r="I37" s="420"/>
    </row>
    <row r="38" spans="1:9" x14ac:dyDescent="0.15">
      <c r="A38" s="809" t="s">
        <v>1837</v>
      </c>
      <c r="B38" s="810"/>
      <c r="C38" s="594">
        <v>8064.6</v>
      </c>
      <c r="E38" s="547"/>
      <c r="F38" s="547"/>
      <c r="G38" s="598"/>
      <c r="H38" s="420"/>
      <c r="I38" s="420"/>
    </row>
    <row r="39" spans="1:9" ht="14" x14ac:dyDescent="0.15">
      <c r="A39" s="800" t="s">
        <v>1854</v>
      </c>
      <c r="B39" s="808"/>
      <c r="C39" s="597">
        <v>9966.6</v>
      </c>
      <c r="E39" s="820" t="s">
        <v>1850</v>
      </c>
      <c r="F39" s="821"/>
      <c r="G39" s="593" t="s">
        <v>1808</v>
      </c>
      <c r="H39" s="420"/>
      <c r="I39" s="420"/>
    </row>
    <row r="40" spans="1:9" x14ac:dyDescent="0.15">
      <c r="A40" s="800" t="s">
        <v>1855</v>
      </c>
      <c r="B40" s="808"/>
      <c r="C40" s="601"/>
      <c r="E40" s="800" t="s">
        <v>1851</v>
      </c>
      <c r="F40" s="808"/>
      <c r="G40" s="604"/>
      <c r="H40" s="420"/>
      <c r="I40" s="420"/>
    </row>
    <row r="41" spans="1:9" x14ac:dyDescent="0.15">
      <c r="A41" s="809" t="s">
        <v>1809</v>
      </c>
      <c r="B41" s="810"/>
      <c r="C41" s="595">
        <v>404</v>
      </c>
      <c r="E41" s="809" t="s">
        <v>1819</v>
      </c>
      <c r="F41" s="810"/>
      <c r="G41" s="594">
        <v>2250</v>
      </c>
      <c r="H41" s="420"/>
      <c r="I41" s="420"/>
    </row>
    <row r="42" spans="1:9" x14ac:dyDescent="0.15">
      <c r="A42" s="800" t="s">
        <v>1856</v>
      </c>
      <c r="B42" s="808"/>
      <c r="C42" s="602">
        <v>404</v>
      </c>
      <c r="E42" s="809" t="s">
        <v>1821</v>
      </c>
      <c r="F42" s="810"/>
      <c r="G42" s="595">
        <v>226</v>
      </c>
      <c r="H42" s="420"/>
      <c r="I42" s="420"/>
    </row>
    <row r="43" spans="1:9" x14ac:dyDescent="0.15">
      <c r="A43" s="800" t="s">
        <v>1857</v>
      </c>
      <c r="B43" s="808"/>
      <c r="C43" s="600"/>
      <c r="E43" s="809" t="s">
        <v>1823</v>
      </c>
      <c r="F43" s="810"/>
      <c r="G43" s="595">
        <v>854</v>
      </c>
      <c r="H43" s="420"/>
      <c r="I43" s="420"/>
    </row>
    <row r="44" spans="1:9" x14ac:dyDescent="0.15">
      <c r="A44" s="809" t="s">
        <v>1809</v>
      </c>
      <c r="B44" s="810"/>
      <c r="C44" s="595">
        <v>660</v>
      </c>
      <c r="E44" s="809" t="s">
        <v>1825</v>
      </c>
      <c r="F44" s="810"/>
      <c r="G44" s="595">
        <v>265</v>
      </c>
      <c r="H44" s="420"/>
      <c r="I44" s="420"/>
    </row>
    <row r="45" spans="1:9" x14ac:dyDescent="0.15">
      <c r="A45" s="809" t="s">
        <v>1827</v>
      </c>
      <c r="B45" s="810"/>
      <c r="C45" s="595">
        <v>220</v>
      </c>
      <c r="E45" s="809" t="s">
        <v>1835</v>
      </c>
      <c r="F45" s="810"/>
      <c r="G45" s="594">
        <v>14427</v>
      </c>
      <c r="H45" s="420"/>
      <c r="I45" s="420"/>
    </row>
    <row r="46" spans="1:9" x14ac:dyDescent="0.15">
      <c r="A46" s="800" t="s">
        <v>1858</v>
      </c>
      <c r="B46" s="808"/>
      <c r="C46" s="602">
        <v>880</v>
      </c>
      <c r="E46" s="809" t="s">
        <v>1837</v>
      </c>
      <c r="F46" s="810"/>
      <c r="G46" s="594">
        <v>6706.56</v>
      </c>
      <c r="H46" s="420"/>
      <c r="I46" s="420"/>
    </row>
    <row r="47" spans="1:9" x14ac:dyDescent="0.15">
      <c r="A47" s="800" t="s">
        <v>2265</v>
      </c>
      <c r="B47" s="808"/>
      <c r="C47" s="600"/>
      <c r="E47" s="800" t="s">
        <v>1852</v>
      </c>
      <c r="F47" s="808"/>
      <c r="G47" s="597">
        <v>24728.560000000001</v>
      </c>
      <c r="H47" s="420"/>
      <c r="I47" s="420"/>
    </row>
    <row r="48" spans="1:9" x14ac:dyDescent="0.15">
      <c r="A48" s="809" t="s">
        <v>1809</v>
      </c>
      <c r="B48" s="810"/>
      <c r="C48" s="595">
        <v>88</v>
      </c>
      <c r="E48" s="800" t="s">
        <v>1853</v>
      </c>
      <c r="F48" s="808"/>
      <c r="G48" s="600"/>
      <c r="H48" s="420"/>
      <c r="I48" s="420"/>
    </row>
    <row r="49" spans="1:9" x14ac:dyDescent="0.15">
      <c r="A49" s="809" t="s">
        <v>2261</v>
      </c>
      <c r="B49" s="810"/>
      <c r="C49" s="595">
        <v>88</v>
      </c>
      <c r="E49" s="809" t="s">
        <v>1819</v>
      </c>
      <c r="F49" s="810"/>
      <c r="G49" s="595">
        <v>975</v>
      </c>
      <c r="H49" s="420"/>
      <c r="I49" s="420"/>
    </row>
    <row r="50" spans="1:9" x14ac:dyDescent="0.15">
      <c r="A50" s="800" t="s">
        <v>2266</v>
      </c>
      <c r="B50" s="808"/>
      <c r="C50" s="602">
        <v>176</v>
      </c>
      <c r="E50" s="809" t="s">
        <v>1825</v>
      </c>
      <c r="F50" s="810"/>
      <c r="G50" s="594">
        <v>1114</v>
      </c>
      <c r="H50" s="420"/>
      <c r="I50" s="420"/>
    </row>
    <row r="51" spans="1:9" x14ac:dyDescent="0.15">
      <c r="A51" s="800" t="s">
        <v>1861</v>
      </c>
      <c r="B51" s="808"/>
      <c r="C51" s="600"/>
      <c r="E51" s="809" t="s">
        <v>1835</v>
      </c>
      <c r="F51" s="810"/>
      <c r="G51" s="594">
        <v>11807</v>
      </c>
      <c r="H51" s="420"/>
      <c r="I51" s="420"/>
    </row>
    <row r="52" spans="1:9" x14ac:dyDescent="0.15">
      <c r="A52" s="809" t="s">
        <v>1839</v>
      </c>
      <c r="B52" s="810"/>
      <c r="C52" s="594">
        <v>22868.46</v>
      </c>
      <c r="E52" s="809" t="s">
        <v>1906</v>
      </c>
      <c r="F52" s="810"/>
      <c r="G52" s="594">
        <v>2154</v>
      </c>
      <c r="H52" s="420"/>
      <c r="I52" s="420"/>
    </row>
    <row r="53" spans="1:9" x14ac:dyDescent="0.15">
      <c r="A53" s="800" t="s">
        <v>1862</v>
      </c>
      <c r="B53" s="808"/>
      <c r="C53" s="597">
        <v>22868.46</v>
      </c>
      <c r="E53" s="809" t="s">
        <v>1837</v>
      </c>
      <c r="F53" s="810"/>
      <c r="G53" s="594">
        <v>9747.7000000000007</v>
      </c>
      <c r="H53" s="420"/>
      <c r="I53" s="420"/>
    </row>
    <row r="54" spans="1:9" x14ac:dyDescent="0.15">
      <c r="A54" s="548"/>
      <c r="B54" s="548"/>
      <c r="C54" s="603"/>
      <c r="E54" s="809" t="s">
        <v>1908</v>
      </c>
      <c r="F54" s="810"/>
      <c r="G54" s="594">
        <v>1102.19</v>
      </c>
      <c r="H54" s="420"/>
      <c r="I54" s="420"/>
    </row>
    <row r="55" spans="1:9" x14ac:dyDescent="0.15">
      <c r="A55" s="800" t="s">
        <v>1865</v>
      </c>
      <c r="B55" s="808"/>
      <c r="C55" s="601"/>
      <c r="E55" s="800" t="s">
        <v>1854</v>
      </c>
      <c r="F55" s="808"/>
      <c r="G55" s="597">
        <v>26899.89</v>
      </c>
      <c r="H55" s="420"/>
      <c r="I55" s="420"/>
    </row>
    <row r="56" spans="1:9" x14ac:dyDescent="0.15">
      <c r="A56" s="809" t="s">
        <v>1833</v>
      </c>
      <c r="B56" s="810"/>
      <c r="C56" s="594">
        <v>1768.84</v>
      </c>
      <c r="E56" s="548"/>
      <c r="F56" s="548"/>
      <c r="G56" s="603"/>
      <c r="H56" s="548"/>
      <c r="I56" s="548"/>
    </row>
    <row r="57" spans="1:9" x14ac:dyDescent="0.15">
      <c r="A57" s="800" t="s">
        <v>1866</v>
      </c>
      <c r="B57" s="808"/>
      <c r="C57" s="597">
        <v>1768.84</v>
      </c>
      <c r="E57" s="800" t="s">
        <v>1861</v>
      </c>
      <c r="F57" s="808"/>
      <c r="G57" s="600"/>
      <c r="H57" s="420"/>
      <c r="I57" s="420"/>
    </row>
    <row r="58" spans="1:9" x14ac:dyDescent="0.15">
      <c r="A58" s="800" t="s">
        <v>1867</v>
      </c>
      <c r="B58" s="808"/>
      <c r="C58" s="600"/>
      <c r="E58" s="809" t="s">
        <v>1839</v>
      </c>
      <c r="F58" s="810"/>
      <c r="G58" s="595">
        <v>69</v>
      </c>
      <c r="H58" s="420"/>
      <c r="I58" s="420"/>
    </row>
    <row r="59" spans="1:9" x14ac:dyDescent="0.15">
      <c r="A59" s="809" t="s">
        <v>1813</v>
      </c>
      <c r="B59" s="810"/>
      <c r="C59" s="595">
        <v>765</v>
      </c>
      <c r="E59" s="800" t="s">
        <v>1862</v>
      </c>
      <c r="F59" s="808"/>
      <c r="G59" s="602">
        <v>69</v>
      </c>
      <c r="H59" s="420"/>
      <c r="I59" s="420"/>
    </row>
    <row r="60" spans="1:9" x14ac:dyDescent="0.15">
      <c r="A60" s="800" t="s">
        <v>1868</v>
      </c>
      <c r="B60" s="808"/>
      <c r="C60" s="602">
        <v>765</v>
      </c>
      <c r="E60" s="800" t="s">
        <v>1914</v>
      </c>
      <c r="F60" s="808"/>
      <c r="G60" s="600"/>
      <c r="H60" s="420"/>
      <c r="I60" s="420"/>
    </row>
    <row r="61" spans="1:9" x14ac:dyDescent="0.15">
      <c r="A61" s="800" t="s">
        <v>1869</v>
      </c>
      <c r="B61" s="808"/>
      <c r="C61" s="601"/>
      <c r="E61" s="809" t="s">
        <v>1890</v>
      </c>
      <c r="F61" s="810"/>
      <c r="G61" s="595">
        <v>477</v>
      </c>
      <c r="H61" s="420"/>
      <c r="I61" s="420"/>
    </row>
    <row r="62" spans="1:9" x14ac:dyDescent="0.15">
      <c r="A62" s="809" t="s">
        <v>1831</v>
      </c>
      <c r="B62" s="810"/>
      <c r="C62" s="595">
        <v>961</v>
      </c>
      <c r="E62" s="800" t="s">
        <v>1915</v>
      </c>
      <c r="F62" s="808"/>
      <c r="G62" s="602">
        <v>477</v>
      </c>
      <c r="H62" s="420"/>
      <c r="I62" s="420"/>
    </row>
    <row r="63" spans="1:9" x14ac:dyDescent="0.15">
      <c r="A63" s="800" t="s">
        <v>1870</v>
      </c>
      <c r="B63" s="808"/>
      <c r="C63" s="602">
        <v>961</v>
      </c>
      <c r="E63" s="800" t="s">
        <v>1863</v>
      </c>
      <c r="F63" s="808"/>
      <c r="G63" s="600"/>
      <c r="H63" s="420"/>
      <c r="I63" s="420"/>
    </row>
    <row r="64" spans="1:9" x14ac:dyDescent="0.15">
      <c r="A64" s="800" t="s">
        <v>1871</v>
      </c>
      <c r="B64" s="808"/>
      <c r="C64" s="601"/>
      <c r="E64" s="809" t="s">
        <v>1815</v>
      </c>
      <c r="F64" s="810"/>
      <c r="G64" s="594">
        <v>1113</v>
      </c>
      <c r="H64" s="420"/>
      <c r="I64" s="420"/>
    </row>
    <row r="65" spans="1:9" x14ac:dyDescent="0.15">
      <c r="A65" s="809" t="s">
        <v>1829</v>
      </c>
      <c r="B65" s="810"/>
      <c r="C65" s="595">
        <v>462</v>
      </c>
      <c r="E65" s="800" t="s">
        <v>1864</v>
      </c>
      <c r="F65" s="808"/>
      <c r="G65" s="597">
        <v>1113</v>
      </c>
      <c r="H65" s="420"/>
      <c r="I65" s="420"/>
    </row>
    <row r="66" spans="1:9" x14ac:dyDescent="0.15">
      <c r="A66" s="800" t="s">
        <v>1872</v>
      </c>
      <c r="B66" s="808"/>
      <c r="C66" s="602">
        <v>462</v>
      </c>
      <c r="E66" s="800" t="s">
        <v>1865</v>
      </c>
      <c r="F66" s="808"/>
      <c r="G66" s="601"/>
      <c r="H66" s="548"/>
      <c r="I66" s="548"/>
    </row>
    <row r="67" spans="1:9" x14ac:dyDescent="0.15">
      <c r="A67" s="800" t="s">
        <v>1873</v>
      </c>
      <c r="B67" s="808"/>
      <c r="C67" s="600"/>
      <c r="E67" s="809" t="s">
        <v>1833</v>
      </c>
      <c r="F67" s="810"/>
      <c r="G67" s="594">
        <v>2010</v>
      </c>
      <c r="H67" s="420"/>
      <c r="I67" s="420"/>
    </row>
    <row r="68" spans="1:9" x14ac:dyDescent="0.15">
      <c r="A68" s="809" t="s">
        <v>1809</v>
      </c>
      <c r="B68" s="810"/>
      <c r="C68" s="594">
        <v>10580</v>
      </c>
      <c r="E68" s="800" t="s">
        <v>1866</v>
      </c>
      <c r="F68" s="808"/>
      <c r="G68" s="597">
        <v>2010</v>
      </c>
      <c r="H68" s="548"/>
      <c r="I68" s="548"/>
    </row>
    <row r="69" spans="1:9" x14ac:dyDescent="0.15">
      <c r="A69" s="809" t="s">
        <v>1827</v>
      </c>
      <c r="B69" s="810"/>
      <c r="C69" s="595">
        <v>220</v>
      </c>
      <c r="E69" s="800" t="s">
        <v>1916</v>
      </c>
      <c r="F69" s="808"/>
      <c r="G69" s="600"/>
      <c r="H69" s="420"/>
      <c r="I69" s="420"/>
    </row>
    <row r="70" spans="1:9" x14ac:dyDescent="0.15">
      <c r="A70" s="800" t="s">
        <v>1874</v>
      </c>
      <c r="B70" s="808"/>
      <c r="C70" s="597">
        <v>10800</v>
      </c>
      <c r="E70" s="809" t="s">
        <v>1833</v>
      </c>
      <c r="F70" s="810"/>
      <c r="G70" s="595">
        <v>308</v>
      </c>
      <c r="H70" s="420"/>
      <c r="I70" s="420"/>
    </row>
    <row r="71" spans="1:9" x14ac:dyDescent="0.15">
      <c r="A71" s="800" t="s">
        <v>1875</v>
      </c>
      <c r="B71" s="808"/>
      <c r="C71" s="600"/>
      <c r="E71" s="800" t="s">
        <v>1917</v>
      </c>
      <c r="F71" s="808"/>
      <c r="G71" s="602">
        <v>308</v>
      </c>
      <c r="H71" s="420"/>
      <c r="I71" s="420"/>
    </row>
    <row r="72" spans="1:9" x14ac:dyDescent="0.15">
      <c r="A72" s="809" t="s">
        <v>1809</v>
      </c>
      <c r="B72" s="810"/>
      <c r="C72" s="595">
        <v>483</v>
      </c>
      <c r="E72" s="800" t="s">
        <v>1867</v>
      </c>
      <c r="F72" s="808"/>
      <c r="G72" s="600"/>
      <c r="H72" s="420"/>
      <c r="I72" s="420"/>
    </row>
    <row r="73" spans="1:9" x14ac:dyDescent="0.15">
      <c r="A73" s="800" t="s">
        <v>1876</v>
      </c>
      <c r="B73" s="808"/>
      <c r="C73" s="602">
        <v>483</v>
      </c>
      <c r="E73" s="809" t="s">
        <v>1813</v>
      </c>
      <c r="F73" s="810"/>
      <c r="G73" s="594">
        <v>5514.5</v>
      </c>
      <c r="H73" s="420"/>
      <c r="I73" s="420"/>
    </row>
    <row r="74" spans="1:9" x14ac:dyDescent="0.15">
      <c r="A74" s="800" t="s">
        <v>2267</v>
      </c>
      <c r="B74" s="808"/>
      <c r="C74" s="600"/>
      <c r="E74" s="800" t="s">
        <v>1868</v>
      </c>
      <c r="F74" s="808"/>
      <c r="G74" s="597">
        <v>5514.5</v>
      </c>
      <c r="H74" s="548"/>
      <c r="I74" s="548"/>
    </row>
    <row r="75" spans="1:9" x14ac:dyDescent="0.15">
      <c r="A75" s="809" t="s">
        <v>2263</v>
      </c>
      <c r="B75" s="810"/>
      <c r="C75" s="595">
        <v>60</v>
      </c>
      <c r="E75" s="800" t="s">
        <v>1869</v>
      </c>
      <c r="F75" s="808"/>
      <c r="G75" s="601"/>
      <c r="H75" s="548"/>
      <c r="I75" s="548"/>
    </row>
    <row r="76" spans="1:9" x14ac:dyDescent="0.15">
      <c r="A76" s="800" t="s">
        <v>2268</v>
      </c>
      <c r="B76" s="808"/>
      <c r="C76" s="602">
        <v>60</v>
      </c>
      <c r="E76" s="809" t="s">
        <v>1896</v>
      </c>
      <c r="F76" s="810"/>
      <c r="G76" s="595">
        <v>113</v>
      </c>
      <c r="H76" s="420"/>
      <c r="I76" s="420"/>
    </row>
    <row r="77" spans="1:9" x14ac:dyDescent="0.15">
      <c r="A77" s="800" t="s">
        <v>1879</v>
      </c>
      <c r="B77" s="808"/>
      <c r="C77" s="600"/>
      <c r="E77" s="809" t="s">
        <v>1831</v>
      </c>
      <c r="F77" s="810"/>
      <c r="G77" s="594">
        <v>18390</v>
      </c>
      <c r="H77" s="420"/>
      <c r="I77" s="420"/>
    </row>
    <row r="78" spans="1:9" x14ac:dyDescent="0.15">
      <c r="A78" s="809" t="s">
        <v>1843</v>
      </c>
      <c r="B78" s="810"/>
      <c r="C78" s="594">
        <v>6712</v>
      </c>
      <c r="E78" s="809" t="s">
        <v>1835</v>
      </c>
      <c r="F78" s="810"/>
      <c r="G78" s="594">
        <v>90036.03</v>
      </c>
      <c r="H78" s="420"/>
      <c r="I78" s="420"/>
    </row>
    <row r="79" spans="1:9" x14ac:dyDescent="0.15">
      <c r="A79" s="800" t="s">
        <v>1880</v>
      </c>
      <c r="B79" s="808"/>
      <c r="C79" s="597">
        <v>6712</v>
      </c>
      <c r="E79" s="809" t="s">
        <v>1847</v>
      </c>
      <c r="F79" s="810"/>
      <c r="G79" s="594">
        <v>27509</v>
      </c>
      <c r="H79" s="420"/>
      <c r="I79" s="420"/>
    </row>
    <row r="80" spans="1:9" x14ac:dyDescent="0.15">
      <c r="A80" s="800" t="s">
        <v>1881</v>
      </c>
      <c r="B80" s="808"/>
      <c r="C80" s="600"/>
      <c r="E80" s="800" t="s">
        <v>1870</v>
      </c>
      <c r="F80" s="808"/>
      <c r="G80" s="597">
        <v>136048.03</v>
      </c>
      <c r="H80" s="548"/>
      <c r="I80" s="548"/>
    </row>
    <row r="81" spans="1:9" x14ac:dyDescent="0.15">
      <c r="A81" s="809" t="s">
        <v>1841</v>
      </c>
      <c r="B81" s="810"/>
      <c r="C81" s="594">
        <v>5366</v>
      </c>
      <c r="E81" s="800" t="s">
        <v>1918</v>
      </c>
      <c r="F81" s="808"/>
      <c r="G81" s="601"/>
      <c r="H81" s="548"/>
      <c r="I81" s="548"/>
    </row>
    <row r="82" spans="1:9" x14ac:dyDescent="0.15">
      <c r="A82" s="800" t="s">
        <v>1882</v>
      </c>
      <c r="B82" s="808"/>
      <c r="C82" s="597">
        <v>5366</v>
      </c>
      <c r="E82" s="809" t="s">
        <v>1831</v>
      </c>
      <c r="F82" s="810"/>
      <c r="G82" s="595">
        <v>538</v>
      </c>
      <c r="H82" s="420"/>
      <c r="I82" s="420"/>
    </row>
    <row r="83" spans="1:9" x14ac:dyDescent="0.15">
      <c r="A83" s="800" t="s">
        <v>1849</v>
      </c>
      <c r="B83" s="808"/>
      <c r="C83" s="597">
        <v>88171.13</v>
      </c>
      <c r="E83" s="800" t="s">
        <v>1919</v>
      </c>
      <c r="F83" s="808"/>
      <c r="G83" s="602">
        <v>538</v>
      </c>
      <c r="H83" s="548"/>
      <c r="I83" s="548"/>
    </row>
    <row r="84" spans="1:9" x14ac:dyDescent="0.15">
      <c r="E84" s="800" t="s">
        <v>1871</v>
      </c>
      <c r="F84" s="808"/>
      <c r="G84" s="601"/>
      <c r="H84" s="548"/>
      <c r="I84" s="548"/>
    </row>
    <row r="85" spans="1:9" x14ac:dyDescent="0.15">
      <c r="E85" s="809" t="s">
        <v>1829</v>
      </c>
      <c r="F85" s="810"/>
      <c r="G85" s="594">
        <v>14012</v>
      </c>
      <c r="H85" s="420"/>
      <c r="I85" s="420"/>
    </row>
    <row r="86" spans="1:9" x14ac:dyDescent="0.15">
      <c r="E86" s="548"/>
      <c r="F86" s="548"/>
      <c r="G86" s="603"/>
      <c r="H86" s="548"/>
      <c r="I86" s="548"/>
    </row>
    <row r="87" spans="1:9" x14ac:dyDescent="0.15">
      <c r="E87" s="809" t="s">
        <v>1845</v>
      </c>
      <c r="F87" s="810"/>
      <c r="G87" s="594">
        <v>27309</v>
      </c>
      <c r="H87" s="420"/>
      <c r="I87" s="420"/>
    </row>
    <row r="88" spans="1:9" x14ac:dyDescent="0.15">
      <c r="E88" s="800" t="s">
        <v>1872</v>
      </c>
      <c r="F88" s="808"/>
      <c r="G88" s="597">
        <v>41321</v>
      </c>
      <c r="H88" s="548"/>
      <c r="I88" s="548"/>
    </row>
    <row r="89" spans="1:9" x14ac:dyDescent="0.15">
      <c r="E89" s="800" t="s">
        <v>1920</v>
      </c>
      <c r="F89" s="808"/>
      <c r="G89" s="600"/>
      <c r="H89" s="420"/>
      <c r="I89" s="420"/>
    </row>
    <row r="90" spans="1:9" x14ac:dyDescent="0.15">
      <c r="E90" s="809" t="s">
        <v>1888</v>
      </c>
      <c r="F90" s="810"/>
      <c r="G90" s="595">
        <v>122</v>
      </c>
      <c r="H90" s="420"/>
      <c r="I90" s="420"/>
    </row>
    <row r="91" spans="1:9" x14ac:dyDescent="0.15">
      <c r="E91" s="800" t="s">
        <v>1921</v>
      </c>
      <c r="F91" s="808"/>
      <c r="G91" s="602">
        <v>122</v>
      </c>
      <c r="H91" s="420"/>
      <c r="I91" s="420"/>
    </row>
    <row r="92" spans="1:9" x14ac:dyDescent="0.15">
      <c r="E92" s="800" t="s">
        <v>1879</v>
      </c>
      <c r="F92" s="808"/>
      <c r="G92" s="600"/>
      <c r="H92" s="420"/>
      <c r="I92" s="420"/>
    </row>
    <row r="93" spans="1:9" x14ac:dyDescent="0.15">
      <c r="E93" s="809" t="s">
        <v>1843</v>
      </c>
      <c r="F93" s="810"/>
      <c r="G93" s="595">
        <v>419</v>
      </c>
      <c r="H93" s="420"/>
      <c r="I93" s="420"/>
    </row>
    <row r="94" spans="1:9" x14ac:dyDescent="0.15">
      <c r="E94" s="800" t="s">
        <v>1880</v>
      </c>
      <c r="F94" s="808"/>
      <c r="G94" s="602">
        <v>419</v>
      </c>
      <c r="H94" s="420"/>
      <c r="I94" s="420"/>
    </row>
    <row r="95" spans="1:9" x14ac:dyDescent="0.15">
      <c r="E95" s="800" t="s">
        <v>1922</v>
      </c>
      <c r="F95" s="808"/>
      <c r="G95" s="600"/>
      <c r="H95" s="420"/>
      <c r="I95" s="420"/>
    </row>
    <row r="96" spans="1:9" x14ac:dyDescent="0.15">
      <c r="E96" s="809" t="s">
        <v>1892</v>
      </c>
      <c r="F96" s="810"/>
      <c r="G96" s="595">
        <v>603</v>
      </c>
      <c r="H96" s="420"/>
      <c r="I96" s="420"/>
    </row>
    <row r="97" spans="5:9" x14ac:dyDescent="0.15">
      <c r="E97" s="809" t="s">
        <v>2100</v>
      </c>
      <c r="F97" s="810"/>
      <c r="G97" s="595">
        <v>240</v>
      </c>
      <c r="H97" s="420"/>
      <c r="I97" s="420"/>
    </row>
    <row r="98" spans="5:9" x14ac:dyDescent="0.15">
      <c r="E98" s="809" t="s">
        <v>1910</v>
      </c>
      <c r="F98" s="810"/>
      <c r="G98" s="595">
        <v>120</v>
      </c>
      <c r="H98" s="420"/>
      <c r="I98" s="420"/>
    </row>
    <row r="99" spans="5:9" x14ac:dyDescent="0.15">
      <c r="E99" s="800" t="s">
        <v>1923</v>
      </c>
      <c r="F99" s="808"/>
      <c r="G99" s="602">
        <v>963</v>
      </c>
      <c r="H99" s="420"/>
      <c r="I99" s="420"/>
    </row>
    <row r="100" spans="5:9" x14ac:dyDescent="0.15">
      <c r="E100" s="800" t="s">
        <v>2271</v>
      </c>
      <c r="F100" s="808"/>
      <c r="G100" s="600"/>
      <c r="H100" s="420"/>
      <c r="I100" s="420"/>
    </row>
    <row r="101" spans="5:9" x14ac:dyDescent="0.15">
      <c r="E101" s="809" t="s">
        <v>2269</v>
      </c>
      <c r="F101" s="810"/>
      <c r="G101" s="594">
        <v>1318</v>
      </c>
      <c r="H101" s="420"/>
      <c r="I101" s="420"/>
    </row>
    <row r="102" spans="5:9" x14ac:dyDescent="0.15">
      <c r="E102" s="800" t="s">
        <v>2272</v>
      </c>
      <c r="F102" s="808"/>
      <c r="G102" s="597">
        <v>1318</v>
      </c>
      <c r="H102" s="420"/>
      <c r="I102" s="420"/>
    </row>
    <row r="103" spans="5:9" x14ac:dyDescent="0.15">
      <c r="E103" s="800" t="s">
        <v>1924</v>
      </c>
      <c r="F103" s="808"/>
      <c r="G103" s="600"/>
      <c r="H103" s="420"/>
      <c r="I103" s="420"/>
    </row>
    <row r="104" spans="5:9" x14ac:dyDescent="0.15">
      <c r="E104" s="809" t="s">
        <v>1902</v>
      </c>
      <c r="F104" s="810"/>
      <c r="G104" s="594">
        <v>5948</v>
      </c>
      <c r="H104" s="420"/>
      <c r="I104" s="420"/>
    </row>
    <row r="105" spans="5:9" x14ac:dyDescent="0.15">
      <c r="E105" s="800" t="s">
        <v>1925</v>
      </c>
      <c r="F105" s="808"/>
      <c r="G105" s="597">
        <v>5948</v>
      </c>
      <c r="H105" s="420"/>
      <c r="I105" s="420"/>
    </row>
    <row r="106" spans="5:9" x14ac:dyDescent="0.15">
      <c r="E106" s="800" t="s">
        <v>1926</v>
      </c>
      <c r="F106" s="808"/>
      <c r="G106" s="600"/>
      <c r="H106" s="420"/>
      <c r="I106" s="420"/>
    </row>
    <row r="107" spans="5:9" x14ac:dyDescent="0.15">
      <c r="E107" s="809" t="s">
        <v>1809</v>
      </c>
      <c r="F107" s="810"/>
      <c r="G107" s="595">
        <v>50</v>
      </c>
      <c r="H107" s="420"/>
      <c r="I107" s="420"/>
    </row>
    <row r="108" spans="5:9" x14ac:dyDescent="0.15">
      <c r="E108" s="809" t="s">
        <v>1904</v>
      </c>
      <c r="F108" s="810"/>
      <c r="G108" s="595">
        <v>500</v>
      </c>
      <c r="H108" s="420"/>
      <c r="I108" s="420"/>
    </row>
    <row r="109" spans="5:9" x14ac:dyDescent="0.15">
      <c r="E109" s="800" t="s">
        <v>1927</v>
      </c>
      <c r="F109" s="808"/>
      <c r="G109" s="602">
        <v>550</v>
      </c>
      <c r="H109" s="420"/>
      <c r="I109" s="420"/>
    </row>
    <row r="110" spans="5:9" x14ac:dyDescent="0.15">
      <c r="E110" s="800" t="s">
        <v>1928</v>
      </c>
      <c r="F110" s="808"/>
      <c r="G110" s="600"/>
      <c r="H110" s="420"/>
      <c r="I110" s="420"/>
    </row>
    <row r="111" spans="5:9" x14ac:dyDescent="0.15">
      <c r="E111" s="809" t="s">
        <v>1894</v>
      </c>
      <c r="F111" s="810"/>
      <c r="G111" s="594">
        <v>1139</v>
      </c>
      <c r="H111" s="420"/>
      <c r="I111" s="420"/>
    </row>
    <row r="112" spans="5:9" x14ac:dyDescent="0.15">
      <c r="E112" s="800" t="s">
        <v>1929</v>
      </c>
      <c r="F112" s="808"/>
      <c r="G112" s="597">
        <v>1139</v>
      </c>
      <c r="H112" s="420"/>
      <c r="I112" s="420"/>
    </row>
    <row r="113" spans="5:9" x14ac:dyDescent="0.15">
      <c r="E113" s="800" t="s">
        <v>2107</v>
      </c>
      <c r="F113" s="808"/>
      <c r="G113" s="601"/>
      <c r="H113" s="548"/>
      <c r="I113" s="548"/>
    </row>
    <row r="114" spans="5:9" x14ac:dyDescent="0.15">
      <c r="E114" s="809" t="s">
        <v>2095</v>
      </c>
      <c r="F114" s="810"/>
      <c r="G114" s="595">
        <v>600</v>
      </c>
      <c r="H114" s="420"/>
      <c r="I114" s="420"/>
    </row>
    <row r="115" spans="5:9" x14ac:dyDescent="0.15">
      <c r="E115" s="800" t="s">
        <v>2108</v>
      </c>
      <c r="F115" s="808"/>
      <c r="G115" s="602">
        <v>600</v>
      </c>
      <c r="H115" s="548"/>
      <c r="I115" s="548"/>
    </row>
    <row r="116" spans="5:9" x14ac:dyDescent="0.15">
      <c r="E116" s="800" t="s">
        <v>2273</v>
      </c>
      <c r="F116" s="808"/>
      <c r="G116" s="600"/>
      <c r="H116" s="420"/>
      <c r="I116" s="420"/>
    </row>
    <row r="117" spans="5:9" x14ac:dyDescent="0.15">
      <c r="E117" s="809" t="s">
        <v>1898</v>
      </c>
      <c r="F117" s="810"/>
      <c r="G117" s="594">
        <v>4365</v>
      </c>
      <c r="H117" s="420"/>
      <c r="I117" s="420"/>
    </row>
    <row r="118" spans="5:9" x14ac:dyDescent="0.15">
      <c r="E118" s="800" t="s">
        <v>2274</v>
      </c>
      <c r="F118" s="808"/>
      <c r="G118" s="597">
        <v>4365</v>
      </c>
      <c r="H118" s="420"/>
      <c r="I118" s="420"/>
    </row>
    <row r="119" spans="5:9" x14ac:dyDescent="0.15">
      <c r="E119" s="548"/>
      <c r="F119" s="548"/>
      <c r="G119" s="603"/>
      <c r="H119" s="548"/>
      <c r="I119" s="548"/>
    </row>
    <row r="120" spans="5:9" x14ac:dyDescent="0.15">
      <c r="E120" s="800" t="s">
        <v>1930</v>
      </c>
      <c r="F120" s="808"/>
      <c r="G120" s="600"/>
      <c r="H120" s="420"/>
      <c r="I120" s="420"/>
    </row>
    <row r="121" spans="5:9" x14ac:dyDescent="0.15">
      <c r="E121" s="809" t="s">
        <v>1819</v>
      </c>
      <c r="F121" s="810"/>
      <c r="G121" s="594">
        <v>1152</v>
      </c>
      <c r="H121" s="420"/>
      <c r="I121" s="420"/>
    </row>
    <row r="122" spans="5:9" x14ac:dyDescent="0.15">
      <c r="E122" s="809" t="s">
        <v>1898</v>
      </c>
      <c r="F122" s="810"/>
      <c r="G122" s="594">
        <v>14560</v>
      </c>
      <c r="H122" s="420"/>
      <c r="I122" s="420"/>
    </row>
    <row r="123" spans="5:9" x14ac:dyDescent="0.15">
      <c r="E123" s="809" t="s">
        <v>1900</v>
      </c>
      <c r="F123" s="810"/>
      <c r="G123" s="594">
        <v>4100</v>
      </c>
      <c r="H123" s="420"/>
      <c r="I123" s="420"/>
    </row>
    <row r="124" spans="5:9" x14ac:dyDescent="0.15">
      <c r="E124" s="809" t="s">
        <v>1902</v>
      </c>
      <c r="F124" s="810"/>
      <c r="G124" s="594">
        <v>2405</v>
      </c>
      <c r="H124" s="420"/>
      <c r="I124" s="420"/>
    </row>
    <row r="125" spans="5:9" x14ac:dyDescent="0.15">
      <c r="E125" s="800" t="s">
        <v>1931</v>
      </c>
      <c r="F125" s="808"/>
      <c r="G125" s="597">
        <v>22217</v>
      </c>
      <c r="H125" s="420"/>
      <c r="I125" s="420"/>
    </row>
    <row r="126" spans="5:9" x14ac:dyDescent="0.15">
      <c r="E126" s="800" t="s">
        <v>2275</v>
      </c>
      <c r="F126" s="808"/>
      <c r="G126" s="600"/>
      <c r="H126" s="420"/>
      <c r="I126" s="420"/>
    </row>
    <row r="127" spans="5:9" x14ac:dyDescent="0.15">
      <c r="E127" s="809" t="s">
        <v>1898</v>
      </c>
      <c r="F127" s="810"/>
      <c r="G127" s="594">
        <v>8009</v>
      </c>
      <c r="H127" s="420"/>
      <c r="I127" s="420"/>
    </row>
    <row r="128" spans="5:9" x14ac:dyDescent="0.15">
      <c r="E128" s="800" t="s">
        <v>2276</v>
      </c>
      <c r="F128" s="808"/>
      <c r="G128" s="597">
        <v>8009</v>
      </c>
      <c r="H128" s="420"/>
      <c r="I128" s="420"/>
    </row>
    <row r="129" spans="5:9" x14ac:dyDescent="0.15">
      <c r="E129" s="800" t="s">
        <v>1932</v>
      </c>
      <c r="F129" s="808"/>
      <c r="G129" s="600"/>
      <c r="H129" s="420"/>
      <c r="I129" s="420"/>
    </row>
    <row r="130" spans="5:9" x14ac:dyDescent="0.15">
      <c r="E130" s="809" t="s">
        <v>1819</v>
      </c>
      <c r="F130" s="810"/>
      <c r="G130" s="594">
        <v>5344</v>
      </c>
      <c r="H130" s="420"/>
      <c r="I130" s="420"/>
    </row>
    <row r="131" spans="5:9" x14ac:dyDescent="0.15">
      <c r="E131" s="800" t="s">
        <v>1933</v>
      </c>
      <c r="F131" s="808"/>
      <c r="G131" s="597">
        <v>5344</v>
      </c>
      <c r="H131" s="548"/>
      <c r="I131" s="548"/>
    </row>
    <row r="132" spans="5:9" x14ac:dyDescent="0.15">
      <c r="E132" s="800" t="s">
        <v>1885</v>
      </c>
      <c r="F132" s="808"/>
      <c r="G132" s="600"/>
      <c r="H132" s="420"/>
      <c r="I132" s="420"/>
    </row>
    <row r="133" spans="5:9" x14ac:dyDescent="0.15">
      <c r="E133" s="809" t="s">
        <v>1817</v>
      </c>
      <c r="F133" s="810"/>
      <c r="G133" s="594">
        <v>1303</v>
      </c>
      <c r="H133" s="420"/>
      <c r="I133" s="420"/>
    </row>
    <row r="134" spans="5:9" x14ac:dyDescent="0.15">
      <c r="E134" s="800" t="s">
        <v>1886</v>
      </c>
      <c r="F134" s="808"/>
      <c r="G134" s="597">
        <v>1303</v>
      </c>
      <c r="H134" s="420"/>
      <c r="I134" s="420"/>
    </row>
    <row r="135" spans="5:9" x14ac:dyDescent="0.15">
      <c r="E135" s="800" t="s">
        <v>1849</v>
      </c>
      <c r="F135" s="808"/>
      <c r="G135" s="597">
        <v>291323.98</v>
      </c>
      <c r="H135" s="420"/>
      <c r="I135" s="420"/>
    </row>
  </sheetData>
  <mergeCells count="152">
    <mergeCell ref="A25:B25"/>
    <mergeCell ref="A34:B34"/>
    <mergeCell ref="A35:B35"/>
    <mergeCell ref="A32:B32"/>
    <mergeCell ref="A33:B33"/>
    <mergeCell ref="A30:B30"/>
    <mergeCell ref="A31:B31"/>
    <mergeCell ref="A28:B28"/>
    <mergeCell ref="A29:B29"/>
    <mergeCell ref="A26:B26"/>
    <mergeCell ref="A27:B27"/>
    <mergeCell ref="A44:B44"/>
    <mergeCell ref="A45:B45"/>
    <mergeCell ref="A42:B42"/>
    <mergeCell ref="A43:B43"/>
    <mergeCell ref="A40:B40"/>
    <mergeCell ref="A41:B41"/>
    <mergeCell ref="A38:B38"/>
    <mergeCell ref="A39:B39"/>
    <mergeCell ref="A36:B36"/>
    <mergeCell ref="A37:B37"/>
    <mergeCell ref="A55:B55"/>
    <mergeCell ref="A56:B56"/>
    <mergeCell ref="A52:B52"/>
    <mergeCell ref="A53:B53"/>
    <mergeCell ref="A50:B50"/>
    <mergeCell ref="A51:B51"/>
    <mergeCell ref="A48:B48"/>
    <mergeCell ref="A49:B49"/>
    <mergeCell ref="A46:B46"/>
    <mergeCell ref="A47:B47"/>
    <mergeCell ref="A66:B66"/>
    <mergeCell ref="A63:B63"/>
    <mergeCell ref="A64:B64"/>
    <mergeCell ref="A61:B61"/>
    <mergeCell ref="A62:B62"/>
    <mergeCell ref="A59:B59"/>
    <mergeCell ref="A60:B60"/>
    <mergeCell ref="A57:B57"/>
    <mergeCell ref="A58:B58"/>
    <mergeCell ref="E43:F43"/>
    <mergeCell ref="E44:F44"/>
    <mergeCell ref="E41:F41"/>
    <mergeCell ref="E42:F42"/>
    <mergeCell ref="E39:F39"/>
    <mergeCell ref="E40:F40"/>
    <mergeCell ref="A83:B83"/>
    <mergeCell ref="A81:B81"/>
    <mergeCell ref="A82:B82"/>
    <mergeCell ref="A79:B79"/>
    <mergeCell ref="A80:B80"/>
    <mergeCell ref="A77:B77"/>
    <mergeCell ref="A78:B78"/>
    <mergeCell ref="A75:B75"/>
    <mergeCell ref="A76:B76"/>
    <mergeCell ref="A73:B73"/>
    <mergeCell ref="A74:B74"/>
    <mergeCell ref="A71:B71"/>
    <mergeCell ref="A72:B72"/>
    <mergeCell ref="A69:B69"/>
    <mergeCell ref="A70:B70"/>
    <mergeCell ref="A67:B67"/>
    <mergeCell ref="A68:B68"/>
    <mergeCell ref="A65:B65"/>
    <mergeCell ref="E53:F53"/>
    <mergeCell ref="E54:F54"/>
    <mergeCell ref="E51:F51"/>
    <mergeCell ref="E52:F52"/>
    <mergeCell ref="E49:F49"/>
    <mergeCell ref="E50:F50"/>
    <mergeCell ref="E47:F47"/>
    <mergeCell ref="E48:F48"/>
    <mergeCell ref="E45:F45"/>
    <mergeCell ref="E46:F46"/>
    <mergeCell ref="E64:F64"/>
    <mergeCell ref="E65:F65"/>
    <mergeCell ref="E62:F62"/>
    <mergeCell ref="E63:F63"/>
    <mergeCell ref="E60:F60"/>
    <mergeCell ref="E61:F61"/>
    <mergeCell ref="E58:F58"/>
    <mergeCell ref="E59:F59"/>
    <mergeCell ref="E55:F55"/>
    <mergeCell ref="E57:F57"/>
    <mergeCell ref="E74:F74"/>
    <mergeCell ref="E75:F75"/>
    <mergeCell ref="E72:F72"/>
    <mergeCell ref="E73:F73"/>
    <mergeCell ref="E70:F70"/>
    <mergeCell ref="E71:F71"/>
    <mergeCell ref="E68:F68"/>
    <mergeCell ref="E69:F69"/>
    <mergeCell ref="E66:F66"/>
    <mergeCell ref="E67:F67"/>
    <mergeCell ref="E84:F84"/>
    <mergeCell ref="E85:F85"/>
    <mergeCell ref="E82:F82"/>
    <mergeCell ref="E83:F83"/>
    <mergeCell ref="E80:F80"/>
    <mergeCell ref="E81:F81"/>
    <mergeCell ref="E78:F78"/>
    <mergeCell ref="E79:F79"/>
    <mergeCell ref="E76:F76"/>
    <mergeCell ref="E77:F77"/>
    <mergeCell ref="E95:F95"/>
    <mergeCell ref="E96:F96"/>
    <mergeCell ref="E93:F93"/>
    <mergeCell ref="E94:F94"/>
    <mergeCell ref="E91:F91"/>
    <mergeCell ref="E92:F92"/>
    <mergeCell ref="E89:F89"/>
    <mergeCell ref="E90:F90"/>
    <mergeCell ref="E87:F87"/>
    <mergeCell ref="E88:F88"/>
    <mergeCell ref="E105:F105"/>
    <mergeCell ref="E106:F106"/>
    <mergeCell ref="E103:F103"/>
    <mergeCell ref="E104:F104"/>
    <mergeCell ref="E101:F101"/>
    <mergeCell ref="E102:F102"/>
    <mergeCell ref="E99:F99"/>
    <mergeCell ref="E100:F100"/>
    <mergeCell ref="E97:F97"/>
    <mergeCell ref="E98:F98"/>
    <mergeCell ref="E115:F115"/>
    <mergeCell ref="E116:F116"/>
    <mergeCell ref="E113:F113"/>
    <mergeCell ref="E114:F114"/>
    <mergeCell ref="E111:F111"/>
    <mergeCell ref="E112:F112"/>
    <mergeCell ref="E109:F109"/>
    <mergeCell ref="E110:F110"/>
    <mergeCell ref="E107:F107"/>
    <mergeCell ref="E108:F108"/>
    <mergeCell ref="E125:F125"/>
    <mergeCell ref="E126:F126"/>
    <mergeCell ref="E123:F123"/>
    <mergeCell ref="E124:F124"/>
    <mergeCell ref="E121:F121"/>
    <mergeCell ref="E122:F122"/>
    <mergeCell ref="E120:F120"/>
    <mergeCell ref="E117:F117"/>
    <mergeCell ref="E118:F118"/>
    <mergeCell ref="E135:F135"/>
    <mergeCell ref="E133:F133"/>
    <mergeCell ref="E134:F134"/>
    <mergeCell ref="E131:F131"/>
    <mergeCell ref="E132:F132"/>
    <mergeCell ref="E129:F129"/>
    <mergeCell ref="E130:F130"/>
    <mergeCell ref="E127:F127"/>
    <mergeCell ref="E128:F1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4D3A-8070-499E-A081-85CCDE01DF97}">
  <sheetPr>
    <pageSetUpPr fitToPage="1"/>
  </sheetPr>
  <dimension ref="A1:O64"/>
  <sheetViews>
    <sheetView workbookViewId="0">
      <selection activeCell="B13" sqref="B1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5" max="15" width="15.6640625" customWidth="1"/>
  </cols>
  <sheetData>
    <row r="1" spans="1:15" ht="85.5" customHeight="1" thickBot="1" x14ac:dyDescent="0.2">
      <c r="A1" s="773"/>
      <c r="B1" s="773"/>
      <c r="C1" s="773"/>
      <c r="D1" s="773"/>
      <c r="E1" s="773"/>
      <c r="F1" s="773"/>
      <c r="G1" s="773"/>
      <c r="H1" s="773"/>
      <c r="I1" s="773"/>
      <c r="J1" s="773"/>
      <c r="K1" s="773"/>
      <c r="L1" s="773"/>
      <c r="M1" s="774"/>
    </row>
    <row r="2" spans="1:15" ht="17" thickBot="1" x14ac:dyDescent="0.25">
      <c r="A2" s="43">
        <v>44927</v>
      </c>
      <c r="B2" s="44"/>
      <c r="C2" s="44"/>
      <c r="D2" s="44"/>
      <c r="E2" s="44"/>
      <c r="F2" s="44"/>
      <c r="G2" s="44"/>
      <c r="H2" s="44"/>
      <c r="I2" s="44"/>
      <c r="J2" s="44"/>
      <c r="K2" s="44"/>
      <c r="L2" s="44"/>
      <c r="M2" s="45" t="s">
        <v>66</v>
      </c>
      <c r="O2" s="23"/>
    </row>
    <row r="3" spans="1:15" ht="17" thickBot="1" x14ac:dyDescent="0.2">
      <c r="A3" s="46"/>
      <c r="B3" s="777" t="s">
        <v>67</v>
      </c>
      <c r="C3" s="766"/>
      <c r="D3" s="768"/>
      <c r="E3" s="766" t="s">
        <v>48</v>
      </c>
      <c r="F3" s="766"/>
      <c r="G3" s="767"/>
      <c r="H3" s="766" t="s">
        <v>68</v>
      </c>
      <c r="I3" s="766"/>
      <c r="J3" s="767"/>
      <c r="K3" s="766" t="s">
        <v>49</v>
      </c>
      <c r="L3" s="766"/>
      <c r="M3" s="768"/>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v>0</v>
      </c>
      <c r="C5" s="225">
        <v>0</v>
      </c>
      <c r="D5" s="120">
        <v>0</v>
      </c>
      <c r="E5" s="231">
        <v>0</v>
      </c>
      <c r="F5" s="231">
        <v>0</v>
      </c>
      <c r="G5" s="6">
        <v>0</v>
      </c>
      <c r="H5" s="238">
        <f>SUM(B5+'Dec Report'!H5)</f>
        <v>16</v>
      </c>
      <c r="I5" s="238">
        <f>SUM(C5+'Dec Report'!I5)</f>
        <v>16</v>
      </c>
      <c r="J5" s="338">
        <f>SUM(D5+'Dec Report'!J5)</f>
        <v>1521923.8599999999</v>
      </c>
      <c r="K5" s="231">
        <f>SUM(E5+'Dec Report'!K5)</f>
        <v>6</v>
      </c>
      <c r="L5" s="231">
        <f>SUM(F5+'Dec Report'!L5)</f>
        <v>6</v>
      </c>
      <c r="M5" s="328">
        <f>SUM(G5+'Dec Report'!M5)</f>
        <v>512074</v>
      </c>
      <c r="O5" s="331"/>
    </row>
    <row r="6" spans="1:15" ht="16" x14ac:dyDescent="0.2">
      <c r="A6" s="52" t="s">
        <v>41</v>
      </c>
      <c r="B6" s="225">
        <f>'01 Data Dump'!R38</f>
        <v>11</v>
      </c>
      <c r="C6" s="225">
        <f>'01 Data Dump'!R38</f>
        <v>11</v>
      </c>
      <c r="D6" s="120">
        <f>'01 Data Dump'!S38</f>
        <v>1757075.01</v>
      </c>
      <c r="E6" s="233">
        <v>10</v>
      </c>
      <c r="F6" s="233">
        <v>10</v>
      </c>
      <c r="G6" s="6">
        <v>1338319.8199999998</v>
      </c>
      <c r="H6" s="228">
        <f>SUM(B6+'Dec Report'!H6)</f>
        <v>60</v>
      </c>
      <c r="I6" s="228">
        <f>SUM(C6+'Dec Report'!I6)</f>
        <v>60</v>
      </c>
      <c r="J6" s="339">
        <f>SUM(D6+'Dec Report'!J6)</f>
        <v>8452504.2599999998</v>
      </c>
      <c r="K6" s="233">
        <f>SUM(E6+'Dec Report'!K6)</f>
        <v>78</v>
      </c>
      <c r="L6" s="233">
        <f>SUM(F6+'Dec Report'!L6)</f>
        <v>78</v>
      </c>
      <c r="M6" s="329">
        <f>SUM(G6+'Dec Report'!M6)</f>
        <v>9982418.9700000007</v>
      </c>
    </row>
    <row r="7" spans="1:15" ht="16" x14ac:dyDescent="0.2">
      <c r="A7" s="52" t="s">
        <v>5</v>
      </c>
      <c r="B7" s="226">
        <f>'01 Data Dump'!Q26</f>
        <v>1</v>
      </c>
      <c r="C7" s="227">
        <v>2</v>
      </c>
      <c r="D7" s="120">
        <f>'01 Data Dump'!N26</f>
        <v>47000</v>
      </c>
      <c r="E7" s="233">
        <v>0</v>
      </c>
      <c r="F7" s="233">
        <v>0</v>
      </c>
      <c r="G7" s="6">
        <v>0</v>
      </c>
      <c r="H7" s="228">
        <f>SUM(B7+'Dec Report'!H7)</f>
        <v>5</v>
      </c>
      <c r="I7" s="228">
        <f>SUM(C7+'Dec Report'!I7)</f>
        <v>10</v>
      </c>
      <c r="J7" s="339">
        <f>SUM(D7+'Dec Report'!J7)</f>
        <v>432664.3</v>
      </c>
      <c r="K7" s="233">
        <f>SUM(E7+'Dec Report'!K7)</f>
        <v>4</v>
      </c>
      <c r="L7" s="233">
        <f>SUM(F7+'Dec Report'!L7)</f>
        <v>6</v>
      </c>
      <c r="M7" s="329">
        <f>SUM(G7+'Dec Report'!M7)</f>
        <v>732566.25</v>
      </c>
    </row>
    <row r="8" spans="1:15" ht="16" x14ac:dyDescent="0.2">
      <c r="A8" s="52" t="s">
        <v>39</v>
      </c>
      <c r="B8" s="226">
        <v>0</v>
      </c>
      <c r="C8" s="226">
        <v>0</v>
      </c>
      <c r="D8" s="121">
        <v>0</v>
      </c>
      <c r="E8" s="233">
        <v>6</v>
      </c>
      <c r="F8" s="233">
        <v>44</v>
      </c>
      <c r="G8" s="6">
        <v>2158396.92</v>
      </c>
      <c r="H8" s="228">
        <f>SUM(B8+'Dec Report'!H8)</f>
        <v>16</v>
      </c>
      <c r="I8" s="228">
        <f>SUM(C8+'Dec Report'!I8)</f>
        <v>287</v>
      </c>
      <c r="J8" s="339">
        <f>SUM(D8+'Dec Report'!J8)</f>
        <v>14598000.42</v>
      </c>
      <c r="K8" s="233">
        <f>SUM(E8+'Dec Report'!K8)</f>
        <v>42</v>
      </c>
      <c r="L8" s="233">
        <f>SUM(F8+'Dec Report'!L8)</f>
        <v>628</v>
      </c>
      <c r="M8" s="329">
        <f>SUM(G8+'Dec Report'!M8)</f>
        <v>32683185.359999999</v>
      </c>
    </row>
    <row r="9" spans="1:15" ht="16" x14ac:dyDescent="0.2">
      <c r="A9" s="52" t="s">
        <v>40</v>
      </c>
      <c r="B9" s="226">
        <v>0</v>
      </c>
      <c r="C9" s="226">
        <v>0</v>
      </c>
      <c r="D9" s="121">
        <v>0</v>
      </c>
      <c r="E9" s="233">
        <v>0</v>
      </c>
      <c r="F9" s="233">
        <v>0</v>
      </c>
      <c r="G9" s="6">
        <v>0</v>
      </c>
      <c r="H9" s="228">
        <f>SUM(B9+'Dec Report'!H9)</f>
        <v>0</v>
      </c>
      <c r="I9" s="228">
        <f>SUM(C9+'Dec Report'!I9)</f>
        <v>0</v>
      </c>
      <c r="J9" s="339">
        <f>SUM(D9+'Dec Report'!J9)</f>
        <v>0</v>
      </c>
      <c r="K9" s="233">
        <f>SUM(E9+'Dec Report'!K9)</f>
        <v>0</v>
      </c>
      <c r="L9" s="233">
        <f>SUM(F9+'Dec Report'!L9)</f>
        <v>0</v>
      </c>
      <c r="M9" s="329">
        <f>SUM(G9+'Dec Report'!M9)</f>
        <v>0</v>
      </c>
      <c r="O9" s="23"/>
    </row>
    <row r="10" spans="1:15" ht="16" x14ac:dyDescent="0.2">
      <c r="A10" s="52" t="s">
        <v>43</v>
      </c>
      <c r="B10" s="226">
        <v>0</v>
      </c>
      <c r="C10" s="226">
        <v>0</v>
      </c>
      <c r="D10" s="121">
        <v>0</v>
      </c>
      <c r="E10" s="233">
        <v>8</v>
      </c>
      <c r="F10" s="232">
        <v>8</v>
      </c>
      <c r="G10" s="6">
        <v>779859.39999999991</v>
      </c>
      <c r="H10" s="228">
        <f>SUM(B10+'Dec Report'!H10)</f>
        <v>15</v>
      </c>
      <c r="I10" s="228">
        <f>SUM(C10+'Dec Report'!I10)</f>
        <v>15</v>
      </c>
      <c r="J10" s="339">
        <f>SUM(D10+'Dec Report'!J10)</f>
        <v>995597.9</v>
      </c>
      <c r="K10" s="233">
        <f>SUM(E10+'Dec Report'!K10)</f>
        <v>19</v>
      </c>
      <c r="L10" s="233">
        <f>SUM(F10+'Dec Report'!L10)</f>
        <v>19</v>
      </c>
      <c r="M10" s="329">
        <f>SUM(G10+'Dec Report'!M10)</f>
        <v>1584728.25</v>
      </c>
    </row>
    <row r="11" spans="1:15" ht="16" x14ac:dyDescent="0.2">
      <c r="A11" s="52" t="s">
        <v>37</v>
      </c>
      <c r="B11" s="226">
        <v>0</v>
      </c>
      <c r="C11" s="226">
        <v>0</v>
      </c>
      <c r="D11" s="121">
        <v>0</v>
      </c>
      <c r="E11" s="233">
        <v>0</v>
      </c>
      <c r="F11" s="232">
        <v>0</v>
      </c>
      <c r="G11" s="7">
        <v>0</v>
      </c>
      <c r="H11" s="228">
        <f>SUM(B11+'Dec Report'!H11)</f>
        <v>0</v>
      </c>
      <c r="I11" s="228">
        <f>SUM(C11+'Dec Report'!I11)</f>
        <v>0</v>
      </c>
      <c r="J11" s="339">
        <f>SUM(D11+'Dec Report'!J11)</f>
        <v>0</v>
      </c>
      <c r="K11" s="233">
        <f>SUM(E11+'Dec Report'!K11)</f>
        <v>21</v>
      </c>
      <c r="L11" s="233">
        <f>SUM(F11+'Dec Report'!L11)</f>
        <v>24</v>
      </c>
      <c r="M11" s="329">
        <f>SUM(G11+'Dec Report'!M11)</f>
        <v>1841133.4499999997</v>
      </c>
    </row>
    <row r="12" spans="1:15" ht="16" x14ac:dyDescent="0.2">
      <c r="A12" s="52" t="s">
        <v>38</v>
      </c>
      <c r="B12" s="226">
        <v>0</v>
      </c>
      <c r="C12" s="226">
        <v>0</v>
      </c>
      <c r="D12" s="121">
        <v>0</v>
      </c>
      <c r="E12" s="233">
        <v>0</v>
      </c>
      <c r="F12" s="235">
        <v>0</v>
      </c>
      <c r="G12" s="7">
        <v>0</v>
      </c>
      <c r="H12" s="228">
        <f>SUM(B12+'Dec Report'!H12)</f>
        <v>0</v>
      </c>
      <c r="I12" s="228">
        <f>SUM(C12+'Dec Report'!I12)</f>
        <v>0</v>
      </c>
      <c r="J12" s="339">
        <f>SUM(D12+'Dec Report'!J12)</f>
        <v>0</v>
      </c>
      <c r="K12" s="233">
        <f>SUM(E12+'Dec Report'!K12)</f>
        <v>0</v>
      </c>
      <c r="L12" s="233">
        <f>SUM(F12+'Dec Report'!L12)</f>
        <v>0</v>
      </c>
      <c r="M12" s="329">
        <f>SUM(G12+'Dec Report'!M12)</f>
        <v>0</v>
      </c>
    </row>
    <row r="13" spans="1:15" ht="17" x14ac:dyDescent="0.2">
      <c r="A13" s="54" t="s">
        <v>6</v>
      </c>
      <c r="B13" s="226">
        <f>'01 Data Dump'!R36</f>
        <v>1</v>
      </c>
      <c r="C13" s="226">
        <f>'01 Data Dump'!R36</f>
        <v>1</v>
      </c>
      <c r="D13" s="122">
        <f>'01 Data Dump'!N36</f>
        <v>48628.800000000003</v>
      </c>
      <c r="E13" s="233">
        <v>0</v>
      </c>
      <c r="F13" s="232">
        <v>0</v>
      </c>
      <c r="G13" s="6">
        <v>0</v>
      </c>
      <c r="H13" s="228">
        <f>SUM(B13+'Dec Report'!H13)</f>
        <v>24</v>
      </c>
      <c r="I13" s="228">
        <f>SUM(C13+'Dec Report'!I13)</f>
        <v>24</v>
      </c>
      <c r="J13" s="339">
        <f>SUM(D13+'Dec Report'!J13)</f>
        <v>396288.13999999996</v>
      </c>
      <c r="K13" s="233">
        <f>SUM(E13+'Dec Report'!K13)</f>
        <v>20</v>
      </c>
      <c r="L13" s="233">
        <f>SUM(F13+'Dec Report'!L13)</f>
        <v>20</v>
      </c>
      <c r="M13" s="329">
        <f>SUM(G13+'Dec Report'!M13)</f>
        <v>229184.84999999998</v>
      </c>
    </row>
    <row r="14" spans="1:15" ht="16" x14ac:dyDescent="0.2">
      <c r="A14" s="52" t="s">
        <v>7</v>
      </c>
      <c r="B14" s="226">
        <v>0</v>
      </c>
      <c r="C14" s="226">
        <v>0</v>
      </c>
      <c r="D14" s="121">
        <v>0</v>
      </c>
      <c r="E14" s="233">
        <v>0</v>
      </c>
      <c r="F14" s="232">
        <v>0</v>
      </c>
      <c r="G14" s="7">
        <v>0</v>
      </c>
      <c r="H14" s="228">
        <f>SUM(B14+'Dec Report'!H14)</f>
        <v>0</v>
      </c>
      <c r="I14" s="228">
        <f>SUM(C14+'Dec Report'!I14)</f>
        <v>0</v>
      </c>
      <c r="J14" s="339">
        <f>SUM(D14+'Dec Report'!J14)</f>
        <v>0</v>
      </c>
      <c r="K14" s="233">
        <f>SUM(E14+'Dec Report'!K14)</f>
        <v>0</v>
      </c>
      <c r="L14" s="233">
        <f>SUM(F14+'Dec Report'!L14)</f>
        <v>0</v>
      </c>
      <c r="M14" s="329">
        <f>SUM(G14+'Dec Report'!M14)</f>
        <v>0</v>
      </c>
    </row>
    <row r="15" spans="1:15" ht="16" x14ac:dyDescent="0.2">
      <c r="A15" s="52" t="s">
        <v>8</v>
      </c>
      <c r="B15" s="226">
        <v>0</v>
      </c>
      <c r="C15" s="226">
        <v>0</v>
      </c>
      <c r="D15" s="121">
        <v>0</v>
      </c>
      <c r="E15" s="233">
        <v>0</v>
      </c>
      <c r="F15" s="232">
        <v>0</v>
      </c>
      <c r="G15" s="7">
        <v>0</v>
      </c>
      <c r="H15" s="228">
        <f>SUM(B15+'Dec Report'!H15)</f>
        <v>8</v>
      </c>
      <c r="I15" s="228">
        <f>SUM(C15+'Dec Report'!I15)</f>
        <v>8</v>
      </c>
      <c r="J15" s="339">
        <f>SUM(D15+'Dec Report'!J15)</f>
        <v>1762314.5</v>
      </c>
      <c r="K15" s="233">
        <f>SUM(E15+'Dec Report'!K15)</f>
        <v>4</v>
      </c>
      <c r="L15" s="233">
        <f>SUM(F15+'Dec Report'!L15)</f>
        <v>4</v>
      </c>
      <c r="M15" s="329">
        <f>SUM(G15+'Dec Report'!M15)</f>
        <v>183246.66</v>
      </c>
    </row>
    <row r="16" spans="1:15" ht="16" x14ac:dyDescent="0.2">
      <c r="A16" s="52" t="s">
        <v>9</v>
      </c>
      <c r="B16" s="226">
        <v>0</v>
      </c>
      <c r="C16" s="226">
        <v>0</v>
      </c>
      <c r="D16" s="121">
        <v>0</v>
      </c>
      <c r="E16" s="233">
        <v>0</v>
      </c>
      <c r="F16" s="232">
        <v>0</v>
      </c>
      <c r="G16" s="8">
        <v>0</v>
      </c>
      <c r="H16" s="228">
        <f>SUM(B16+'Dec Report'!H16)</f>
        <v>1</v>
      </c>
      <c r="I16" s="228">
        <f>SUM(C16+'Dec Report'!I16)</f>
        <v>1</v>
      </c>
      <c r="J16" s="339">
        <f>SUM(D16+'Dec Report'!J16)</f>
        <v>37000000</v>
      </c>
      <c r="K16" s="233">
        <f>SUM(E16+'Dec Report'!K16)</f>
        <v>0</v>
      </c>
      <c r="L16" s="233">
        <f>SUM(F16+'Dec Report'!L16)</f>
        <v>0</v>
      </c>
      <c r="M16" s="329">
        <f>SUM(G16+'Dec Report'!M16)</f>
        <v>0</v>
      </c>
    </row>
    <row r="17" spans="1:15" ht="16" x14ac:dyDescent="0.2">
      <c r="A17" s="52" t="s">
        <v>10</v>
      </c>
      <c r="B17" s="226">
        <v>0</v>
      </c>
      <c r="C17" s="226">
        <v>0</v>
      </c>
      <c r="D17" s="121">
        <v>0</v>
      </c>
      <c r="E17" s="233">
        <v>0</v>
      </c>
      <c r="F17" s="232">
        <v>0</v>
      </c>
      <c r="G17" s="8">
        <v>0</v>
      </c>
      <c r="H17" s="228">
        <f>SUM(B17+'Dec Report'!H17)</f>
        <v>0</v>
      </c>
      <c r="I17" s="228">
        <f>SUM(C17+'Dec Report'!I17)</f>
        <v>0</v>
      </c>
      <c r="J17" s="339">
        <f>SUM(D17+'Dec Report'!J17)</f>
        <v>0</v>
      </c>
      <c r="K17" s="233">
        <f>SUM(E17+'Dec Report'!K17)</f>
        <v>0</v>
      </c>
      <c r="L17" s="233">
        <f>SUM(F17+'Dec Report'!L17)</f>
        <v>0</v>
      </c>
      <c r="M17" s="329">
        <f>SUM(G17+'Dec Report'!M17)</f>
        <v>0</v>
      </c>
    </row>
    <row r="18" spans="1:15" ht="17" thickBot="1" x14ac:dyDescent="0.25">
      <c r="A18" s="55" t="s">
        <v>11</v>
      </c>
      <c r="B18" s="226">
        <v>0</v>
      </c>
      <c r="C18" s="226">
        <v>0</v>
      </c>
      <c r="D18" s="121">
        <v>0</v>
      </c>
      <c r="E18" s="233">
        <v>0</v>
      </c>
      <c r="F18" s="232">
        <v>0</v>
      </c>
      <c r="G18" s="8">
        <v>0</v>
      </c>
      <c r="H18" s="239">
        <f>SUM(B18+'Dec Report'!H18)</f>
        <v>0</v>
      </c>
      <c r="I18" s="239">
        <f>SUM(C18+'Dec Report'!I18)</f>
        <v>0</v>
      </c>
      <c r="J18" s="340">
        <f>SUM(D18+'Dec Report'!J18)</f>
        <v>0</v>
      </c>
      <c r="K18" s="236">
        <f>SUM(E18+'Dec Report'!K18)</f>
        <v>0</v>
      </c>
      <c r="L18" s="236">
        <f>SUM(F18+'Dec Report'!L18)</f>
        <v>0</v>
      </c>
      <c r="M18" s="330">
        <f>SUM(G18+'Dec Report'!M18)</f>
        <v>0</v>
      </c>
    </row>
    <row r="19" spans="1:15" ht="17" thickBot="1" x14ac:dyDescent="0.25">
      <c r="A19" s="56" t="s">
        <v>12</v>
      </c>
      <c r="B19" s="230">
        <f>SUM(B5:B18)</f>
        <v>13</v>
      </c>
      <c r="C19" s="230">
        <f t="shared" ref="C19:M19" si="0">SUM(C5:C18)</f>
        <v>14</v>
      </c>
      <c r="D19" s="88">
        <f t="shared" si="0"/>
        <v>1852703.81</v>
      </c>
      <c r="E19" s="237">
        <f t="shared" si="0"/>
        <v>24</v>
      </c>
      <c r="F19" s="237">
        <f t="shared" si="0"/>
        <v>62</v>
      </c>
      <c r="G19" s="90">
        <f t="shared" si="0"/>
        <v>4276576.1399999997</v>
      </c>
      <c r="H19" s="230">
        <f t="shared" si="0"/>
        <v>145</v>
      </c>
      <c r="I19" s="230">
        <f t="shared" si="0"/>
        <v>421</v>
      </c>
      <c r="J19" s="88">
        <f t="shared" si="0"/>
        <v>65159293.379999995</v>
      </c>
      <c r="K19" s="237">
        <f t="shared" si="0"/>
        <v>194</v>
      </c>
      <c r="L19" s="237">
        <f t="shared" si="0"/>
        <v>785</v>
      </c>
      <c r="M19" s="307">
        <f t="shared" si="0"/>
        <v>47748537.789999999</v>
      </c>
      <c r="N19" s="23"/>
    </row>
    <row r="20" spans="1:15" ht="17" thickBot="1" x14ac:dyDescent="0.25">
      <c r="A20" s="57"/>
      <c r="B20" s="57"/>
      <c r="C20" s="57"/>
      <c r="D20" s="57"/>
      <c r="E20" s="57"/>
      <c r="F20" s="57"/>
      <c r="G20" s="57"/>
      <c r="H20" s="57"/>
      <c r="I20" s="57"/>
      <c r="J20" s="57"/>
      <c r="K20" s="57"/>
      <c r="L20" s="57"/>
      <c r="M20" s="57"/>
    </row>
    <row r="21" spans="1:15"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5" ht="16" x14ac:dyDescent="0.15">
      <c r="A22" s="61" t="s">
        <v>44</v>
      </c>
      <c r="B22" s="133"/>
      <c r="C22" s="240">
        <f>'01 Data Dump'!B32</f>
        <v>17</v>
      </c>
      <c r="D22" s="156">
        <f>'01 Data Dump'!N32</f>
        <v>358946.74</v>
      </c>
      <c r="E22" s="138"/>
      <c r="F22" s="244">
        <v>14</v>
      </c>
      <c r="G22" s="141">
        <v>959022</v>
      </c>
      <c r="H22" s="136"/>
      <c r="I22" s="240">
        <f>SUM(C22+'Dec Report'!I22)</f>
        <v>283</v>
      </c>
      <c r="J22" s="341">
        <f>SUM(D22+'Dec Report'!J22)</f>
        <v>7894833.0999999996</v>
      </c>
      <c r="K22" s="249"/>
      <c r="L22" s="278">
        <f>SUM(F22+'Dec Report'!L22)</f>
        <v>311</v>
      </c>
      <c r="M22" s="332">
        <f>SUM(G22+'Dec Report'!M22)</f>
        <v>5132994.92</v>
      </c>
      <c r="O22" s="23"/>
    </row>
    <row r="23" spans="1:15" ht="16" x14ac:dyDescent="0.2">
      <c r="A23" s="62" t="s">
        <v>13</v>
      </c>
      <c r="B23" s="134"/>
      <c r="C23" s="241">
        <f>'01 Data Dump'!B14</f>
        <v>12</v>
      </c>
      <c r="D23" s="157">
        <f>'01 Data Dump'!N14</f>
        <v>1914129</v>
      </c>
      <c r="E23" s="139"/>
      <c r="F23" s="245">
        <v>15</v>
      </c>
      <c r="G23" s="15">
        <v>3658193.5300000003</v>
      </c>
      <c r="H23" s="134"/>
      <c r="I23" s="241">
        <f>SUM(C23+'Dec Report'!I23)</f>
        <v>161</v>
      </c>
      <c r="J23" s="342">
        <f>SUM(D23+'Dec Report'!J23)</f>
        <v>62622612.68</v>
      </c>
      <c r="K23" s="251"/>
      <c r="L23" s="279">
        <f>SUM(F23+'Dec Report'!L23)</f>
        <v>144</v>
      </c>
      <c r="M23" s="333">
        <f>SUM(G23+'Dec Report'!M23)</f>
        <v>20160435.289999999</v>
      </c>
    </row>
    <row r="24" spans="1:15" ht="17" thickBot="1" x14ac:dyDescent="0.25">
      <c r="A24" s="63" t="s">
        <v>47</v>
      </c>
      <c r="B24" s="135"/>
      <c r="C24" s="242">
        <v>1</v>
      </c>
      <c r="D24" s="158">
        <f>'01 Data Dump'!AA5</f>
        <v>2164562.06</v>
      </c>
      <c r="E24" s="140"/>
      <c r="F24" s="246">
        <v>1</v>
      </c>
      <c r="G24" s="16">
        <v>1245417.74</v>
      </c>
      <c r="H24" s="137"/>
      <c r="I24" s="248">
        <f>SUM(C24+'Dec Report'!I24)</f>
        <v>20</v>
      </c>
      <c r="J24" s="343">
        <f>SUM(D24+'Dec Report'!J24)</f>
        <v>3162277.18</v>
      </c>
      <c r="K24" s="253"/>
      <c r="L24" s="280">
        <f>SUM(F24+'Dec Report'!L24)</f>
        <v>8</v>
      </c>
      <c r="M24" s="334">
        <f>SUM(G24+'Dec Report'!M24)</f>
        <v>5168616.22</v>
      </c>
    </row>
    <row r="25" spans="1:15" ht="17" thickBot="1" x14ac:dyDescent="0.25">
      <c r="A25" s="64" t="s">
        <v>14</v>
      </c>
      <c r="B25" s="132"/>
      <c r="C25" s="243">
        <f>SUM(C22:C24)</f>
        <v>30</v>
      </c>
      <c r="D25" s="91">
        <f>SUM(D22:D24)</f>
        <v>4437637.8000000007</v>
      </c>
      <c r="E25" s="129"/>
      <c r="F25" s="247">
        <f>SUM(F22:F24)</f>
        <v>30</v>
      </c>
      <c r="G25" s="92">
        <f>SUM(G22:G24)</f>
        <v>5862633.2700000005</v>
      </c>
      <c r="H25" s="132"/>
      <c r="I25" s="243">
        <f>SUM(I22:I24)</f>
        <v>464</v>
      </c>
      <c r="J25" s="91">
        <f>SUM(J22:J24)</f>
        <v>73679722.960000008</v>
      </c>
      <c r="K25" s="322"/>
      <c r="L25" s="247">
        <f>SUM(L22:L24)</f>
        <v>463</v>
      </c>
      <c r="M25" s="143">
        <f>SUM(M22:M24)</f>
        <v>30462046.43</v>
      </c>
    </row>
    <row r="26" spans="1:15" ht="17" thickBot="1" x14ac:dyDescent="0.25">
      <c r="A26" s="57"/>
      <c r="B26" s="57"/>
      <c r="C26" s="57"/>
      <c r="D26" s="57"/>
      <c r="E26" s="57"/>
      <c r="F26" s="57"/>
      <c r="G26" s="57"/>
      <c r="H26" s="57"/>
      <c r="I26" s="57"/>
      <c r="J26" s="57"/>
      <c r="K26" s="57"/>
      <c r="L26" s="57"/>
      <c r="M26" s="57"/>
    </row>
    <row r="27" spans="1:15"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5" ht="18" thickBot="1" x14ac:dyDescent="0.25">
      <c r="A28" s="67" t="s">
        <v>62</v>
      </c>
      <c r="B28" s="126"/>
      <c r="C28" s="127">
        <v>2</v>
      </c>
      <c r="D28" s="103">
        <f>SUM(C5:C12)+C28</f>
        <v>15</v>
      </c>
      <c r="E28" s="129"/>
      <c r="F28" s="128">
        <v>0</v>
      </c>
      <c r="G28" s="99">
        <f>SUM(F5:F12)+F28</f>
        <v>62</v>
      </c>
      <c r="H28" s="125"/>
      <c r="I28" s="124">
        <f>SUM(C28+'Dec Report'!I28)</f>
        <v>12</v>
      </c>
      <c r="J28" s="124">
        <f>SUM(D28+'Dec Report'!J28)</f>
        <v>400</v>
      </c>
      <c r="K28" s="129"/>
      <c r="L28" s="128">
        <f>SUM(F28+'Dec Report'!L28)</f>
        <v>9</v>
      </c>
      <c r="M28" s="128">
        <f>SUM(G28+'Dec Report'!M28)</f>
        <v>770</v>
      </c>
      <c r="O28" s="23"/>
    </row>
    <row r="29" spans="1:15" ht="17" thickBot="1" x14ac:dyDescent="0.25">
      <c r="A29" s="57"/>
      <c r="B29" s="57"/>
      <c r="C29" s="57"/>
      <c r="D29" s="57"/>
      <c r="E29" s="57"/>
      <c r="F29" s="57"/>
      <c r="G29" s="57"/>
      <c r="H29" s="57"/>
      <c r="I29" s="57"/>
      <c r="J29" s="57"/>
      <c r="K29" s="57"/>
      <c r="L29" s="57"/>
      <c r="M29" s="57"/>
    </row>
    <row r="30" spans="1:15"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5" ht="35" thickBot="1" x14ac:dyDescent="0.25">
      <c r="A31" s="69" t="s">
        <v>64</v>
      </c>
      <c r="B31" s="126"/>
      <c r="C31" s="131">
        <f>SUM(B19+C25)</f>
        <v>43</v>
      </c>
      <c r="D31" s="91">
        <f>SUM(D19+D25)</f>
        <v>6290341.6100000013</v>
      </c>
      <c r="E31" s="308"/>
      <c r="F31" s="128">
        <f>SUM(E19+F25)</f>
        <v>54</v>
      </c>
      <c r="G31" s="92">
        <f>SUM(G19+G25)</f>
        <v>10139209.41</v>
      </c>
      <c r="H31" s="126"/>
      <c r="I31" s="131">
        <f>SUM(H19+I25)</f>
        <v>609</v>
      </c>
      <c r="J31" s="91">
        <f>SUM(J19+J25)</f>
        <v>138839016.34</v>
      </c>
      <c r="K31" s="148"/>
      <c r="L31" s="128">
        <f>SUM(K19+L25)</f>
        <v>657</v>
      </c>
      <c r="M31" s="93">
        <f>SUM(M19+M25)</f>
        <v>78210584.219999999</v>
      </c>
      <c r="O31" s="23"/>
    </row>
    <row r="32" spans="1:15" ht="17" thickBot="1" x14ac:dyDescent="0.25">
      <c r="A32" s="57"/>
      <c r="B32" s="57"/>
      <c r="C32" s="57"/>
      <c r="D32" s="57"/>
      <c r="E32" s="57"/>
      <c r="F32" s="57"/>
      <c r="G32" s="57"/>
      <c r="H32" s="57"/>
      <c r="I32" s="57"/>
      <c r="J32" s="57"/>
      <c r="K32" s="57"/>
      <c r="L32" s="57"/>
      <c r="M32" s="57"/>
    </row>
    <row r="33" spans="1:15" ht="17" thickBot="1" x14ac:dyDescent="0.25">
      <c r="A33" s="70" t="s">
        <v>45</v>
      </c>
      <c r="B33" s="763">
        <f>'01 Data Dump'!N52</f>
        <v>8736017.8399999999</v>
      </c>
      <c r="C33" s="763"/>
      <c r="D33" s="764"/>
      <c r="E33" s="57"/>
      <c r="F33" s="57"/>
      <c r="G33" s="345"/>
      <c r="H33" s="57"/>
      <c r="I33" s="57"/>
      <c r="J33" s="57"/>
      <c r="K33" s="57"/>
      <c r="L33" s="57"/>
      <c r="M33" s="57"/>
    </row>
    <row r="34" spans="1:15" ht="17" thickBot="1" x14ac:dyDescent="0.25">
      <c r="A34" s="71"/>
      <c r="B34" s="72"/>
      <c r="C34" s="72"/>
      <c r="D34" s="72"/>
      <c r="E34" s="57"/>
      <c r="F34" s="57"/>
      <c r="G34" s="57"/>
      <c r="H34" s="57"/>
      <c r="I34" s="57"/>
      <c r="J34" s="57"/>
      <c r="K34" s="57"/>
      <c r="L34" s="57"/>
      <c r="M34" s="57"/>
    </row>
    <row r="35" spans="1:15" ht="17" thickBot="1" x14ac:dyDescent="0.25">
      <c r="A35" s="57"/>
      <c r="B35" s="777" t="s">
        <v>67</v>
      </c>
      <c r="C35" s="766"/>
      <c r="D35" s="768"/>
      <c r="E35" s="766" t="s">
        <v>48</v>
      </c>
      <c r="F35" s="766"/>
      <c r="G35" s="767"/>
      <c r="H35" s="766" t="s">
        <v>68</v>
      </c>
      <c r="I35" s="766"/>
      <c r="J35" s="767"/>
      <c r="K35" s="766" t="s">
        <v>49</v>
      </c>
      <c r="L35" s="766"/>
      <c r="M35" s="768"/>
      <c r="O35" s="23"/>
    </row>
    <row r="36" spans="1:15" ht="16" x14ac:dyDescent="0.15">
      <c r="A36" s="73" t="s">
        <v>16</v>
      </c>
      <c r="B36" s="761" t="s">
        <v>2</v>
      </c>
      <c r="C36" s="761"/>
      <c r="D36" s="74" t="s">
        <v>1</v>
      </c>
      <c r="E36" s="761" t="s">
        <v>2</v>
      </c>
      <c r="F36" s="761"/>
      <c r="G36" s="74" t="s">
        <v>1</v>
      </c>
      <c r="H36" s="761" t="s">
        <v>2</v>
      </c>
      <c r="I36" s="761"/>
      <c r="J36" s="74" t="s">
        <v>1</v>
      </c>
      <c r="K36" s="761" t="s">
        <v>2</v>
      </c>
      <c r="L36" s="761"/>
      <c r="M36" s="75" t="s">
        <v>1</v>
      </c>
      <c r="N36" s="327"/>
    </row>
    <row r="37" spans="1:15" ht="16" x14ac:dyDescent="0.2">
      <c r="A37" s="52" t="s">
        <v>19</v>
      </c>
      <c r="B37" s="172"/>
      <c r="C37" s="173">
        <f>C31</f>
        <v>43</v>
      </c>
      <c r="D37" s="85">
        <f>SUM('01 Five Reports'!C24+'01 Five Reports'!G27)-'Jan Report '!D41</f>
        <v>69658.789999999994</v>
      </c>
      <c r="E37" s="164"/>
      <c r="F37" s="366">
        <v>54</v>
      </c>
      <c r="G37" s="17">
        <v>85734.290000000008</v>
      </c>
      <c r="H37" s="172"/>
      <c r="I37" s="258">
        <f>SUM(C37+'Dec Report'!I37)</f>
        <v>609</v>
      </c>
      <c r="J37" s="344">
        <f>SUM(D37+'Dec Report'!J37)</f>
        <v>794380.02</v>
      </c>
      <c r="K37" s="111"/>
      <c r="L37" s="274">
        <f>SUM(F37+'Dec Report'!L37)</f>
        <v>657</v>
      </c>
      <c r="M37" s="323">
        <f>SUM(G37+'Dec Report'!M37)</f>
        <v>857291.26</v>
      </c>
    </row>
    <row r="38" spans="1:15" ht="16" x14ac:dyDescent="0.2">
      <c r="A38" s="52" t="s">
        <v>20</v>
      </c>
      <c r="B38" s="176"/>
      <c r="C38" s="283">
        <f>'01 Five Reports'!J4</f>
        <v>91</v>
      </c>
      <c r="D38" s="85">
        <f>SUM('01 Five Reports'!C25+'01 Five Reports'!G28)</f>
        <v>18470.07</v>
      </c>
      <c r="E38" s="164"/>
      <c r="F38" s="263">
        <v>49</v>
      </c>
      <c r="G38" s="18">
        <v>13144.71</v>
      </c>
      <c r="H38" s="172"/>
      <c r="I38" s="258">
        <f>SUM(C38+'Dec Report'!I38)</f>
        <v>725</v>
      </c>
      <c r="J38" s="344">
        <f>SUM(D38+'Dec Report'!J38)</f>
        <v>192638.96999999997</v>
      </c>
      <c r="K38" s="111"/>
      <c r="L38" s="274">
        <f>SUM(F38+'Dec Report'!L38)</f>
        <v>680</v>
      </c>
      <c r="M38" s="323">
        <f>SUM(G38+'Dec Report'!M38)</f>
        <v>158935.73000000001</v>
      </c>
    </row>
    <row r="39" spans="1:15" ht="16" x14ac:dyDescent="0.2">
      <c r="A39" s="52" t="s">
        <v>21</v>
      </c>
      <c r="B39" s="176"/>
      <c r="C39" s="283">
        <f>'01 Five Reports'!J6</f>
        <v>57</v>
      </c>
      <c r="D39" s="85">
        <f>SUM('01 Five Reports'!C26)</f>
        <v>6003</v>
      </c>
      <c r="E39" s="164"/>
      <c r="F39" s="367">
        <v>61</v>
      </c>
      <c r="G39" s="17">
        <v>7133</v>
      </c>
      <c r="H39" s="172"/>
      <c r="I39" s="258">
        <f>SUM(C39+'Dec Report'!I39)</f>
        <v>432</v>
      </c>
      <c r="J39" s="344">
        <f>SUM(D39+'Dec Report'!J39)</f>
        <v>222957.2</v>
      </c>
      <c r="K39" s="111"/>
      <c r="L39" s="274">
        <f>SUM(F39+'Dec Report'!L39)</f>
        <v>500</v>
      </c>
      <c r="M39" s="323">
        <f>SUM(G39+'Dec Report'!M39)</f>
        <v>131634</v>
      </c>
    </row>
    <row r="40" spans="1:15" ht="16" x14ac:dyDescent="0.2">
      <c r="A40" s="52" t="s">
        <v>22</v>
      </c>
      <c r="B40" s="176"/>
      <c r="C40" s="283">
        <f>'01 Five Reports'!J5</f>
        <v>96</v>
      </c>
      <c r="D40" s="85">
        <f>SUM('01 Five Reports'!C27+'01 Five Reports'!G29)</f>
        <v>10610</v>
      </c>
      <c r="E40" s="164"/>
      <c r="F40" s="263">
        <v>68</v>
      </c>
      <c r="G40" s="18">
        <v>6179</v>
      </c>
      <c r="H40" s="172"/>
      <c r="I40" s="258">
        <f>SUM(C40+'Dec Report'!I40)</f>
        <v>708</v>
      </c>
      <c r="J40" s="344">
        <f>SUM(D40+'Dec Report'!J40)</f>
        <v>82706</v>
      </c>
      <c r="K40" s="111"/>
      <c r="L40" s="274">
        <f>SUM(F40+'Dec Report'!L40)</f>
        <v>735</v>
      </c>
      <c r="M40" s="323">
        <f>SUM(G40+'Dec Report'!M40)</f>
        <v>79931</v>
      </c>
    </row>
    <row r="41" spans="1:15" ht="17" thickBot="1" x14ac:dyDescent="0.25">
      <c r="A41" s="55" t="s">
        <v>51</v>
      </c>
      <c r="B41" s="182"/>
      <c r="C41" s="284">
        <f>'01 Five Reports'!J3</f>
        <v>6</v>
      </c>
      <c r="D41" s="86">
        <f>SUM('01 Five Reports'!C57+'01 Five Reports'!G58)</f>
        <v>133</v>
      </c>
      <c r="E41" s="165"/>
      <c r="F41" s="368">
        <v>5</v>
      </c>
      <c r="G41" s="20">
        <v>95</v>
      </c>
      <c r="H41" s="172"/>
      <c r="I41" s="258">
        <f>SUM(C41+'Dec Report'!I41)</f>
        <v>45</v>
      </c>
      <c r="J41" s="344">
        <f>SUM(D41+'Dec Report'!J41)</f>
        <v>154007.47999999998</v>
      </c>
      <c r="K41" s="187"/>
      <c r="L41" s="274">
        <f>SUM(F41+'Dec Report'!L41)</f>
        <v>38</v>
      </c>
      <c r="M41" s="323">
        <f>SUM(G41+'Dec Report'!M41)</f>
        <v>741</v>
      </c>
    </row>
    <row r="42" spans="1:15" ht="17" thickBot="1" x14ac:dyDescent="0.25">
      <c r="A42" s="76" t="s">
        <v>18</v>
      </c>
      <c r="B42" s="174"/>
      <c r="C42" s="184">
        <f>SUM(C37:C41)</f>
        <v>293</v>
      </c>
      <c r="D42" s="94">
        <f>SUM(D37:D41)</f>
        <v>104874.85999999999</v>
      </c>
      <c r="E42" s="166"/>
      <c r="F42" s="265">
        <f>SUM(F37:F41)</f>
        <v>237</v>
      </c>
      <c r="G42" s="95">
        <f>SUM(G37:G41)</f>
        <v>112286</v>
      </c>
      <c r="H42" s="174"/>
      <c r="I42" s="270">
        <f>SUM(I37:I41)</f>
        <v>2519</v>
      </c>
      <c r="J42" s="94">
        <f>SUM(J37:J41)</f>
        <v>1446689.67</v>
      </c>
      <c r="K42" s="169"/>
      <c r="L42" s="265">
        <f>SUM(L37:L41)</f>
        <v>2610</v>
      </c>
      <c r="M42" s="190">
        <f>SUM(M37:M41)</f>
        <v>1228532.99</v>
      </c>
    </row>
    <row r="43" spans="1:15" ht="17" thickBot="1" x14ac:dyDescent="0.25">
      <c r="A43" s="57"/>
      <c r="B43" s="57"/>
      <c r="C43" s="57"/>
      <c r="D43" s="57"/>
      <c r="E43" s="57"/>
      <c r="F43" s="57"/>
      <c r="G43" s="57"/>
      <c r="H43" s="57"/>
      <c r="I43" s="57"/>
      <c r="J43" s="57"/>
      <c r="K43" s="57"/>
      <c r="L43" s="57"/>
      <c r="M43" s="57"/>
    </row>
    <row r="44" spans="1:15"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5" ht="16" x14ac:dyDescent="0.2">
      <c r="A45" s="51" t="s">
        <v>36</v>
      </c>
      <c r="B45" s="195"/>
      <c r="C45" s="271">
        <f>'01 Five Reports'!J17</f>
        <v>106</v>
      </c>
      <c r="D45" s="219">
        <f>SUM('01 Five Reports'!G21)</f>
        <v>7021</v>
      </c>
      <c r="E45" s="113"/>
      <c r="F45" s="276">
        <v>60</v>
      </c>
      <c r="G45" s="384">
        <v>14262</v>
      </c>
      <c r="H45" s="196"/>
      <c r="I45" s="271">
        <f>SUM(C45+'Dec Report'!I45)</f>
        <v>493</v>
      </c>
      <c r="J45" s="316">
        <f>SUM(D45+'Dec Report'!J45)</f>
        <v>111273</v>
      </c>
      <c r="K45" s="288"/>
      <c r="L45" s="285">
        <f>SUM(F45+'Dec Report'!L45)</f>
        <v>589</v>
      </c>
      <c r="M45" s="335">
        <f>SUM(G45+'Dec Report'!M45)</f>
        <v>130562</v>
      </c>
    </row>
    <row r="46" spans="1:15" ht="16" x14ac:dyDescent="0.2">
      <c r="A46" s="52" t="s">
        <v>35</v>
      </c>
      <c r="B46" s="176"/>
      <c r="C46" s="272">
        <f>'01 Five Reports'!J15</f>
        <v>29</v>
      </c>
      <c r="D46" s="220">
        <f>SUM('01 Five Reports'!C63+'01 Five Reports'!G76)</f>
        <v>14372.5</v>
      </c>
      <c r="E46" s="109"/>
      <c r="F46" s="369">
        <v>2</v>
      </c>
      <c r="G46" s="383">
        <v>818</v>
      </c>
      <c r="H46" s="105"/>
      <c r="I46" s="272">
        <f>SUM(C46+'Dec Report'!I46)</f>
        <v>199</v>
      </c>
      <c r="J46" s="317">
        <f>SUM(D46+'Dec Report'!J46)</f>
        <v>113489.20999999999</v>
      </c>
      <c r="K46" s="289"/>
      <c r="L46" s="286">
        <f>SUM(F46+'Dec Report'!L46)</f>
        <v>85</v>
      </c>
      <c r="M46" s="336">
        <f>SUM(G46+'Dec Report'!M46)</f>
        <v>139832.70000000001</v>
      </c>
    </row>
    <row r="47" spans="1:15" ht="16" x14ac:dyDescent="0.2">
      <c r="A47" s="52" t="s">
        <v>25</v>
      </c>
      <c r="B47" s="176"/>
      <c r="C47" s="272">
        <f>'01 Five Reports'!J16</f>
        <v>109</v>
      </c>
      <c r="D47" s="220">
        <f>SUM('01 Five Reports'!G82)</f>
        <v>10955</v>
      </c>
      <c r="E47" s="109"/>
      <c r="F47" s="369">
        <v>51</v>
      </c>
      <c r="G47" s="383">
        <v>22330</v>
      </c>
      <c r="H47" s="105"/>
      <c r="I47" s="272">
        <f>SUM(C47+'Dec Report'!I47)</f>
        <v>401</v>
      </c>
      <c r="J47" s="317">
        <f>SUM(D47+'Dec Report'!J47)</f>
        <v>151886</v>
      </c>
      <c r="K47" s="289"/>
      <c r="L47" s="286">
        <f>SUM(F47+'Dec Report'!L47)</f>
        <v>464</v>
      </c>
      <c r="M47" s="336">
        <f>SUM(G47+'Dec Report'!M47)</f>
        <v>207132</v>
      </c>
    </row>
    <row r="48" spans="1:15" ht="16" x14ac:dyDescent="0.2">
      <c r="A48" s="52" t="s">
        <v>26</v>
      </c>
      <c r="B48" s="172"/>
      <c r="C48" s="258">
        <v>0</v>
      </c>
      <c r="D48" s="220">
        <v>0</v>
      </c>
      <c r="E48" s="109"/>
      <c r="F48" s="369">
        <v>1</v>
      </c>
      <c r="G48" s="383">
        <v>269</v>
      </c>
      <c r="H48" s="105"/>
      <c r="I48" s="272">
        <f>SUM(C48+'Dec Report'!I48)</f>
        <v>3</v>
      </c>
      <c r="J48" s="317">
        <f>SUM(D48+'Dec Report'!J48)</f>
        <v>807</v>
      </c>
      <c r="K48" s="289"/>
      <c r="L48" s="286">
        <f>SUM(F48+'Dec Report'!L48)</f>
        <v>1</v>
      </c>
      <c r="M48" s="336">
        <f>SUM(G48+'Dec Report'!M48)</f>
        <v>269</v>
      </c>
    </row>
    <row r="49" spans="1:13" ht="16" x14ac:dyDescent="0.2">
      <c r="A49" s="52" t="s">
        <v>27</v>
      </c>
      <c r="B49" s="176"/>
      <c r="C49" s="272">
        <f>'01 Five Reports'!J13</f>
        <v>4</v>
      </c>
      <c r="D49" s="220">
        <f>SUM('01 Five Reports'!G70)</f>
        <v>2907.56</v>
      </c>
      <c r="E49" s="109"/>
      <c r="F49" s="369">
        <v>0</v>
      </c>
      <c r="G49" s="383">
        <v>0</v>
      </c>
      <c r="H49" s="105"/>
      <c r="I49" s="272">
        <f>SUM(C49+'Dec Report'!I49)</f>
        <v>116</v>
      </c>
      <c r="J49" s="317">
        <f>SUM(D49+'Dec Report'!J49)</f>
        <v>122390.31</v>
      </c>
      <c r="K49" s="289"/>
      <c r="L49" s="286">
        <f>SUM(F49+'Dec Report'!L49)</f>
        <v>108</v>
      </c>
      <c r="M49" s="336">
        <f>SUM(G49+'Dec Report'!M49)</f>
        <v>167047.15</v>
      </c>
    </row>
    <row r="50" spans="1:13" ht="16" x14ac:dyDescent="0.2">
      <c r="A50" s="52" t="s">
        <v>28</v>
      </c>
      <c r="B50" s="176"/>
      <c r="C50" s="272">
        <f>'01 Five Reports'!J14</f>
        <v>1</v>
      </c>
      <c r="D50" s="220">
        <f>SUM('01 Five Reports'!G73)</f>
        <v>68</v>
      </c>
      <c r="E50" s="109"/>
      <c r="F50" s="369">
        <v>1</v>
      </c>
      <c r="G50" s="383">
        <v>222</v>
      </c>
      <c r="H50" s="105"/>
      <c r="I50" s="272">
        <f>SUM(C50+'Dec Report'!I50)</f>
        <v>28</v>
      </c>
      <c r="J50" s="317">
        <f>SUM(D50+'Dec Report'!J50)</f>
        <v>2982</v>
      </c>
      <c r="K50" s="289"/>
      <c r="L50" s="286">
        <f>SUM(F50+'Dec Report'!L50)</f>
        <v>12</v>
      </c>
      <c r="M50" s="336">
        <f>SUM(G50+'Dec Report'!M50)</f>
        <v>2544</v>
      </c>
    </row>
    <row r="51" spans="1:13" ht="16" x14ac:dyDescent="0.2">
      <c r="A51" s="52" t="s">
        <v>3</v>
      </c>
      <c r="B51" s="176"/>
      <c r="C51" s="272">
        <f>'01 Five Reports'!J11</f>
        <v>1</v>
      </c>
      <c r="D51" s="220">
        <f>SUM('01 Five Reports'!G60)</f>
        <v>0</v>
      </c>
      <c r="E51" s="109"/>
      <c r="F51" s="369">
        <v>0</v>
      </c>
      <c r="G51" s="383">
        <v>0</v>
      </c>
      <c r="H51" s="105"/>
      <c r="I51" s="272">
        <f>SUM(C51+'Dec Report'!I51)</f>
        <v>19</v>
      </c>
      <c r="J51" s="317">
        <f>SUM(D51+'Dec Report'!J51)</f>
        <v>5246</v>
      </c>
      <c r="K51" s="289"/>
      <c r="L51" s="286">
        <f>SUM(F51+'Dec Report'!L51)</f>
        <v>10</v>
      </c>
      <c r="M51" s="336">
        <f>SUM(G51+'Dec Report'!M51)</f>
        <v>4015</v>
      </c>
    </row>
    <row r="52" spans="1:13" ht="16" x14ac:dyDescent="0.2">
      <c r="A52" s="52" t="s">
        <v>29</v>
      </c>
      <c r="B52" s="176"/>
      <c r="C52" s="272">
        <f>'01 Five Reports'!J12</f>
        <v>12</v>
      </c>
      <c r="D52" s="220">
        <f>SUM('01 Five Reports'!G5)</f>
        <v>1908</v>
      </c>
      <c r="E52" s="109"/>
      <c r="F52" s="369">
        <v>20</v>
      </c>
      <c r="G52" s="383">
        <v>3498</v>
      </c>
      <c r="H52" s="105"/>
      <c r="I52" s="272">
        <f>SUM(C52+'Dec Report'!I52)</f>
        <v>112</v>
      </c>
      <c r="J52" s="317">
        <f>SUM(D52+'Dec Report'!J52)</f>
        <v>21991</v>
      </c>
      <c r="K52" s="289"/>
      <c r="L52" s="286">
        <f>SUM(F52+'Dec Report'!L52)</f>
        <v>147</v>
      </c>
      <c r="M52" s="336">
        <f>SUM(G52+'Dec Report'!M52)</f>
        <v>29179.48</v>
      </c>
    </row>
    <row r="53" spans="1:13" ht="16" x14ac:dyDescent="0.2">
      <c r="A53" s="52" t="s">
        <v>30</v>
      </c>
      <c r="B53" s="172"/>
      <c r="C53" s="272">
        <v>0</v>
      </c>
      <c r="D53" s="220">
        <v>0</v>
      </c>
      <c r="E53" s="109"/>
      <c r="F53" s="369">
        <v>0</v>
      </c>
      <c r="G53" s="383">
        <v>0</v>
      </c>
      <c r="H53" s="105"/>
      <c r="I53" s="272">
        <f>SUM(C53+'Dec Report'!I53)</f>
        <v>7</v>
      </c>
      <c r="J53" s="317">
        <f>SUM(D53+'Dec Report'!J53)</f>
        <v>388</v>
      </c>
      <c r="K53" s="289"/>
      <c r="L53" s="286">
        <f>SUM(F53+'Dec Report'!L53)</f>
        <v>1</v>
      </c>
      <c r="M53" s="336">
        <f>SUM(G53+'Dec Report'!M53)</f>
        <v>388</v>
      </c>
    </row>
    <row r="54" spans="1:13" ht="16" x14ac:dyDescent="0.2">
      <c r="A54" s="52" t="s">
        <v>4</v>
      </c>
      <c r="B54" s="176"/>
      <c r="C54" s="272">
        <f>'01 Five Reports'!J19</f>
        <v>12</v>
      </c>
      <c r="D54" s="220">
        <f>SUM('01 Five Reports'!G8)</f>
        <v>3073</v>
      </c>
      <c r="E54" s="109"/>
      <c r="F54" s="369">
        <v>24</v>
      </c>
      <c r="G54" s="383">
        <v>6084</v>
      </c>
      <c r="H54" s="105"/>
      <c r="I54" s="272">
        <f>SUM(C54+'Dec Report'!I54)</f>
        <v>70</v>
      </c>
      <c r="J54" s="317">
        <f>SUM(D54+'Dec Report'!J54)</f>
        <v>25221</v>
      </c>
      <c r="K54" s="289"/>
      <c r="L54" s="286">
        <f>SUM(F54+'Dec Report'!L54)</f>
        <v>126</v>
      </c>
      <c r="M54" s="336">
        <f>SUM(G54+'Dec Report'!M54)</f>
        <v>36199.990000000005</v>
      </c>
    </row>
    <row r="55" spans="1:13" ht="16" x14ac:dyDescent="0.2">
      <c r="A55" s="52" t="s">
        <v>31</v>
      </c>
      <c r="B55" s="176"/>
      <c r="C55" s="272">
        <f>'01 Five Reports'!J18</f>
        <v>1</v>
      </c>
      <c r="D55" s="220">
        <f>SUM('01 Five Reports'!G4)</f>
        <v>324</v>
      </c>
      <c r="E55" s="109"/>
      <c r="F55" s="369">
        <v>0</v>
      </c>
      <c r="G55" s="383">
        <v>0</v>
      </c>
      <c r="H55" s="105"/>
      <c r="I55" s="272">
        <f>SUM(C55+'Dec Report'!I55)</f>
        <v>42</v>
      </c>
      <c r="J55" s="317">
        <f>SUM(D55+'Dec Report'!J55)</f>
        <v>3134</v>
      </c>
      <c r="K55" s="289"/>
      <c r="L55" s="286">
        <f>SUM(F55+'Dec Report'!L55)</f>
        <v>43</v>
      </c>
      <c r="M55" s="336">
        <f>SUM(G55+'Dec Report'!M55)</f>
        <v>3204</v>
      </c>
    </row>
    <row r="56" spans="1:13" ht="16" x14ac:dyDescent="0.2">
      <c r="A56" s="52" t="s">
        <v>32</v>
      </c>
      <c r="B56" s="176"/>
      <c r="C56" s="272">
        <f>'01 Five Reports'!J23</f>
        <v>9</v>
      </c>
      <c r="D56" s="220">
        <f>SUM('01 Five Reports'!G10)</f>
        <v>1158</v>
      </c>
      <c r="E56" s="109"/>
      <c r="F56" s="369">
        <v>0</v>
      </c>
      <c r="G56" s="383">
        <v>0</v>
      </c>
      <c r="H56" s="105"/>
      <c r="I56" s="272">
        <f>SUM(C56+'Dec Report'!I56)</f>
        <v>62</v>
      </c>
      <c r="J56" s="317">
        <f>SUM(D56+'Dec Report'!J56)</f>
        <v>8417</v>
      </c>
      <c r="K56" s="289"/>
      <c r="L56" s="286">
        <f>SUM(F56+'Dec Report'!L56)</f>
        <v>43</v>
      </c>
      <c r="M56" s="336">
        <f>SUM(G56+'Dec Report'!M56)</f>
        <v>7393</v>
      </c>
    </row>
    <row r="57" spans="1:13" ht="17" thickBot="1" x14ac:dyDescent="0.25">
      <c r="A57" s="78" t="s">
        <v>33</v>
      </c>
      <c r="B57" s="182"/>
      <c r="C57" s="273">
        <f>'01 Five Reports'!J24</f>
        <v>3</v>
      </c>
      <c r="D57" s="221">
        <f>SUM('01 Five Reports'!G121)</f>
        <v>7274</v>
      </c>
      <c r="E57" s="198"/>
      <c r="F57" s="370">
        <v>0</v>
      </c>
      <c r="G57" s="385">
        <v>0</v>
      </c>
      <c r="H57" s="107"/>
      <c r="I57" s="273">
        <f>SUM(C57+'Dec Report'!I57)</f>
        <v>29</v>
      </c>
      <c r="J57" s="318">
        <f>SUM(D57+'Dec Report'!J57)</f>
        <v>68528</v>
      </c>
      <c r="K57" s="290"/>
      <c r="L57" s="287">
        <f>SUM(F57+'Dec Report'!L57)</f>
        <v>14</v>
      </c>
      <c r="M57" s="337">
        <f>SUM(G57+'Dec Report'!M57)</f>
        <v>48888</v>
      </c>
    </row>
    <row r="58" spans="1:13" ht="17" thickBot="1" x14ac:dyDescent="0.25">
      <c r="A58" s="79" t="s">
        <v>34</v>
      </c>
      <c r="B58" s="179"/>
      <c r="C58" s="260">
        <f>SUM(C45:C57)</f>
        <v>287</v>
      </c>
      <c r="D58" s="94">
        <f>SUM(D45:D57)</f>
        <v>49061.06</v>
      </c>
      <c r="E58" s="169"/>
      <c r="F58" s="265">
        <f>SUM(F45:F57)</f>
        <v>159</v>
      </c>
      <c r="G58" s="95">
        <f>SUM(G45:G57)</f>
        <v>47483</v>
      </c>
      <c r="H58" s="179"/>
      <c r="I58" s="260">
        <f>SUM(I45:I57)</f>
        <v>1581</v>
      </c>
      <c r="J58" s="94">
        <f>SUM(J45:J57)</f>
        <v>635752.52</v>
      </c>
      <c r="K58" s="166"/>
      <c r="L58" s="265">
        <f>SUM(L45:L57)</f>
        <v>1643</v>
      </c>
      <c r="M58" s="275">
        <f>SUM(M45:M57)</f>
        <v>776654.32</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580</v>
      </c>
      <c r="D60" s="95">
        <f>SUM(D42+D58)</f>
        <v>153935.91999999998</v>
      </c>
      <c r="E60" s="171"/>
      <c r="F60" s="269">
        <f>SUM(F42+F58)</f>
        <v>396</v>
      </c>
      <c r="G60" s="97">
        <f>SUM(G42+G58)</f>
        <v>159769</v>
      </c>
      <c r="H60" s="181"/>
      <c r="I60" s="262">
        <f>SUM(I42+I58)</f>
        <v>4100</v>
      </c>
      <c r="J60" s="95">
        <f>SUM(J42+J58)</f>
        <v>2082442.19</v>
      </c>
      <c r="K60" s="171"/>
      <c r="L60" s="269">
        <f>SUM(L42+L58)</f>
        <v>4253</v>
      </c>
      <c r="M60" s="98">
        <f>SUM(M42+M58)</f>
        <v>2005187.31</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orientation="portrait" verticalDpi="300" r:id="rId1"/>
  <ignoredErrors>
    <ignoredError sqref="G28" formulaRange="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4B3C-1723-460D-8C9E-91A2C6A25C0C}">
  <dimension ref="A1:J126"/>
  <sheetViews>
    <sheetView topLeftCell="A81" workbookViewId="0">
      <selection activeCell="I30" sqref="I30"/>
    </sheetView>
  </sheetViews>
  <sheetFormatPr baseColWidth="10" defaultColWidth="8.83203125" defaultRowHeight="13" x14ac:dyDescent="0.15"/>
  <cols>
    <col min="1" max="1" width="28.1640625" customWidth="1"/>
    <col min="2" max="2" width="31.5" customWidth="1"/>
    <col min="3" max="3" width="27.6640625" customWidth="1"/>
    <col min="5" max="5" width="29.1640625" customWidth="1"/>
    <col min="6" max="6" width="35.83203125" customWidth="1"/>
    <col min="7" max="7" width="23.83203125" customWidth="1"/>
    <col min="9" max="9" width="39.33203125" customWidth="1"/>
    <col min="10" max="10" width="20.5" customWidth="1"/>
  </cols>
  <sheetData>
    <row r="1" spans="1:10" ht="14" thickBot="1" x14ac:dyDescent="0.2">
      <c r="A1" s="485" t="s">
        <v>523</v>
      </c>
      <c r="E1" s="485" t="s">
        <v>2430</v>
      </c>
    </row>
    <row r="2" spans="1:10" ht="12.75" customHeight="1" thickBot="1" x14ac:dyDescent="0.25">
      <c r="A2" s="566" t="s">
        <v>2092</v>
      </c>
      <c r="B2" s="566" t="s">
        <v>2093</v>
      </c>
      <c r="C2" s="627" t="s">
        <v>1808</v>
      </c>
      <c r="E2" s="566" t="s">
        <v>2092</v>
      </c>
      <c r="F2" s="566" t="s">
        <v>2093</v>
      </c>
      <c r="G2" s="627" t="s">
        <v>1808</v>
      </c>
      <c r="I2" s="643" t="s">
        <v>644</v>
      </c>
      <c r="J2" s="643" t="s">
        <v>645</v>
      </c>
    </row>
    <row r="3" spans="1:10" ht="17" thickBot="1" x14ac:dyDescent="0.2">
      <c r="A3" s="823" t="s">
        <v>2416</v>
      </c>
      <c r="B3" s="823" t="s">
        <v>2417</v>
      </c>
      <c r="C3" s="632">
        <v>8312.5</v>
      </c>
      <c r="E3" s="566" t="s">
        <v>1813</v>
      </c>
      <c r="F3" s="566" t="s">
        <v>1814</v>
      </c>
      <c r="G3" s="629">
        <v>13652.4</v>
      </c>
      <c r="I3" s="644" t="s">
        <v>51</v>
      </c>
      <c r="J3" s="640">
        <v>6</v>
      </c>
    </row>
    <row r="4" spans="1:10" ht="17" thickBot="1" x14ac:dyDescent="0.2">
      <c r="A4" s="824"/>
      <c r="B4" s="824"/>
      <c r="C4" s="633"/>
      <c r="E4" s="566" t="s">
        <v>1888</v>
      </c>
      <c r="F4" s="566" t="s">
        <v>1889</v>
      </c>
      <c r="G4" s="625">
        <v>324</v>
      </c>
      <c r="I4" s="641" t="s">
        <v>572</v>
      </c>
      <c r="J4" s="639">
        <v>91</v>
      </c>
    </row>
    <row r="5" spans="1:10" ht="17" thickBot="1" x14ac:dyDescent="0.2">
      <c r="A5" s="823" t="s">
        <v>2418</v>
      </c>
      <c r="B5" s="823" t="s">
        <v>2419</v>
      </c>
      <c r="C5" s="632">
        <v>19200</v>
      </c>
      <c r="E5" s="566" t="s">
        <v>1815</v>
      </c>
      <c r="F5" s="566" t="s">
        <v>1816</v>
      </c>
      <c r="G5" s="629">
        <v>1908</v>
      </c>
      <c r="I5" s="644" t="s">
        <v>590</v>
      </c>
      <c r="J5" s="640">
        <v>96</v>
      </c>
    </row>
    <row r="6" spans="1:10" ht="17" thickBot="1" x14ac:dyDescent="0.2">
      <c r="A6" s="824"/>
      <c r="B6" s="824"/>
      <c r="C6" s="633"/>
      <c r="E6" s="566" t="s">
        <v>1890</v>
      </c>
      <c r="F6" s="566" t="s">
        <v>1891</v>
      </c>
      <c r="G6" s="625">
        <v>460</v>
      </c>
      <c r="I6" s="641" t="s">
        <v>592</v>
      </c>
      <c r="J6" s="639">
        <v>57</v>
      </c>
    </row>
    <row r="7" spans="1:10" ht="17" thickTop="1" thickBot="1" x14ac:dyDescent="0.2">
      <c r="A7" s="823" t="s">
        <v>2420</v>
      </c>
      <c r="B7" s="823" t="s">
        <v>2421</v>
      </c>
      <c r="C7" s="630">
        <v>200</v>
      </c>
      <c r="E7" s="566" t="s">
        <v>1892</v>
      </c>
      <c r="F7" s="566" t="s">
        <v>1893</v>
      </c>
      <c r="G7" s="625">
        <v>430</v>
      </c>
      <c r="I7" s="642"/>
      <c r="J7" s="638">
        <v>250</v>
      </c>
    </row>
    <row r="8" spans="1:10" ht="14" x14ac:dyDescent="0.15">
      <c r="A8" s="824"/>
      <c r="B8" s="824"/>
      <c r="C8" s="631"/>
      <c r="E8" s="566" t="s">
        <v>1817</v>
      </c>
      <c r="F8" s="566" t="s">
        <v>1818</v>
      </c>
      <c r="G8" s="629">
        <v>3073</v>
      </c>
    </row>
    <row r="9" spans="1:10" ht="15" thickBot="1" x14ac:dyDescent="0.2">
      <c r="A9" s="823" t="s">
        <v>1809</v>
      </c>
      <c r="B9" s="823" t="s">
        <v>1810</v>
      </c>
      <c r="C9" s="632">
        <v>139974.96</v>
      </c>
      <c r="E9" s="566" t="s">
        <v>1819</v>
      </c>
      <c r="F9" s="566" t="s">
        <v>1820</v>
      </c>
      <c r="G9" s="629">
        <v>11549</v>
      </c>
    </row>
    <row r="10" spans="1:10" ht="17" thickBot="1" x14ac:dyDescent="0.25">
      <c r="A10" s="824"/>
      <c r="B10" s="824"/>
      <c r="C10" s="633"/>
      <c r="E10" s="566" t="s">
        <v>1894</v>
      </c>
      <c r="F10" s="566" t="s">
        <v>1895</v>
      </c>
      <c r="G10" s="629">
        <v>1158</v>
      </c>
      <c r="I10" s="643" t="s">
        <v>647</v>
      </c>
      <c r="J10" s="643" t="s">
        <v>645</v>
      </c>
    </row>
    <row r="11" spans="1:10" ht="17" thickBot="1" x14ac:dyDescent="0.2">
      <c r="A11" s="823" t="s">
        <v>2263</v>
      </c>
      <c r="B11" s="823" t="s">
        <v>2264</v>
      </c>
      <c r="C11" s="632">
        <v>1450</v>
      </c>
      <c r="E11" s="543"/>
      <c r="F11" s="543"/>
      <c r="G11" s="543"/>
      <c r="I11" s="644" t="s">
        <v>623</v>
      </c>
      <c r="J11" s="640">
        <v>1</v>
      </c>
    </row>
    <row r="12" spans="1:10" ht="17" thickBot="1" x14ac:dyDescent="0.2">
      <c r="A12" s="825"/>
      <c r="B12" s="825"/>
      <c r="C12" s="634"/>
      <c r="E12" s="799"/>
      <c r="F12" s="799"/>
      <c r="G12" s="799"/>
      <c r="I12" s="641" t="s">
        <v>625</v>
      </c>
      <c r="J12" s="639">
        <v>12</v>
      </c>
    </row>
    <row r="13" spans="1:10" ht="17" thickBot="1" x14ac:dyDescent="0.2">
      <c r="A13" s="824"/>
      <c r="B13" s="824"/>
      <c r="C13" s="633"/>
      <c r="E13" s="566" t="s">
        <v>1896</v>
      </c>
      <c r="F13" s="566" t="s">
        <v>1897</v>
      </c>
      <c r="G13" s="625">
        <v>452</v>
      </c>
      <c r="I13" s="644" t="s">
        <v>648</v>
      </c>
      <c r="J13" s="640">
        <v>4</v>
      </c>
    </row>
    <row r="14" spans="1:10" ht="17" thickBot="1" x14ac:dyDescent="0.2">
      <c r="A14" s="823" t="s">
        <v>1813</v>
      </c>
      <c r="B14" s="823" t="s">
        <v>1814</v>
      </c>
      <c r="C14" s="630">
        <v>720.1</v>
      </c>
      <c r="E14" s="566" t="s">
        <v>2095</v>
      </c>
      <c r="F14" s="566" t="s">
        <v>2096</v>
      </c>
      <c r="G14" s="625">
        <v>400</v>
      </c>
      <c r="I14" s="641" t="s">
        <v>627</v>
      </c>
      <c r="J14" s="639">
        <v>1</v>
      </c>
    </row>
    <row r="15" spans="1:10" ht="17" thickBot="1" x14ac:dyDescent="0.2">
      <c r="A15" s="824"/>
      <c r="B15" s="824"/>
      <c r="C15" s="631"/>
      <c r="E15" s="566" t="s">
        <v>1900</v>
      </c>
      <c r="F15" s="566" t="s">
        <v>1901</v>
      </c>
      <c r="G15" s="629">
        <v>6442</v>
      </c>
      <c r="I15" s="644" t="s">
        <v>576</v>
      </c>
      <c r="J15" s="640">
        <v>29</v>
      </c>
    </row>
    <row r="16" spans="1:10" ht="33" thickBot="1" x14ac:dyDescent="0.2">
      <c r="A16" s="823" t="s">
        <v>1819</v>
      </c>
      <c r="B16" s="823" t="s">
        <v>1820</v>
      </c>
      <c r="C16" s="632">
        <v>1091</v>
      </c>
      <c r="E16" s="566" t="s">
        <v>1902</v>
      </c>
      <c r="F16" s="566" t="s">
        <v>1903</v>
      </c>
      <c r="G16" s="629">
        <v>1285</v>
      </c>
      <c r="I16" s="641" t="s">
        <v>629</v>
      </c>
      <c r="J16" s="639">
        <v>109</v>
      </c>
    </row>
    <row r="17" spans="1:10" ht="17" thickBot="1" x14ac:dyDescent="0.2">
      <c r="A17" s="824"/>
      <c r="B17" s="824"/>
      <c r="C17" s="633"/>
      <c r="E17" s="566" t="s">
        <v>1904</v>
      </c>
      <c r="F17" s="566" t="s">
        <v>1905</v>
      </c>
      <c r="G17" s="625">
        <v>322</v>
      </c>
      <c r="I17" s="644" t="s">
        <v>631</v>
      </c>
      <c r="J17" s="640">
        <v>106</v>
      </c>
    </row>
    <row r="18" spans="1:10" ht="29" thickBot="1" x14ac:dyDescent="0.2">
      <c r="A18" s="566" t="s">
        <v>2422</v>
      </c>
      <c r="B18" s="624" t="s">
        <v>2423</v>
      </c>
      <c r="C18" s="625">
        <v>335</v>
      </c>
      <c r="E18" s="566" t="s">
        <v>1821</v>
      </c>
      <c r="F18" s="566" t="s">
        <v>1822</v>
      </c>
      <c r="G18" s="625">
        <v>407</v>
      </c>
      <c r="I18" s="641" t="s">
        <v>633</v>
      </c>
      <c r="J18" s="639">
        <v>1</v>
      </c>
    </row>
    <row r="19" spans="1:10" ht="17" thickBot="1" x14ac:dyDescent="0.2">
      <c r="A19" s="566" t="s">
        <v>1821</v>
      </c>
      <c r="B19" s="566" t="s">
        <v>1822</v>
      </c>
      <c r="C19" s="625">
        <v>626</v>
      </c>
      <c r="E19" s="566" t="s">
        <v>1823</v>
      </c>
      <c r="F19" s="566" t="s">
        <v>1824</v>
      </c>
      <c r="G19" s="629">
        <v>1050</v>
      </c>
      <c r="I19" s="644" t="s">
        <v>641</v>
      </c>
      <c r="J19" s="640">
        <v>12</v>
      </c>
    </row>
    <row r="20" spans="1:10" ht="17" thickTop="1" thickBot="1" x14ac:dyDescent="0.2">
      <c r="A20" s="566" t="s">
        <v>1823</v>
      </c>
      <c r="B20" s="566" t="s">
        <v>1824</v>
      </c>
      <c r="C20" s="625">
        <v>622</v>
      </c>
      <c r="E20" s="566" t="s">
        <v>1825</v>
      </c>
      <c r="F20" s="566" t="s">
        <v>1826</v>
      </c>
      <c r="G20" s="629">
        <v>2436</v>
      </c>
      <c r="I20" s="642"/>
      <c r="J20" s="638">
        <v>275</v>
      </c>
    </row>
    <row r="21" spans="1:10" ht="15" thickBot="1" x14ac:dyDescent="0.2">
      <c r="A21" s="566" t="s">
        <v>1825</v>
      </c>
      <c r="B21" s="566" t="s">
        <v>1826</v>
      </c>
      <c r="C21" s="625">
        <v>456</v>
      </c>
      <c r="E21" s="566" t="s">
        <v>1829</v>
      </c>
      <c r="F21" s="566" t="s">
        <v>1830</v>
      </c>
      <c r="G21" s="629">
        <v>7021</v>
      </c>
    </row>
    <row r="22" spans="1:10" ht="17" thickBot="1" x14ac:dyDescent="0.25">
      <c r="A22" s="566" t="s">
        <v>1827</v>
      </c>
      <c r="B22" s="566" t="s">
        <v>1828</v>
      </c>
      <c r="C22" s="625">
        <v>809</v>
      </c>
      <c r="E22" s="566" t="s">
        <v>1831</v>
      </c>
      <c r="F22" s="566" t="s">
        <v>1832</v>
      </c>
      <c r="G22" s="629">
        <v>10955</v>
      </c>
      <c r="I22" s="643" t="s">
        <v>647</v>
      </c>
      <c r="J22" s="643" t="s">
        <v>645</v>
      </c>
    </row>
    <row r="23" spans="1:10" ht="17" thickBot="1" x14ac:dyDescent="0.2">
      <c r="A23" s="566" t="s">
        <v>1835</v>
      </c>
      <c r="B23" s="566" t="s">
        <v>1836</v>
      </c>
      <c r="C23" s="629">
        <v>2076</v>
      </c>
      <c r="E23" s="566" t="s">
        <v>1833</v>
      </c>
      <c r="F23" s="566" t="s">
        <v>1834</v>
      </c>
      <c r="G23" s="629">
        <v>2975.56</v>
      </c>
      <c r="I23" s="644" t="s">
        <v>637</v>
      </c>
      <c r="J23" s="640">
        <v>9</v>
      </c>
    </row>
    <row r="24" spans="1:10" ht="17" thickBot="1" x14ac:dyDescent="0.2">
      <c r="A24" s="566" t="s">
        <v>1837</v>
      </c>
      <c r="B24" s="566" t="s">
        <v>1838</v>
      </c>
      <c r="C24" s="629">
        <v>26282.94</v>
      </c>
      <c r="E24" s="566" t="s">
        <v>2100</v>
      </c>
      <c r="F24" s="546"/>
      <c r="G24" s="625">
        <v>390</v>
      </c>
      <c r="I24" s="641" t="s">
        <v>639</v>
      </c>
      <c r="J24" s="639">
        <v>3</v>
      </c>
    </row>
    <row r="25" spans="1:10" ht="17" thickTop="1" thickBot="1" x14ac:dyDescent="0.2">
      <c r="A25" s="566" t="s">
        <v>1839</v>
      </c>
      <c r="B25" s="566" t="s">
        <v>1840</v>
      </c>
      <c r="C25" s="629">
        <v>18168.07</v>
      </c>
      <c r="E25" s="566" t="s">
        <v>1835</v>
      </c>
      <c r="F25" s="566" t="s">
        <v>1836</v>
      </c>
      <c r="G25" s="629">
        <v>59113</v>
      </c>
      <c r="I25" s="642"/>
      <c r="J25" s="638">
        <v>12</v>
      </c>
    </row>
    <row r="26" spans="1:10" ht="14" x14ac:dyDescent="0.15">
      <c r="A26" s="566" t="s">
        <v>1841</v>
      </c>
      <c r="B26" s="566" t="s">
        <v>1842</v>
      </c>
      <c r="C26" s="629">
        <v>6003</v>
      </c>
      <c r="E26" s="566" t="s">
        <v>1906</v>
      </c>
      <c r="F26" s="546"/>
      <c r="G26" s="629">
        <v>14608</v>
      </c>
    </row>
    <row r="27" spans="1:10" ht="14" x14ac:dyDescent="0.15">
      <c r="A27" s="566" t="s">
        <v>1843</v>
      </c>
      <c r="B27" s="566" t="s">
        <v>1844</v>
      </c>
      <c r="C27" s="629">
        <v>10305</v>
      </c>
      <c r="E27" s="566" t="s">
        <v>1837</v>
      </c>
      <c r="F27" s="566" t="s">
        <v>1838</v>
      </c>
      <c r="G27" s="629">
        <v>43508.85</v>
      </c>
    </row>
    <row r="28" spans="1:10" ht="14" x14ac:dyDescent="0.15">
      <c r="A28" s="550" t="s">
        <v>1849</v>
      </c>
      <c r="B28" s="546"/>
      <c r="C28" s="628">
        <v>236631.57</v>
      </c>
      <c r="E28" s="566" t="s">
        <v>1839</v>
      </c>
      <c r="F28" s="566" t="s">
        <v>1840</v>
      </c>
      <c r="G28" s="625">
        <v>302</v>
      </c>
    </row>
    <row r="29" spans="1:10" ht="14" x14ac:dyDescent="0.15">
      <c r="A29" s="547"/>
      <c r="B29" s="547"/>
      <c r="C29" s="420"/>
      <c r="E29" s="566" t="s">
        <v>1843</v>
      </c>
      <c r="F29" s="566" t="s">
        <v>1844</v>
      </c>
      <c r="G29" s="625">
        <v>305</v>
      </c>
    </row>
    <row r="30" spans="1:10" ht="14" x14ac:dyDescent="0.15">
      <c r="A30" s="820" t="s">
        <v>1850</v>
      </c>
      <c r="B30" s="821"/>
      <c r="C30" s="627" t="s">
        <v>1808</v>
      </c>
      <c r="E30" s="566" t="s">
        <v>1907</v>
      </c>
      <c r="F30" s="546"/>
      <c r="G30" s="637">
        <v>-93</v>
      </c>
    </row>
    <row r="31" spans="1:10" ht="14" x14ac:dyDescent="0.15">
      <c r="A31" s="800" t="s">
        <v>1851</v>
      </c>
      <c r="B31" s="808"/>
      <c r="C31" s="626"/>
      <c r="E31" s="566" t="s">
        <v>1908</v>
      </c>
      <c r="F31" s="566" t="s">
        <v>1909</v>
      </c>
      <c r="G31" s="629">
        <v>4354.7700000000004</v>
      </c>
    </row>
    <row r="32" spans="1:10" ht="14" x14ac:dyDescent="0.15">
      <c r="A32" s="809" t="s">
        <v>1819</v>
      </c>
      <c r="B32" s="810"/>
      <c r="C32" s="625">
        <v>641</v>
      </c>
      <c r="E32" s="566" t="s">
        <v>1845</v>
      </c>
      <c r="F32" s="566" t="s">
        <v>1846</v>
      </c>
      <c r="G32" s="629">
        <v>28248</v>
      </c>
    </row>
    <row r="33" spans="1:7" ht="14" x14ac:dyDescent="0.15">
      <c r="A33" s="809" t="s">
        <v>1821</v>
      </c>
      <c r="B33" s="810"/>
      <c r="C33" s="625">
        <v>626</v>
      </c>
      <c r="E33" s="566" t="s">
        <v>1910</v>
      </c>
      <c r="F33" s="566" t="s">
        <v>1911</v>
      </c>
      <c r="G33" s="625">
        <v>193</v>
      </c>
    </row>
    <row r="34" spans="1:7" ht="14" x14ac:dyDescent="0.15">
      <c r="A34" s="809" t="s">
        <v>1823</v>
      </c>
      <c r="B34" s="810"/>
      <c r="C34" s="625">
        <v>622</v>
      </c>
      <c r="E34" s="566" t="s">
        <v>1847</v>
      </c>
      <c r="F34" s="566" t="s">
        <v>1848</v>
      </c>
      <c r="G34" s="629">
        <v>31109</v>
      </c>
    </row>
    <row r="35" spans="1:7" ht="14" x14ac:dyDescent="0.15">
      <c r="A35" s="543"/>
      <c r="B35" s="543"/>
      <c r="C35" s="543"/>
      <c r="E35" s="566" t="s">
        <v>1912</v>
      </c>
      <c r="F35" s="566" t="s">
        <v>1913</v>
      </c>
      <c r="G35" s="629">
        <v>13044.16</v>
      </c>
    </row>
    <row r="36" spans="1:7" ht="14" x14ac:dyDescent="0.15">
      <c r="A36" s="799"/>
      <c r="B36" s="799"/>
      <c r="C36" s="799"/>
      <c r="E36" s="550" t="s">
        <v>1849</v>
      </c>
      <c r="F36" s="546"/>
      <c r="G36" s="628">
        <v>261382.74</v>
      </c>
    </row>
    <row r="37" spans="1:7" x14ac:dyDescent="0.15">
      <c r="A37" s="809" t="s">
        <v>1825</v>
      </c>
      <c r="B37" s="810"/>
      <c r="C37" s="625">
        <v>106</v>
      </c>
      <c r="E37" s="547"/>
      <c r="F37" s="547"/>
      <c r="G37" s="547"/>
    </row>
    <row r="38" spans="1:7" ht="12.75" customHeight="1" x14ac:dyDescent="0.15">
      <c r="A38" s="809" t="s">
        <v>1837</v>
      </c>
      <c r="B38" s="810"/>
      <c r="C38" s="629">
        <v>9216.5</v>
      </c>
      <c r="E38" s="820" t="s">
        <v>1850</v>
      </c>
      <c r="F38" s="821"/>
      <c r="G38" s="627" t="s">
        <v>1808</v>
      </c>
    </row>
    <row r="39" spans="1:7" x14ac:dyDescent="0.15">
      <c r="A39" s="800" t="s">
        <v>1852</v>
      </c>
      <c r="B39" s="808"/>
      <c r="C39" s="628">
        <v>11211.5</v>
      </c>
      <c r="E39" s="800" t="s">
        <v>1851</v>
      </c>
      <c r="F39" s="808"/>
      <c r="G39" s="626"/>
    </row>
    <row r="40" spans="1:7" x14ac:dyDescent="0.15">
      <c r="A40" s="800" t="s">
        <v>1853</v>
      </c>
      <c r="B40" s="808"/>
      <c r="C40" s="626"/>
      <c r="E40" s="809" t="s">
        <v>1819</v>
      </c>
      <c r="F40" s="810"/>
      <c r="G40" s="629">
        <v>2250</v>
      </c>
    </row>
    <row r="41" spans="1:7" x14ac:dyDescent="0.15">
      <c r="A41" s="809" t="s">
        <v>1819</v>
      </c>
      <c r="B41" s="810"/>
      <c r="C41" s="625">
        <v>450</v>
      </c>
      <c r="E41" s="799"/>
      <c r="F41" s="799"/>
      <c r="G41" s="799"/>
    </row>
    <row r="42" spans="1:7" x14ac:dyDescent="0.15">
      <c r="A42" s="809" t="s">
        <v>1825</v>
      </c>
      <c r="B42" s="810"/>
      <c r="C42" s="625">
        <v>350</v>
      </c>
      <c r="E42" s="809" t="s">
        <v>1821</v>
      </c>
      <c r="F42" s="810"/>
      <c r="G42" s="625">
        <v>407</v>
      </c>
    </row>
    <row r="43" spans="1:7" x14ac:dyDescent="0.15">
      <c r="A43" s="809" t="s">
        <v>1835</v>
      </c>
      <c r="B43" s="810"/>
      <c r="C43" s="629">
        <v>2076</v>
      </c>
      <c r="E43" s="809" t="s">
        <v>1823</v>
      </c>
      <c r="F43" s="810"/>
      <c r="G43" s="629">
        <v>1050</v>
      </c>
    </row>
    <row r="44" spans="1:7" x14ac:dyDescent="0.15">
      <c r="A44" s="809" t="s">
        <v>1837</v>
      </c>
      <c r="B44" s="810"/>
      <c r="C44" s="629">
        <v>17047.439999999999</v>
      </c>
      <c r="E44" s="809" t="s">
        <v>1825</v>
      </c>
      <c r="F44" s="810"/>
      <c r="G44" s="625">
        <v>414</v>
      </c>
    </row>
    <row r="45" spans="1:7" x14ac:dyDescent="0.15">
      <c r="A45" s="800" t="s">
        <v>1854</v>
      </c>
      <c r="B45" s="808"/>
      <c r="C45" s="628">
        <v>19923.439999999999</v>
      </c>
      <c r="E45" s="809" t="s">
        <v>1835</v>
      </c>
      <c r="F45" s="810"/>
      <c r="G45" s="629">
        <v>18920</v>
      </c>
    </row>
    <row r="46" spans="1:7" x14ac:dyDescent="0.15">
      <c r="A46" s="800" t="s">
        <v>1855</v>
      </c>
      <c r="B46" s="808"/>
      <c r="C46" s="636"/>
      <c r="E46" s="809" t="s">
        <v>1837</v>
      </c>
      <c r="F46" s="810"/>
      <c r="G46" s="629">
        <v>21801.39</v>
      </c>
    </row>
    <row r="47" spans="1:7" x14ac:dyDescent="0.15">
      <c r="A47" s="809" t="s">
        <v>1809</v>
      </c>
      <c r="B47" s="810"/>
      <c r="C47" s="625">
        <v>692</v>
      </c>
      <c r="E47" s="809" t="s">
        <v>1908</v>
      </c>
      <c r="F47" s="810"/>
      <c r="G47" s="625">
        <v>894.13</v>
      </c>
    </row>
    <row r="48" spans="1:7" x14ac:dyDescent="0.15">
      <c r="A48" s="800" t="s">
        <v>1856</v>
      </c>
      <c r="B48" s="808"/>
      <c r="C48" s="635">
        <v>692</v>
      </c>
      <c r="E48" s="800" t="s">
        <v>1852</v>
      </c>
      <c r="F48" s="808"/>
      <c r="G48" s="628">
        <v>45736.52</v>
      </c>
    </row>
    <row r="49" spans="1:7" x14ac:dyDescent="0.15">
      <c r="A49" s="800" t="s">
        <v>1857</v>
      </c>
      <c r="B49" s="808"/>
      <c r="C49" s="626"/>
      <c r="E49" s="800" t="s">
        <v>1853</v>
      </c>
      <c r="F49" s="808"/>
      <c r="G49" s="626"/>
    </row>
    <row r="50" spans="1:7" x14ac:dyDescent="0.15">
      <c r="A50" s="809" t="s">
        <v>1809</v>
      </c>
      <c r="B50" s="810"/>
      <c r="C50" s="629">
        <v>1944</v>
      </c>
      <c r="E50" s="809" t="s">
        <v>1819</v>
      </c>
      <c r="F50" s="810"/>
      <c r="G50" s="629">
        <v>2025</v>
      </c>
    </row>
    <row r="51" spans="1:7" x14ac:dyDescent="0.15">
      <c r="A51" s="809" t="s">
        <v>1827</v>
      </c>
      <c r="B51" s="810"/>
      <c r="C51" s="625">
        <v>229</v>
      </c>
      <c r="E51" s="809" t="s">
        <v>1825</v>
      </c>
      <c r="F51" s="810"/>
      <c r="G51" s="629">
        <v>2022</v>
      </c>
    </row>
    <row r="52" spans="1:7" x14ac:dyDescent="0.15">
      <c r="A52" s="800" t="s">
        <v>1858</v>
      </c>
      <c r="B52" s="808"/>
      <c r="C52" s="628">
        <v>2173</v>
      </c>
      <c r="E52" s="809" t="s">
        <v>1835</v>
      </c>
      <c r="F52" s="810"/>
      <c r="G52" s="629">
        <v>30395</v>
      </c>
    </row>
    <row r="53" spans="1:7" x14ac:dyDescent="0.15">
      <c r="A53" s="800" t="s">
        <v>2265</v>
      </c>
      <c r="B53" s="808"/>
      <c r="C53" s="626"/>
      <c r="E53" s="809" t="s">
        <v>1906</v>
      </c>
      <c r="F53" s="810"/>
      <c r="G53" s="629">
        <v>12018</v>
      </c>
    </row>
    <row r="54" spans="1:7" x14ac:dyDescent="0.15">
      <c r="A54" s="809" t="s">
        <v>1809</v>
      </c>
      <c r="B54" s="810"/>
      <c r="C54" s="629">
        <v>40640.160000000003</v>
      </c>
      <c r="E54" s="809" t="s">
        <v>1837</v>
      </c>
      <c r="F54" s="810"/>
      <c r="G54" s="629">
        <v>21593.46</v>
      </c>
    </row>
    <row r="55" spans="1:7" x14ac:dyDescent="0.15">
      <c r="A55" s="800" t="s">
        <v>2266</v>
      </c>
      <c r="B55" s="808"/>
      <c r="C55" s="628">
        <v>40640.160000000003</v>
      </c>
      <c r="E55" s="809" t="s">
        <v>1908</v>
      </c>
      <c r="F55" s="810"/>
      <c r="G55" s="629">
        <v>3460.64</v>
      </c>
    </row>
    <row r="56" spans="1:7" x14ac:dyDescent="0.15">
      <c r="A56" s="800" t="s">
        <v>1859</v>
      </c>
      <c r="B56" s="808"/>
      <c r="C56" s="626"/>
      <c r="E56" s="800" t="s">
        <v>1854</v>
      </c>
      <c r="F56" s="808"/>
      <c r="G56" s="628">
        <v>71514.100000000006</v>
      </c>
    </row>
    <row r="57" spans="1:7" x14ac:dyDescent="0.15">
      <c r="A57" s="809" t="s">
        <v>1837</v>
      </c>
      <c r="B57" s="810"/>
      <c r="C57" s="625">
        <v>19</v>
      </c>
      <c r="E57" s="800" t="s">
        <v>1859</v>
      </c>
      <c r="F57" s="808"/>
      <c r="G57" s="626"/>
    </row>
    <row r="58" spans="1:7" x14ac:dyDescent="0.15">
      <c r="A58" s="800" t="s">
        <v>1860</v>
      </c>
      <c r="B58" s="808"/>
      <c r="C58" s="635">
        <v>19</v>
      </c>
      <c r="E58" s="809" t="s">
        <v>1837</v>
      </c>
      <c r="F58" s="810"/>
      <c r="G58" s="625">
        <v>114</v>
      </c>
    </row>
    <row r="59" spans="1:7" x14ac:dyDescent="0.15">
      <c r="A59" s="800" t="s">
        <v>1861</v>
      </c>
      <c r="B59" s="808"/>
      <c r="C59" s="626"/>
      <c r="E59" s="800" t="s">
        <v>1860</v>
      </c>
      <c r="F59" s="808"/>
      <c r="G59" s="635">
        <v>114</v>
      </c>
    </row>
    <row r="60" spans="1:7" x14ac:dyDescent="0.15">
      <c r="A60" s="809" t="s">
        <v>1839</v>
      </c>
      <c r="B60" s="810"/>
      <c r="C60" s="629">
        <v>18168.07</v>
      </c>
      <c r="E60" s="800" t="s">
        <v>1861</v>
      </c>
      <c r="F60" s="808"/>
      <c r="G60" s="626"/>
    </row>
    <row r="61" spans="1:7" x14ac:dyDescent="0.15">
      <c r="A61" s="800" t="s">
        <v>1862</v>
      </c>
      <c r="B61" s="808"/>
      <c r="C61" s="628">
        <v>18168.07</v>
      </c>
      <c r="E61" s="809" t="s">
        <v>1839</v>
      </c>
      <c r="F61" s="810"/>
      <c r="G61" s="625">
        <v>302</v>
      </c>
    </row>
    <row r="62" spans="1:7" x14ac:dyDescent="0.15">
      <c r="A62" s="800" t="s">
        <v>1867</v>
      </c>
      <c r="B62" s="808"/>
      <c r="C62" s="626"/>
      <c r="E62" s="800" t="s">
        <v>1862</v>
      </c>
      <c r="F62" s="808"/>
      <c r="G62" s="635">
        <v>302</v>
      </c>
    </row>
    <row r="63" spans="1:7" x14ac:dyDescent="0.15">
      <c r="A63" s="809" t="s">
        <v>1813</v>
      </c>
      <c r="B63" s="810"/>
      <c r="C63" s="625">
        <v>720.1</v>
      </c>
      <c r="E63" s="800" t="s">
        <v>1914</v>
      </c>
      <c r="F63" s="808"/>
      <c r="G63" s="626"/>
    </row>
    <row r="64" spans="1:7" x14ac:dyDescent="0.15">
      <c r="A64" s="800" t="s">
        <v>1868</v>
      </c>
      <c r="B64" s="808"/>
      <c r="C64" s="635">
        <v>720.1</v>
      </c>
      <c r="E64" s="809" t="s">
        <v>1890</v>
      </c>
      <c r="F64" s="810"/>
      <c r="G64" s="625">
        <v>460</v>
      </c>
    </row>
    <row r="65" spans="1:7" x14ac:dyDescent="0.15">
      <c r="A65" s="800" t="s">
        <v>1873</v>
      </c>
      <c r="B65" s="808"/>
      <c r="C65" s="626"/>
      <c r="E65" s="800" t="s">
        <v>1915</v>
      </c>
      <c r="F65" s="808"/>
      <c r="G65" s="635">
        <v>460</v>
      </c>
    </row>
    <row r="66" spans="1:7" x14ac:dyDescent="0.15">
      <c r="A66" s="809" t="s">
        <v>1809</v>
      </c>
      <c r="B66" s="810"/>
      <c r="C66" s="629">
        <v>2928</v>
      </c>
      <c r="E66" s="800" t="s">
        <v>1863</v>
      </c>
      <c r="F66" s="808"/>
      <c r="G66" s="626"/>
    </row>
    <row r="67" spans="1:7" x14ac:dyDescent="0.15">
      <c r="A67" s="809" t="s">
        <v>1827</v>
      </c>
      <c r="B67" s="810"/>
      <c r="C67" s="625">
        <v>580</v>
      </c>
      <c r="E67" s="809" t="s">
        <v>1815</v>
      </c>
      <c r="F67" s="810"/>
      <c r="G67" s="629">
        <v>1908</v>
      </c>
    </row>
    <row r="68" spans="1:7" x14ac:dyDescent="0.15">
      <c r="A68" s="800" t="s">
        <v>1874</v>
      </c>
      <c r="B68" s="808"/>
      <c r="C68" s="628">
        <v>3508</v>
      </c>
      <c r="E68" s="800" t="s">
        <v>1864</v>
      </c>
      <c r="F68" s="808"/>
      <c r="G68" s="628">
        <v>1908</v>
      </c>
    </row>
    <row r="69" spans="1:7" x14ac:dyDescent="0.15">
      <c r="A69" s="799"/>
      <c r="B69" s="799"/>
      <c r="C69" s="799"/>
      <c r="E69" s="800" t="s">
        <v>1865</v>
      </c>
      <c r="F69" s="808"/>
      <c r="G69" s="636"/>
    </row>
    <row r="70" spans="1:7" x14ac:dyDescent="0.15">
      <c r="A70" s="800" t="s">
        <v>1875</v>
      </c>
      <c r="B70" s="808"/>
      <c r="C70" s="626"/>
      <c r="E70" s="809" t="s">
        <v>1833</v>
      </c>
      <c r="F70" s="810"/>
      <c r="G70" s="629">
        <v>2907.56</v>
      </c>
    </row>
    <row r="71" spans="1:7" x14ac:dyDescent="0.15">
      <c r="A71" s="809" t="s">
        <v>1809</v>
      </c>
      <c r="B71" s="810"/>
      <c r="C71" s="629">
        <v>1562</v>
      </c>
      <c r="E71" s="800" t="s">
        <v>1866</v>
      </c>
      <c r="F71" s="808"/>
      <c r="G71" s="628">
        <v>2907.56</v>
      </c>
    </row>
    <row r="72" spans="1:7" x14ac:dyDescent="0.15">
      <c r="A72" s="800" t="s">
        <v>1876</v>
      </c>
      <c r="B72" s="808"/>
      <c r="C72" s="628">
        <v>1562</v>
      </c>
      <c r="E72" s="800" t="s">
        <v>1916</v>
      </c>
      <c r="F72" s="808"/>
      <c r="G72" s="626"/>
    </row>
    <row r="73" spans="1:7" x14ac:dyDescent="0.15">
      <c r="A73" s="800" t="s">
        <v>2267</v>
      </c>
      <c r="B73" s="808"/>
      <c r="C73" s="626"/>
      <c r="E73" s="809" t="s">
        <v>1833</v>
      </c>
      <c r="F73" s="810"/>
      <c r="G73" s="625">
        <v>68</v>
      </c>
    </row>
    <row r="74" spans="1:7" x14ac:dyDescent="0.15">
      <c r="A74" s="809" t="s">
        <v>2263</v>
      </c>
      <c r="B74" s="810"/>
      <c r="C74" s="625">
        <v>64</v>
      </c>
      <c r="E74" s="800" t="s">
        <v>1917</v>
      </c>
      <c r="F74" s="808"/>
      <c r="G74" s="635">
        <v>68</v>
      </c>
    </row>
    <row r="75" spans="1:7" x14ac:dyDescent="0.15">
      <c r="A75" s="800" t="s">
        <v>2268</v>
      </c>
      <c r="B75" s="808"/>
      <c r="C75" s="635">
        <v>64</v>
      </c>
      <c r="E75" s="800" t="s">
        <v>1867</v>
      </c>
      <c r="F75" s="808"/>
      <c r="G75" s="626"/>
    </row>
    <row r="76" spans="1:7" x14ac:dyDescent="0.15">
      <c r="A76" s="800" t="s">
        <v>2424</v>
      </c>
      <c r="B76" s="808"/>
      <c r="C76" s="636"/>
      <c r="E76" s="809" t="s">
        <v>1813</v>
      </c>
      <c r="F76" s="810"/>
      <c r="G76" s="629">
        <v>13652.4</v>
      </c>
    </row>
    <row r="77" spans="1:7" x14ac:dyDescent="0.15">
      <c r="A77" s="809" t="s">
        <v>2263</v>
      </c>
      <c r="B77" s="810"/>
      <c r="C77" s="629">
        <v>1386</v>
      </c>
      <c r="E77" s="799"/>
      <c r="F77" s="799"/>
      <c r="G77" s="799"/>
    </row>
    <row r="78" spans="1:7" x14ac:dyDescent="0.15">
      <c r="A78" s="800" t="s">
        <v>2425</v>
      </c>
      <c r="B78" s="808"/>
      <c r="C78" s="628">
        <v>1386</v>
      </c>
      <c r="E78" s="809" t="s">
        <v>1829</v>
      </c>
      <c r="F78" s="810"/>
      <c r="G78" s="625">
        <v>269</v>
      </c>
    </row>
    <row r="79" spans="1:7" x14ac:dyDescent="0.15">
      <c r="A79" s="800" t="s">
        <v>2426</v>
      </c>
      <c r="B79" s="808"/>
      <c r="C79" s="626"/>
      <c r="E79" s="800" t="s">
        <v>1868</v>
      </c>
      <c r="F79" s="808"/>
      <c r="G79" s="628">
        <v>13921.4</v>
      </c>
    </row>
    <row r="80" spans="1:7" x14ac:dyDescent="0.15">
      <c r="A80" s="809" t="s">
        <v>2418</v>
      </c>
      <c r="B80" s="810"/>
      <c r="C80" s="625">
        <v>400</v>
      </c>
      <c r="E80" s="800" t="s">
        <v>1869</v>
      </c>
      <c r="F80" s="808"/>
      <c r="G80" s="636"/>
    </row>
    <row r="81" spans="1:7" x14ac:dyDescent="0.15">
      <c r="A81" s="809" t="s">
        <v>1809</v>
      </c>
      <c r="B81" s="810"/>
      <c r="C81" s="629">
        <v>1136</v>
      </c>
      <c r="E81" s="809" t="s">
        <v>1896</v>
      </c>
      <c r="F81" s="810"/>
      <c r="G81" s="625">
        <v>452</v>
      </c>
    </row>
    <row r="82" spans="1:7" x14ac:dyDescent="0.15">
      <c r="A82" s="800" t="s">
        <v>2427</v>
      </c>
      <c r="B82" s="808"/>
      <c r="C82" s="628">
        <v>1536</v>
      </c>
      <c r="E82" s="809" t="s">
        <v>1831</v>
      </c>
      <c r="F82" s="810"/>
      <c r="G82" s="629">
        <v>10955</v>
      </c>
    </row>
    <row r="83" spans="1:7" x14ac:dyDescent="0.15">
      <c r="A83" s="800" t="s">
        <v>2428</v>
      </c>
      <c r="B83" s="808"/>
      <c r="C83" s="626"/>
      <c r="E83" s="809" t="s">
        <v>1835</v>
      </c>
      <c r="F83" s="810"/>
      <c r="G83" s="629">
        <v>9798</v>
      </c>
    </row>
    <row r="84" spans="1:7" x14ac:dyDescent="0.15">
      <c r="A84" s="809" t="s">
        <v>2416</v>
      </c>
      <c r="B84" s="810"/>
      <c r="C84" s="629">
        <v>8312.5</v>
      </c>
      <c r="E84" s="809" t="s">
        <v>1906</v>
      </c>
      <c r="F84" s="810"/>
      <c r="G84" s="629">
        <v>2590</v>
      </c>
    </row>
    <row r="85" spans="1:7" x14ac:dyDescent="0.15">
      <c r="A85" s="809" t="s">
        <v>2418</v>
      </c>
      <c r="B85" s="810"/>
      <c r="C85" s="629">
        <v>18800</v>
      </c>
      <c r="E85" s="809" t="s">
        <v>1847</v>
      </c>
      <c r="F85" s="810"/>
      <c r="G85" s="629">
        <v>31109</v>
      </c>
    </row>
    <row r="86" spans="1:7" x14ac:dyDescent="0.15">
      <c r="A86" s="809" t="s">
        <v>2420</v>
      </c>
      <c r="B86" s="810"/>
      <c r="C86" s="625">
        <v>200</v>
      </c>
      <c r="E86" s="809" t="s">
        <v>1912</v>
      </c>
      <c r="F86" s="810"/>
      <c r="G86" s="629">
        <v>13044.16</v>
      </c>
    </row>
    <row r="87" spans="1:7" x14ac:dyDescent="0.15">
      <c r="A87" s="809" t="s">
        <v>1809</v>
      </c>
      <c r="B87" s="810"/>
      <c r="C87" s="629">
        <v>91072.8</v>
      </c>
      <c r="E87" s="800" t="s">
        <v>1870</v>
      </c>
      <c r="F87" s="808"/>
      <c r="G87" s="628">
        <v>67948.160000000003</v>
      </c>
    </row>
    <row r="88" spans="1:7" x14ac:dyDescent="0.15">
      <c r="A88" s="809" t="s">
        <v>2422</v>
      </c>
      <c r="B88" s="810"/>
      <c r="C88" s="625">
        <v>335</v>
      </c>
      <c r="E88" s="800" t="s">
        <v>1871</v>
      </c>
      <c r="F88" s="808"/>
      <c r="G88" s="636"/>
    </row>
    <row r="89" spans="1:7" x14ac:dyDescent="0.15">
      <c r="A89" s="800" t="s">
        <v>2429</v>
      </c>
      <c r="B89" s="808"/>
      <c r="C89" s="628">
        <v>118720.3</v>
      </c>
      <c r="E89" s="809" t="s">
        <v>1829</v>
      </c>
      <c r="F89" s="810"/>
      <c r="G89" s="629">
        <v>6752</v>
      </c>
    </row>
    <row r="90" spans="1:7" x14ac:dyDescent="0.15">
      <c r="A90" s="800" t="s">
        <v>1879</v>
      </c>
      <c r="B90" s="808"/>
      <c r="C90" s="626"/>
      <c r="E90" s="809" t="s">
        <v>1845</v>
      </c>
      <c r="F90" s="810"/>
      <c r="G90" s="629">
        <v>28248</v>
      </c>
    </row>
    <row r="91" spans="1:7" x14ac:dyDescent="0.15">
      <c r="A91" s="809" t="s">
        <v>1843</v>
      </c>
      <c r="B91" s="810"/>
      <c r="C91" s="629">
        <v>10305</v>
      </c>
      <c r="E91" s="800" t="s">
        <v>1872</v>
      </c>
      <c r="F91" s="808"/>
      <c r="G91" s="628">
        <v>35000</v>
      </c>
    </row>
    <row r="92" spans="1:7" x14ac:dyDescent="0.15">
      <c r="A92" s="800" t="s">
        <v>1880</v>
      </c>
      <c r="B92" s="808"/>
      <c r="C92" s="628">
        <v>10305</v>
      </c>
      <c r="E92" s="800" t="s">
        <v>1920</v>
      </c>
      <c r="F92" s="808"/>
      <c r="G92" s="626"/>
    </row>
    <row r="93" spans="1:7" x14ac:dyDescent="0.15">
      <c r="A93" s="800" t="s">
        <v>1881</v>
      </c>
      <c r="B93" s="808"/>
      <c r="C93" s="626"/>
      <c r="E93" s="809" t="s">
        <v>1888</v>
      </c>
      <c r="F93" s="810"/>
      <c r="G93" s="625">
        <v>324</v>
      </c>
    </row>
    <row r="94" spans="1:7" x14ac:dyDescent="0.15">
      <c r="A94" s="809" t="s">
        <v>1841</v>
      </c>
      <c r="B94" s="810"/>
      <c r="C94" s="629">
        <v>6003</v>
      </c>
      <c r="E94" s="800" t="s">
        <v>1921</v>
      </c>
      <c r="F94" s="808"/>
      <c r="G94" s="635">
        <v>324</v>
      </c>
    </row>
    <row r="95" spans="1:7" x14ac:dyDescent="0.15">
      <c r="A95" s="800" t="s">
        <v>1882</v>
      </c>
      <c r="B95" s="808"/>
      <c r="C95" s="628">
        <v>6003</v>
      </c>
      <c r="E95" s="800" t="s">
        <v>1879</v>
      </c>
      <c r="F95" s="808"/>
      <c r="G95" s="626"/>
    </row>
    <row r="96" spans="1:7" x14ac:dyDescent="0.15">
      <c r="A96" s="800" t="s">
        <v>1849</v>
      </c>
      <c r="B96" s="808"/>
      <c r="C96" s="628">
        <v>236631.57</v>
      </c>
      <c r="E96" s="809" t="s">
        <v>1843</v>
      </c>
      <c r="F96" s="810"/>
      <c r="G96" s="625">
        <v>305</v>
      </c>
    </row>
    <row r="97" spans="5:7" x14ac:dyDescent="0.15">
      <c r="E97" s="800" t="s">
        <v>1880</v>
      </c>
      <c r="F97" s="808"/>
      <c r="G97" s="635">
        <v>305</v>
      </c>
    </row>
    <row r="98" spans="5:7" x14ac:dyDescent="0.15">
      <c r="E98" s="800" t="s">
        <v>1922</v>
      </c>
      <c r="F98" s="808"/>
      <c r="G98" s="626"/>
    </row>
    <row r="99" spans="5:7" x14ac:dyDescent="0.15">
      <c r="E99" s="809" t="s">
        <v>1892</v>
      </c>
      <c r="F99" s="810"/>
      <c r="G99" s="625">
        <v>430</v>
      </c>
    </row>
    <row r="100" spans="5:7" x14ac:dyDescent="0.15">
      <c r="E100" s="809" t="s">
        <v>2100</v>
      </c>
      <c r="F100" s="810"/>
      <c r="G100" s="625">
        <v>390</v>
      </c>
    </row>
    <row r="101" spans="5:7" x14ac:dyDescent="0.15">
      <c r="E101" s="809" t="s">
        <v>1907</v>
      </c>
      <c r="F101" s="810"/>
      <c r="G101" s="637">
        <v>-93</v>
      </c>
    </row>
    <row r="102" spans="5:7" x14ac:dyDescent="0.15">
      <c r="E102" s="809" t="s">
        <v>1910</v>
      </c>
      <c r="F102" s="810"/>
      <c r="G102" s="625">
        <v>193</v>
      </c>
    </row>
    <row r="103" spans="5:7" x14ac:dyDescent="0.15">
      <c r="E103" s="800" t="s">
        <v>1923</v>
      </c>
      <c r="F103" s="808"/>
      <c r="G103" s="635">
        <v>920</v>
      </c>
    </row>
    <row r="104" spans="5:7" x14ac:dyDescent="0.15">
      <c r="E104" s="800" t="s">
        <v>1924</v>
      </c>
      <c r="F104" s="808"/>
      <c r="G104" s="626"/>
    </row>
    <row r="105" spans="5:7" x14ac:dyDescent="0.15">
      <c r="E105" s="809" t="s">
        <v>1902</v>
      </c>
      <c r="F105" s="810"/>
      <c r="G105" s="629">
        <v>1285</v>
      </c>
    </row>
    <row r="106" spans="5:7" x14ac:dyDescent="0.15">
      <c r="E106" s="800" t="s">
        <v>1925</v>
      </c>
      <c r="F106" s="808"/>
      <c r="G106" s="628">
        <v>1285</v>
      </c>
    </row>
    <row r="107" spans="5:7" x14ac:dyDescent="0.15">
      <c r="E107" s="800" t="s">
        <v>1926</v>
      </c>
      <c r="F107" s="808"/>
      <c r="G107" s="626"/>
    </row>
    <row r="108" spans="5:7" x14ac:dyDescent="0.15">
      <c r="E108" s="809" t="s">
        <v>1904</v>
      </c>
      <c r="F108" s="810"/>
      <c r="G108" s="625">
        <v>322</v>
      </c>
    </row>
    <row r="109" spans="5:7" x14ac:dyDescent="0.15">
      <c r="E109" s="800" t="s">
        <v>1927</v>
      </c>
      <c r="F109" s="808"/>
      <c r="G109" s="635">
        <v>322</v>
      </c>
    </row>
    <row r="110" spans="5:7" x14ac:dyDescent="0.15">
      <c r="E110" s="799"/>
      <c r="F110" s="799"/>
      <c r="G110" s="799"/>
    </row>
    <row r="111" spans="5:7" x14ac:dyDescent="0.15">
      <c r="E111" s="800" t="s">
        <v>2105</v>
      </c>
      <c r="F111" s="808"/>
      <c r="G111" s="626"/>
    </row>
    <row r="112" spans="5:7" x14ac:dyDescent="0.15">
      <c r="E112" s="809" t="s">
        <v>1900</v>
      </c>
      <c r="F112" s="810"/>
      <c r="G112" s="629">
        <v>6442</v>
      </c>
    </row>
    <row r="113" spans="5:7" x14ac:dyDescent="0.15">
      <c r="E113" s="800" t="s">
        <v>2106</v>
      </c>
      <c r="F113" s="808"/>
      <c r="G113" s="628">
        <v>6442</v>
      </c>
    </row>
    <row r="114" spans="5:7" x14ac:dyDescent="0.15">
      <c r="E114" s="800" t="s">
        <v>1928</v>
      </c>
      <c r="F114" s="808"/>
      <c r="G114" s="626"/>
    </row>
    <row r="115" spans="5:7" x14ac:dyDescent="0.15">
      <c r="E115" s="809" t="s">
        <v>1894</v>
      </c>
      <c r="F115" s="810"/>
      <c r="G115" s="629">
        <v>1158</v>
      </c>
    </row>
    <row r="116" spans="5:7" x14ac:dyDescent="0.15">
      <c r="E116" s="800" t="s">
        <v>1929</v>
      </c>
      <c r="F116" s="808"/>
      <c r="G116" s="628">
        <v>1158</v>
      </c>
    </row>
    <row r="117" spans="5:7" x14ac:dyDescent="0.15">
      <c r="E117" s="800" t="s">
        <v>2107</v>
      </c>
      <c r="F117" s="808"/>
      <c r="G117" s="636"/>
    </row>
    <row r="118" spans="5:7" x14ac:dyDescent="0.15">
      <c r="E118" s="809" t="s">
        <v>2095</v>
      </c>
      <c r="F118" s="810"/>
      <c r="G118" s="625">
        <v>400</v>
      </c>
    </row>
    <row r="119" spans="5:7" x14ac:dyDescent="0.15">
      <c r="E119" s="800" t="s">
        <v>2108</v>
      </c>
      <c r="F119" s="808"/>
      <c r="G119" s="635">
        <v>400</v>
      </c>
    </row>
    <row r="120" spans="5:7" x14ac:dyDescent="0.15">
      <c r="E120" s="800" t="s">
        <v>1932</v>
      </c>
      <c r="F120" s="808"/>
      <c r="G120" s="626"/>
    </row>
    <row r="121" spans="5:7" x14ac:dyDescent="0.15">
      <c r="E121" s="809" t="s">
        <v>1819</v>
      </c>
      <c r="F121" s="810"/>
      <c r="G121" s="629">
        <v>7274</v>
      </c>
    </row>
    <row r="122" spans="5:7" x14ac:dyDescent="0.15">
      <c r="E122" s="800" t="s">
        <v>1933</v>
      </c>
      <c r="F122" s="808"/>
      <c r="G122" s="628">
        <v>7274</v>
      </c>
    </row>
    <row r="123" spans="5:7" x14ac:dyDescent="0.15">
      <c r="E123" s="800" t="s">
        <v>1885</v>
      </c>
      <c r="F123" s="808"/>
      <c r="G123" s="626"/>
    </row>
    <row r="124" spans="5:7" x14ac:dyDescent="0.15">
      <c r="E124" s="809" t="s">
        <v>1817</v>
      </c>
      <c r="F124" s="810"/>
      <c r="G124" s="629">
        <v>3073</v>
      </c>
    </row>
    <row r="125" spans="5:7" x14ac:dyDescent="0.15">
      <c r="E125" s="800" t="s">
        <v>1886</v>
      </c>
      <c r="F125" s="808"/>
      <c r="G125" s="628">
        <v>3073</v>
      </c>
    </row>
    <row r="126" spans="5:7" x14ac:dyDescent="0.15">
      <c r="E126" s="800" t="s">
        <v>1849</v>
      </c>
      <c r="F126" s="808"/>
      <c r="G126" s="628">
        <v>261382.74</v>
      </c>
    </row>
  </sheetData>
  <mergeCells count="170">
    <mergeCell ref="A9:A10"/>
    <mergeCell ref="B9:B10"/>
    <mergeCell ref="A7:A8"/>
    <mergeCell ref="B7:B8"/>
    <mergeCell ref="A5:A6"/>
    <mergeCell ref="B5:B6"/>
    <mergeCell ref="A3:A4"/>
    <mergeCell ref="B3:B4"/>
    <mergeCell ref="A33:B33"/>
    <mergeCell ref="A34:B34"/>
    <mergeCell ref="A31:B31"/>
    <mergeCell ref="A32:B32"/>
    <mergeCell ref="A30:B30"/>
    <mergeCell ref="B14:B15"/>
    <mergeCell ref="A16:A17"/>
    <mergeCell ref="B16:B17"/>
    <mergeCell ref="A11:A13"/>
    <mergeCell ref="B11:B13"/>
    <mergeCell ref="A14:A15"/>
    <mergeCell ref="A43:B43"/>
    <mergeCell ref="A44:B44"/>
    <mergeCell ref="A41:B41"/>
    <mergeCell ref="A42:B42"/>
    <mergeCell ref="A39:B39"/>
    <mergeCell ref="A40:B40"/>
    <mergeCell ref="A36:C36"/>
    <mergeCell ref="A37:B37"/>
    <mergeCell ref="A38:B38"/>
    <mergeCell ref="A53:B53"/>
    <mergeCell ref="A54:B54"/>
    <mergeCell ref="A51:B51"/>
    <mergeCell ref="A52:B52"/>
    <mergeCell ref="A49:B49"/>
    <mergeCell ref="A50:B50"/>
    <mergeCell ref="A47:B47"/>
    <mergeCell ref="A48:B48"/>
    <mergeCell ref="A45:B45"/>
    <mergeCell ref="A46:B46"/>
    <mergeCell ref="A63:B63"/>
    <mergeCell ref="A64:B64"/>
    <mergeCell ref="A61:B61"/>
    <mergeCell ref="A62:B62"/>
    <mergeCell ref="A59:B59"/>
    <mergeCell ref="A60:B60"/>
    <mergeCell ref="A57:B57"/>
    <mergeCell ref="A58:B58"/>
    <mergeCell ref="A55:B55"/>
    <mergeCell ref="A56:B56"/>
    <mergeCell ref="A72:B72"/>
    <mergeCell ref="A73:B73"/>
    <mergeCell ref="A69:C69"/>
    <mergeCell ref="A70:B70"/>
    <mergeCell ref="A71:B71"/>
    <mergeCell ref="A67:B67"/>
    <mergeCell ref="A68:B68"/>
    <mergeCell ref="A65:B65"/>
    <mergeCell ref="A66:B66"/>
    <mergeCell ref="E12:G12"/>
    <mergeCell ref="A96:B96"/>
    <mergeCell ref="A94:B94"/>
    <mergeCell ref="A95:B95"/>
    <mergeCell ref="A92:B92"/>
    <mergeCell ref="A93:B93"/>
    <mergeCell ref="A90:B90"/>
    <mergeCell ref="A91:B91"/>
    <mergeCell ref="A88:B88"/>
    <mergeCell ref="A89:B89"/>
    <mergeCell ref="A86:B86"/>
    <mergeCell ref="A87:B87"/>
    <mergeCell ref="A84:B84"/>
    <mergeCell ref="A85:B85"/>
    <mergeCell ref="A82:B82"/>
    <mergeCell ref="A83:B83"/>
    <mergeCell ref="A80:B80"/>
    <mergeCell ref="A81:B81"/>
    <mergeCell ref="A78:B78"/>
    <mergeCell ref="A79:B79"/>
    <mergeCell ref="A76:B76"/>
    <mergeCell ref="A77:B77"/>
    <mergeCell ref="A74:B74"/>
    <mergeCell ref="A75:B75"/>
    <mergeCell ref="E45:F45"/>
    <mergeCell ref="E46:F46"/>
    <mergeCell ref="E43:F43"/>
    <mergeCell ref="E44:F44"/>
    <mergeCell ref="E40:F40"/>
    <mergeCell ref="E41:G41"/>
    <mergeCell ref="E42:F42"/>
    <mergeCell ref="E38:F38"/>
    <mergeCell ref="E39:F39"/>
    <mergeCell ref="E55:F55"/>
    <mergeCell ref="E56:F56"/>
    <mergeCell ref="E53:F53"/>
    <mergeCell ref="E54:F54"/>
    <mergeCell ref="E51:F51"/>
    <mergeCell ref="E52:F52"/>
    <mergeCell ref="E49:F49"/>
    <mergeCell ref="E50:F50"/>
    <mergeCell ref="E47:F47"/>
    <mergeCell ref="E48:F48"/>
    <mergeCell ref="E65:F65"/>
    <mergeCell ref="E66:F66"/>
    <mergeCell ref="E63:F63"/>
    <mergeCell ref="E64:F64"/>
    <mergeCell ref="E61:F61"/>
    <mergeCell ref="E62:F62"/>
    <mergeCell ref="E59:F59"/>
    <mergeCell ref="E60:F60"/>
    <mergeCell ref="E57:F57"/>
    <mergeCell ref="E58:F58"/>
    <mergeCell ref="E75:F75"/>
    <mergeCell ref="E76:F76"/>
    <mergeCell ref="E73:F73"/>
    <mergeCell ref="E74:F74"/>
    <mergeCell ref="E71:F71"/>
    <mergeCell ref="E72:F72"/>
    <mergeCell ref="E69:F69"/>
    <mergeCell ref="E70:F70"/>
    <mergeCell ref="E67:F67"/>
    <mergeCell ref="E68:F68"/>
    <mergeCell ref="E86:F86"/>
    <mergeCell ref="E87:F87"/>
    <mergeCell ref="E84:F84"/>
    <mergeCell ref="E85:F85"/>
    <mergeCell ref="E82:F82"/>
    <mergeCell ref="E83:F83"/>
    <mergeCell ref="E80:F80"/>
    <mergeCell ref="E81:F81"/>
    <mergeCell ref="E77:G77"/>
    <mergeCell ref="E78:F78"/>
    <mergeCell ref="E79:F79"/>
    <mergeCell ref="E96:F96"/>
    <mergeCell ref="E97:F97"/>
    <mergeCell ref="E94:F94"/>
    <mergeCell ref="E95:F95"/>
    <mergeCell ref="E92:F92"/>
    <mergeCell ref="E93:F93"/>
    <mergeCell ref="E90:F90"/>
    <mergeCell ref="E91:F91"/>
    <mergeCell ref="E88:F88"/>
    <mergeCell ref="E89:F89"/>
    <mergeCell ref="E106:F106"/>
    <mergeCell ref="E107:F107"/>
    <mergeCell ref="E104:F104"/>
    <mergeCell ref="E105:F105"/>
    <mergeCell ref="E102:F102"/>
    <mergeCell ref="E103:F103"/>
    <mergeCell ref="E100:F100"/>
    <mergeCell ref="E101:F101"/>
    <mergeCell ref="E98:F98"/>
    <mergeCell ref="E99:F99"/>
    <mergeCell ref="E116:F116"/>
    <mergeCell ref="E117:F117"/>
    <mergeCell ref="E114:F114"/>
    <mergeCell ref="E115:F115"/>
    <mergeCell ref="E112:F112"/>
    <mergeCell ref="E113:F113"/>
    <mergeCell ref="E110:G110"/>
    <mergeCell ref="E111:F111"/>
    <mergeCell ref="E108:F108"/>
    <mergeCell ref="E109:F109"/>
    <mergeCell ref="E126:F126"/>
    <mergeCell ref="E124:F124"/>
    <mergeCell ref="E125:F125"/>
    <mergeCell ref="E122:F122"/>
    <mergeCell ref="E123:F123"/>
    <mergeCell ref="E120:F120"/>
    <mergeCell ref="E121:F121"/>
    <mergeCell ref="E118:F118"/>
    <mergeCell ref="E119:F119"/>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AC56-F865-43DA-96B9-5734C86629E1}">
  <dimension ref="A1:AB52"/>
  <sheetViews>
    <sheetView zoomScaleNormal="100" workbookViewId="0">
      <selection sqref="A1:A1048576"/>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0.5" customWidth="1"/>
    <col min="6" max="6" width="82.5" style="420" customWidth="1"/>
    <col min="7" max="7" width="42.6640625" customWidth="1"/>
    <col min="8" max="11" width="23.33203125" customWidth="1"/>
    <col min="12" max="12" width="37.33203125" customWidth="1"/>
    <col min="13" max="13" width="16.5" customWidth="1"/>
    <col min="14" max="15" width="18.6640625" customWidth="1"/>
    <col min="17" max="17" width="14.83203125" customWidth="1"/>
    <col min="18" max="18" width="12.5" customWidth="1"/>
    <col min="19" max="19" width="12.83203125" bestFit="1" customWidth="1"/>
    <col min="21" max="27" width="23.1640625" customWidth="1"/>
  </cols>
  <sheetData>
    <row r="1" spans="1:28" ht="48"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489" t="s">
        <v>82</v>
      </c>
      <c r="O1" s="490" t="s">
        <v>83</v>
      </c>
      <c r="U1" t="s">
        <v>84</v>
      </c>
      <c r="V1" t="s">
        <v>85</v>
      </c>
      <c r="W1" t="s">
        <v>86</v>
      </c>
      <c r="X1" t="s">
        <v>87</v>
      </c>
      <c r="Y1" t="s">
        <v>88</v>
      </c>
      <c r="Z1" t="s">
        <v>89</v>
      </c>
      <c r="AA1" t="s">
        <v>90</v>
      </c>
      <c r="AB1" t="s">
        <v>91</v>
      </c>
    </row>
    <row r="2" spans="1:28" ht="29" outlineLevel="2" x14ac:dyDescent="0.2">
      <c r="A2" t="s">
        <v>92</v>
      </c>
      <c r="B2" t="s">
        <v>2278</v>
      </c>
      <c r="C2" t="s">
        <v>94</v>
      </c>
      <c r="F2" s="420" t="s">
        <v>2279</v>
      </c>
      <c r="G2" t="s">
        <v>101</v>
      </c>
      <c r="H2" s="610">
        <v>1</v>
      </c>
      <c r="I2" s="610">
        <v>0</v>
      </c>
      <c r="J2" s="610"/>
      <c r="K2" s="610"/>
      <c r="L2" t="s">
        <v>2280</v>
      </c>
      <c r="M2" s="420" t="s">
        <v>98</v>
      </c>
      <c r="N2" s="611">
        <f>SUM(H2+I2)</f>
        <v>1</v>
      </c>
      <c r="O2" s="612">
        <f>IF((J2+K2)&gt;0,(J2+K2)-N2,0)</f>
        <v>0</v>
      </c>
      <c r="U2" t="s">
        <v>2402</v>
      </c>
      <c r="V2" t="s">
        <v>2403</v>
      </c>
      <c r="W2" t="s">
        <v>769</v>
      </c>
      <c r="X2">
        <v>0</v>
      </c>
      <c r="AB2" t="s">
        <v>1590</v>
      </c>
    </row>
    <row r="3" spans="1:28" ht="29" outlineLevel="2" x14ac:dyDescent="0.2">
      <c r="A3" t="s">
        <v>92</v>
      </c>
      <c r="B3" t="s">
        <v>2281</v>
      </c>
      <c r="C3" t="s">
        <v>94</v>
      </c>
      <c r="F3" s="420" t="s">
        <v>2282</v>
      </c>
      <c r="G3" t="s">
        <v>101</v>
      </c>
      <c r="H3" s="610">
        <v>31769</v>
      </c>
      <c r="I3" s="610">
        <v>0</v>
      </c>
      <c r="J3" s="610"/>
      <c r="K3" s="610"/>
      <c r="L3" t="s">
        <v>2283</v>
      </c>
      <c r="M3" s="420" t="s">
        <v>98</v>
      </c>
      <c r="N3" s="611">
        <f t="shared" ref="N3:N48" si="0">SUM(H3+I3)</f>
        <v>31769</v>
      </c>
      <c r="O3" s="612">
        <f t="shared" ref="O3:O48" si="1">IF((J3+K3)&gt;0,(J3+K3)-N3,0)</f>
        <v>0</v>
      </c>
      <c r="U3" t="s">
        <v>2404</v>
      </c>
      <c r="V3" t="s">
        <v>2405</v>
      </c>
      <c r="W3" t="s">
        <v>175</v>
      </c>
      <c r="X3">
        <v>0</v>
      </c>
      <c r="AB3" t="s">
        <v>176</v>
      </c>
    </row>
    <row r="4" spans="1:28" ht="85" outlineLevel="2" x14ac:dyDescent="0.2">
      <c r="A4" t="s">
        <v>92</v>
      </c>
      <c r="B4" t="s">
        <v>2284</v>
      </c>
      <c r="C4" t="s">
        <v>94</v>
      </c>
      <c r="F4" s="475" t="s">
        <v>2285</v>
      </c>
      <c r="G4" t="s">
        <v>702</v>
      </c>
      <c r="H4" s="610">
        <v>830000</v>
      </c>
      <c r="I4" s="610">
        <v>0</v>
      </c>
      <c r="J4" s="610"/>
      <c r="K4" s="610"/>
      <c r="L4" t="s">
        <v>2286</v>
      </c>
      <c r="M4" s="420" t="s">
        <v>98</v>
      </c>
      <c r="N4" s="611">
        <f t="shared" si="0"/>
        <v>830000</v>
      </c>
      <c r="O4" s="612">
        <f t="shared" si="1"/>
        <v>0</v>
      </c>
      <c r="U4" t="s">
        <v>2406</v>
      </c>
      <c r="V4" s="420" t="s">
        <v>2407</v>
      </c>
      <c r="W4" t="s">
        <v>2408</v>
      </c>
      <c r="AB4" t="s">
        <v>2409</v>
      </c>
    </row>
    <row r="5" spans="1:28" ht="29" outlineLevel="2" x14ac:dyDescent="0.2">
      <c r="A5" t="s">
        <v>92</v>
      </c>
      <c r="B5" t="s">
        <v>2287</v>
      </c>
      <c r="C5" t="s">
        <v>94</v>
      </c>
      <c r="F5" s="420" t="s">
        <v>2288</v>
      </c>
      <c r="G5" t="s">
        <v>2289</v>
      </c>
      <c r="H5" s="610">
        <v>230000</v>
      </c>
      <c r="I5" s="610">
        <v>0</v>
      </c>
      <c r="J5" s="610"/>
      <c r="K5" s="610"/>
      <c r="L5" t="s">
        <v>2290</v>
      </c>
      <c r="M5" s="420" t="s">
        <v>98</v>
      </c>
      <c r="N5" s="611">
        <f t="shared" si="0"/>
        <v>230000</v>
      </c>
      <c r="O5" s="612">
        <f t="shared" si="1"/>
        <v>0</v>
      </c>
      <c r="U5" t="s">
        <v>2410</v>
      </c>
      <c r="V5" t="s">
        <v>2411</v>
      </c>
      <c r="W5" t="s">
        <v>2258</v>
      </c>
      <c r="Y5">
        <v>686383.6</v>
      </c>
      <c r="AA5">
        <v>2164562.06</v>
      </c>
      <c r="AB5" t="s">
        <v>2412</v>
      </c>
    </row>
    <row r="6" spans="1:28" ht="29" outlineLevel="2" x14ac:dyDescent="0.2">
      <c r="A6" t="s">
        <v>92</v>
      </c>
      <c r="B6" t="s">
        <v>2291</v>
      </c>
      <c r="C6" t="s">
        <v>94</v>
      </c>
      <c r="F6" s="475" t="s">
        <v>2292</v>
      </c>
      <c r="G6" t="s">
        <v>101</v>
      </c>
      <c r="H6" s="610">
        <v>1</v>
      </c>
      <c r="I6" s="610">
        <v>0</v>
      </c>
      <c r="J6" s="610"/>
      <c r="K6" s="610"/>
      <c r="L6" t="s">
        <v>2293</v>
      </c>
      <c r="M6" s="420" t="s">
        <v>98</v>
      </c>
      <c r="N6" s="611">
        <f t="shared" si="0"/>
        <v>1</v>
      </c>
      <c r="O6" s="612">
        <f t="shared" si="1"/>
        <v>0</v>
      </c>
    </row>
    <row r="7" spans="1:28" ht="29" outlineLevel="2" x14ac:dyDescent="0.2">
      <c r="A7" t="s">
        <v>92</v>
      </c>
      <c r="B7" t="s">
        <v>2294</v>
      </c>
      <c r="C7" t="s">
        <v>94</v>
      </c>
      <c r="F7" s="475" t="s">
        <v>2295</v>
      </c>
      <c r="G7" t="s">
        <v>101</v>
      </c>
      <c r="H7" s="610">
        <v>33900</v>
      </c>
      <c r="I7" s="610">
        <v>0</v>
      </c>
      <c r="J7" s="610"/>
      <c r="K7" s="610"/>
      <c r="L7" t="s">
        <v>2296</v>
      </c>
      <c r="M7" s="420" t="s">
        <v>98</v>
      </c>
      <c r="N7" s="611">
        <f t="shared" si="0"/>
        <v>33900</v>
      </c>
      <c r="O7" s="612">
        <f t="shared" si="1"/>
        <v>0</v>
      </c>
    </row>
    <row r="8" spans="1:28" ht="29" outlineLevel="2" x14ac:dyDescent="0.2">
      <c r="A8" t="s">
        <v>92</v>
      </c>
      <c r="B8" t="s">
        <v>2297</v>
      </c>
      <c r="C8" t="s">
        <v>94</v>
      </c>
      <c r="F8" s="420" t="s">
        <v>2298</v>
      </c>
      <c r="G8" t="s">
        <v>101</v>
      </c>
      <c r="H8" s="610">
        <v>1</v>
      </c>
      <c r="I8" s="610">
        <v>0</v>
      </c>
      <c r="J8" s="610"/>
      <c r="K8" s="610"/>
      <c r="L8" t="s">
        <v>2299</v>
      </c>
      <c r="M8" s="420" t="s">
        <v>98</v>
      </c>
      <c r="N8" s="611">
        <f t="shared" si="0"/>
        <v>1</v>
      </c>
      <c r="O8" s="612">
        <f t="shared" si="1"/>
        <v>0</v>
      </c>
    </row>
    <row r="9" spans="1:28" ht="43" outlineLevel="2" x14ac:dyDescent="0.2">
      <c r="A9" t="s">
        <v>92</v>
      </c>
      <c r="B9" t="s">
        <v>2300</v>
      </c>
      <c r="C9" t="s">
        <v>94</v>
      </c>
      <c r="F9" s="420" t="s">
        <v>2301</v>
      </c>
      <c r="G9" t="s">
        <v>1608</v>
      </c>
      <c r="H9" s="610">
        <v>550000</v>
      </c>
      <c r="I9" s="610">
        <v>0</v>
      </c>
      <c r="J9" s="610"/>
      <c r="K9" s="610"/>
      <c r="L9" t="s">
        <v>2302</v>
      </c>
      <c r="M9" s="420" t="s">
        <v>98</v>
      </c>
      <c r="N9" s="611">
        <f t="shared" si="0"/>
        <v>550000</v>
      </c>
      <c r="O9" s="612">
        <f t="shared" si="1"/>
        <v>0</v>
      </c>
    </row>
    <row r="10" spans="1:28" ht="29" outlineLevel="2" x14ac:dyDescent="0.2">
      <c r="A10" t="s">
        <v>92</v>
      </c>
      <c r="B10" t="s">
        <v>2303</v>
      </c>
      <c r="C10" t="s">
        <v>94</v>
      </c>
      <c r="F10" s="420" t="s">
        <v>2304</v>
      </c>
      <c r="G10" t="s">
        <v>1142</v>
      </c>
      <c r="H10" s="610">
        <v>183456</v>
      </c>
      <c r="I10" s="610">
        <v>0</v>
      </c>
      <c r="J10" s="610"/>
      <c r="K10" s="610"/>
      <c r="L10" t="s">
        <v>654</v>
      </c>
      <c r="M10" s="420" t="s">
        <v>98</v>
      </c>
      <c r="N10" s="611">
        <f t="shared" si="0"/>
        <v>183456</v>
      </c>
      <c r="O10" s="612">
        <f t="shared" si="1"/>
        <v>0</v>
      </c>
    </row>
    <row r="11" spans="1:28" ht="29" outlineLevel="2" x14ac:dyDescent="0.2">
      <c r="A11" t="s">
        <v>92</v>
      </c>
      <c r="B11" t="s">
        <v>2305</v>
      </c>
      <c r="C11" t="s">
        <v>94</v>
      </c>
      <c r="F11" s="420" t="s">
        <v>2306</v>
      </c>
      <c r="G11" t="s">
        <v>101</v>
      </c>
      <c r="H11" s="610">
        <v>5000</v>
      </c>
      <c r="I11" s="610">
        <v>0</v>
      </c>
      <c r="J11" s="610"/>
      <c r="K11" s="610"/>
      <c r="L11" t="s">
        <v>2307</v>
      </c>
      <c r="M11" s="420" t="s">
        <v>98</v>
      </c>
      <c r="N11" s="611">
        <f t="shared" si="0"/>
        <v>5000</v>
      </c>
      <c r="O11" s="612">
        <f t="shared" si="1"/>
        <v>0</v>
      </c>
    </row>
    <row r="12" spans="1:28" ht="29" outlineLevel="2" x14ac:dyDescent="0.2">
      <c r="A12" t="s">
        <v>92</v>
      </c>
      <c r="B12" t="s">
        <v>2308</v>
      </c>
      <c r="C12" t="s">
        <v>94</v>
      </c>
      <c r="F12" s="420" t="s">
        <v>2309</v>
      </c>
      <c r="G12" t="s">
        <v>2310</v>
      </c>
      <c r="H12" s="610">
        <v>50000</v>
      </c>
      <c r="I12" s="610">
        <v>0</v>
      </c>
      <c r="J12" s="610"/>
      <c r="K12" s="610"/>
      <c r="L12" t="s">
        <v>1386</v>
      </c>
      <c r="M12" s="420" t="s">
        <v>98</v>
      </c>
      <c r="N12" s="611">
        <f t="shared" si="0"/>
        <v>50000</v>
      </c>
      <c r="O12" s="612">
        <f t="shared" si="1"/>
        <v>0</v>
      </c>
    </row>
    <row r="13" spans="1:28" ht="29" outlineLevel="2" x14ac:dyDescent="0.2">
      <c r="A13" t="s">
        <v>92</v>
      </c>
      <c r="B13" t="s">
        <v>2311</v>
      </c>
      <c r="C13" t="s">
        <v>94</v>
      </c>
      <c r="F13" s="420" t="s">
        <v>2312</v>
      </c>
      <c r="G13" t="s">
        <v>101</v>
      </c>
      <c r="H13" s="610">
        <v>1</v>
      </c>
      <c r="I13" s="610">
        <v>0</v>
      </c>
      <c r="J13" s="610"/>
      <c r="K13" s="610"/>
      <c r="L13" t="s">
        <v>2313</v>
      </c>
      <c r="M13" s="420" t="s">
        <v>98</v>
      </c>
      <c r="N13" s="611">
        <f t="shared" si="0"/>
        <v>1</v>
      </c>
      <c r="O13" s="612">
        <f t="shared" si="1"/>
        <v>0</v>
      </c>
    </row>
    <row r="14" spans="1:28" ht="15" outlineLevel="1" x14ac:dyDescent="0.2">
      <c r="A14" s="430" t="s">
        <v>516</v>
      </c>
      <c r="B14" s="430">
        <f>COUNTA(B2:B13)</f>
        <v>12</v>
      </c>
      <c r="C14" s="430"/>
      <c r="D14" s="430"/>
      <c r="E14" s="430"/>
      <c r="F14" s="613"/>
      <c r="G14" s="430"/>
      <c r="H14" s="614">
        <f>SUBTOTAL(9,H2:H13)</f>
        <v>1914129</v>
      </c>
      <c r="I14" s="614">
        <f>SUBTOTAL(9,I2:I13)</f>
        <v>0</v>
      </c>
      <c r="J14" s="614">
        <f>SUBTOTAL(9,J2:J13)</f>
        <v>0</v>
      </c>
      <c r="K14" s="614"/>
      <c r="L14" s="430"/>
      <c r="M14" s="613"/>
      <c r="N14" s="615">
        <f>SUBTOTAL(9,N2:N13)</f>
        <v>1914129</v>
      </c>
      <c r="O14" s="616">
        <f>SUBTOTAL(9,O2:O13)</f>
        <v>0</v>
      </c>
    </row>
    <row r="15" spans="1:28" ht="29" outlineLevel="2" x14ac:dyDescent="0.2">
      <c r="A15" t="s">
        <v>200</v>
      </c>
      <c r="B15" t="s">
        <v>2314</v>
      </c>
      <c r="D15" t="s">
        <v>202</v>
      </c>
      <c r="F15" s="420" t="s">
        <v>2315</v>
      </c>
      <c r="G15" t="s">
        <v>1978</v>
      </c>
      <c r="H15" s="610"/>
      <c r="I15" s="610">
        <v>37988.69</v>
      </c>
      <c r="J15" s="610"/>
      <c r="K15" s="610">
        <v>116358.45</v>
      </c>
      <c r="L15" t="s">
        <v>1979</v>
      </c>
      <c r="M15" s="420" t="s">
        <v>98</v>
      </c>
      <c r="N15" s="611">
        <f t="shared" si="0"/>
        <v>37988.69</v>
      </c>
      <c r="O15" s="612">
        <f t="shared" si="1"/>
        <v>78369.759999999995</v>
      </c>
    </row>
    <row r="16" spans="1:28" ht="43" outlineLevel="2" x14ac:dyDescent="0.2">
      <c r="A16" t="s">
        <v>200</v>
      </c>
      <c r="B16" t="s">
        <v>2316</v>
      </c>
      <c r="D16" t="s">
        <v>202</v>
      </c>
      <c r="F16" s="420" t="s">
        <v>2317</v>
      </c>
      <c r="G16" t="s">
        <v>2318</v>
      </c>
      <c r="H16" s="610">
        <v>25000</v>
      </c>
      <c r="I16" s="610">
        <v>0</v>
      </c>
      <c r="J16" s="610"/>
      <c r="K16" s="610"/>
      <c r="L16" t="s">
        <v>2319</v>
      </c>
      <c r="M16" s="420" t="s">
        <v>98</v>
      </c>
      <c r="N16" s="611">
        <f t="shared" si="0"/>
        <v>25000</v>
      </c>
      <c r="O16" s="612">
        <f t="shared" si="1"/>
        <v>0</v>
      </c>
    </row>
    <row r="17" spans="1:17" ht="29" outlineLevel="2" x14ac:dyDescent="0.2">
      <c r="A17" t="s">
        <v>200</v>
      </c>
      <c r="B17" t="s">
        <v>2320</v>
      </c>
      <c r="D17" t="s">
        <v>202</v>
      </c>
      <c r="F17" s="420" t="s">
        <v>2321</v>
      </c>
      <c r="G17" t="s">
        <v>2322</v>
      </c>
      <c r="H17" s="610">
        <v>500</v>
      </c>
      <c r="I17" s="610">
        <v>0</v>
      </c>
      <c r="J17" s="610"/>
      <c r="K17" s="610"/>
      <c r="L17" t="s">
        <v>2323</v>
      </c>
      <c r="M17" s="420" t="s">
        <v>98</v>
      </c>
      <c r="N17" s="611">
        <f t="shared" si="0"/>
        <v>500</v>
      </c>
      <c r="O17" s="612">
        <f t="shared" si="1"/>
        <v>0</v>
      </c>
    </row>
    <row r="18" spans="1:17" ht="29" outlineLevel="2" x14ac:dyDescent="0.2">
      <c r="A18" t="s">
        <v>200</v>
      </c>
      <c r="B18" t="s">
        <v>2324</v>
      </c>
      <c r="D18" t="s">
        <v>202</v>
      </c>
      <c r="F18" s="420" t="s">
        <v>2325</v>
      </c>
      <c r="G18" t="s">
        <v>101</v>
      </c>
      <c r="H18" s="610">
        <v>10000</v>
      </c>
      <c r="I18" s="610">
        <v>0</v>
      </c>
      <c r="J18" s="610"/>
      <c r="K18" s="610"/>
      <c r="L18" t="s">
        <v>2326</v>
      </c>
      <c r="M18" s="420" t="s">
        <v>98</v>
      </c>
      <c r="N18" s="611">
        <f t="shared" si="0"/>
        <v>10000</v>
      </c>
      <c r="O18" s="612">
        <f t="shared" si="1"/>
        <v>0</v>
      </c>
    </row>
    <row r="19" spans="1:17" ht="29" outlineLevel="2" x14ac:dyDescent="0.2">
      <c r="A19" t="s">
        <v>200</v>
      </c>
      <c r="B19" t="s">
        <v>2327</v>
      </c>
      <c r="D19" t="s">
        <v>202</v>
      </c>
      <c r="F19" s="420" t="s">
        <v>2328</v>
      </c>
      <c r="G19" t="s">
        <v>2329</v>
      </c>
      <c r="H19" s="610">
        <v>5000</v>
      </c>
      <c r="I19" s="610">
        <v>0</v>
      </c>
      <c r="J19" s="610"/>
      <c r="K19" s="610"/>
      <c r="L19" t="s">
        <v>2330</v>
      </c>
      <c r="M19" s="420" t="s">
        <v>98</v>
      </c>
      <c r="N19" s="611">
        <f t="shared" si="0"/>
        <v>5000</v>
      </c>
      <c r="O19" s="612">
        <f t="shared" si="1"/>
        <v>0</v>
      </c>
    </row>
    <row r="20" spans="1:17" ht="29" outlineLevel="2" x14ac:dyDescent="0.2">
      <c r="A20" t="s">
        <v>200</v>
      </c>
      <c r="B20" t="s">
        <v>2331</v>
      </c>
      <c r="D20" t="s">
        <v>202</v>
      </c>
      <c r="E20" t="s">
        <v>759</v>
      </c>
      <c r="F20" s="420" t="s">
        <v>2332</v>
      </c>
      <c r="G20" t="s">
        <v>101</v>
      </c>
      <c r="H20" s="610"/>
      <c r="I20" s="610">
        <v>28362.05</v>
      </c>
      <c r="J20" s="610"/>
      <c r="K20" s="610">
        <v>90009.29</v>
      </c>
      <c r="L20" t="s">
        <v>2333</v>
      </c>
      <c r="M20" s="420" t="s">
        <v>268</v>
      </c>
      <c r="N20" s="611">
        <f t="shared" si="0"/>
        <v>28362.05</v>
      </c>
      <c r="O20" s="612">
        <f t="shared" si="1"/>
        <v>61647.239999999991</v>
      </c>
    </row>
    <row r="21" spans="1:17" ht="29" outlineLevel="2" x14ac:dyDescent="0.2">
      <c r="A21" t="s">
        <v>200</v>
      </c>
      <c r="B21" t="s">
        <v>2334</v>
      </c>
      <c r="D21" t="s">
        <v>202</v>
      </c>
      <c r="F21" s="420" t="s">
        <v>2335</v>
      </c>
      <c r="G21" t="s">
        <v>101</v>
      </c>
      <c r="H21" s="610">
        <v>500</v>
      </c>
      <c r="I21" s="610">
        <v>0</v>
      </c>
      <c r="J21" s="610"/>
      <c r="K21" s="610"/>
      <c r="L21" t="s">
        <v>2336</v>
      </c>
      <c r="M21" s="420" t="s">
        <v>98</v>
      </c>
      <c r="N21" s="611">
        <f t="shared" si="0"/>
        <v>500</v>
      </c>
      <c r="O21" s="612">
        <f t="shared" si="1"/>
        <v>0</v>
      </c>
    </row>
    <row r="22" spans="1:17" ht="29" outlineLevel="2" x14ac:dyDescent="0.2">
      <c r="A22" t="s">
        <v>200</v>
      </c>
      <c r="B22" t="s">
        <v>2337</v>
      </c>
      <c r="D22" t="s">
        <v>202</v>
      </c>
      <c r="F22" s="420" t="s">
        <v>2338</v>
      </c>
      <c r="G22" t="s">
        <v>101</v>
      </c>
      <c r="H22" s="610">
        <v>1500</v>
      </c>
      <c r="I22" s="610">
        <v>0</v>
      </c>
      <c r="J22" s="610"/>
      <c r="K22" s="610"/>
      <c r="L22" t="s">
        <v>2339</v>
      </c>
      <c r="M22" s="420" t="s">
        <v>98</v>
      </c>
      <c r="N22" s="611">
        <f t="shared" si="0"/>
        <v>1500</v>
      </c>
      <c r="O22" s="612">
        <f t="shared" si="1"/>
        <v>0</v>
      </c>
    </row>
    <row r="23" spans="1:17" ht="29" outlineLevel="2" x14ac:dyDescent="0.2">
      <c r="A23" t="s">
        <v>200</v>
      </c>
      <c r="B23" t="s">
        <v>2340</v>
      </c>
      <c r="D23" t="s">
        <v>202</v>
      </c>
      <c r="F23" s="420" t="s">
        <v>2341</v>
      </c>
      <c r="G23" t="s">
        <v>1978</v>
      </c>
      <c r="H23" s="610">
        <v>60000</v>
      </c>
      <c r="I23" s="610">
        <v>0</v>
      </c>
      <c r="J23" s="610"/>
      <c r="K23" s="610"/>
      <c r="L23" t="s">
        <v>2342</v>
      </c>
      <c r="M23" s="420" t="s">
        <v>98</v>
      </c>
      <c r="N23" s="611">
        <f t="shared" si="0"/>
        <v>60000</v>
      </c>
      <c r="O23" s="612">
        <f t="shared" si="1"/>
        <v>0</v>
      </c>
    </row>
    <row r="24" spans="1:17" ht="29" outlineLevel="2" x14ac:dyDescent="0.2">
      <c r="A24" t="s">
        <v>200</v>
      </c>
      <c r="B24" t="s">
        <v>2343</v>
      </c>
      <c r="D24" t="s">
        <v>202</v>
      </c>
      <c r="F24" s="420" t="s">
        <v>2344</v>
      </c>
      <c r="G24" t="s">
        <v>101</v>
      </c>
      <c r="H24" s="610">
        <v>12000</v>
      </c>
      <c r="I24" s="610">
        <v>0</v>
      </c>
      <c r="J24" s="610"/>
      <c r="K24" s="610"/>
      <c r="L24" t="s">
        <v>2345</v>
      </c>
      <c r="M24" s="420" t="s">
        <v>98</v>
      </c>
      <c r="N24" s="611">
        <f t="shared" si="0"/>
        <v>12000</v>
      </c>
      <c r="O24" s="612">
        <f t="shared" si="1"/>
        <v>0</v>
      </c>
    </row>
    <row r="25" spans="1:17" ht="29" outlineLevel="2" x14ac:dyDescent="0.2">
      <c r="A25" t="s">
        <v>200</v>
      </c>
      <c r="B25" t="s">
        <v>2346</v>
      </c>
      <c r="D25" t="s">
        <v>202</v>
      </c>
      <c r="F25" s="420" t="s">
        <v>2347</v>
      </c>
      <c r="G25" t="s">
        <v>262</v>
      </c>
      <c r="H25" s="610">
        <v>65000</v>
      </c>
      <c r="I25" s="610">
        <v>0</v>
      </c>
      <c r="J25" s="610"/>
      <c r="K25" s="610"/>
      <c r="L25" t="s">
        <v>2348</v>
      </c>
      <c r="M25" s="420" t="s">
        <v>98</v>
      </c>
      <c r="N25" s="611">
        <f t="shared" si="0"/>
        <v>65000</v>
      </c>
      <c r="O25" s="612">
        <f t="shared" si="1"/>
        <v>0</v>
      </c>
    </row>
    <row r="26" spans="1:17" ht="29" outlineLevel="2" x14ac:dyDescent="0.2">
      <c r="A26" t="s">
        <v>200</v>
      </c>
      <c r="B26" t="s">
        <v>2349</v>
      </c>
      <c r="D26" t="s">
        <v>202</v>
      </c>
      <c r="F26" s="420" t="s">
        <v>2350</v>
      </c>
      <c r="G26" t="s">
        <v>2351</v>
      </c>
      <c r="H26" s="610">
        <v>47000</v>
      </c>
      <c r="I26" s="610">
        <v>0</v>
      </c>
      <c r="J26" s="610"/>
      <c r="K26" s="610"/>
      <c r="L26" t="s">
        <v>2352</v>
      </c>
      <c r="M26" s="420" t="s">
        <v>766</v>
      </c>
      <c r="N26" s="611">
        <f t="shared" si="0"/>
        <v>47000</v>
      </c>
      <c r="O26" s="612">
        <f t="shared" si="1"/>
        <v>0</v>
      </c>
      <c r="Q26">
        <v>1</v>
      </c>
    </row>
    <row r="27" spans="1:17" ht="43" outlineLevel="2" x14ac:dyDescent="0.2">
      <c r="A27" t="s">
        <v>200</v>
      </c>
      <c r="B27" t="s">
        <v>2353</v>
      </c>
      <c r="D27" t="s">
        <v>274</v>
      </c>
      <c r="F27" s="420" t="s">
        <v>2354</v>
      </c>
      <c r="G27" t="s">
        <v>156</v>
      </c>
      <c r="H27" s="610">
        <v>4000</v>
      </c>
      <c r="I27" s="610">
        <v>0</v>
      </c>
      <c r="J27" s="610"/>
      <c r="K27" s="610"/>
      <c r="L27" t="s">
        <v>2355</v>
      </c>
      <c r="M27" s="420" t="s">
        <v>98</v>
      </c>
      <c r="N27" s="611">
        <f t="shared" si="0"/>
        <v>4000</v>
      </c>
      <c r="O27" s="612">
        <f t="shared" si="1"/>
        <v>0</v>
      </c>
    </row>
    <row r="28" spans="1:17" ht="29" outlineLevel="2" x14ac:dyDescent="0.2">
      <c r="A28" t="s">
        <v>200</v>
      </c>
      <c r="B28" t="s">
        <v>2356</v>
      </c>
      <c r="D28" t="s">
        <v>274</v>
      </c>
      <c r="F28" s="420" t="s">
        <v>2357</v>
      </c>
      <c r="G28" t="s">
        <v>305</v>
      </c>
      <c r="H28" s="610">
        <v>5500</v>
      </c>
      <c r="I28" s="610">
        <v>0</v>
      </c>
      <c r="J28" s="610"/>
      <c r="K28" s="610"/>
      <c r="L28" t="s">
        <v>2358</v>
      </c>
      <c r="M28" s="420" t="s">
        <v>98</v>
      </c>
      <c r="N28" s="611">
        <f t="shared" si="0"/>
        <v>5500</v>
      </c>
      <c r="O28" s="612">
        <f t="shared" si="1"/>
        <v>0</v>
      </c>
    </row>
    <row r="29" spans="1:17" ht="29" outlineLevel="2" x14ac:dyDescent="0.2">
      <c r="A29" t="s">
        <v>200</v>
      </c>
      <c r="B29" t="s">
        <v>2359</v>
      </c>
      <c r="D29" t="s">
        <v>274</v>
      </c>
      <c r="F29" s="420" t="s">
        <v>2360</v>
      </c>
      <c r="G29" t="s">
        <v>1776</v>
      </c>
      <c r="H29" s="610">
        <v>5000</v>
      </c>
      <c r="I29" s="610">
        <v>0</v>
      </c>
      <c r="J29" s="610"/>
      <c r="K29" s="610"/>
      <c r="L29" t="s">
        <v>2361</v>
      </c>
      <c r="M29" s="420" t="s">
        <v>98</v>
      </c>
      <c r="N29" s="611">
        <f t="shared" si="0"/>
        <v>5000</v>
      </c>
      <c r="O29" s="612">
        <f t="shared" si="1"/>
        <v>0</v>
      </c>
    </row>
    <row r="30" spans="1:17" ht="29" outlineLevel="2" x14ac:dyDescent="0.2">
      <c r="A30" t="s">
        <v>200</v>
      </c>
      <c r="B30" t="s">
        <v>2362</v>
      </c>
      <c r="D30" t="s">
        <v>274</v>
      </c>
      <c r="F30" s="420" t="s">
        <v>2363</v>
      </c>
      <c r="G30" t="s">
        <v>817</v>
      </c>
      <c r="H30" s="610">
        <v>18000</v>
      </c>
      <c r="I30" s="610">
        <v>0</v>
      </c>
      <c r="J30" s="610"/>
      <c r="K30" s="610"/>
      <c r="L30" t="s">
        <v>2364</v>
      </c>
      <c r="M30" s="420" t="s">
        <v>98</v>
      </c>
      <c r="N30" s="611">
        <f t="shared" si="0"/>
        <v>18000</v>
      </c>
      <c r="O30" s="612">
        <f t="shared" si="1"/>
        <v>0</v>
      </c>
    </row>
    <row r="31" spans="1:17" ht="43" outlineLevel="2" x14ac:dyDescent="0.2">
      <c r="A31" t="s">
        <v>200</v>
      </c>
      <c r="B31" t="s">
        <v>2365</v>
      </c>
      <c r="D31" t="s">
        <v>274</v>
      </c>
      <c r="F31" s="420" t="s">
        <v>2366</v>
      </c>
      <c r="G31" t="s">
        <v>1622</v>
      </c>
      <c r="H31" s="610">
        <v>33596</v>
      </c>
      <c r="I31" s="610">
        <v>0</v>
      </c>
      <c r="J31" s="610"/>
      <c r="K31" s="610"/>
      <c r="L31" t="s">
        <v>2367</v>
      </c>
      <c r="M31" s="420" t="s">
        <v>98</v>
      </c>
      <c r="N31" s="611">
        <f t="shared" si="0"/>
        <v>33596</v>
      </c>
      <c r="O31" s="612">
        <f t="shared" si="1"/>
        <v>0</v>
      </c>
    </row>
    <row r="32" spans="1:17" ht="15" outlineLevel="1" x14ac:dyDescent="0.2">
      <c r="A32" s="430" t="s">
        <v>517</v>
      </c>
      <c r="B32" s="430">
        <f>COUNTA(B15:B31)</f>
        <v>17</v>
      </c>
      <c r="C32" s="430"/>
      <c r="D32" s="430"/>
      <c r="E32" s="430"/>
      <c r="F32" s="613"/>
      <c r="G32" s="430"/>
      <c r="H32" s="614">
        <f>SUBTOTAL(9,H15:H31)</f>
        <v>292596</v>
      </c>
      <c r="I32" s="614">
        <f>SUBTOTAL(9,I15:I31)</f>
        <v>66350.740000000005</v>
      </c>
      <c r="J32" s="614">
        <f>SUBTOTAL(9,J15:J31)</f>
        <v>0</v>
      </c>
      <c r="K32" s="614"/>
      <c r="L32" s="430"/>
      <c r="M32" s="613"/>
      <c r="N32" s="615">
        <f>SUBTOTAL(9,N15:N31)</f>
        <v>358946.74</v>
      </c>
      <c r="O32" s="616">
        <f>SUBTOTAL(9,O15:O31)</f>
        <v>140017</v>
      </c>
    </row>
    <row r="33" spans="1:19" ht="29" outlineLevel="2" x14ac:dyDescent="0.2">
      <c r="A33" t="s">
        <v>410</v>
      </c>
      <c r="B33" t="s">
        <v>2368</v>
      </c>
      <c r="D33" t="s">
        <v>412</v>
      </c>
      <c r="F33" s="420" t="s">
        <v>2369</v>
      </c>
      <c r="G33" t="s">
        <v>441</v>
      </c>
      <c r="H33" s="610"/>
      <c r="I33" s="610">
        <v>250647.36</v>
      </c>
      <c r="J33" s="610"/>
      <c r="K33" s="610">
        <v>803604.44</v>
      </c>
      <c r="L33" t="s">
        <v>2370</v>
      </c>
      <c r="M33" s="420" t="s">
        <v>419</v>
      </c>
      <c r="N33" s="611">
        <f t="shared" si="0"/>
        <v>250647.36</v>
      </c>
      <c r="O33" s="612">
        <f t="shared" si="1"/>
        <v>552957.07999999996</v>
      </c>
    </row>
    <row r="34" spans="1:19" ht="253.5" customHeight="1" outlineLevel="2" x14ac:dyDescent="0.2">
      <c r="A34" t="s">
        <v>410</v>
      </c>
      <c r="B34" t="s">
        <v>2371</v>
      </c>
      <c r="D34" t="s">
        <v>412</v>
      </c>
      <c r="F34" s="420" t="s">
        <v>2372</v>
      </c>
      <c r="G34" t="s">
        <v>1342</v>
      </c>
      <c r="H34" s="610"/>
      <c r="I34" s="610">
        <v>371310.42</v>
      </c>
      <c r="J34" s="610"/>
      <c r="K34" s="610">
        <v>1173560.8899999999</v>
      </c>
      <c r="L34" t="s">
        <v>1784</v>
      </c>
      <c r="M34" s="420" t="s">
        <v>419</v>
      </c>
      <c r="N34" s="611">
        <f t="shared" si="0"/>
        <v>371310.42</v>
      </c>
      <c r="O34" s="612">
        <f t="shared" si="1"/>
        <v>802250.47</v>
      </c>
    </row>
    <row r="35" spans="1:19" ht="19.5" customHeight="1" outlineLevel="1" x14ac:dyDescent="0.2">
      <c r="A35" s="430" t="s">
        <v>518</v>
      </c>
      <c r="B35" s="430"/>
      <c r="C35" s="430"/>
      <c r="D35" s="430"/>
      <c r="E35" s="430"/>
      <c r="F35" s="613"/>
      <c r="G35" s="430"/>
      <c r="H35" s="614">
        <f>SUBTOTAL(9,H33:H34)</f>
        <v>0</v>
      </c>
      <c r="I35" s="614">
        <f>SUBTOTAL(9,I33:I34)</f>
        <v>621957.78</v>
      </c>
      <c r="J35" s="614">
        <f>SUBTOTAL(9,J33:J34)</f>
        <v>0</v>
      </c>
      <c r="K35" s="614"/>
      <c r="L35" s="430"/>
      <c r="M35" s="613">
        <f>COUNTIFS(M33:M34,M33)</f>
        <v>2</v>
      </c>
      <c r="N35" s="615">
        <f>SUBTOTAL(9,N33:N34)</f>
        <v>621957.78</v>
      </c>
      <c r="O35" s="616">
        <f>SUBTOTAL(9,O33:O34)</f>
        <v>1355207.5499999998</v>
      </c>
    </row>
    <row r="36" spans="1:19" ht="29" outlineLevel="2" x14ac:dyDescent="0.2">
      <c r="A36" t="s">
        <v>486</v>
      </c>
      <c r="B36" t="s">
        <v>2373</v>
      </c>
      <c r="D36" t="s">
        <v>488</v>
      </c>
      <c r="E36" t="s">
        <v>759</v>
      </c>
      <c r="F36" t="s">
        <v>2374</v>
      </c>
      <c r="G36" t="s">
        <v>266</v>
      </c>
      <c r="I36">
        <v>48628.800000000003</v>
      </c>
      <c r="K36">
        <v>156889.56</v>
      </c>
      <c r="L36" t="s">
        <v>2375</v>
      </c>
      <c r="M36" s="475" t="s">
        <v>2413</v>
      </c>
      <c r="N36" s="611">
        <f t="shared" si="0"/>
        <v>48628.800000000003</v>
      </c>
      <c r="O36" s="612">
        <f t="shared" si="1"/>
        <v>108260.76</v>
      </c>
      <c r="Q36" t="s">
        <v>2415</v>
      </c>
      <c r="R36">
        <v>1</v>
      </c>
    </row>
    <row r="37" spans="1:19" ht="15" outlineLevel="1" x14ac:dyDescent="0.2">
      <c r="A37" s="430" t="s">
        <v>520</v>
      </c>
      <c r="B37" s="430"/>
      <c r="C37" s="430"/>
      <c r="D37" s="430"/>
      <c r="E37" s="430"/>
      <c r="F37" s="430"/>
      <c r="G37" s="430"/>
      <c r="H37" s="430">
        <f>SUBTOTAL(9,H36:H36)</f>
        <v>0</v>
      </c>
      <c r="I37" s="430">
        <f>SUBTOTAL(9,I36:I36)</f>
        <v>48628.800000000003</v>
      </c>
      <c r="J37" s="430">
        <f>SUBTOTAL(9,J36:J36)</f>
        <v>0</v>
      </c>
      <c r="K37" s="430"/>
      <c r="L37" s="430"/>
      <c r="M37" s="613"/>
      <c r="N37" s="615">
        <f>SUBTOTAL(9,N36:N36)</f>
        <v>48628.800000000003</v>
      </c>
      <c r="O37" s="616">
        <f>SUBTOTAL(9,O36:O36)</f>
        <v>108260.76</v>
      </c>
      <c r="Q37" s="475"/>
      <c r="R37" s="610"/>
    </row>
    <row r="38" spans="1:19" ht="29" outlineLevel="2" x14ac:dyDescent="0.2">
      <c r="A38" t="s">
        <v>410</v>
      </c>
      <c r="B38" t="s">
        <v>2376</v>
      </c>
      <c r="D38" t="s">
        <v>412</v>
      </c>
      <c r="F38" s="420" t="s">
        <v>2369</v>
      </c>
      <c r="G38" t="s">
        <v>2377</v>
      </c>
      <c r="H38" s="610"/>
      <c r="I38" s="610">
        <v>80450.600000000006</v>
      </c>
      <c r="J38" s="610"/>
      <c r="K38" s="610">
        <v>262780.03999999998</v>
      </c>
      <c r="L38" t="s">
        <v>2378</v>
      </c>
      <c r="M38" s="420" t="s">
        <v>419</v>
      </c>
      <c r="N38" s="611">
        <f t="shared" si="0"/>
        <v>80450.600000000006</v>
      </c>
      <c r="O38" s="612">
        <f t="shared" si="1"/>
        <v>182329.43999999997</v>
      </c>
      <c r="Q38" t="s">
        <v>1935</v>
      </c>
      <c r="R38">
        <v>11</v>
      </c>
      <c r="S38" s="423">
        <f>SUM(N35+N47)</f>
        <v>1757075.01</v>
      </c>
    </row>
    <row r="39" spans="1:19" ht="29" outlineLevel="2" x14ac:dyDescent="0.2">
      <c r="A39" t="s">
        <v>410</v>
      </c>
      <c r="B39" t="s">
        <v>2379</v>
      </c>
      <c r="D39" t="s">
        <v>412</v>
      </c>
      <c r="F39" s="420" t="s">
        <v>2369</v>
      </c>
      <c r="G39" t="s">
        <v>452</v>
      </c>
      <c r="H39" s="610"/>
      <c r="I39" s="610">
        <v>124988.8</v>
      </c>
      <c r="J39" s="610"/>
      <c r="K39" s="610">
        <v>404143.77</v>
      </c>
      <c r="L39" t="s">
        <v>2380</v>
      </c>
      <c r="M39" s="420" t="s">
        <v>419</v>
      </c>
      <c r="N39" s="611">
        <f t="shared" si="0"/>
        <v>124988.8</v>
      </c>
      <c r="O39" s="612">
        <f t="shared" si="1"/>
        <v>279154.97000000003</v>
      </c>
      <c r="Q39" s="475" t="s">
        <v>2414</v>
      </c>
      <c r="R39" s="610">
        <f>SUM(K33+K34+K38+K39+K40+K41+K42+K43+K44+K45+K46)</f>
        <v>5606715.5399999991</v>
      </c>
    </row>
    <row r="40" spans="1:19" ht="29" outlineLevel="2" x14ac:dyDescent="0.2">
      <c r="A40" t="s">
        <v>410</v>
      </c>
      <c r="B40" t="s">
        <v>2381</v>
      </c>
      <c r="D40" t="s">
        <v>412</v>
      </c>
      <c r="F40" s="420" t="s">
        <v>2382</v>
      </c>
      <c r="G40" t="s">
        <v>452</v>
      </c>
      <c r="H40" s="610"/>
      <c r="I40" s="610">
        <v>89027.97</v>
      </c>
      <c r="J40" s="610"/>
      <c r="K40" s="610">
        <v>288568.32000000001</v>
      </c>
      <c r="L40" t="s">
        <v>2383</v>
      </c>
      <c r="M40" s="420" t="s">
        <v>419</v>
      </c>
      <c r="N40" s="611">
        <f t="shared" si="0"/>
        <v>89027.97</v>
      </c>
      <c r="O40" s="612">
        <f t="shared" si="1"/>
        <v>199540.35</v>
      </c>
    </row>
    <row r="41" spans="1:19" ht="29" outlineLevel="2" x14ac:dyDescent="0.2">
      <c r="A41" t="s">
        <v>410</v>
      </c>
      <c r="B41" t="s">
        <v>2384</v>
      </c>
      <c r="D41" t="s">
        <v>412</v>
      </c>
      <c r="F41" s="420" t="s">
        <v>2056</v>
      </c>
      <c r="G41" t="s">
        <v>452</v>
      </c>
      <c r="H41" s="610"/>
      <c r="I41" s="610">
        <v>82655.199999999997</v>
      </c>
      <c r="J41" s="610"/>
      <c r="K41" s="610">
        <v>262639.69</v>
      </c>
      <c r="L41" t="s">
        <v>2385</v>
      </c>
      <c r="M41" s="420" t="s">
        <v>419</v>
      </c>
      <c r="N41" s="611">
        <f t="shared" si="0"/>
        <v>82655.199999999997</v>
      </c>
      <c r="O41" s="612">
        <f t="shared" si="1"/>
        <v>179984.49</v>
      </c>
    </row>
    <row r="42" spans="1:19" ht="29" outlineLevel="2" x14ac:dyDescent="0.2">
      <c r="A42" t="s">
        <v>410</v>
      </c>
      <c r="B42" t="s">
        <v>2386</v>
      </c>
      <c r="D42" t="s">
        <v>412</v>
      </c>
      <c r="F42" s="420" t="s">
        <v>2052</v>
      </c>
      <c r="G42" t="s">
        <v>452</v>
      </c>
      <c r="H42" s="610"/>
      <c r="I42" s="610">
        <v>82655.199999999997</v>
      </c>
      <c r="J42" s="610"/>
      <c r="K42" s="610">
        <v>269226.99</v>
      </c>
      <c r="L42" t="s">
        <v>2387</v>
      </c>
      <c r="M42" s="420" t="s">
        <v>419</v>
      </c>
      <c r="N42" s="611">
        <f t="shared" si="0"/>
        <v>82655.199999999997</v>
      </c>
      <c r="O42" s="612">
        <f t="shared" si="1"/>
        <v>186571.78999999998</v>
      </c>
    </row>
    <row r="43" spans="1:19" ht="29" outlineLevel="2" x14ac:dyDescent="0.2">
      <c r="A43" t="s">
        <v>410</v>
      </c>
      <c r="B43" t="s">
        <v>2388</v>
      </c>
      <c r="D43" t="s">
        <v>412</v>
      </c>
      <c r="F43" s="420" t="s">
        <v>2369</v>
      </c>
      <c r="G43" t="s">
        <v>2230</v>
      </c>
      <c r="H43" s="610"/>
      <c r="I43" s="610">
        <v>164366.60999999999</v>
      </c>
      <c r="J43" s="610"/>
      <c r="K43" s="610">
        <v>529367.93000000005</v>
      </c>
      <c r="L43" t="s">
        <v>2389</v>
      </c>
      <c r="M43" s="420" t="s">
        <v>419</v>
      </c>
      <c r="N43" s="611">
        <f t="shared" si="0"/>
        <v>164366.60999999999</v>
      </c>
      <c r="O43" s="612">
        <f t="shared" si="1"/>
        <v>365001.32000000007</v>
      </c>
    </row>
    <row r="44" spans="1:19" ht="29" outlineLevel="2" x14ac:dyDescent="0.2">
      <c r="A44" t="s">
        <v>410</v>
      </c>
      <c r="B44" t="s">
        <v>2390</v>
      </c>
      <c r="D44" t="s">
        <v>412</v>
      </c>
      <c r="F44" s="420" t="s">
        <v>2391</v>
      </c>
      <c r="G44" t="s">
        <v>452</v>
      </c>
      <c r="H44" s="610"/>
      <c r="I44" s="610">
        <v>123199.89</v>
      </c>
      <c r="J44" s="610"/>
      <c r="K44" s="610">
        <v>398619.79</v>
      </c>
      <c r="L44" t="s">
        <v>2392</v>
      </c>
      <c r="M44" s="420" t="s">
        <v>419</v>
      </c>
      <c r="N44" s="611">
        <f t="shared" si="0"/>
        <v>123199.89</v>
      </c>
      <c r="O44" s="612">
        <f t="shared" si="1"/>
        <v>275419.89999999997</v>
      </c>
    </row>
    <row r="45" spans="1:19" ht="29" outlineLevel="2" x14ac:dyDescent="0.2">
      <c r="A45" t="s">
        <v>410</v>
      </c>
      <c r="B45" t="s">
        <v>2393</v>
      </c>
      <c r="D45" t="s">
        <v>412</v>
      </c>
      <c r="F45" s="420" t="s">
        <v>2394</v>
      </c>
      <c r="G45" t="s">
        <v>468</v>
      </c>
      <c r="H45" s="610"/>
      <c r="I45" s="610">
        <v>138354.12</v>
      </c>
      <c r="J45" s="610"/>
      <c r="K45" s="610">
        <v>438536.38</v>
      </c>
      <c r="L45" t="s">
        <v>2395</v>
      </c>
      <c r="M45" s="420" t="s">
        <v>419</v>
      </c>
      <c r="N45" s="611">
        <f t="shared" si="0"/>
        <v>138354.12</v>
      </c>
      <c r="O45" s="612">
        <f t="shared" si="1"/>
        <v>300182.26</v>
      </c>
    </row>
    <row r="46" spans="1:19" ht="29" outlineLevel="2" x14ac:dyDescent="0.2">
      <c r="A46" t="s">
        <v>410</v>
      </c>
      <c r="B46" t="s">
        <v>2396</v>
      </c>
      <c r="D46" t="s">
        <v>412</v>
      </c>
      <c r="F46" s="420" t="s">
        <v>2397</v>
      </c>
      <c r="G46" t="s">
        <v>426</v>
      </c>
      <c r="H46" s="610"/>
      <c r="I46" s="610">
        <v>249418.84</v>
      </c>
      <c r="J46" s="610"/>
      <c r="K46" s="610">
        <v>775667.3</v>
      </c>
      <c r="L46" t="s">
        <v>2398</v>
      </c>
      <c r="M46" s="420" t="s">
        <v>419</v>
      </c>
      <c r="N46" s="611">
        <f t="shared" si="0"/>
        <v>249418.84</v>
      </c>
      <c r="O46" s="612">
        <f t="shared" si="1"/>
        <v>526248.46000000008</v>
      </c>
    </row>
    <row r="47" spans="1:19" ht="15" outlineLevel="1" x14ac:dyDescent="0.2">
      <c r="A47" s="430" t="s">
        <v>518</v>
      </c>
      <c r="B47" s="430"/>
      <c r="C47" s="430"/>
      <c r="D47" s="430"/>
      <c r="E47" s="430"/>
      <c r="F47" s="613"/>
      <c r="G47" s="430"/>
      <c r="H47" s="614">
        <f>SUBTOTAL(9,H38:H46)</f>
        <v>0</v>
      </c>
      <c r="I47" s="614">
        <f>SUBTOTAL(9,I38:I46)</f>
        <v>1135117.23</v>
      </c>
      <c r="J47" s="614">
        <f>SUBTOTAL(9,J38:J46)</f>
        <v>0</v>
      </c>
      <c r="K47" s="614"/>
      <c r="L47" s="430"/>
      <c r="M47" s="613">
        <f>COUNTIFS(M38:M46,M38)</f>
        <v>9</v>
      </c>
      <c r="N47" s="615">
        <f>SUBTOTAL(9,N38:N46)</f>
        <v>1135117.23</v>
      </c>
      <c r="O47" s="616">
        <f>SUBTOTAL(9,O38:O46)</f>
        <v>2494432.98</v>
      </c>
    </row>
    <row r="48" spans="1:19" ht="29" outlineLevel="2" x14ac:dyDescent="0.2">
      <c r="A48" t="s">
        <v>501</v>
      </c>
      <c r="B48" t="s">
        <v>2399</v>
      </c>
      <c r="C48" t="s">
        <v>508</v>
      </c>
      <c r="F48" s="420" t="s">
        <v>2400</v>
      </c>
      <c r="G48" t="s">
        <v>510</v>
      </c>
      <c r="H48" s="610"/>
      <c r="I48" s="610">
        <v>115200</v>
      </c>
      <c r="J48" s="610">
        <v>559320</v>
      </c>
      <c r="K48" s="610"/>
      <c r="L48" t="s">
        <v>2401</v>
      </c>
      <c r="M48" s="420" t="s">
        <v>98</v>
      </c>
      <c r="N48" s="611">
        <f t="shared" si="0"/>
        <v>115200</v>
      </c>
      <c r="O48" s="612">
        <f t="shared" si="1"/>
        <v>444120</v>
      </c>
    </row>
    <row r="49" spans="1:15" ht="15" outlineLevel="1" x14ac:dyDescent="0.2">
      <c r="A49" s="430" t="s">
        <v>521</v>
      </c>
      <c r="B49" s="430"/>
      <c r="C49" s="430"/>
      <c r="D49" s="430"/>
      <c r="E49" s="430"/>
      <c r="F49" s="613"/>
      <c r="G49" s="430"/>
      <c r="H49" s="614">
        <f>SUBTOTAL(9,H48:H48)</f>
        <v>0</v>
      </c>
      <c r="I49" s="614">
        <f>SUBTOTAL(9,I48:I48)</f>
        <v>115200</v>
      </c>
      <c r="J49" s="614">
        <f>SUBTOTAL(9,J48:J48)</f>
        <v>559320</v>
      </c>
      <c r="K49" s="614"/>
      <c r="L49" s="430"/>
      <c r="M49" s="613"/>
      <c r="N49" s="615">
        <f>SUBTOTAL(9,N48:N48)</f>
        <v>115200</v>
      </c>
      <c r="O49" s="616">
        <f>SUBTOTAL(9,O48:O48)</f>
        <v>444120</v>
      </c>
    </row>
    <row r="50" spans="1:15" ht="15" x14ac:dyDescent="0.2">
      <c r="A50" s="434" t="s">
        <v>522</v>
      </c>
      <c r="B50" s="434"/>
      <c r="C50" s="434"/>
      <c r="D50" s="434"/>
      <c r="E50" s="434"/>
      <c r="F50" s="617"/>
      <c r="G50" s="434"/>
      <c r="H50" s="618">
        <f>SUBTOTAL(9,H2:H48)</f>
        <v>2206725</v>
      </c>
      <c r="I50" s="618">
        <f>SUBTOTAL(9,I2:I48)</f>
        <v>1987254.55</v>
      </c>
      <c r="J50" s="618">
        <f>SUBTOTAL(9,J2:J48)</f>
        <v>559320</v>
      </c>
      <c r="K50" s="618"/>
      <c r="L50" s="434"/>
      <c r="M50" s="617"/>
      <c r="N50" s="619">
        <f>SUBTOTAL(9,N2:N48)</f>
        <v>4193979.5500000003</v>
      </c>
      <c r="O50" s="620">
        <f>SUBTOTAL(9,O2:O48)</f>
        <v>4542038.29</v>
      </c>
    </row>
    <row r="52" spans="1:15" x14ac:dyDescent="0.15">
      <c r="L52" s="621"/>
      <c r="M52" s="622" t="s">
        <v>83</v>
      </c>
      <c r="N52" s="623">
        <f>SUM(N50:O50)</f>
        <v>8736017.8399999999</v>
      </c>
    </row>
  </sheetData>
  <conditionalFormatting sqref="A1:M1">
    <cfRule type="expression" dxfId="67" priority="9">
      <formula>_xlfn.ISFORMULA($I1048519)</formula>
    </cfRule>
  </conditionalFormatting>
  <conditionalFormatting sqref="B1">
    <cfRule type="duplicateValues" dxfId="66" priority="3"/>
    <cfRule type="duplicateValues" dxfId="65" priority="4"/>
    <cfRule type="duplicateValues" dxfId="64" priority="5"/>
    <cfRule type="duplicateValues" dxfId="63" priority="6"/>
    <cfRule type="duplicateValues" dxfId="62" priority="7"/>
    <cfRule type="duplicateValues" dxfId="61" priority="8"/>
    <cfRule type="duplicateValues" dxfId="60" priority="11"/>
  </conditionalFormatting>
  <conditionalFormatting sqref="B1:B1048576">
    <cfRule type="duplicateValues" dxfId="59" priority="1"/>
    <cfRule type="duplicateValues" dxfId="58" priority="2"/>
  </conditionalFormatting>
  <conditionalFormatting sqref="N1:O1">
    <cfRule type="expression" dxfId="57" priority="10">
      <formula>_xlfn.ISFORMULA($I1048521)</formula>
    </cfRule>
  </conditionalFormatting>
  <pageMargins left="0.7" right="0.7" top="0.75" bottom="0.75" header="0.3" footer="0.3"/>
  <pageSetup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2A40-C5CD-43AB-8B5B-0EC1A6BB3531}">
  <sheetPr>
    <pageSetUpPr fitToPage="1"/>
  </sheetPr>
  <dimension ref="A1:Q64"/>
  <sheetViews>
    <sheetView workbookViewId="0">
      <selection activeCell="C25" sqref="C25"/>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5" max="15" width="15.6640625" customWidth="1"/>
  </cols>
  <sheetData>
    <row r="1" spans="1:17" ht="85.5" customHeight="1" thickBot="1" x14ac:dyDescent="0.2">
      <c r="A1" s="773"/>
      <c r="B1" s="773"/>
      <c r="C1" s="773"/>
      <c r="D1" s="773"/>
      <c r="E1" s="773"/>
      <c r="F1" s="773"/>
      <c r="G1" s="773"/>
      <c r="H1" s="773"/>
      <c r="I1" s="773"/>
      <c r="J1" s="773"/>
      <c r="K1" s="773"/>
      <c r="L1" s="773"/>
      <c r="M1" s="774"/>
    </row>
    <row r="2" spans="1:17" ht="17" thickBot="1" x14ac:dyDescent="0.25">
      <c r="A2" s="43">
        <v>44958</v>
      </c>
      <c r="B2" s="44"/>
      <c r="C2" s="44"/>
      <c r="D2" s="44"/>
      <c r="E2" s="44"/>
      <c r="F2" s="44"/>
      <c r="G2" s="44"/>
      <c r="H2" s="44"/>
      <c r="I2" s="44"/>
      <c r="J2" s="44"/>
      <c r="K2" s="44"/>
      <c r="L2" s="44"/>
      <c r="M2" s="45" t="s">
        <v>66</v>
      </c>
      <c r="O2" s="23"/>
    </row>
    <row r="3" spans="1:17" ht="17" thickBot="1" x14ac:dyDescent="0.2">
      <c r="A3" s="46"/>
      <c r="B3" s="777" t="s">
        <v>67</v>
      </c>
      <c r="C3" s="766"/>
      <c r="D3" s="768"/>
      <c r="E3" s="766" t="s">
        <v>48</v>
      </c>
      <c r="F3" s="766"/>
      <c r="G3" s="767"/>
      <c r="H3" s="766" t="s">
        <v>68</v>
      </c>
      <c r="I3" s="766"/>
      <c r="J3" s="767"/>
      <c r="K3" s="766" t="s">
        <v>49</v>
      </c>
      <c r="L3" s="766"/>
      <c r="M3" s="768"/>
      <c r="Q3" s="386"/>
    </row>
    <row r="4" spans="1:17"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7" ht="16" x14ac:dyDescent="0.2">
      <c r="A5" s="51" t="s">
        <v>42</v>
      </c>
      <c r="B5" s="225">
        <v>0</v>
      </c>
      <c r="C5" s="225">
        <v>0</v>
      </c>
      <c r="D5" s="120">
        <v>0</v>
      </c>
      <c r="E5" s="231">
        <v>0</v>
      </c>
      <c r="F5" s="231">
        <v>0</v>
      </c>
      <c r="G5" s="6">
        <v>0</v>
      </c>
      <c r="H5" s="238">
        <f>SUM(B5+'Jan Report '!H5)</f>
        <v>16</v>
      </c>
      <c r="I5" s="238">
        <f>SUM(C5+'Jan Report '!I5)</f>
        <v>16</v>
      </c>
      <c r="J5" s="291">
        <f>SUM(D5+'Jan Report '!J5)</f>
        <v>1521923.8599999999</v>
      </c>
      <c r="K5" s="231">
        <f>SUM(E5+'Jan Report '!K5)</f>
        <v>6</v>
      </c>
      <c r="L5" s="231">
        <f>SUM(F5+'Jan Report '!L5)</f>
        <v>6</v>
      </c>
      <c r="M5" s="294">
        <f>SUM(G5+'Jan Report '!M5)</f>
        <v>512074</v>
      </c>
      <c r="N5">
        <f>SUM(I5+I6+I10)</f>
        <v>98</v>
      </c>
      <c r="O5" s="331"/>
    </row>
    <row r="6" spans="1:17" ht="16" x14ac:dyDescent="0.2">
      <c r="A6" s="52" t="s">
        <v>41</v>
      </c>
      <c r="B6" s="225">
        <f>'02 Data Dump'!R42</f>
        <v>7</v>
      </c>
      <c r="C6" s="225">
        <f>'02 Data Dump'!R42</f>
        <v>7</v>
      </c>
      <c r="D6" s="120">
        <f>'02 Data Dump'!N50</f>
        <v>948743.79999999993</v>
      </c>
      <c r="E6" s="233">
        <v>3</v>
      </c>
      <c r="F6" s="233">
        <v>3</v>
      </c>
      <c r="G6" s="6">
        <v>475875.9</v>
      </c>
      <c r="H6" s="228">
        <f>SUM(B6+'Jan Report '!H6)</f>
        <v>67</v>
      </c>
      <c r="I6" s="228">
        <f>SUM(C6+'Jan Report '!I6)</f>
        <v>67</v>
      </c>
      <c r="J6" s="292">
        <f>SUM(D6+'Jan Report '!J6)</f>
        <v>9401248.0600000005</v>
      </c>
      <c r="K6" s="233">
        <f>SUM(E6+'Jan Report '!K6)</f>
        <v>81</v>
      </c>
      <c r="L6" s="233">
        <f>SUM(F6+'Jan Report '!L6)</f>
        <v>81</v>
      </c>
      <c r="M6" s="295">
        <f>SUM(G6+'Jan Report '!M6)</f>
        <v>10458294.870000001</v>
      </c>
      <c r="N6">
        <v>12</v>
      </c>
    </row>
    <row r="7" spans="1:17" ht="16" x14ac:dyDescent="0.2">
      <c r="A7" s="52" t="s">
        <v>5</v>
      </c>
      <c r="B7" s="226">
        <f>'02 Data Dump'!R45</f>
        <v>1</v>
      </c>
      <c r="C7" s="227">
        <f>'02 Data Dump'!S45</f>
        <v>2</v>
      </c>
      <c r="D7" s="120">
        <f>'02 Data Dump'!H30</f>
        <v>1</v>
      </c>
      <c r="E7" s="233">
        <v>0</v>
      </c>
      <c r="F7" s="233">
        <v>0</v>
      </c>
      <c r="G7" s="6">
        <v>0</v>
      </c>
      <c r="H7" s="228">
        <f>SUM(B7+'Jan Report '!H7)</f>
        <v>6</v>
      </c>
      <c r="I7" s="228">
        <f>SUM(C7+'Jan Report '!I7)</f>
        <v>12</v>
      </c>
      <c r="J7" s="292">
        <f>SUM(D7+'Jan Report '!J7)</f>
        <v>432665.3</v>
      </c>
      <c r="K7" s="233">
        <f>SUM(E7+'Jan Report '!K7)</f>
        <v>4</v>
      </c>
      <c r="L7" s="233">
        <f>SUM(F7+'Jan Report '!L7)</f>
        <v>6</v>
      </c>
      <c r="M7" s="295">
        <f>SUM(G7+'Jan Report '!M7)</f>
        <v>732566.25</v>
      </c>
      <c r="N7">
        <v>497</v>
      </c>
    </row>
    <row r="8" spans="1:17" ht="16" x14ac:dyDescent="0.2">
      <c r="A8" s="52" t="s">
        <v>39</v>
      </c>
      <c r="B8" s="226">
        <f>'02 Data Dump'!R43</f>
        <v>5</v>
      </c>
      <c r="C8" s="226">
        <f>'02 Data Dump'!S43</f>
        <v>210</v>
      </c>
      <c r="D8" s="121">
        <f>'02 Data Dump'!N56</f>
        <v>9837574.7999999989</v>
      </c>
      <c r="E8" s="233">
        <v>3</v>
      </c>
      <c r="F8" s="233">
        <v>52</v>
      </c>
      <c r="G8" s="6">
        <v>2149828.58</v>
      </c>
      <c r="H8" s="228">
        <f>SUM(B8+'Jan Report '!H8)</f>
        <v>21</v>
      </c>
      <c r="I8" s="228">
        <f>SUM(C8+'Jan Report '!I8)</f>
        <v>497</v>
      </c>
      <c r="J8" s="292">
        <f>SUM(D8+'Jan Report '!J8)</f>
        <v>24435575.219999999</v>
      </c>
      <c r="K8" s="233">
        <f>SUM(E8+'Jan Report '!K8)</f>
        <v>45</v>
      </c>
      <c r="L8" s="233">
        <f>SUM(F8+'Jan Report '!L8)</f>
        <v>680</v>
      </c>
      <c r="M8" s="295">
        <f>SUM(G8+'Jan Report '!M8)</f>
        <v>34833013.939999998</v>
      </c>
    </row>
    <row r="9" spans="1:17" ht="16" x14ac:dyDescent="0.2">
      <c r="A9" s="52" t="s">
        <v>40</v>
      </c>
      <c r="B9" s="228">
        <v>0</v>
      </c>
      <c r="C9" s="228">
        <v>0</v>
      </c>
      <c r="D9" s="122">
        <v>0</v>
      </c>
      <c r="E9" s="233">
        <v>0</v>
      </c>
      <c r="F9" s="233">
        <v>0</v>
      </c>
      <c r="G9" s="6">
        <v>0</v>
      </c>
      <c r="H9" s="228">
        <f>SUM(B9+'Jan Report '!H9)</f>
        <v>0</v>
      </c>
      <c r="I9" s="228">
        <f>SUM(C9+'Jan Report '!I9)</f>
        <v>0</v>
      </c>
      <c r="J9" s="292">
        <f>SUM(D9+'Jan Report '!J9)</f>
        <v>0</v>
      </c>
      <c r="K9" s="233">
        <f>SUM(E9+'Jan Report '!K9)</f>
        <v>0</v>
      </c>
      <c r="L9" s="233">
        <f>SUM(F9+'Jan Report '!L9)</f>
        <v>0</v>
      </c>
      <c r="M9" s="295">
        <f>SUM(G9+'Jan Report '!M9)</f>
        <v>0</v>
      </c>
      <c r="O9" s="23"/>
    </row>
    <row r="10" spans="1:17" ht="16" x14ac:dyDescent="0.2">
      <c r="A10" s="52" t="s">
        <v>43</v>
      </c>
      <c r="B10" s="228">
        <v>0</v>
      </c>
      <c r="C10" s="228">
        <v>0</v>
      </c>
      <c r="D10" s="122">
        <v>0</v>
      </c>
      <c r="E10" s="233">
        <v>4</v>
      </c>
      <c r="F10" s="232">
        <v>4</v>
      </c>
      <c r="G10" s="6">
        <v>391235.28</v>
      </c>
      <c r="H10" s="228">
        <f>SUM(B10+'Jan Report '!H10)</f>
        <v>15</v>
      </c>
      <c r="I10" s="228">
        <f>SUM(C10+'Jan Report '!I10)</f>
        <v>15</v>
      </c>
      <c r="J10" s="292">
        <f>SUM(D10+'Jan Report '!J10)</f>
        <v>995597.9</v>
      </c>
      <c r="K10" s="233">
        <f>SUM(E10+'Jan Report '!K10)</f>
        <v>23</v>
      </c>
      <c r="L10" s="233">
        <f>SUM(F10+'Jan Report '!L10)</f>
        <v>23</v>
      </c>
      <c r="M10" s="295">
        <f>SUM(G10+'Jan Report '!M10)</f>
        <v>1975963.53</v>
      </c>
    </row>
    <row r="11" spans="1:17" ht="16" x14ac:dyDescent="0.2">
      <c r="A11" s="52" t="s">
        <v>37</v>
      </c>
      <c r="B11" s="228">
        <v>0</v>
      </c>
      <c r="C11" s="228">
        <v>0</v>
      </c>
      <c r="D11" s="122">
        <v>0</v>
      </c>
      <c r="E11" s="233">
        <v>1</v>
      </c>
      <c r="F11" s="232">
        <v>2</v>
      </c>
      <c r="G11" s="7">
        <v>170746.4</v>
      </c>
      <c r="H11" s="228">
        <f>SUM(B11+'Jan Report '!H11)</f>
        <v>0</v>
      </c>
      <c r="I11" s="228">
        <f>SUM(C11+'Jan Report '!I11)</f>
        <v>0</v>
      </c>
      <c r="J11" s="292">
        <f>SUM(D11+'Jan Report '!J11)</f>
        <v>0</v>
      </c>
      <c r="K11" s="233">
        <f>SUM(E11+'Jan Report '!K11)</f>
        <v>22</v>
      </c>
      <c r="L11" s="233">
        <f>SUM(F11+'Jan Report '!L11)</f>
        <v>26</v>
      </c>
      <c r="M11" s="295">
        <f>SUM(G11+'Jan Report '!M11)</f>
        <v>2011879.8499999996</v>
      </c>
    </row>
    <row r="12" spans="1:17" ht="16" x14ac:dyDescent="0.2">
      <c r="A12" s="52" t="s">
        <v>38</v>
      </c>
      <c r="B12" s="228">
        <v>0</v>
      </c>
      <c r="C12" s="228">
        <v>0</v>
      </c>
      <c r="D12" s="122">
        <v>0</v>
      </c>
      <c r="E12" s="233">
        <v>6</v>
      </c>
      <c r="F12" s="235">
        <v>6</v>
      </c>
      <c r="G12" s="7">
        <v>544490.69999999995</v>
      </c>
      <c r="H12" s="228">
        <f>SUM(B12+'Jan Report '!H12)</f>
        <v>0</v>
      </c>
      <c r="I12" s="228">
        <f>SUM(C12+'Jan Report '!I12)</f>
        <v>0</v>
      </c>
      <c r="J12" s="292">
        <f>SUM(D12+'Jan Report '!J12)</f>
        <v>0</v>
      </c>
      <c r="K12" s="233">
        <f>SUM(E12+'Jan Report '!K12)</f>
        <v>6</v>
      </c>
      <c r="L12" s="233">
        <f>SUM(F12+'Jan Report '!L12)</f>
        <v>6</v>
      </c>
      <c r="M12" s="295">
        <f>SUM(G12+'Jan Report '!M12)</f>
        <v>544490.69999999995</v>
      </c>
    </row>
    <row r="13" spans="1:17" ht="17" x14ac:dyDescent="0.2">
      <c r="A13" s="54" t="s">
        <v>6</v>
      </c>
      <c r="B13" s="228">
        <v>0</v>
      </c>
      <c r="C13" s="228">
        <v>0</v>
      </c>
      <c r="D13" s="122">
        <v>0</v>
      </c>
      <c r="E13" s="233">
        <v>7</v>
      </c>
      <c r="F13" s="232">
        <v>7</v>
      </c>
      <c r="G13" s="6">
        <v>49376.800000000003</v>
      </c>
      <c r="H13" s="228">
        <f>SUM(B13+'Jan Report '!H13)</f>
        <v>24</v>
      </c>
      <c r="I13" s="228">
        <f>SUM(C13+'Jan Report '!I13)</f>
        <v>24</v>
      </c>
      <c r="J13" s="292">
        <f>SUM(D13+'Jan Report '!J13)</f>
        <v>396288.13999999996</v>
      </c>
      <c r="K13" s="233">
        <f>SUM(E13+'Jan Report '!K13)</f>
        <v>27</v>
      </c>
      <c r="L13" s="233">
        <f>SUM(F13+'Jan Report '!L13)</f>
        <v>27</v>
      </c>
      <c r="M13" s="295">
        <f>SUM(G13+'Jan Report '!M13)</f>
        <v>278561.64999999997</v>
      </c>
    </row>
    <row r="14" spans="1:17" ht="16" x14ac:dyDescent="0.2">
      <c r="A14" s="52" t="s">
        <v>7</v>
      </c>
      <c r="B14" s="228">
        <v>0</v>
      </c>
      <c r="C14" s="228">
        <v>0</v>
      </c>
      <c r="D14" s="122">
        <v>0</v>
      </c>
      <c r="E14" s="233">
        <v>0</v>
      </c>
      <c r="F14" s="232">
        <v>0</v>
      </c>
      <c r="G14" s="7">
        <v>0</v>
      </c>
      <c r="H14" s="228">
        <f>SUM(B14+'Jan Report '!H14)</f>
        <v>0</v>
      </c>
      <c r="I14" s="228">
        <f>SUM(C14+'Jan Report '!I14)</f>
        <v>0</v>
      </c>
      <c r="J14" s="292">
        <f>SUM(D14+'Jan Report '!J14)</f>
        <v>0</v>
      </c>
      <c r="K14" s="233">
        <f>SUM(E14+'Jan Report '!K14)</f>
        <v>0</v>
      </c>
      <c r="L14" s="233">
        <f>SUM(F14+'Jan Report '!L14)</f>
        <v>0</v>
      </c>
      <c r="M14" s="295">
        <f>SUM(G14+'Jan Report '!M14)</f>
        <v>0</v>
      </c>
    </row>
    <row r="15" spans="1:17" ht="16" x14ac:dyDescent="0.2">
      <c r="A15" s="52" t="s">
        <v>8</v>
      </c>
      <c r="B15" s="226">
        <v>2</v>
      </c>
      <c r="C15" s="226">
        <f>'02 Data Dump'!R57</f>
        <v>2</v>
      </c>
      <c r="D15" s="122">
        <f>'02 Data Dump'!N59</f>
        <v>1458384.12</v>
      </c>
      <c r="E15" s="233">
        <v>2</v>
      </c>
      <c r="F15" s="232">
        <v>2</v>
      </c>
      <c r="G15" s="7">
        <v>1024740.5499999999</v>
      </c>
      <c r="H15" s="228">
        <f>SUM(B15+'Jan Report '!H15)</f>
        <v>10</v>
      </c>
      <c r="I15" s="228">
        <f>SUM(C15+'Jan Report '!I15)</f>
        <v>10</v>
      </c>
      <c r="J15" s="292">
        <f>SUM(D15+'Jan Report '!J15)</f>
        <v>3220698.62</v>
      </c>
      <c r="K15" s="233">
        <f>SUM(E15+'Jan Report '!K15)</f>
        <v>6</v>
      </c>
      <c r="L15" s="233">
        <f>SUM(F15+'Jan Report '!L15)</f>
        <v>6</v>
      </c>
      <c r="M15" s="295">
        <f>SUM(G15+'Jan Report '!M15)</f>
        <v>1207987.21</v>
      </c>
    </row>
    <row r="16" spans="1:17" ht="16" x14ac:dyDescent="0.2">
      <c r="A16" s="52" t="s">
        <v>9</v>
      </c>
      <c r="B16" s="226">
        <v>0</v>
      </c>
      <c r="C16" s="226">
        <v>0</v>
      </c>
      <c r="D16" s="122">
        <v>0</v>
      </c>
      <c r="E16" s="233">
        <v>0</v>
      </c>
      <c r="F16" s="232">
        <v>0</v>
      </c>
      <c r="G16" s="8">
        <v>0</v>
      </c>
      <c r="H16" s="228">
        <f>SUM(B16+'Jan Report '!H16)</f>
        <v>1</v>
      </c>
      <c r="I16" s="228">
        <f>SUM(C16+'Jan Report '!I16)</f>
        <v>1</v>
      </c>
      <c r="J16" s="292">
        <f>SUM(D16+'Jan Report '!J16)</f>
        <v>37000000</v>
      </c>
      <c r="K16" s="233">
        <f>SUM(E16+'Jan Report '!K16)</f>
        <v>0</v>
      </c>
      <c r="L16" s="233">
        <f>SUM(F16+'Jan Report '!L16)</f>
        <v>0</v>
      </c>
      <c r="M16" s="295">
        <f>SUM(G16+'Jan Report '!M16)</f>
        <v>0</v>
      </c>
    </row>
    <row r="17" spans="1:15" ht="16" x14ac:dyDescent="0.2">
      <c r="A17" s="52" t="s">
        <v>10</v>
      </c>
      <c r="B17" s="226">
        <v>0</v>
      </c>
      <c r="C17" s="226">
        <v>0</v>
      </c>
      <c r="D17" s="122">
        <v>0</v>
      </c>
      <c r="E17" s="233">
        <v>0</v>
      </c>
      <c r="F17" s="232">
        <v>0</v>
      </c>
      <c r="G17" s="8">
        <v>0</v>
      </c>
      <c r="H17" s="228">
        <f>SUM(B17+'Jan Report '!H17)</f>
        <v>0</v>
      </c>
      <c r="I17" s="228">
        <f>SUM(C17+'Jan Report '!I17)</f>
        <v>0</v>
      </c>
      <c r="J17" s="292">
        <f>SUM(D17+'Jan Report '!J17)</f>
        <v>0</v>
      </c>
      <c r="K17" s="233">
        <f>SUM(E17+'Jan Report '!K17)</f>
        <v>0</v>
      </c>
      <c r="L17" s="233">
        <f>SUM(F17+'Jan Report '!L17)</f>
        <v>0</v>
      </c>
      <c r="M17" s="295">
        <f>SUM(G17+'Jan Report '!M17)</f>
        <v>0</v>
      </c>
    </row>
    <row r="18" spans="1:15" ht="17" thickBot="1" x14ac:dyDescent="0.25">
      <c r="A18" s="55" t="s">
        <v>11</v>
      </c>
      <c r="B18" s="226">
        <v>0</v>
      </c>
      <c r="C18" s="226">
        <v>0</v>
      </c>
      <c r="D18" s="122">
        <v>0</v>
      </c>
      <c r="E18" s="233">
        <v>0</v>
      </c>
      <c r="F18" s="232">
        <v>0</v>
      </c>
      <c r="G18" s="8">
        <v>0</v>
      </c>
      <c r="H18" s="239">
        <f>SUM(B18+'Jan Report '!H18)</f>
        <v>0</v>
      </c>
      <c r="I18" s="239">
        <f>SUM(C18+'Jan Report '!I18)</f>
        <v>0</v>
      </c>
      <c r="J18" s="293">
        <f>SUM(D18+'Jan Report '!J18)</f>
        <v>0</v>
      </c>
      <c r="K18" s="236">
        <f>SUM(E18+'Jan Report '!K18)</f>
        <v>0</v>
      </c>
      <c r="L18" s="236">
        <f>SUM(F18+'Jan Report '!L18)</f>
        <v>0</v>
      </c>
      <c r="M18" s="296">
        <f>SUM(G18+'Jan Report '!M18)</f>
        <v>0</v>
      </c>
    </row>
    <row r="19" spans="1:15" ht="17" thickBot="1" x14ac:dyDescent="0.25">
      <c r="A19" s="56" t="s">
        <v>12</v>
      </c>
      <c r="B19" s="230">
        <f>SUM(B5:B18)</f>
        <v>15</v>
      </c>
      <c r="C19" s="230">
        <f t="shared" ref="C19:M19" si="0">SUM(C5:C18)</f>
        <v>221</v>
      </c>
      <c r="D19" s="88">
        <f t="shared" si="0"/>
        <v>12244703.719999999</v>
      </c>
      <c r="E19" s="237">
        <f t="shared" si="0"/>
        <v>26</v>
      </c>
      <c r="F19" s="237">
        <f t="shared" si="0"/>
        <v>76</v>
      </c>
      <c r="G19" s="90">
        <f t="shared" si="0"/>
        <v>4806294.209999999</v>
      </c>
      <c r="H19" s="230">
        <f t="shared" si="0"/>
        <v>160</v>
      </c>
      <c r="I19" s="230">
        <f t="shared" si="0"/>
        <v>642</v>
      </c>
      <c r="J19" s="88">
        <f t="shared" si="0"/>
        <v>77403997.099999994</v>
      </c>
      <c r="K19" s="237">
        <f t="shared" si="0"/>
        <v>220</v>
      </c>
      <c r="L19" s="237">
        <f t="shared" si="0"/>
        <v>861</v>
      </c>
      <c r="M19" s="307">
        <f t="shared" si="0"/>
        <v>52554832.000000007</v>
      </c>
      <c r="N19" s="23"/>
    </row>
    <row r="20" spans="1:15" ht="17" thickBot="1" x14ac:dyDescent="0.25">
      <c r="A20" s="57"/>
      <c r="B20" s="57"/>
      <c r="C20" s="57"/>
      <c r="D20" s="57"/>
      <c r="E20" s="57"/>
      <c r="F20" s="57"/>
      <c r="G20" s="57"/>
      <c r="H20" s="57"/>
      <c r="I20" s="57"/>
      <c r="J20" s="57"/>
      <c r="K20" s="57"/>
      <c r="L20" s="57"/>
      <c r="M20" s="57"/>
    </row>
    <row r="21" spans="1:15"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5" ht="16" x14ac:dyDescent="0.15">
      <c r="A22" s="61" t="s">
        <v>44</v>
      </c>
      <c r="B22" s="133"/>
      <c r="C22" s="240">
        <f>'02 Data Dump'!B42</f>
        <v>19</v>
      </c>
      <c r="D22" s="156">
        <f>'02 Data Dump'!N42</f>
        <v>1261914.47</v>
      </c>
      <c r="E22" s="138"/>
      <c r="F22" s="244">
        <v>23</v>
      </c>
      <c r="G22" s="141">
        <v>990286.35000000009</v>
      </c>
      <c r="H22" s="136"/>
      <c r="I22" s="240">
        <f>SUM(C22+'Jan Report '!I22)</f>
        <v>302</v>
      </c>
      <c r="J22" s="297">
        <f>SUM(D22+'Jan Report '!J22)</f>
        <v>9156747.5700000003</v>
      </c>
      <c r="K22" s="249"/>
      <c r="L22" s="278">
        <f>SUM(F22+'Jan Report '!L22)</f>
        <v>334</v>
      </c>
      <c r="M22" s="347">
        <f>SUM(G22+'Jan Report '!M22)</f>
        <v>6123281.2699999996</v>
      </c>
      <c r="O22" s="23"/>
    </row>
    <row r="23" spans="1:15" ht="16" x14ac:dyDescent="0.2">
      <c r="A23" s="62" t="s">
        <v>13</v>
      </c>
      <c r="B23" s="134"/>
      <c r="C23" s="241">
        <f>'02 Data Dump'!B22</f>
        <v>20</v>
      </c>
      <c r="D23" s="157">
        <f>'02 Data Dump'!N22</f>
        <v>4841149</v>
      </c>
      <c r="E23" s="139"/>
      <c r="F23" s="245">
        <v>13</v>
      </c>
      <c r="G23" s="15">
        <v>4727503</v>
      </c>
      <c r="H23" s="134"/>
      <c r="I23" s="241">
        <f>SUM(C23+'Jan Report '!I23)</f>
        <v>181</v>
      </c>
      <c r="J23" s="298">
        <f>SUM(D23+'Jan Report '!J23)</f>
        <v>67463761.680000007</v>
      </c>
      <c r="K23" s="251"/>
      <c r="L23" s="279">
        <f>SUM(F23+'Jan Report '!L23)</f>
        <v>157</v>
      </c>
      <c r="M23" s="348">
        <f>SUM(G23+'Jan Report '!M23)</f>
        <v>24887938.289999999</v>
      </c>
    </row>
    <row r="24" spans="1:15" ht="17" thickBot="1" x14ac:dyDescent="0.25">
      <c r="A24" s="63" t="s">
        <v>47</v>
      </c>
      <c r="B24" s="135"/>
      <c r="C24" s="242">
        <v>2</v>
      </c>
      <c r="D24" s="158">
        <f>'02 Data Dump'!X5</f>
        <v>607672.5</v>
      </c>
      <c r="E24" s="140"/>
      <c r="F24" s="246">
        <v>0</v>
      </c>
      <c r="G24" s="16">
        <v>0</v>
      </c>
      <c r="H24" s="137"/>
      <c r="I24" s="248">
        <f>SUM(C24+'Jan Report '!I24)</f>
        <v>22</v>
      </c>
      <c r="J24" s="299">
        <f>SUM(D24+'Jan Report '!J24)</f>
        <v>3769949.68</v>
      </c>
      <c r="K24" s="253"/>
      <c r="L24" s="280">
        <f>SUM(F24+'Jan Report '!L24)</f>
        <v>8</v>
      </c>
      <c r="M24" s="346">
        <f>SUM(G24+'Jan Report '!M24)</f>
        <v>5168616.22</v>
      </c>
    </row>
    <row r="25" spans="1:15" ht="17" thickBot="1" x14ac:dyDescent="0.25">
      <c r="A25" s="64" t="s">
        <v>14</v>
      </c>
      <c r="B25" s="132"/>
      <c r="C25" s="243">
        <f>SUM(C22:C24)</f>
        <v>41</v>
      </c>
      <c r="D25" s="91">
        <f>SUM(D22:D24)</f>
        <v>6710735.9699999997</v>
      </c>
      <c r="E25" s="129"/>
      <c r="F25" s="247">
        <f>SUM(F22:F24)</f>
        <v>36</v>
      </c>
      <c r="G25" s="92">
        <f>SUM(G22:G24)</f>
        <v>5717789.3499999996</v>
      </c>
      <c r="H25" s="132"/>
      <c r="I25" s="243">
        <f>SUM(I22:I24)</f>
        <v>505</v>
      </c>
      <c r="J25" s="91">
        <f>SUM(J22:J24)</f>
        <v>80390458.930000007</v>
      </c>
      <c r="K25" s="322"/>
      <c r="L25" s="247">
        <f>SUM(L22:L24)</f>
        <v>499</v>
      </c>
      <c r="M25" s="143">
        <f>SUM(M22:M24)</f>
        <v>36179835.780000001</v>
      </c>
    </row>
    <row r="26" spans="1:15" ht="17" thickBot="1" x14ac:dyDescent="0.25">
      <c r="A26" s="57"/>
      <c r="B26" s="57"/>
      <c r="C26" s="57"/>
      <c r="D26" s="57"/>
      <c r="E26" s="57"/>
      <c r="F26" s="57"/>
      <c r="G26" s="57"/>
      <c r="H26" s="57"/>
      <c r="I26" s="57"/>
      <c r="J26" s="57"/>
      <c r="K26" s="57"/>
      <c r="L26" s="57"/>
      <c r="M26" s="57"/>
    </row>
    <row r="27" spans="1:15"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5" ht="18" thickBot="1" x14ac:dyDescent="0.25">
      <c r="A28" s="67" t="s">
        <v>62</v>
      </c>
      <c r="B28" s="126"/>
      <c r="C28" s="127">
        <v>2</v>
      </c>
      <c r="D28" s="103">
        <f>SUM(C5:C12)+C28</f>
        <v>221</v>
      </c>
      <c r="E28" s="129"/>
      <c r="F28" s="128">
        <v>3</v>
      </c>
      <c r="G28" s="99">
        <f>SUM(F5:F12)+F28</f>
        <v>70</v>
      </c>
      <c r="H28" s="125"/>
      <c r="I28" s="124">
        <f>SUM(C28+'Jan Report '!I28)</f>
        <v>14</v>
      </c>
      <c r="J28" s="124">
        <f>SUM(D28+'Jan Report '!J28)</f>
        <v>621</v>
      </c>
      <c r="K28" s="129"/>
      <c r="L28" s="128">
        <f>SUM(F28+'Jan Report '!L28)</f>
        <v>12</v>
      </c>
      <c r="M28" s="128">
        <f>SUM(G28+'Jan Report '!M28)</f>
        <v>840</v>
      </c>
      <c r="O28" s="23"/>
    </row>
    <row r="29" spans="1:15" ht="17" thickBot="1" x14ac:dyDescent="0.25">
      <c r="A29" s="57"/>
      <c r="B29" s="57"/>
      <c r="C29" s="57"/>
      <c r="D29" s="57"/>
      <c r="E29" s="57"/>
      <c r="F29" s="57"/>
      <c r="G29" s="57"/>
      <c r="H29" s="57"/>
      <c r="I29" s="57"/>
      <c r="J29" s="57"/>
      <c r="K29" s="57"/>
      <c r="L29" s="57"/>
      <c r="M29" s="57"/>
    </row>
    <row r="30" spans="1:15"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5" ht="35" thickBot="1" x14ac:dyDescent="0.25">
      <c r="A31" s="69" t="s">
        <v>64</v>
      </c>
      <c r="B31" s="126"/>
      <c r="C31" s="131">
        <f>SUM(B19+C25)</f>
        <v>56</v>
      </c>
      <c r="D31" s="91">
        <f>SUM(D19+D25)</f>
        <v>18955439.689999998</v>
      </c>
      <c r="E31" s="308"/>
      <c r="F31" s="128">
        <f>SUM(E19+F25)</f>
        <v>62</v>
      </c>
      <c r="G31" s="92">
        <f>SUM(G19+G25)</f>
        <v>10524083.559999999</v>
      </c>
      <c r="H31" s="126"/>
      <c r="I31" s="131">
        <f>SUM(H19+I25)</f>
        <v>665</v>
      </c>
      <c r="J31" s="91">
        <f>SUM(J19+J25)</f>
        <v>157794456.03</v>
      </c>
      <c r="K31" s="148"/>
      <c r="L31" s="128">
        <f>SUM(K19+L25)</f>
        <v>719</v>
      </c>
      <c r="M31" s="93">
        <f>SUM(M19+M25)</f>
        <v>88734667.780000001</v>
      </c>
      <c r="O31" s="23"/>
    </row>
    <row r="32" spans="1:15" ht="17" thickBot="1" x14ac:dyDescent="0.25">
      <c r="A32" s="57"/>
      <c r="B32" s="57"/>
      <c r="C32" s="57"/>
      <c r="D32" s="57"/>
      <c r="E32" s="57"/>
      <c r="F32" s="57"/>
      <c r="G32" s="57"/>
      <c r="H32" s="57"/>
      <c r="I32" s="57"/>
      <c r="J32" s="57"/>
      <c r="K32" s="57"/>
      <c r="L32" s="57"/>
      <c r="M32" s="57"/>
    </row>
    <row r="33" spans="1:15" ht="17" thickBot="1" x14ac:dyDescent="0.25">
      <c r="A33" s="70" t="s">
        <v>45</v>
      </c>
      <c r="B33" s="763">
        <f>'02 Data Dump'!N62</f>
        <v>41727779.329999998</v>
      </c>
      <c r="C33" s="763"/>
      <c r="D33" s="764"/>
      <c r="E33" s="57"/>
      <c r="F33" s="57"/>
      <c r="G33" s="345"/>
      <c r="H33" s="57"/>
      <c r="I33" s="57"/>
      <c r="J33" s="57"/>
      <c r="K33" s="57"/>
      <c r="L33" s="57"/>
      <c r="M33" s="57"/>
    </row>
    <row r="34" spans="1:15" ht="17" thickBot="1" x14ac:dyDescent="0.25">
      <c r="A34" s="71"/>
      <c r="B34" s="72"/>
      <c r="C34" s="72"/>
      <c r="D34" s="72"/>
      <c r="E34" s="57"/>
      <c r="F34" s="57"/>
      <c r="G34" s="57"/>
      <c r="H34" s="57"/>
      <c r="I34" s="57"/>
      <c r="J34" s="57"/>
      <c r="K34" s="57"/>
      <c r="L34" s="57"/>
      <c r="M34" s="57"/>
    </row>
    <row r="35" spans="1:15" ht="17" thickBot="1" x14ac:dyDescent="0.25">
      <c r="A35" s="57"/>
      <c r="B35" s="777" t="s">
        <v>67</v>
      </c>
      <c r="C35" s="766"/>
      <c r="D35" s="768"/>
      <c r="E35" s="766" t="s">
        <v>48</v>
      </c>
      <c r="F35" s="766"/>
      <c r="G35" s="767"/>
      <c r="H35" s="766" t="s">
        <v>68</v>
      </c>
      <c r="I35" s="766"/>
      <c r="J35" s="767"/>
      <c r="K35" s="766" t="s">
        <v>49</v>
      </c>
      <c r="L35" s="766"/>
      <c r="M35" s="768"/>
      <c r="O35" s="23"/>
    </row>
    <row r="36" spans="1:15" ht="16" x14ac:dyDescent="0.15">
      <c r="A36" s="73" t="s">
        <v>16</v>
      </c>
      <c r="B36" s="761" t="s">
        <v>2</v>
      </c>
      <c r="C36" s="761"/>
      <c r="D36" s="74" t="s">
        <v>1</v>
      </c>
      <c r="E36" s="761" t="s">
        <v>2</v>
      </c>
      <c r="F36" s="761"/>
      <c r="G36" s="74" t="s">
        <v>1</v>
      </c>
      <c r="H36" s="761" t="s">
        <v>2</v>
      </c>
      <c r="I36" s="761"/>
      <c r="J36" s="74" t="s">
        <v>1</v>
      </c>
      <c r="K36" s="761" t="s">
        <v>2</v>
      </c>
      <c r="L36" s="761"/>
      <c r="M36" s="75" t="s">
        <v>1</v>
      </c>
      <c r="N36" s="327"/>
    </row>
    <row r="37" spans="1:15" ht="16" x14ac:dyDescent="0.2">
      <c r="A37" s="52" t="s">
        <v>19</v>
      </c>
      <c r="B37" s="172"/>
      <c r="C37" s="173">
        <f>C31</f>
        <v>56</v>
      </c>
      <c r="D37" s="85" cm="1">
        <f t="array" ref="D37">SUM('02 Five Reports'!C5:D5+'02 Five Reports'!H25:I25)-'Feb Report'!D41</f>
        <v>154297.49</v>
      </c>
      <c r="E37" s="164"/>
      <c r="F37" s="309">
        <v>62</v>
      </c>
      <c r="G37" s="17">
        <v>135949.47</v>
      </c>
      <c r="H37" s="172"/>
      <c r="I37" s="258">
        <f>SUM(C37+'Jan Report '!I37)</f>
        <v>665</v>
      </c>
      <c r="J37" s="317">
        <f>SUM(D37+'Jan Report '!J37)</f>
        <v>948677.51</v>
      </c>
      <c r="K37" s="111"/>
      <c r="L37" s="274">
        <f>SUM(F37+'Jan Report '!L37)</f>
        <v>719</v>
      </c>
      <c r="M37" s="323">
        <f>SUM(G37+'Jan Report '!M37)</f>
        <v>993240.73</v>
      </c>
    </row>
    <row r="38" spans="1:15" ht="16" x14ac:dyDescent="0.2">
      <c r="A38" s="52" t="s">
        <v>20</v>
      </c>
      <c r="B38" s="176"/>
      <c r="C38" s="283">
        <f>'02 Five Reports'!L4</f>
        <v>54</v>
      </c>
      <c r="D38" s="85" cm="1">
        <f t="array" ref="D38">SUM('02 Five Reports'!C6:D6+'02 Five Reports'!H26:I26)</f>
        <v>12108.05</v>
      </c>
      <c r="E38" s="164"/>
      <c r="F38" s="106">
        <v>63</v>
      </c>
      <c r="G38" s="18">
        <v>60016.72</v>
      </c>
      <c r="H38" s="172"/>
      <c r="I38" s="258">
        <f>SUM(C38+'Jan Report '!I38)</f>
        <v>779</v>
      </c>
      <c r="J38" s="317">
        <f>SUM(D38+'Jan Report '!J38)</f>
        <v>204747.01999999996</v>
      </c>
      <c r="K38" s="111"/>
      <c r="L38" s="274">
        <f>SUM(F38+'Jan Report '!L38)</f>
        <v>743</v>
      </c>
      <c r="M38" s="323">
        <f>SUM(G38+'Jan Report '!M38)</f>
        <v>218952.45</v>
      </c>
    </row>
    <row r="39" spans="1:15" ht="16" x14ac:dyDescent="0.2">
      <c r="A39" s="52" t="s">
        <v>21</v>
      </c>
      <c r="B39" s="176"/>
      <c r="C39" s="283">
        <f>'02 Five Reports'!L6</f>
        <v>50</v>
      </c>
      <c r="D39" s="85">
        <f>SUM('02 Five Reports'!C7:D7)</f>
        <v>5534</v>
      </c>
      <c r="E39" s="164"/>
      <c r="F39" s="310">
        <v>61</v>
      </c>
      <c r="G39" s="17">
        <v>48438</v>
      </c>
      <c r="H39" s="172"/>
      <c r="I39" s="258">
        <f>SUM(C39+'Jan Report '!I39)</f>
        <v>482</v>
      </c>
      <c r="J39" s="317">
        <f>SUM(D39+'Jan Report '!J39)</f>
        <v>228491.2</v>
      </c>
      <c r="K39" s="111"/>
      <c r="L39" s="274">
        <f>SUM(F39+'Jan Report '!L39)</f>
        <v>561</v>
      </c>
      <c r="M39" s="323">
        <f>SUM(G39+'Jan Report '!M39)</f>
        <v>180072</v>
      </c>
    </row>
    <row r="40" spans="1:15" ht="16" x14ac:dyDescent="0.2">
      <c r="A40" s="52" t="s">
        <v>22</v>
      </c>
      <c r="B40" s="176"/>
      <c r="C40" s="283">
        <f>'02 Five Reports'!L5</f>
        <v>83</v>
      </c>
      <c r="D40" s="85" cm="1">
        <f t="array" ref="D40">SUM('02 Five Reports'!C8:D8+'02 Five Reports'!H27:I27)</f>
        <v>8452</v>
      </c>
      <c r="E40" s="164"/>
      <c r="F40" s="106">
        <v>127</v>
      </c>
      <c r="G40" s="18">
        <v>36369</v>
      </c>
      <c r="H40" s="172"/>
      <c r="I40" s="258">
        <f>SUM(C40+'Jan Report '!I40)</f>
        <v>791</v>
      </c>
      <c r="J40" s="317">
        <f>SUM(D40+'Jan Report '!J40)</f>
        <v>91158</v>
      </c>
      <c r="K40" s="111"/>
      <c r="L40" s="274">
        <f>SUM(F40+'Jan Report '!L40)</f>
        <v>862</v>
      </c>
      <c r="M40" s="323">
        <f>SUM(G40+'Jan Report '!M40)</f>
        <v>116300</v>
      </c>
    </row>
    <row r="41" spans="1:15" ht="17" thickBot="1" x14ac:dyDescent="0.25">
      <c r="A41" s="55" t="s">
        <v>51</v>
      </c>
      <c r="B41" s="182"/>
      <c r="C41" s="284">
        <f>'02 Five Reports'!L3</f>
        <v>6</v>
      </c>
      <c r="D41" s="86" cm="1">
        <f t="array" ref="D41:E41">('02 Five Reports'!C33:D33+'02 Five Reports'!H56:I56)</f>
        <v>114</v>
      </c>
      <c r="E41" s="165">
        <v>0</v>
      </c>
      <c r="F41" s="311">
        <v>1</v>
      </c>
      <c r="G41" s="20">
        <v>114</v>
      </c>
      <c r="H41" s="172"/>
      <c r="I41" s="258">
        <f>SUM(C41+'Jan Report '!I41)</f>
        <v>51</v>
      </c>
      <c r="J41" s="317">
        <f>SUM(D41+'Jan Report '!J41)</f>
        <v>154121.47999999998</v>
      </c>
      <c r="K41" s="187"/>
      <c r="L41" s="274">
        <f>SUM(F41+'Jan Report '!L41)</f>
        <v>39</v>
      </c>
      <c r="M41" s="323">
        <f>SUM(G41+'Jan Report '!M41)</f>
        <v>855</v>
      </c>
    </row>
    <row r="42" spans="1:15" ht="17" thickBot="1" x14ac:dyDescent="0.25">
      <c r="A42" s="76" t="s">
        <v>18</v>
      </c>
      <c r="B42" s="174"/>
      <c r="C42" s="184">
        <f>SUM(C37:C41)</f>
        <v>249</v>
      </c>
      <c r="D42" s="94">
        <f>SUM(D37:D41)</f>
        <v>180505.53999999998</v>
      </c>
      <c r="E42" s="166"/>
      <c r="F42" s="265">
        <f>SUM(F37:F41)</f>
        <v>314</v>
      </c>
      <c r="G42" s="95">
        <f>SUM(G37:G41)</f>
        <v>280887.19</v>
      </c>
      <c r="H42" s="174"/>
      <c r="I42" s="270">
        <f>SUM(I37:I41)</f>
        <v>2768</v>
      </c>
      <c r="J42" s="94">
        <f>SUM(J37:J41)</f>
        <v>1627195.21</v>
      </c>
      <c r="K42" s="169"/>
      <c r="L42" s="265">
        <f>SUM(L37:L41)</f>
        <v>2924</v>
      </c>
      <c r="M42" s="190">
        <f>SUM(M37:M41)</f>
        <v>1509420.18</v>
      </c>
    </row>
    <row r="43" spans="1:15" ht="17" thickBot="1" x14ac:dyDescent="0.25">
      <c r="A43" s="57"/>
      <c r="B43" s="57"/>
      <c r="C43" s="57"/>
      <c r="D43" s="57"/>
      <c r="E43" s="57"/>
      <c r="F43" s="57"/>
      <c r="G43" s="57"/>
      <c r="H43" s="57"/>
      <c r="I43" s="57"/>
      <c r="J43" s="57"/>
      <c r="K43" s="57"/>
      <c r="L43" s="57"/>
      <c r="M43" s="57"/>
    </row>
    <row r="44" spans="1:15"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5" ht="16" x14ac:dyDescent="0.2">
      <c r="A45" s="51" t="s">
        <v>36</v>
      </c>
      <c r="B45" s="195"/>
      <c r="C45" s="271">
        <f>'02 Five Reports'!L17</f>
        <v>15</v>
      </c>
      <c r="D45" s="219">
        <f>SUM('02 Five Reports'!H20:I20)</f>
        <v>3783</v>
      </c>
      <c r="E45" s="113"/>
      <c r="F45" s="114">
        <v>28</v>
      </c>
      <c r="G45" s="326">
        <v>6640</v>
      </c>
      <c r="H45" s="196"/>
      <c r="I45" s="271">
        <f>SUM(C45+'Jan Report '!I45)</f>
        <v>508</v>
      </c>
      <c r="J45" s="316">
        <f>SUM(D45+'Jan Report '!J45)</f>
        <v>115056</v>
      </c>
      <c r="K45" s="288"/>
      <c r="L45" s="285">
        <f>SUM(F45+'Jan Report '!L45)</f>
        <v>617</v>
      </c>
      <c r="M45" s="324">
        <f>SUM(G45+'Jan Report '!M45)</f>
        <v>137202</v>
      </c>
    </row>
    <row r="46" spans="1:15" ht="16" x14ac:dyDescent="0.2">
      <c r="A46" s="52" t="s">
        <v>35</v>
      </c>
      <c r="B46" s="176"/>
      <c r="C46" s="272">
        <f>'02 Five Reports'!L15</f>
        <v>11</v>
      </c>
      <c r="D46" s="220">
        <f>SUM('02 Five Reports'!H3:I3)</f>
        <v>2792</v>
      </c>
      <c r="E46" s="109"/>
      <c r="F46" s="312">
        <v>3</v>
      </c>
      <c r="G46" s="20">
        <v>3538.33</v>
      </c>
      <c r="H46" s="105"/>
      <c r="I46" s="272">
        <f>SUM(C46+'Jan Report '!I46)</f>
        <v>210</v>
      </c>
      <c r="J46" s="317">
        <f>SUM(D46+'Jan Report '!J46)</f>
        <v>116281.20999999999</v>
      </c>
      <c r="K46" s="289"/>
      <c r="L46" s="286">
        <f>SUM(F46+'Jan Report '!L46)</f>
        <v>88</v>
      </c>
      <c r="M46" s="323">
        <f>SUM(G46+'Jan Report '!M46)</f>
        <v>143371.03</v>
      </c>
    </row>
    <row r="47" spans="1:15" ht="16" x14ac:dyDescent="0.2">
      <c r="A47" s="52" t="s">
        <v>25</v>
      </c>
      <c r="B47" s="176"/>
      <c r="C47" s="272">
        <f>'02 Five Reports'!L16</f>
        <v>13</v>
      </c>
      <c r="D47" s="220">
        <f>SUM('02 Five Reports'!H77:I77)</f>
        <v>5514</v>
      </c>
      <c r="E47" s="109"/>
      <c r="F47" s="312">
        <v>29</v>
      </c>
      <c r="G47" s="20">
        <v>12168</v>
      </c>
      <c r="H47" s="105"/>
      <c r="I47" s="272">
        <f>SUM(C47+'Jan Report '!I47)</f>
        <v>414</v>
      </c>
      <c r="J47" s="317">
        <f>SUM(D47+'Jan Report '!J47)</f>
        <v>157400</v>
      </c>
      <c r="K47" s="289"/>
      <c r="L47" s="286">
        <f>SUM(F47+'Jan Report '!L47)</f>
        <v>493</v>
      </c>
      <c r="M47" s="323">
        <f>SUM(G47+'Jan Report '!M47)</f>
        <v>219300</v>
      </c>
    </row>
    <row r="48" spans="1:15" ht="16" x14ac:dyDescent="0.2">
      <c r="A48" s="52" t="s">
        <v>26</v>
      </c>
      <c r="B48" s="172"/>
      <c r="C48" s="258">
        <v>0</v>
      </c>
      <c r="D48" s="220">
        <v>0</v>
      </c>
      <c r="E48" s="109"/>
      <c r="F48" s="312">
        <v>0</v>
      </c>
      <c r="G48" s="20">
        <v>0</v>
      </c>
      <c r="H48" s="105"/>
      <c r="I48" s="272">
        <f>SUM(C48+'Jan Report '!I48)</f>
        <v>3</v>
      </c>
      <c r="J48" s="317">
        <f>SUM(D48+'Jan Report '!J48)</f>
        <v>807</v>
      </c>
      <c r="K48" s="289"/>
      <c r="L48" s="286">
        <f>SUM(F48+'Jan Report '!L48)</f>
        <v>1</v>
      </c>
      <c r="M48" s="323">
        <f>SUM(G48+'Jan Report '!M48)</f>
        <v>269</v>
      </c>
    </row>
    <row r="49" spans="1:13" ht="16" x14ac:dyDescent="0.2">
      <c r="A49" s="52" t="s">
        <v>27</v>
      </c>
      <c r="B49" s="176"/>
      <c r="C49" s="272">
        <f>'02 Five Reports'!L13</f>
        <v>5</v>
      </c>
      <c r="D49" s="220">
        <f>SUM('02 Five Reports'!H68:I68)</f>
        <v>4608</v>
      </c>
      <c r="E49" s="109"/>
      <c r="F49" s="312">
        <v>17</v>
      </c>
      <c r="G49" s="20">
        <v>3240</v>
      </c>
      <c r="H49" s="105"/>
      <c r="I49" s="272">
        <f>SUM(C49+'Jan Report '!I49)</f>
        <v>121</v>
      </c>
      <c r="J49" s="317">
        <f>SUM(D49+'Jan Report '!J49)</f>
        <v>126998.31</v>
      </c>
      <c r="K49" s="289"/>
      <c r="L49" s="286">
        <f>SUM(F49+'Jan Report '!L49)</f>
        <v>125</v>
      </c>
      <c r="M49" s="323">
        <f>SUM(G49+'Jan Report '!M49)</f>
        <v>170287.15</v>
      </c>
    </row>
    <row r="50" spans="1:13" ht="16" x14ac:dyDescent="0.2">
      <c r="A50" s="52" t="s">
        <v>28</v>
      </c>
      <c r="B50" s="176"/>
      <c r="C50" s="272">
        <f>'02 Five Reports'!L14</f>
        <v>3</v>
      </c>
      <c r="D50" s="220" cm="1">
        <f t="array" ref="D50">SUM('02 Five Reports'!C40:D40+'02 Five Reports'!H71:I71)</f>
        <v>328</v>
      </c>
      <c r="E50" s="109"/>
      <c r="F50" s="312">
        <v>4</v>
      </c>
      <c r="G50" s="20">
        <v>838</v>
      </c>
      <c r="H50" s="105"/>
      <c r="I50" s="272">
        <f>SUM(C50+'Jan Report '!I50)</f>
        <v>31</v>
      </c>
      <c r="J50" s="317">
        <f>SUM(D50+'Jan Report '!J50)</f>
        <v>3310</v>
      </c>
      <c r="K50" s="289"/>
      <c r="L50" s="286">
        <f>SUM(F50+'Jan Report '!L50)</f>
        <v>16</v>
      </c>
      <c r="M50" s="323">
        <f>SUM(G50+'Jan Report '!M50)</f>
        <v>3382</v>
      </c>
    </row>
    <row r="51" spans="1:13" ht="16" x14ac:dyDescent="0.2">
      <c r="A51" s="52" t="s">
        <v>3</v>
      </c>
      <c r="B51" s="176"/>
      <c r="C51" s="272">
        <f>'02 Five Reports'!L11</f>
        <v>5</v>
      </c>
      <c r="D51" s="220">
        <f>'02 Five Reports'!H6</f>
        <v>2650</v>
      </c>
      <c r="E51" s="109"/>
      <c r="F51" s="312">
        <v>3</v>
      </c>
      <c r="G51" s="20">
        <v>936</v>
      </c>
      <c r="H51" s="105"/>
      <c r="I51" s="272">
        <f>SUM(C51+'Jan Report '!I51)</f>
        <v>24</v>
      </c>
      <c r="J51" s="317">
        <f>SUM(D51+'Jan Report '!J51)</f>
        <v>7896</v>
      </c>
      <c r="K51" s="289"/>
      <c r="L51" s="286">
        <f>SUM(F51+'Jan Report '!L51)</f>
        <v>13</v>
      </c>
      <c r="M51" s="323">
        <f>SUM(G51+'Jan Report '!M51)</f>
        <v>4951</v>
      </c>
    </row>
    <row r="52" spans="1:13" ht="16" x14ac:dyDescent="0.2">
      <c r="A52" s="52" t="s">
        <v>29</v>
      </c>
      <c r="B52" s="176"/>
      <c r="C52" s="272">
        <f>'02 Five Reports'!L12</f>
        <v>15</v>
      </c>
      <c r="D52" s="220">
        <f>'02 Five Reports'!H5</f>
        <v>3997</v>
      </c>
      <c r="E52" s="109"/>
      <c r="F52" s="312">
        <v>19</v>
      </c>
      <c r="G52" s="20">
        <v>3780</v>
      </c>
      <c r="H52" s="105"/>
      <c r="I52" s="272">
        <f>SUM(C52+'Jan Report '!I52)</f>
        <v>127</v>
      </c>
      <c r="J52" s="317">
        <f>SUM(D52+'Jan Report '!J52)</f>
        <v>25988</v>
      </c>
      <c r="K52" s="289"/>
      <c r="L52" s="286">
        <f>SUM(F52+'Jan Report '!L52)</f>
        <v>166</v>
      </c>
      <c r="M52" s="323">
        <f>SUM(G52+'Jan Report '!M52)</f>
        <v>32959.479999999996</v>
      </c>
    </row>
    <row r="53" spans="1:13" ht="16" x14ac:dyDescent="0.2">
      <c r="A53" s="52" t="s">
        <v>30</v>
      </c>
      <c r="B53" s="172"/>
      <c r="C53" s="272">
        <v>0</v>
      </c>
      <c r="D53" s="220">
        <v>0</v>
      </c>
      <c r="E53" s="109"/>
      <c r="F53" s="312">
        <v>0</v>
      </c>
      <c r="G53" s="20">
        <v>0</v>
      </c>
      <c r="H53" s="105"/>
      <c r="I53" s="272">
        <f>SUM(C53+'Jan Report '!I53)</f>
        <v>7</v>
      </c>
      <c r="J53" s="317">
        <f>SUM(D53+'Jan Report '!J53)</f>
        <v>388</v>
      </c>
      <c r="K53" s="289"/>
      <c r="L53" s="286">
        <f>SUM(F53+'Jan Report '!L53)</f>
        <v>1</v>
      </c>
      <c r="M53" s="323">
        <f>SUM(G53+'Jan Report '!M53)</f>
        <v>388</v>
      </c>
    </row>
    <row r="54" spans="1:13" ht="16" x14ac:dyDescent="0.2">
      <c r="A54" s="52" t="s">
        <v>4</v>
      </c>
      <c r="B54" s="176"/>
      <c r="C54" s="272">
        <f>'02 Five Reports'!L19</f>
        <v>12</v>
      </c>
      <c r="D54" s="220">
        <f>'02 Five Reports'!H7</f>
        <v>3527</v>
      </c>
      <c r="E54" s="109"/>
      <c r="F54" s="312">
        <v>6</v>
      </c>
      <c r="G54" s="20">
        <v>1868</v>
      </c>
      <c r="H54" s="105"/>
      <c r="I54" s="272">
        <f>SUM(C54+'Jan Report '!I54)</f>
        <v>82</v>
      </c>
      <c r="J54" s="317">
        <f>SUM(D54+'Jan Report '!J54)</f>
        <v>28748</v>
      </c>
      <c r="K54" s="289"/>
      <c r="L54" s="286">
        <f>SUM(F54+'Jan Report '!L54)</f>
        <v>132</v>
      </c>
      <c r="M54" s="323">
        <f>SUM(G54+'Jan Report '!M54)</f>
        <v>38067.990000000005</v>
      </c>
    </row>
    <row r="55" spans="1:13" ht="16" x14ac:dyDescent="0.2">
      <c r="A55" s="52" t="s">
        <v>31</v>
      </c>
      <c r="B55" s="176"/>
      <c r="C55" s="272">
        <f>'02 Five Reports'!L18</f>
        <v>1</v>
      </c>
      <c r="D55" s="220">
        <f>'02 Five Reports'!H4</f>
        <v>347</v>
      </c>
      <c r="E55" s="109"/>
      <c r="F55" s="312">
        <v>1</v>
      </c>
      <c r="G55" s="20">
        <v>61</v>
      </c>
      <c r="H55" s="105"/>
      <c r="I55" s="272">
        <f>SUM(C55+'Jan Report '!I55)</f>
        <v>43</v>
      </c>
      <c r="J55" s="317">
        <f>SUM(D55+'Jan Report '!J55)</f>
        <v>3481</v>
      </c>
      <c r="K55" s="289"/>
      <c r="L55" s="286">
        <f>SUM(F55+'Jan Report '!L55)</f>
        <v>44</v>
      </c>
      <c r="M55" s="323">
        <f>SUM(G55+'Jan Report '!M55)</f>
        <v>3265</v>
      </c>
    </row>
    <row r="56" spans="1:13" ht="16" x14ac:dyDescent="0.2">
      <c r="A56" s="52" t="s">
        <v>32</v>
      </c>
      <c r="B56" s="176"/>
      <c r="C56" s="272">
        <f>'02 Five Reports'!L24</f>
        <v>10</v>
      </c>
      <c r="D56" s="220">
        <f>'02 Five Reports'!H9</f>
        <v>1335</v>
      </c>
      <c r="E56" s="109"/>
      <c r="F56" s="312">
        <v>5</v>
      </c>
      <c r="G56" s="20">
        <v>550</v>
      </c>
      <c r="H56" s="105"/>
      <c r="I56" s="272">
        <f>SUM(C56+'Jan Report '!I56)</f>
        <v>72</v>
      </c>
      <c r="J56" s="317">
        <f>SUM(D56+'Jan Report '!J56)</f>
        <v>9752</v>
      </c>
      <c r="K56" s="289"/>
      <c r="L56" s="286">
        <f>SUM(F56+'Jan Report '!L56)</f>
        <v>48</v>
      </c>
      <c r="M56" s="323">
        <f>SUM(G56+'Jan Report '!M56)</f>
        <v>7943</v>
      </c>
    </row>
    <row r="57" spans="1:13" ht="17" thickBot="1" x14ac:dyDescent="0.25">
      <c r="A57" s="78" t="s">
        <v>33</v>
      </c>
      <c r="B57" s="182"/>
      <c r="C57" s="273">
        <f>'02 Five Reports'!L25</f>
        <v>4</v>
      </c>
      <c r="D57" s="221">
        <f>'02 Five Reports'!H8</f>
        <v>5110</v>
      </c>
      <c r="E57" s="198"/>
      <c r="F57" s="212">
        <v>2</v>
      </c>
      <c r="G57" s="199">
        <v>3025</v>
      </c>
      <c r="H57" s="107"/>
      <c r="I57" s="273">
        <f>SUM(C57+'Jan Report '!I57)</f>
        <v>33</v>
      </c>
      <c r="J57" s="318">
        <f>SUM(D57+'Jan Report '!J57)</f>
        <v>73638</v>
      </c>
      <c r="K57" s="290"/>
      <c r="L57" s="287">
        <f>SUM(F57+'Jan Report '!L57)</f>
        <v>16</v>
      </c>
      <c r="M57" s="325">
        <f>SUM(G57+'Jan Report '!M57)</f>
        <v>51913</v>
      </c>
    </row>
    <row r="58" spans="1:13" ht="17" thickBot="1" x14ac:dyDescent="0.25">
      <c r="A58" s="79" t="s">
        <v>34</v>
      </c>
      <c r="B58" s="179"/>
      <c r="C58" s="260">
        <f>SUM(C45:C57)</f>
        <v>94</v>
      </c>
      <c r="D58" s="94">
        <f>SUM(D45:D57)</f>
        <v>33991</v>
      </c>
      <c r="E58" s="169"/>
      <c r="F58" s="265">
        <f>SUM(F45:F57)</f>
        <v>117</v>
      </c>
      <c r="G58" s="95">
        <f>SUM(G45:G57)</f>
        <v>36644.33</v>
      </c>
      <c r="H58" s="179"/>
      <c r="I58" s="260">
        <f>SUM(I45:I57)</f>
        <v>1675</v>
      </c>
      <c r="J58" s="94">
        <f>SUM(J45:J57)</f>
        <v>669743.52</v>
      </c>
      <c r="K58" s="166"/>
      <c r="L58" s="265">
        <f>SUM(L45:L57)</f>
        <v>1760</v>
      </c>
      <c r="M58" s="275">
        <f>SUM(M45:M57)</f>
        <v>813298.65</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343</v>
      </c>
      <c r="D60" s="95">
        <f>SUM(D42+D58)</f>
        <v>214496.53999999998</v>
      </c>
      <c r="E60" s="171"/>
      <c r="F60" s="269">
        <f>SUM(F42+F58)</f>
        <v>431</v>
      </c>
      <c r="G60" s="97">
        <f>SUM(G42+G58)</f>
        <v>317531.52000000002</v>
      </c>
      <c r="H60" s="181"/>
      <c r="I60" s="262">
        <f>SUM(I42+I58)</f>
        <v>4443</v>
      </c>
      <c r="J60" s="95">
        <f>SUM(J42+J58)</f>
        <v>2296938.73</v>
      </c>
      <c r="K60" s="171"/>
      <c r="L60" s="269">
        <f>SUM(L42+L58)</f>
        <v>4684</v>
      </c>
      <c r="M60" s="98">
        <f>SUM(M42+M58)</f>
        <v>2322718.83</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8" orientation="portrait" verticalDpi="3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CC602-2668-4E3E-9FD4-ED74868187BC}">
  <dimension ref="A1:Y62"/>
  <sheetViews>
    <sheetView workbookViewId="0">
      <selection sqref="A1:A1048576"/>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0.5" customWidth="1"/>
    <col min="6" max="6" width="82.5" customWidth="1"/>
    <col min="7" max="7" width="42.6640625" customWidth="1"/>
    <col min="8" max="11" width="23.33203125" customWidth="1"/>
    <col min="12" max="12" width="37.33203125" customWidth="1"/>
    <col min="13" max="13" width="16.5" customWidth="1"/>
    <col min="14" max="15" width="18.6640625" customWidth="1"/>
    <col min="17" max="17" width="23.6640625" customWidth="1"/>
    <col min="18" max="18" width="45.6640625" customWidth="1"/>
    <col min="19" max="19" width="33.33203125" customWidth="1"/>
    <col min="20" max="20" width="18" customWidth="1"/>
    <col min="21" max="21" width="21.5" customWidth="1"/>
    <col min="22" max="22" width="24.33203125" customWidth="1"/>
    <col min="23" max="24" width="22" customWidth="1"/>
    <col min="25" max="25" width="24.5" customWidth="1"/>
  </cols>
  <sheetData>
    <row r="1" spans="1:25" ht="48"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489" t="s">
        <v>82</v>
      </c>
      <c r="O1" s="490" t="s">
        <v>83</v>
      </c>
    </row>
    <row r="2" spans="1:25" ht="15" outlineLevel="2" x14ac:dyDescent="0.2">
      <c r="A2" t="s">
        <v>92</v>
      </c>
      <c r="B2" t="s">
        <v>2434</v>
      </c>
      <c r="C2" t="s">
        <v>94</v>
      </c>
      <c r="E2" t="s">
        <v>433</v>
      </c>
      <c r="F2" s="420" t="s">
        <v>2435</v>
      </c>
      <c r="G2" t="s">
        <v>2436</v>
      </c>
      <c r="H2" s="423">
        <v>200000</v>
      </c>
      <c r="I2" s="423">
        <v>0</v>
      </c>
      <c r="J2" s="423"/>
      <c r="K2" s="423"/>
      <c r="L2" t="s">
        <v>2437</v>
      </c>
      <c r="M2" t="s">
        <v>98</v>
      </c>
      <c r="N2" s="611">
        <f>SUM(H2+I2)</f>
        <v>200000</v>
      </c>
      <c r="O2" s="612">
        <f>IF((J2+K2)&gt;0,(J2+K2)-N2,0)</f>
        <v>0</v>
      </c>
      <c r="Q2" t="s">
        <v>84</v>
      </c>
      <c r="R2" t="s">
        <v>85</v>
      </c>
      <c r="S2" t="s">
        <v>86</v>
      </c>
      <c r="T2" t="s">
        <v>87</v>
      </c>
      <c r="U2" t="s">
        <v>88</v>
      </c>
      <c r="V2" t="s">
        <v>89</v>
      </c>
      <c r="W2" t="s">
        <v>90</v>
      </c>
      <c r="X2" t="s">
        <v>2593</v>
      </c>
      <c r="Y2" t="s">
        <v>91</v>
      </c>
    </row>
    <row r="3" spans="1:25" ht="29" outlineLevel="2" x14ac:dyDescent="0.2">
      <c r="A3" t="s">
        <v>92</v>
      </c>
      <c r="B3" t="s">
        <v>2438</v>
      </c>
      <c r="C3" t="s">
        <v>94</v>
      </c>
      <c r="F3" s="420" t="s">
        <v>2439</v>
      </c>
      <c r="G3" t="s">
        <v>2440</v>
      </c>
      <c r="H3" s="423">
        <v>2648347</v>
      </c>
      <c r="I3" s="423">
        <v>0</v>
      </c>
      <c r="J3" s="423"/>
      <c r="K3" s="423"/>
      <c r="L3" t="s">
        <v>2148</v>
      </c>
      <c r="M3" t="s">
        <v>98</v>
      </c>
      <c r="N3" s="611">
        <f t="shared" ref="N3:N58" si="0">SUM(H3+I3)</f>
        <v>2648347</v>
      </c>
      <c r="O3" s="612">
        <f t="shared" ref="O3:O58" si="1">IF((J3+K3)&gt;0,(J3+K3)-N3,0)</f>
        <v>0</v>
      </c>
      <c r="Q3" t="s">
        <v>2589</v>
      </c>
      <c r="R3" s="420" t="s">
        <v>2590</v>
      </c>
      <c r="S3" t="s">
        <v>1342</v>
      </c>
      <c r="T3" s="423"/>
      <c r="U3" s="423">
        <v>7672.5</v>
      </c>
      <c r="V3" s="423"/>
      <c r="W3" s="423">
        <v>27195.3</v>
      </c>
      <c r="X3" s="423">
        <f>SUM(T3:U3)</f>
        <v>7672.5</v>
      </c>
      <c r="Y3" t="s">
        <v>1784</v>
      </c>
    </row>
    <row r="4" spans="1:25" ht="29" outlineLevel="2" x14ac:dyDescent="0.2">
      <c r="A4" t="s">
        <v>92</v>
      </c>
      <c r="B4" t="s">
        <v>2441</v>
      </c>
      <c r="C4" t="s">
        <v>94</v>
      </c>
      <c r="F4" s="420" t="s">
        <v>2442</v>
      </c>
      <c r="G4" t="s">
        <v>101</v>
      </c>
      <c r="H4" s="423"/>
      <c r="I4" s="423">
        <v>0</v>
      </c>
      <c r="J4" s="423"/>
      <c r="K4" s="423"/>
      <c r="L4" t="s">
        <v>2443</v>
      </c>
      <c r="M4" t="s">
        <v>98</v>
      </c>
      <c r="N4" s="611">
        <f t="shared" si="0"/>
        <v>0</v>
      </c>
      <c r="O4" s="612">
        <f t="shared" si="1"/>
        <v>0</v>
      </c>
      <c r="Q4" t="s">
        <v>2591</v>
      </c>
      <c r="R4" s="420" t="s">
        <v>2592</v>
      </c>
      <c r="S4" t="s">
        <v>128</v>
      </c>
      <c r="T4" s="423">
        <v>600000</v>
      </c>
      <c r="U4" s="423"/>
      <c r="V4" s="423"/>
      <c r="W4" s="423"/>
      <c r="X4" s="423">
        <f>SUM(T4:U4)</f>
        <v>600000</v>
      </c>
      <c r="Y4" t="s">
        <v>2588</v>
      </c>
    </row>
    <row r="5" spans="1:25" ht="15" outlineLevel="2" x14ac:dyDescent="0.2">
      <c r="A5" t="s">
        <v>92</v>
      </c>
      <c r="B5" t="s">
        <v>2444</v>
      </c>
      <c r="C5" t="s">
        <v>94</v>
      </c>
      <c r="F5" s="420" t="s">
        <v>2445</v>
      </c>
      <c r="G5" t="s">
        <v>101</v>
      </c>
      <c r="H5" s="423"/>
      <c r="I5" s="423">
        <v>0</v>
      </c>
      <c r="J5" s="423"/>
      <c r="K5" s="423"/>
      <c r="L5" t="s">
        <v>2446</v>
      </c>
      <c r="M5" t="s">
        <v>98</v>
      </c>
      <c r="N5" s="611">
        <f t="shared" si="0"/>
        <v>0</v>
      </c>
      <c r="O5" s="612">
        <f t="shared" si="1"/>
        <v>0</v>
      </c>
      <c r="X5" s="423">
        <f>SUM(X3:X4)</f>
        <v>607672.5</v>
      </c>
    </row>
    <row r="6" spans="1:25" ht="15" outlineLevel="2" x14ac:dyDescent="0.2">
      <c r="A6" t="s">
        <v>92</v>
      </c>
      <c r="B6" t="s">
        <v>2447</v>
      </c>
      <c r="C6" t="s">
        <v>94</v>
      </c>
      <c r="F6" s="420" t="s">
        <v>2448</v>
      </c>
      <c r="G6" t="s">
        <v>101</v>
      </c>
      <c r="H6" s="423"/>
      <c r="I6" s="423">
        <v>0</v>
      </c>
      <c r="J6" s="423"/>
      <c r="K6" s="423"/>
      <c r="L6" t="s">
        <v>2449</v>
      </c>
      <c r="M6" t="s">
        <v>98</v>
      </c>
      <c r="N6" s="611">
        <f t="shared" si="0"/>
        <v>0</v>
      </c>
      <c r="O6" s="612">
        <f t="shared" si="1"/>
        <v>0</v>
      </c>
    </row>
    <row r="7" spans="1:25" ht="15" outlineLevel="2" x14ac:dyDescent="0.2">
      <c r="A7" t="s">
        <v>92</v>
      </c>
      <c r="B7" t="s">
        <v>2450</v>
      </c>
      <c r="C7" t="s">
        <v>94</v>
      </c>
      <c r="F7" s="420" t="s">
        <v>2451</v>
      </c>
      <c r="G7" t="s">
        <v>101</v>
      </c>
      <c r="H7" s="423"/>
      <c r="I7" s="423">
        <v>0</v>
      </c>
      <c r="J7" s="423"/>
      <c r="K7" s="423"/>
      <c r="L7" t="s">
        <v>2452</v>
      </c>
      <c r="M7" t="s">
        <v>98</v>
      </c>
      <c r="N7" s="611">
        <f t="shared" si="0"/>
        <v>0</v>
      </c>
      <c r="O7" s="612">
        <f t="shared" si="1"/>
        <v>0</v>
      </c>
    </row>
    <row r="8" spans="1:25" ht="15" outlineLevel="2" x14ac:dyDescent="0.2">
      <c r="A8" t="s">
        <v>92</v>
      </c>
      <c r="B8" t="s">
        <v>2453</v>
      </c>
      <c r="C8" t="s">
        <v>94</v>
      </c>
      <c r="F8" s="420" t="s">
        <v>2454</v>
      </c>
      <c r="G8" t="s">
        <v>101</v>
      </c>
      <c r="H8" s="423"/>
      <c r="I8" s="423">
        <v>0</v>
      </c>
      <c r="J8" s="423"/>
      <c r="K8" s="423"/>
      <c r="L8" t="s">
        <v>2455</v>
      </c>
      <c r="M8" t="s">
        <v>98</v>
      </c>
      <c r="N8" s="611">
        <f t="shared" si="0"/>
        <v>0</v>
      </c>
      <c r="O8" s="612">
        <f t="shared" si="1"/>
        <v>0</v>
      </c>
    </row>
    <row r="9" spans="1:25" ht="15" outlineLevel="2" x14ac:dyDescent="0.2">
      <c r="A9" t="s">
        <v>92</v>
      </c>
      <c r="B9" t="s">
        <v>2456</v>
      </c>
      <c r="C9" t="s">
        <v>94</v>
      </c>
      <c r="F9" s="420" t="s">
        <v>2457</v>
      </c>
      <c r="G9" t="s">
        <v>101</v>
      </c>
      <c r="H9" s="423"/>
      <c r="I9" s="423">
        <v>0</v>
      </c>
      <c r="J9" s="423"/>
      <c r="K9" s="423"/>
      <c r="L9" t="s">
        <v>2458</v>
      </c>
      <c r="M9" t="s">
        <v>98</v>
      </c>
      <c r="N9" s="611">
        <f t="shared" si="0"/>
        <v>0</v>
      </c>
      <c r="O9" s="612">
        <f t="shared" si="1"/>
        <v>0</v>
      </c>
    </row>
    <row r="10" spans="1:25" ht="15" outlineLevel="2" x14ac:dyDescent="0.2">
      <c r="A10" t="s">
        <v>92</v>
      </c>
      <c r="B10" t="s">
        <v>2459</v>
      </c>
      <c r="C10" t="s">
        <v>94</v>
      </c>
      <c r="F10" s="420" t="s">
        <v>2460</v>
      </c>
      <c r="G10" t="s">
        <v>101</v>
      </c>
      <c r="H10" s="423"/>
      <c r="I10" s="423">
        <v>0</v>
      </c>
      <c r="J10" s="423"/>
      <c r="K10" s="423"/>
      <c r="L10" t="s">
        <v>2461</v>
      </c>
      <c r="M10" t="s">
        <v>98</v>
      </c>
      <c r="N10" s="611">
        <f t="shared" si="0"/>
        <v>0</v>
      </c>
      <c r="O10" s="612">
        <f t="shared" si="1"/>
        <v>0</v>
      </c>
    </row>
    <row r="11" spans="1:25" ht="15" outlineLevel="2" x14ac:dyDescent="0.2">
      <c r="A11" t="s">
        <v>92</v>
      </c>
      <c r="B11" t="s">
        <v>2462</v>
      </c>
      <c r="C11" t="s">
        <v>94</v>
      </c>
      <c r="F11" s="420" t="s">
        <v>2463</v>
      </c>
      <c r="G11" t="s">
        <v>101</v>
      </c>
      <c r="H11" s="423">
        <v>60000</v>
      </c>
      <c r="I11" s="423">
        <v>0</v>
      </c>
      <c r="J11" s="423"/>
      <c r="K11" s="423"/>
      <c r="L11" t="s">
        <v>2464</v>
      </c>
      <c r="M11" t="s">
        <v>98</v>
      </c>
      <c r="N11" s="611">
        <f t="shared" si="0"/>
        <v>60000</v>
      </c>
      <c r="O11" s="612">
        <f t="shared" si="1"/>
        <v>0</v>
      </c>
    </row>
    <row r="12" spans="1:25" ht="43" outlineLevel="2" x14ac:dyDescent="0.2">
      <c r="A12" t="s">
        <v>92</v>
      </c>
      <c r="B12" t="s">
        <v>2465</v>
      </c>
      <c r="C12" t="s">
        <v>94</v>
      </c>
      <c r="F12" s="420" t="s">
        <v>2466</v>
      </c>
      <c r="G12" t="s">
        <v>1949</v>
      </c>
      <c r="H12" s="423">
        <v>387000</v>
      </c>
      <c r="I12" s="423">
        <v>0</v>
      </c>
      <c r="J12" s="423"/>
      <c r="K12" s="423"/>
      <c r="L12" t="s">
        <v>2467</v>
      </c>
      <c r="M12" t="s">
        <v>98</v>
      </c>
      <c r="N12" s="611">
        <f t="shared" si="0"/>
        <v>387000</v>
      </c>
      <c r="O12" s="612">
        <f t="shared" si="1"/>
        <v>0</v>
      </c>
    </row>
    <row r="13" spans="1:25" ht="15" outlineLevel="2" x14ac:dyDescent="0.2">
      <c r="A13" t="s">
        <v>92</v>
      </c>
      <c r="B13" t="s">
        <v>2468</v>
      </c>
      <c r="C13" t="s">
        <v>94</v>
      </c>
      <c r="F13" s="420" t="s">
        <v>2469</v>
      </c>
      <c r="G13" t="s">
        <v>101</v>
      </c>
      <c r="H13" s="423">
        <v>1</v>
      </c>
      <c r="I13" s="423">
        <v>0</v>
      </c>
      <c r="J13" s="423"/>
      <c r="K13" s="423"/>
      <c r="L13" t="s">
        <v>2470</v>
      </c>
      <c r="M13" t="s">
        <v>98</v>
      </c>
      <c r="N13" s="611">
        <f t="shared" si="0"/>
        <v>1</v>
      </c>
      <c r="O13" s="612">
        <f t="shared" si="1"/>
        <v>0</v>
      </c>
    </row>
    <row r="14" spans="1:25" ht="43" outlineLevel="2" x14ac:dyDescent="0.2">
      <c r="A14" t="s">
        <v>92</v>
      </c>
      <c r="B14" t="s">
        <v>2471</v>
      </c>
      <c r="C14" t="s">
        <v>94</v>
      </c>
      <c r="F14" s="420" t="s">
        <v>2472</v>
      </c>
      <c r="G14" t="s">
        <v>101</v>
      </c>
      <c r="H14" s="423">
        <v>150000</v>
      </c>
      <c r="I14" s="423">
        <v>0</v>
      </c>
      <c r="J14" s="423"/>
      <c r="K14" s="423"/>
      <c r="L14" t="s">
        <v>2473</v>
      </c>
      <c r="M14" t="s">
        <v>98</v>
      </c>
      <c r="N14" s="611">
        <f t="shared" si="0"/>
        <v>150000</v>
      </c>
      <c r="O14" s="612">
        <f t="shared" si="1"/>
        <v>0</v>
      </c>
    </row>
    <row r="15" spans="1:25" ht="15" outlineLevel="2" x14ac:dyDescent="0.2">
      <c r="A15" t="s">
        <v>92</v>
      </c>
      <c r="B15" t="s">
        <v>2474</v>
      </c>
      <c r="C15" t="s">
        <v>94</v>
      </c>
      <c r="F15" s="420" t="s">
        <v>2475</v>
      </c>
      <c r="G15" t="s">
        <v>1105</v>
      </c>
      <c r="H15" s="423">
        <v>250000</v>
      </c>
      <c r="I15" s="423">
        <v>0</v>
      </c>
      <c r="J15" s="423"/>
      <c r="K15" s="423"/>
      <c r="L15" t="s">
        <v>2476</v>
      </c>
      <c r="M15" t="s">
        <v>98</v>
      </c>
      <c r="N15" s="611">
        <f t="shared" si="0"/>
        <v>250000</v>
      </c>
      <c r="O15" s="612">
        <f t="shared" si="1"/>
        <v>0</v>
      </c>
    </row>
    <row r="16" spans="1:25" ht="29" outlineLevel="2" x14ac:dyDescent="0.2">
      <c r="A16" t="s">
        <v>92</v>
      </c>
      <c r="B16" t="s">
        <v>2477</v>
      </c>
      <c r="C16" t="s">
        <v>94</v>
      </c>
      <c r="F16" s="420" t="s">
        <v>2478</v>
      </c>
      <c r="G16" t="s">
        <v>101</v>
      </c>
      <c r="H16" s="423">
        <v>1</v>
      </c>
      <c r="I16" s="423">
        <v>0</v>
      </c>
      <c r="J16" s="423"/>
      <c r="K16" s="423"/>
      <c r="L16" t="s">
        <v>2479</v>
      </c>
      <c r="M16" t="s">
        <v>98</v>
      </c>
      <c r="N16" s="611">
        <f t="shared" si="0"/>
        <v>1</v>
      </c>
      <c r="O16" s="612">
        <f t="shared" si="1"/>
        <v>0</v>
      </c>
    </row>
    <row r="17" spans="1:15" ht="29" outlineLevel="2" x14ac:dyDescent="0.2">
      <c r="A17" t="s">
        <v>92</v>
      </c>
      <c r="B17" t="s">
        <v>2480</v>
      </c>
      <c r="C17" t="s">
        <v>94</v>
      </c>
      <c r="F17" s="420" t="s">
        <v>2481</v>
      </c>
      <c r="G17" t="s">
        <v>101</v>
      </c>
      <c r="H17" s="423">
        <v>10000</v>
      </c>
      <c r="I17" s="423">
        <v>0</v>
      </c>
      <c r="J17" s="423"/>
      <c r="K17" s="423"/>
      <c r="L17" t="s">
        <v>2482</v>
      </c>
      <c r="M17" t="s">
        <v>98</v>
      </c>
      <c r="N17" s="611">
        <f t="shared" si="0"/>
        <v>10000</v>
      </c>
      <c r="O17" s="612">
        <f t="shared" si="1"/>
        <v>0</v>
      </c>
    </row>
    <row r="18" spans="1:15" ht="15" outlineLevel="2" x14ac:dyDescent="0.2">
      <c r="A18" t="s">
        <v>92</v>
      </c>
      <c r="B18" t="s">
        <v>2483</v>
      </c>
      <c r="C18" t="s">
        <v>94</v>
      </c>
      <c r="F18" s="420" t="s">
        <v>2484</v>
      </c>
      <c r="G18" t="s">
        <v>150</v>
      </c>
      <c r="H18" s="423">
        <v>735525</v>
      </c>
      <c r="I18" s="423">
        <v>0</v>
      </c>
      <c r="J18" s="423"/>
      <c r="K18" s="423"/>
      <c r="L18" t="s">
        <v>2485</v>
      </c>
      <c r="M18" t="s">
        <v>98</v>
      </c>
      <c r="N18" s="611">
        <f t="shared" si="0"/>
        <v>735525</v>
      </c>
      <c r="O18" s="612">
        <f t="shared" si="1"/>
        <v>0</v>
      </c>
    </row>
    <row r="19" spans="1:15" ht="15" outlineLevel="2" x14ac:dyDescent="0.2">
      <c r="A19" t="s">
        <v>92</v>
      </c>
      <c r="B19" t="s">
        <v>2486</v>
      </c>
      <c r="C19" t="s">
        <v>94</v>
      </c>
      <c r="F19" s="420" t="s">
        <v>2487</v>
      </c>
      <c r="G19" t="s">
        <v>101</v>
      </c>
      <c r="H19" s="423">
        <v>14000</v>
      </c>
      <c r="I19" s="423">
        <v>0</v>
      </c>
      <c r="J19" s="423"/>
      <c r="K19" s="423"/>
      <c r="L19" t="s">
        <v>2488</v>
      </c>
      <c r="M19" t="s">
        <v>98</v>
      </c>
      <c r="N19" s="611">
        <f t="shared" si="0"/>
        <v>14000</v>
      </c>
      <c r="O19" s="612">
        <f t="shared" si="1"/>
        <v>0</v>
      </c>
    </row>
    <row r="20" spans="1:15" ht="15" outlineLevel="2" x14ac:dyDescent="0.2">
      <c r="A20" t="s">
        <v>92</v>
      </c>
      <c r="B20" t="s">
        <v>2489</v>
      </c>
      <c r="C20" t="s">
        <v>94</v>
      </c>
      <c r="F20" s="420" t="s">
        <v>2490</v>
      </c>
      <c r="G20" t="s">
        <v>1054</v>
      </c>
      <c r="H20" s="423">
        <v>375000</v>
      </c>
      <c r="I20" s="423">
        <v>0</v>
      </c>
      <c r="J20" s="423"/>
      <c r="K20" s="423"/>
      <c r="L20" t="s">
        <v>2491</v>
      </c>
      <c r="M20" t="s">
        <v>98</v>
      </c>
      <c r="N20" s="611">
        <f t="shared" si="0"/>
        <v>375000</v>
      </c>
      <c r="O20" s="612">
        <f t="shared" si="1"/>
        <v>0</v>
      </c>
    </row>
    <row r="21" spans="1:15" ht="57" outlineLevel="2" x14ac:dyDescent="0.2">
      <c r="A21" t="s">
        <v>92</v>
      </c>
      <c r="B21" t="s">
        <v>2492</v>
      </c>
      <c r="C21" t="s">
        <v>154</v>
      </c>
      <c r="F21" s="420" t="s">
        <v>2493</v>
      </c>
      <c r="G21" t="s">
        <v>101</v>
      </c>
      <c r="H21" s="423">
        <v>11275</v>
      </c>
      <c r="I21" s="423">
        <v>0</v>
      </c>
      <c r="J21" s="423"/>
      <c r="K21" s="423"/>
      <c r="L21" t="s">
        <v>2494</v>
      </c>
      <c r="M21" t="s">
        <v>98</v>
      </c>
      <c r="N21" s="611">
        <f t="shared" si="0"/>
        <v>11275</v>
      </c>
      <c r="O21" s="612">
        <f t="shared" si="1"/>
        <v>0</v>
      </c>
    </row>
    <row r="22" spans="1:15" ht="15" outlineLevel="1" x14ac:dyDescent="0.2">
      <c r="A22" s="645" t="s">
        <v>516</v>
      </c>
      <c r="B22" s="646">
        <f>COUNTA(B2:B21)</f>
        <v>20</v>
      </c>
      <c r="C22" s="646"/>
      <c r="D22" s="646"/>
      <c r="E22" s="646"/>
      <c r="F22" s="647"/>
      <c r="G22" s="646"/>
      <c r="H22" s="648">
        <f>SUBTOTAL(9,H2:H21)</f>
        <v>4841149</v>
      </c>
      <c r="I22" s="648">
        <f>SUBTOTAL(9,I2:I21)</f>
        <v>0</v>
      </c>
      <c r="J22" s="648">
        <f>SUBTOTAL(9,J2:J21)</f>
        <v>0</v>
      </c>
      <c r="K22" s="648">
        <f>SUBTOTAL(9,K2:K21)</f>
        <v>0</v>
      </c>
      <c r="L22" s="646"/>
      <c r="M22" s="646"/>
      <c r="N22" s="651">
        <f>SUBTOTAL(9,N2:N21)</f>
        <v>4841149</v>
      </c>
      <c r="O22" s="652">
        <f>SUBTOTAL(9,O2:O21)</f>
        <v>0</v>
      </c>
    </row>
    <row r="23" spans="1:15" ht="29" outlineLevel="2" x14ac:dyDescent="0.2">
      <c r="A23" t="s">
        <v>200</v>
      </c>
      <c r="B23" t="s">
        <v>2495</v>
      </c>
      <c r="D23" t="s">
        <v>202</v>
      </c>
      <c r="F23" s="420" t="s">
        <v>2496</v>
      </c>
      <c r="G23" t="s">
        <v>101</v>
      </c>
      <c r="H23" s="423">
        <v>20000</v>
      </c>
      <c r="I23" s="423">
        <v>0</v>
      </c>
      <c r="J23" s="423"/>
      <c r="K23" s="423"/>
      <c r="L23" t="s">
        <v>2497</v>
      </c>
      <c r="M23" t="s">
        <v>98</v>
      </c>
      <c r="N23" s="611">
        <f t="shared" si="0"/>
        <v>20000</v>
      </c>
      <c r="O23" s="612">
        <f t="shared" si="1"/>
        <v>0</v>
      </c>
    </row>
    <row r="24" spans="1:15" ht="15" outlineLevel="2" x14ac:dyDescent="0.2">
      <c r="A24" t="s">
        <v>200</v>
      </c>
      <c r="B24" t="s">
        <v>2498</v>
      </c>
      <c r="D24" t="s">
        <v>202</v>
      </c>
      <c r="F24" s="420" t="s">
        <v>1188</v>
      </c>
      <c r="G24" t="s">
        <v>2499</v>
      </c>
      <c r="H24" s="423">
        <v>300000</v>
      </c>
      <c r="I24" s="423">
        <v>0</v>
      </c>
      <c r="J24" s="423"/>
      <c r="K24" s="423"/>
      <c r="L24" t="s">
        <v>2500</v>
      </c>
      <c r="M24" t="s">
        <v>98</v>
      </c>
      <c r="N24" s="611">
        <f t="shared" si="0"/>
        <v>300000</v>
      </c>
      <c r="O24" s="612">
        <f t="shared" si="1"/>
        <v>0</v>
      </c>
    </row>
    <row r="25" spans="1:15" ht="15" outlineLevel="2" x14ac:dyDescent="0.2">
      <c r="A25" t="s">
        <v>200</v>
      </c>
      <c r="B25" t="s">
        <v>2501</v>
      </c>
      <c r="D25" t="s">
        <v>202</v>
      </c>
      <c r="F25" s="420" t="s">
        <v>2502</v>
      </c>
      <c r="G25" t="s">
        <v>1772</v>
      </c>
      <c r="H25" s="423">
        <v>85000</v>
      </c>
      <c r="I25" s="423">
        <v>0</v>
      </c>
      <c r="J25" s="423"/>
      <c r="K25" s="423"/>
      <c r="L25" t="s">
        <v>2503</v>
      </c>
      <c r="M25" t="s">
        <v>98</v>
      </c>
      <c r="N25" s="611">
        <f t="shared" si="0"/>
        <v>85000</v>
      </c>
      <c r="O25" s="612">
        <f t="shared" si="1"/>
        <v>0</v>
      </c>
    </row>
    <row r="26" spans="1:15" ht="141" outlineLevel="2" x14ac:dyDescent="0.2">
      <c r="A26" t="s">
        <v>200</v>
      </c>
      <c r="B26" t="s">
        <v>2504</v>
      </c>
      <c r="D26" t="s">
        <v>202</v>
      </c>
      <c r="F26" s="420" t="s">
        <v>2505</v>
      </c>
      <c r="G26" t="s">
        <v>175</v>
      </c>
      <c r="H26" s="423">
        <v>75000</v>
      </c>
      <c r="I26" s="423">
        <v>0</v>
      </c>
      <c r="J26" s="423"/>
      <c r="K26" s="423"/>
      <c r="L26" t="s">
        <v>2506</v>
      </c>
      <c r="M26" t="s">
        <v>98</v>
      </c>
      <c r="N26" s="611">
        <f t="shared" si="0"/>
        <v>75000</v>
      </c>
      <c r="O26" s="612">
        <f t="shared" si="1"/>
        <v>0</v>
      </c>
    </row>
    <row r="27" spans="1:15" ht="15" outlineLevel="2" x14ac:dyDescent="0.2">
      <c r="A27" t="s">
        <v>200</v>
      </c>
      <c r="B27" t="s">
        <v>2507</v>
      </c>
      <c r="D27" t="s">
        <v>202</v>
      </c>
      <c r="F27" s="420" t="s">
        <v>261</v>
      </c>
      <c r="G27" t="s">
        <v>1714</v>
      </c>
      <c r="H27" s="423">
        <v>200000</v>
      </c>
      <c r="I27" s="423">
        <v>0</v>
      </c>
      <c r="J27" s="423"/>
      <c r="K27" s="423"/>
      <c r="L27" t="s">
        <v>2508</v>
      </c>
      <c r="M27" t="s">
        <v>98</v>
      </c>
      <c r="N27" s="611">
        <f t="shared" si="0"/>
        <v>200000</v>
      </c>
      <c r="O27" s="612">
        <f t="shared" si="1"/>
        <v>0</v>
      </c>
    </row>
    <row r="28" spans="1:15" ht="15" outlineLevel="2" x14ac:dyDescent="0.2">
      <c r="A28" t="s">
        <v>200</v>
      </c>
      <c r="B28" t="s">
        <v>2509</v>
      </c>
      <c r="D28" t="s">
        <v>202</v>
      </c>
      <c r="F28" s="420" t="s">
        <v>2510</v>
      </c>
      <c r="G28" t="s">
        <v>101</v>
      </c>
      <c r="H28" s="423">
        <v>350000</v>
      </c>
      <c r="I28" s="423">
        <v>0</v>
      </c>
      <c r="J28" s="423"/>
      <c r="K28" s="423"/>
      <c r="L28" t="s">
        <v>2511</v>
      </c>
      <c r="M28" t="s">
        <v>98</v>
      </c>
      <c r="N28" s="611">
        <f t="shared" si="0"/>
        <v>350000</v>
      </c>
      <c r="O28" s="612">
        <f t="shared" si="1"/>
        <v>0</v>
      </c>
    </row>
    <row r="29" spans="1:15" ht="15" outlineLevel="2" x14ac:dyDescent="0.2">
      <c r="A29" t="s">
        <v>200</v>
      </c>
      <c r="B29" t="s">
        <v>2512</v>
      </c>
      <c r="D29" t="s">
        <v>202</v>
      </c>
      <c r="E29" t="s">
        <v>433</v>
      </c>
      <c r="F29" s="420" t="s">
        <v>2513</v>
      </c>
      <c r="G29" t="s">
        <v>101</v>
      </c>
      <c r="H29" s="423">
        <v>40000</v>
      </c>
      <c r="I29" s="423">
        <v>0</v>
      </c>
      <c r="J29" s="423"/>
      <c r="K29" s="423"/>
      <c r="L29" t="s">
        <v>2514</v>
      </c>
      <c r="M29" t="s">
        <v>98</v>
      </c>
      <c r="N29" s="611">
        <f t="shared" si="0"/>
        <v>40000</v>
      </c>
      <c r="O29" s="612">
        <f t="shared" si="1"/>
        <v>0</v>
      </c>
    </row>
    <row r="30" spans="1:15" ht="29" outlineLevel="2" x14ac:dyDescent="0.2">
      <c r="A30" t="s">
        <v>200</v>
      </c>
      <c r="B30" t="s">
        <v>2515</v>
      </c>
      <c r="D30" t="s">
        <v>202</v>
      </c>
      <c r="F30" s="420" t="s">
        <v>2516</v>
      </c>
      <c r="G30" t="s">
        <v>101</v>
      </c>
      <c r="H30" s="423">
        <v>1</v>
      </c>
      <c r="I30" s="423">
        <v>0</v>
      </c>
      <c r="J30" s="423"/>
      <c r="K30" s="423"/>
      <c r="L30" t="s">
        <v>2517</v>
      </c>
      <c r="M30" t="s">
        <v>766</v>
      </c>
      <c r="N30" s="611">
        <f t="shared" si="0"/>
        <v>1</v>
      </c>
      <c r="O30" s="612">
        <f t="shared" si="1"/>
        <v>0</v>
      </c>
    </row>
    <row r="31" spans="1:15" ht="15" outlineLevel="2" x14ac:dyDescent="0.2">
      <c r="A31" t="s">
        <v>200</v>
      </c>
      <c r="B31" t="s">
        <v>2518</v>
      </c>
      <c r="D31" t="s">
        <v>2519</v>
      </c>
      <c r="F31" s="420" t="s">
        <v>2520</v>
      </c>
      <c r="G31" t="s">
        <v>101</v>
      </c>
      <c r="H31" s="423">
        <v>12500</v>
      </c>
      <c r="I31" s="423">
        <v>0</v>
      </c>
      <c r="J31" s="423"/>
      <c r="K31" s="423"/>
      <c r="L31" t="s">
        <v>2521</v>
      </c>
      <c r="M31" t="s">
        <v>98</v>
      </c>
      <c r="N31" s="611">
        <f t="shared" si="0"/>
        <v>12500</v>
      </c>
      <c r="O31" s="612">
        <f t="shared" si="1"/>
        <v>0</v>
      </c>
    </row>
    <row r="32" spans="1:15" ht="29" outlineLevel="2" x14ac:dyDescent="0.2">
      <c r="A32" t="s">
        <v>200</v>
      </c>
      <c r="B32" t="s">
        <v>2522</v>
      </c>
      <c r="D32" t="s">
        <v>2519</v>
      </c>
      <c r="F32" s="420" t="s">
        <v>2523</v>
      </c>
      <c r="G32" t="s">
        <v>101</v>
      </c>
      <c r="H32" s="423"/>
      <c r="I32" s="423">
        <v>17309.25</v>
      </c>
      <c r="J32" s="423"/>
      <c r="K32" s="423">
        <v>56670.83</v>
      </c>
      <c r="L32" t="s">
        <v>2524</v>
      </c>
      <c r="M32" t="s">
        <v>98</v>
      </c>
      <c r="N32" s="611">
        <f t="shared" si="0"/>
        <v>17309.25</v>
      </c>
      <c r="O32" s="612">
        <f t="shared" si="1"/>
        <v>39361.58</v>
      </c>
    </row>
    <row r="33" spans="1:19" ht="29" outlineLevel="2" x14ac:dyDescent="0.2">
      <c r="A33" t="s">
        <v>200</v>
      </c>
      <c r="B33" t="s">
        <v>2525</v>
      </c>
      <c r="D33" t="s">
        <v>274</v>
      </c>
      <c r="F33" s="420" t="s">
        <v>2526</v>
      </c>
      <c r="G33" t="s">
        <v>337</v>
      </c>
      <c r="H33" s="423">
        <v>15524.92</v>
      </c>
      <c r="I33" s="423">
        <v>0</v>
      </c>
      <c r="J33" s="423"/>
      <c r="K33" s="423"/>
      <c r="L33" t="s">
        <v>2527</v>
      </c>
      <c r="M33" t="s">
        <v>98</v>
      </c>
      <c r="N33" s="611">
        <f t="shared" si="0"/>
        <v>15524.92</v>
      </c>
      <c r="O33" s="612">
        <f t="shared" si="1"/>
        <v>0</v>
      </c>
    </row>
    <row r="34" spans="1:19" ht="57" outlineLevel="2" x14ac:dyDescent="0.2">
      <c r="A34" t="s">
        <v>200</v>
      </c>
      <c r="B34" t="s">
        <v>2528</v>
      </c>
      <c r="D34" t="s">
        <v>274</v>
      </c>
      <c r="F34" s="420" t="s">
        <v>2529</v>
      </c>
      <c r="G34" t="s">
        <v>1229</v>
      </c>
      <c r="H34" s="423">
        <v>1800</v>
      </c>
      <c r="I34" s="423">
        <v>0</v>
      </c>
      <c r="J34" s="423"/>
      <c r="K34" s="423"/>
      <c r="L34" t="s">
        <v>2530</v>
      </c>
      <c r="M34" t="s">
        <v>98</v>
      </c>
      <c r="N34" s="611">
        <f t="shared" si="0"/>
        <v>1800</v>
      </c>
      <c r="O34" s="612">
        <f t="shared" si="1"/>
        <v>0</v>
      </c>
    </row>
    <row r="35" spans="1:19" ht="29" outlineLevel="2" x14ac:dyDescent="0.2">
      <c r="A35" t="s">
        <v>200</v>
      </c>
      <c r="B35" t="s">
        <v>2531</v>
      </c>
      <c r="D35" t="s">
        <v>274</v>
      </c>
      <c r="F35" s="420" t="s">
        <v>2532</v>
      </c>
      <c r="G35" t="s">
        <v>1622</v>
      </c>
      <c r="H35" s="423">
        <v>7800</v>
      </c>
      <c r="I35" s="423">
        <v>0</v>
      </c>
      <c r="J35" s="423"/>
      <c r="K35" s="423"/>
      <c r="L35" t="s">
        <v>2533</v>
      </c>
      <c r="M35" t="s">
        <v>98</v>
      </c>
      <c r="N35" s="611">
        <f t="shared" si="0"/>
        <v>7800</v>
      </c>
      <c r="O35" s="612">
        <f t="shared" si="1"/>
        <v>0</v>
      </c>
    </row>
    <row r="36" spans="1:19" ht="43" outlineLevel="2" x14ac:dyDescent="0.2">
      <c r="A36" t="s">
        <v>200</v>
      </c>
      <c r="B36" t="s">
        <v>2534</v>
      </c>
      <c r="D36" t="s">
        <v>274</v>
      </c>
      <c r="F36" s="420" t="s">
        <v>2535</v>
      </c>
      <c r="G36" t="s">
        <v>1229</v>
      </c>
      <c r="H36" s="423">
        <v>15000</v>
      </c>
      <c r="I36" s="423">
        <v>0</v>
      </c>
      <c r="J36" s="423"/>
      <c r="K36" s="423"/>
      <c r="L36" t="s">
        <v>2536</v>
      </c>
      <c r="M36" t="s">
        <v>98</v>
      </c>
      <c r="N36" s="611">
        <f t="shared" si="0"/>
        <v>15000</v>
      </c>
      <c r="O36" s="612">
        <f t="shared" si="1"/>
        <v>0</v>
      </c>
    </row>
    <row r="37" spans="1:19" ht="71" outlineLevel="2" x14ac:dyDescent="0.2">
      <c r="A37" t="s">
        <v>200</v>
      </c>
      <c r="B37" t="s">
        <v>2537</v>
      </c>
      <c r="D37" t="s">
        <v>274</v>
      </c>
      <c r="F37" s="420" t="s">
        <v>2538</v>
      </c>
      <c r="G37" t="s">
        <v>1229</v>
      </c>
      <c r="H37" s="423">
        <v>15000</v>
      </c>
      <c r="I37" s="423">
        <v>0</v>
      </c>
      <c r="J37" s="423"/>
      <c r="K37" s="423"/>
      <c r="L37" t="s">
        <v>2539</v>
      </c>
      <c r="M37" t="s">
        <v>98</v>
      </c>
      <c r="N37" s="611">
        <f t="shared" si="0"/>
        <v>15000</v>
      </c>
      <c r="O37" s="612">
        <f t="shared" si="1"/>
        <v>0</v>
      </c>
    </row>
    <row r="38" spans="1:19" ht="43" outlineLevel="2" x14ac:dyDescent="0.2">
      <c r="A38" t="s">
        <v>200</v>
      </c>
      <c r="B38" t="s">
        <v>2540</v>
      </c>
      <c r="D38" t="s">
        <v>274</v>
      </c>
      <c r="F38" s="420" t="s">
        <v>2541</v>
      </c>
      <c r="G38" t="s">
        <v>817</v>
      </c>
      <c r="H38" s="423">
        <v>11800</v>
      </c>
      <c r="I38" s="423">
        <v>0</v>
      </c>
      <c r="J38" s="423"/>
      <c r="K38" s="423"/>
      <c r="L38" t="s">
        <v>2542</v>
      </c>
      <c r="M38" t="s">
        <v>98</v>
      </c>
      <c r="N38" s="611">
        <f t="shared" si="0"/>
        <v>11800</v>
      </c>
      <c r="O38" s="612">
        <f t="shared" si="1"/>
        <v>0</v>
      </c>
    </row>
    <row r="39" spans="1:19" ht="43" outlineLevel="2" x14ac:dyDescent="0.2">
      <c r="A39" t="s">
        <v>200</v>
      </c>
      <c r="B39" t="s">
        <v>2543</v>
      </c>
      <c r="D39" t="s">
        <v>274</v>
      </c>
      <c r="F39" s="420" t="s">
        <v>2544</v>
      </c>
      <c r="G39" t="s">
        <v>341</v>
      </c>
      <c r="H39" s="423">
        <v>24450</v>
      </c>
      <c r="I39" s="423">
        <v>0</v>
      </c>
      <c r="J39" s="423"/>
      <c r="K39" s="423"/>
      <c r="L39" t="s">
        <v>2545</v>
      </c>
      <c r="M39" t="s">
        <v>98</v>
      </c>
      <c r="N39" s="611">
        <f t="shared" si="0"/>
        <v>24450</v>
      </c>
      <c r="O39" s="612">
        <f t="shared" si="1"/>
        <v>0</v>
      </c>
    </row>
    <row r="40" spans="1:19" ht="15" outlineLevel="2" x14ac:dyDescent="0.2">
      <c r="A40" t="s">
        <v>200</v>
      </c>
      <c r="B40" t="s">
        <v>2551</v>
      </c>
      <c r="D40" t="s">
        <v>202</v>
      </c>
      <c r="E40" t="s">
        <v>759</v>
      </c>
      <c r="F40" s="420" t="s">
        <v>2552</v>
      </c>
      <c r="G40" t="s">
        <v>101</v>
      </c>
      <c r="H40" s="423"/>
      <c r="I40" s="423">
        <v>36128.85</v>
      </c>
      <c r="J40" s="423"/>
      <c r="K40" s="423">
        <v>126090.86</v>
      </c>
      <c r="L40" t="s">
        <v>2553</v>
      </c>
      <c r="M40" t="s">
        <v>268</v>
      </c>
      <c r="N40" s="611">
        <f t="shared" si="0"/>
        <v>36128.85</v>
      </c>
      <c r="O40" s="612">
        <f t="shared" si="1"/>
        <v>89962.010000000009</v>
      </c>
    </row>
    <row r="41" spans="1:19" ht="15" outlineLevel="2" x14ac:dyDescent="0.2">
      <c r="A41" t="s">
        <v>200</v>
      </c>
      <c r="B41" t="s">
        <v>2563</v>
      </c>
      <c r="D41" t="s">
        <v>202</v>
      </c>
      <c r="E41" t="s">
        <v>759</v>
      </c>
      <c r="F41" s="420" t="s">
        <v>2564</v>
      </c>
      <c r="G41" t="s">
        <v>2565</v>
      </c>
      <c r="H41" s="423"/>
      <c r="I41" s="423">
        <v>34600.449999999997</v>
      </c>
      <c r="J41" s="423"/>
      <c r="K41" s="423">
        <v>114711.43</v>
      </c>
      <c r="L41" t="s">
        <v>2566</v>
      </c>
      <c r="M41" t="s">
        <v>268</v>
      </c>
      <c r="N41" s="611">
        <f t="shared" si="0"/>
        <v>34600.449999999997</v>
      </c>
      <c r="O41" s="612">
        <f t="shared" si="1"/>
        <v>80110.98</v>
      </c>
    </row>
    <row r="42" spans="1:19" ht="15" outlineLevel="1" x14ac:dyDescent="0.2">
      <c r="A42" s="645" t="s">
        <v>517</v>
      </c>
      <c r="B42" s="646">
        <f>COUNTA(B23:B41)</f>
        <v>19</v>
      </c>
      <c r="C42" s="646"/>
      <c r="D42" s="646"/>
      <c r="E42" s="646"/>
      <c r="F42" s="647"/>
      <c r="G42" s="646"/>
      <c r="H42" s="648">
        <f>SUBTOTAL(9,H23:H41)</f>
        <v>1173875.92</v>
      </c>
      <c r="I42" s="648">
        <f>SUBTOTAL(9,I23:I41)</f>
        <v>88038.549999999988</v>
      </c>
      <c r="J42" s="648">
        <f>SUBTOTAL(9,J23:J41)</f>
        <v>0</v>
      </c>
      <c r="K42" s="648">
        <f>SUBTOTAL(9,K23:K41)</f>
        <v>297473.12</v>
      </c>
      <c r="L42" s="646"/>
      <c r="M42" s="646"/>
      <c r="N42" s="651">
        <f>SUBTOTAL(9,N23:N41)</f>
        <v>1261914.47</v>
      </c>
      <c r="O42" s="652">
        <f>SUBTOTAL(9,O23:O41)</f>
        <v>209434.57</v>
      </c>
      <c r="Q42" t="s">
        <v>419</v>
      </c>
      <c r="R42">
        <v>7</v>
      </c>
    </row>
    <row r="43" spans="1:19" ht="15" outlineLevel="2" x14ac:dyDescent="0.2">
      <c r="A43" t="s">
        <v>410</v>
      </c>
      <c r="B43" t="s">
        <v>2546</v>
      </c>
      <c r="D43" t="s">
        <v>412</v>
      </c>
      <c r="F43" s="420" t="s">
        <v>429</v>
      </c>
      <c r="G43" t="s">
        <v>2547</v>
      </c>
      <c r="H43" s="423"/>
      <c r="I43" s="423">
        <v>96368.94</v>
      </c>
      <c r="J43" s="423"/>
      <c r="K43" s="423">
        <v>311175.55</v>
      </c>
      <c r="L43" t="s">
        <v>2548</v>
      </c>
      <c r="M43" t="s">
        <v>419</v>
      </c>
      <c r="N43" s="611">
        <f t="shared" si="0"/>
        <v>96368.94</v>
      </c>
      <c r="O43" s="612">
        <f t="shared" si="1"/>
        <v>214806.61</v>
      </c>
      <c r="Q43" t="s">
        <v>476</v>
      </c>
      <c r="R43">
        <v>5</v>
      </c>
      <c r="S43">
        <v>210</v>
      </c>
    </row>
    <row r="44" spans="1:19" ht="15" outlineLevel="2" x14ac:dyDescent="0.2">
      <c r="A44" t="s">
        <v>410</v>
      </c>
      <c r="B44" t="s">
        <v>2549</v>
      </c>
      <c r="D44" t="s">
        <v>412</v>
      </c>
      <c r="F44" s="420" t="s">
        <v>425</v>
      </c>
      <c r="G44" t="s">
        <v>2547</v>
      </c>
      <c r="H44" s="423"/>
      <c r="I44" s="423">
        <v>116180.09</v>
      </c>
      <c r="J44" s="423"/>
      <c r="K44" s="423">
        <v>465297.68</v>
      </c>
      <c r="L44" t="s">
        <v>2550</v>
      </c>
      <c r="M44" t="s">
        <v>419</v>
      </c>
      <c r="N44" s="611">
        <f t="shared" si="0"/>
        <v>116180.09</v>
      </c>
      <c r="O44" s="612">
        <f t="shared" si="1"/>
        <v>349117.58999999997</v>
      </c>
      <c r="Q44" s="23" t="s">
        <v>759</v>
      </c>
      <c r="R44">
        <v>1</v>
      </c>
      <c r="S44" s="423">
        <f>SUM(N40:N41)</f>
        <v>70729.299999999988</v>
      </c>
    </row>
    <row r="45" spans="1:19" ht="15" outlineLevel="2" x14ac:dyDescent="0.2">
      <c r="A45" t="s">
        <v>410</v>
      </c>
      <c r="B45" t="s">
        <v>2554</v>
      </c>
      <c r="D45" t="s">
        <v>412</v>
      </c>
      <c r="F45" s="420" t="s">
        <v>429</v>
      </c>
      <c r="G45" t="s">
        <v>1335</v>
      </c>
      <c r="H45" s="423"/>
      <c r="I45" s="423">
        <v>136144.35</v>
      </c>
      <c r="J45" s="423"/>
      <c r="K45" s="423">
        <v>438871.96</v>
      </c>
      <c r="L45" t="s">
        <v>2555</v>
      </c>
      <c r="M45" t="s">
        <v>419</v>
      </c>
      <c r="N45" s="611">
        <f t="shared" si="0"/>
        <v>136144.35</v>
      </c>
      <c r="O45" s="612">
        <f t="shared" si="1"/>
        <v>302727.61</v>
      </c>
      <c r="Q45" s="23" t="s">
        <v>5</v>
      </c>
      <c r="R45">
        <v>1</v>
      </c>
      <c r="S45">
        <v>2</v>
      </c>
    </row>
    <row r="46" spans="1:19" ht="15" outlineLevel="2" x14ac:dyDescent="0.2">
      <c r="A46" t="s">
        <v>410</v>
      </c>
      <c r="B46" t="s">
        <v>2556</v>
      </c>
      <c r="D46" t="s">
        <v>412</v>
      </c>
      <c r="F46" s="420" t="s">
        <v>425</v>
      </c>
      <c r="G46" t="s">
        <v>952</v>
      </c>
      <c r="H46" s="423"/>
      <c r="I46" s="423">
        <v>188110.8</v>
      </c>
      <c r="J46" s="423"/>
      <c r="K46" s="423">
        <v>595577</v>
      </c>
      <c r="L46" t="s">
        <v>2557</v>
      </c>
      <c r="M46" t="s">
        <v>419</v>
      </c>
      <c r="N46" s="611">
        <f t="shared" si="0"/>
        <v>188110.8</v>
      </c>
      <c r="O46" s="612">
        <f t="shared" si="1"/>
        <v>407466.2</v>
      </c>
    </row>
    <row r="47" spans="1:19" ht="15" outlineLevel="2" x14ac:dyDescent="0.2">
      <c r="A47" t="s">
        <v>410</v>
      </c>
      <c r="B47" t="s">
        <v>2558</v>
      </c>
      <c r="D47" t="s">
        <v>412</v>
      </c>
      <c r="F47" s="420" t="s">
        <v>425</v>
      </c>
      <c r="G47" t="s">
        <v>952</v>
      </c>
      <c r="H47" s="423"/>
      <c r="I47" s="423">
        <v>185310.81</v>
      </c>
      <c r="J47" s="423"/>
      <c r="K47" s="423">
        <v>586746.4</v>
      </c>
      <c r="L47" t="s">
        <v>2559</v>
      </c>
      <c r="M47" t="s">
        <v>419</v>
      </c>
      <c r="N47" s="611">
        <f t="shared" si="0"/>
        <v>185310.81</v>
      </c>
      <c r="O47" s="612">
        <f t="shared" si="1"/>
        <v>401435.59</v>
      </c>
    </row>
    <row r="48" spans="1:19" ht="15" outlineLevel="2" x14ac:dyDescent="0.2">
      <c r="A48" t="s">
        <v>410</v>
      </c>
      <c r="B48" t="s">
        <v>2560</v>
      </c>
      <c r="D48" t="s">
        <v>412</v>
      </c>
      <c r="F48" s="420" t="s">
        <v>2382</v>
      </c>
      <c r="G48" t="s">
        <v>2561</v>
      </c>
      <c r="H48" s="423"/>
      <c r="I48" s="423">
        <v>81234.69</v>
      </c>
      <c r="J48" s="423"/>
      <c r="K48" s="423">
        <v>263176.78000000003</v>
      </c>
      <c r="L48" t="s">
        <v>2562</v>
      </c>
      <c r="M48" t="s">
        <v>419</v>
      </c>
      <c r="N48" s="611">
        <f t="shared" si="0"/>
        <v>81234.69</v>
      </c>
      <c r="O48" s="612">
        <f t="shared" si="1"/>
        <v>181942.09000000003</v>
      </c>
    </row>
    <row r="49" spans="1:18" ht="15" outlineLevel="2" x14ac:dyDescent="0.2">
      <c r="A49" t="s">
        <v>410</v>
      </c>
      <c r="B49" t="s">
        <v>2567</v>
      </c>
      <c r="D49" t="s">
        <v>412</v>
      </c>
      <c r="F49" s="420" t="s">
        <v>429</v>
      </c>
      <c r="G49" t="s">
        <v>994</v>
      </c>
      <c r="H49" s="423"/>
      <c r="I49" s="423">
        <v>145394.12</v>
      </c>
      <c r="J49" s="423"/>
      <c r="K49" s="423">
        <v>460881</v>
      </c>
      <c r="L49" t="s">
        <v>2568</v>
      </c>
      <c r="M49" t="s">
        <v>419</v>
      </c>
      <c r="N49" s="611">
        <f t="shared" si="0"/>
        <v>145394.12</v>
      </c>
      <c r="O49" s="612">
        <f t="shared" si="1"/>
        <v>315486.88</v>
      </c>
      <c r="Q49" s="423"/>
    </row>
    <row r="50" spans="1:18" ht="15" outlineLevel="1" x14ac:dyDescent="0.2">
      <c r="A50" s="645" t="s">
        <v>518</v>
      </c>
      <c r="B50" s="646"/>
      <c r="C50" s="646"/>
      <c r="D50" s="646"/>
      <c r="E50" s="646"/>
      <c r="F50" s="647"/>
      <c r="G50" s="646"/>
      <c r="H50" s="648">
        <f>SUBTOTAL(9,H43:H49)</f>
        <v>0</v>
      </c>
      <c r="I50" s="648">
        <f>SUBTOTAL(9,I43:I49)</f>
        <v>948743.79999999993</v>
      </c>
      <c r="J50" s="648">
        <f>SUBTOTAL(9,J43:J49)</f>
        <v>0</v>
      </c>
      <c r="K50" s="648">
        <f>SUBTOTAL(9,K43:K49)</f>
        <v>3121726.37</v>
      </c>
      <c r="L50" s="646"/>
      <c r="M50" s="646"/>
      <c r="N50" s="651">
        <f>SUBTOTAL(9,N43:N49)</f>
        <v>948743.79999999993</v>
      </c>
      <c r="O50" s="652">
        <f>SUBTOTAL(9,O43:O49)</f>
        <v>2172982.5700000003</v>
      </c>
      <c r="Q50" s="423"/>
    </row>
    <row r="51" spans="1:18" ht="15" outlineLevel="2" x14ac:dyDescent="0.2">
      <c r="A51" t="s">
        <v>470</v>
      </c>
      <c r="B51" t="s">
        <v>2569</v>
      </c>
      <c r="C51" t="s">
        <v>472</v>
      </c>
      <c r="F51" s="420" t="s">
        <v>2570</v>
      </c>
      <c r="G51" t="s">
        <v>1054</v>
      </c>
      <c r="H51" s="423"/>
      <c r="I51" s="423">
        <v>1964744.4</v>
      </c>
      <c r="J51" s="423"/>
      <c r="K51" s="423">
        <v>6153544</v>
      </c>
      <c r="L51" t="s">
        <v>2571</v>
      </c>
      <c r="M51" t="s">
        <v>476</v>
      </c>
      <c r="N51" s="611">
        <f t="shared" si="0"/>
        <v>1964744.4</v>
      </c>
      <c r="O51" s="612">
        <f t="shared" si="1"/>
        <v>4188799.6</v>
      </c>
    </row>
    <row r="52" spans="1:18" ht="15" outlineLevel="2" x14ac:dyDescent="0.2">
      <c r="A52" t="s">
        <v>470</v>
      </c>
      <c r="B52" t="s">
        <v>2572</v>
      </c>
      <c r="C52" t="s">
        <v>472</v>
      </c>
      <c r="F52" s="420" t="s">
        <v>2573</v>
      </c>
      <c r="G52" t="s">
        <v>1054</v>
      </c>
      <c r="H52" s="423"/>
      <c r="I52" s="423">
        <v>1964744.4</v>
      </c>
      <c r="J52" s="423"/>
      <c r="K52" s="423">
        <v>6153544</v>
      </c>
      <c r="L52" t="s">
        <v>2574</v>
      </c>
      <c r="M52" t="s">
        <v>476</v>
      </c>
      <c r="N52" s="611">
        <f t="shared" si="0"/>
        <v>1964744.4</v>
      </c>
      <c r="O52" s="612">
        <f t="shared" si="1"/>
        <v>4188799.6</v>
      </c>
    </row>
    <row r="53" spans="1:18" ht="15" outlineLevel="2" x14ac:dyDescent="0.2">
      <c r="A53" t="s">
        <v>470</v>
      </c>
      <c r="B53" t="s">
        <v>2575</v>
      </c>
      <c r="C53" t="s">
        <v>472</v>
      </c>
      <c r="F53" s="420" t="s">
        <v>2576</v>
      </c>
      <c r="G53" t="s">
        <v>1054</v>
      </c>
      <c r="H53" s="423"/>
      <c r="I53" s="423">
        <v>1964744.4</v>
      </c>
      <c r="J53" s="423"/>
      <c r="K53" s="423">
        <v>6153544</v>
      </c>
      <c r="L53" t="s">
        <v>2577</v>
      </c>
      <c r="M53" t="s">
        <v>476</v>
      </c>
      <c r="N53" s="611">
        <f t="shared" si="0"/>
        <v>1964744.4</v>
      </c>
      <c r="O53" s="612">
        <f t="shared" si="1"/>
        <v>4188799.6</v>
      </c>
    </row>
    <row r="54" spans="1:18" ht="15" outlineLevel="2" x14ac:dyDescent="0.2">
      <c r="A54" t="s">
        <v>470</v>
      </c>
      <c r="B54" t="s">
        <v>2578</v>
      </c>
      <c r="C54" t="s">
        <v>472</v>
      </c>
      <c r="F54" s="420" t="s">
        <v>2579</v>
      </c>
      <c r="G54" t="s">
        <v>1054</v>
      </c>
      <c r="H54" s="423"/>
      <c r="I54" s="423">
        <v>1978597.2</v>
      </c>
      <c r="J54" s="423"/>
      <c r="K54" s="423">
        <v>6220994.7999999998</v>
      </c>
      <c r="L54" t="s">
        <v>2580</v>
      </c>
      <c r="M54" t="s">
        <v>476</v>
      </c>
      <c r="N54" s="611">
        <f t="shared" si="0"/>
        <v>1978597.2</v>
      </c>
      <c r="O54" s="612">
        <f t="shared" si="1"/>
        <v>4242397.5999999996</v>
      </c>
    </row>
    <row r="55" spans="1:18" ht="15" outlineLevel="2" x14ac:dyDescent="0.2">
      <c r="A55" t="s">
        <v>470</v>
      </c>
      <c r="B55" t="s">
        <v>2581</v>
      </c>
      <c r="C55" t="s">
        <v>472</v>
      </c>
      <c r="F55" s="420" t="s">
        <v>2582</v>
      </c>
      <c r="G55" t="s">
        <v>1054</v>
      </c>
      <c r="H55" s="423"/>
      <c r="I55" s="423">
        <v>1964744.4</v>
      </c>
      <c r="J55" s="423"/>
      <c r="K55" s="423">
        <v>6153544</v>
      </c>
      <c r="L55" t="s">
        <v>2583</v>
      </c>
      <c r="M55" t="s">
        <v>476</v>
      </c>
      <c r="N55" s="611">
        <f t="shared" si="0"/>
        <v>1964744.4</v>
      </c>
      <c r="O55" s="612">
        <f t="shared" si="1"/>
        <v>4188799.6</v>
      </c>
      <c r="Q55" s="423"/>
    </row>
    <row r="56" spans="1:18" ht="15" outlineLevel="1" x14ac:dyDescent="0.2">
      <c r="A56" s="645" t="s">
        <v>519</v>
      </c>
      <c r="B56" s="646"/>
      <c r="C56" s="646"/>
      <c r="D56" s="646"/>
      <c r="E56" s="646"/>
      <c r="F56" s="647"/>
      <c r="G56" s="646"/>
      <c r="H56" s="648">
        <f>SUBTOTAL(9,H51:H55)</f>
        <v>0</v>
      </c>
      <c r="I56" s="648">
        <f>SUBTOTAL(9,I51:I55)</f>
        <v>9837574.7999999989</v>
      </c>
      <c r="J56" s="648">
        <f>SUBTOTAL(9,J51:J55)</f>
        <v>0</v>
      </c>
      <c r="K56" s="648">
        <f>SUBTOTAL(9,K51:K55)</f>
        <v>30835170.800000001</v>
      </c>
      <c r="L56" s="646"/>
      <c r="M56" s="646"/>
      <c r="N56" s="651">
        <f>SUBTOTAL(9,N51:N55)</f>
        <v>9837574.7999999989</v>
      </c>
      <c r="O56" s="652">
        <f>SUBTOTAL(9,O51:O55)</f>
        <v>20997596</v>
      </c>
      <c r="Q56" s="423"/>
    </row>
    <row r="57" spans="1:18" ht="29" outlineLevel="2" x14ac:dyDescent="0.2">
      <c r="A57" t="s">
        <v>501</v>
      </c>
      <c r="B57" t="s">
        <v>2584</v>
      </c>
      <c r="C57" t="s">
        <v>503</v>
      </c>
      <c r="F57" s="420" t="s">
        <v>2585</v>
      </c>
      <c r="G57" t="s">
        <v>1142</v>
      </c>
      <c r="H57" s="423">
        <v>34500</v>
      </c>
      <c r="I57" s="423">
        <v>0</v>
      </c>
      <c r="J57" s="423"/>
      <c r="K57" s="423"/>
      <c r="L57" t="s">
        <v>1953</v>
      </c>
      <c r="M57" t="s">
        <v>98</v>
      </c>
      <c r="N57" s="611">
        <f t="shared" si="0"/>
        <v>34500</v>
      </c>
      <c r="O57" s="612">
        <f t="shared" si="1"/>
        <v>0</v>
      </c>
      <c r="Q57" t="s">
        <v>1940</v>
      </c>
      <c r="R57">
        <v>2</v>
      </c>
    </row>
    <row r="58" spans="1:18" ht="57" outlineLevel="2" x14ac:dyDescent="0.2">
      <c r="A58" t="s">
        <v>501</v>
      </c>
      <c r="B58" t="s">
        <v>2586</v>
      </c>
      <c r="C58" t="s">
        <v>508</v>
      </c>
      <c r="F58" s="420" t="s">
        <v>2587</v>
      </c>
      <c r="G58" t="s">
        <v>128</v>
      </c>
      <c r="H58" s="423">
        <v>1423884.12</v>
      </c>
      <c r="I58" s="423">
        <v>0</v>
      </c>
      <c r="J58" s="423"/>
      <c r="K58" s="423"/>
      <c r="L58" t="s">
        <v>2588</v>
      </c>
      <c r="M58" t="s">
        <v>98</v>
      </c>
      <c r="N58" s="611">
        <f t="shared" si="0"/>
        <v>1423884.12</v>
      </c>
      <c r="O58" s="612">
        <f t="shared" si="1"/>
        <v>0</v>
      </c>
    </row>
    <row r="59" spans="1:18" ht="15" outlineLevel="1" x14ac:dyDescent="0.2">
      <c r="A59" s="645" t="s">
        <v>521</v>
      </c>
      <c r="B59" s="646"/>
      <c r="C59" s="646"/>
      <c r="D59" s="646"/>
      <c r="E59" s="646"/>
      <c r="F59" s="647"/>
      <c r="G59" s="646"/>
      <c r="H59" s="648">
        <f>SUBTOTAL(9,H57:H58)</f>
        <v>1458384.12</v>
      </c>
      <c r="I59" s="648">
        <f>SUBTOTAL(9,I57:I58)</f>
        <v>0</v>
      </c>
      <c r="J59" s="648">
        <f>SUBTOTAL(9,J57:J58)</f>
        <v>0</v>
      </c>
      <c r="K59" s="648">
        <f>SUBTOTAL(9,K57:K58)</f>
        <v>0</v>
      </c>
      <c r="L59" s="646"/>
      <c r="M59" s="646"/>
      <c r="N59" s="651">
        <f>SUBTOTAL(9,N57:N58)</f>
        <v>1458384.12</v>
      </c>
      <c r="O59" s="652">
        <f>SUBTOTAL(9,O57:O58)</f>
        <v>0</v>
      </c>
    </row>
    <row r="60" spans="1:18" ht="15" x14ac:dyDescent="0.2">
      <c r="A60" s="649" t="s">
        <v>522</v>
      </c>
      <c r="B60" s="589"/>
      <c r="C60" s="589"/>
      <c r="D60" s="589"/>
      <c r="E60" s="589"/>
      <c r="F60" s="590"/>
      <c r="G60" s="589"/>
      <c r="H60" s="650">
        <f>SUBTOTAL(9,H2:H58)</f>
        <v>7473409.04</v>
      </c>
      <c r="I60" s="650">
        <f>SUBTOTAL(9,I2:I58)</f>
        <v>10874357.15</v>
      </c>
      <c r="J60" s="650">
        <f>SUBTOTAL(9,J2:J58)</f>
        <v>0</v>
      </c>
      <c r="K60" s="650">
        <f>SUBTOTAL(9,K2:K58)</f>
        <v>34254370.289999999</v>
      </c>
      <c r="L60" s="589"/>
      <c r="M60" s="589"/>
      <c r="N60" s="653">
        <f>SUBTOTAL(9,N2:N58)</f>
        <v>18347766.190000001</v>
      </c>
      <c r="O60" s="654">
        <f>SUBTOTAL(9,O2:O58)</f>
        <v>23380013.140000001</v>
      </c>
    </row>
    <row r="61" spans="1:18" x14ac:dyDescent="0.15">
      <c r="F61" s="420"/>
    </row>
    <row r="62" spans="1:18" x14ac:dyDescent="0.15">
      <c r="L62" s="621"/>
      <c r="M62" s="622" t="s">
        <v>83</v>
      </c>
      <c r="N62" s="623">
        <f>SUM(N60:O60)</f>
        <v>41727779.329999998</v>
      </c>
    </row>
  </sheetData>
  <sortState xmlns:xlrd2="http://schemas.microsoft.com/office/spreadsheetml/2017/richdata2" ref="A2:O61">
    <sortCondition ref="A2:A61"/>
  </sortState>
  <conditionalFormatting sqref="A1:M1">
    <cfRule type="expression" dxfId="56" priority="9">
      <formula>_xlfn.ISFORMULA($I1048525)</formula>
    </cfRule>
  </conditionalFormatting>
  <conditionalFormatting sqref="B1">
    <cfRule type="duplicateValues" dxfId="55" priority="1"/>
    <cfRule type="duplicateValues" dxfId="54" priority="2"/>
    <cfRule type="duplicateValues" dxfId="53" priority="3"/>
    <cfRule type="duplicateValues" dxfId="52" priority="4"/>
    <cfRule type="duplicateValues" dxfId="51" priority="5"/>
    <cfRule type="duplicateValues" dxfId="50" priority="6"/>
    <cfRule type="duplicateValues" dxfId="49" priority="7"/>
    <cfRule type="duplicateValues" dxfId="48" priority="8"/>
    <cfRule type="duplicateValues" dxfId="47" priority="11"/>
  </conditionalFormatting>
  <conditionalFormatting sqref="N1:O1">
    <cfRule type="expression" dxfId="46" priority="10">
      <formula>_xlfn.ISFORMULA($I1048527)</formula>
    </cfRule>
  </conditionalFormatting>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C991-E74D-4B7A-8D14-2E84EC924257}">
  <dimension ref="A1:L116"/>
  <sheetViews>
    <sheetView topLeftCell="G1" workbookViewId="0">
      <selection activeCell="G9" sqref="G9"/>
    </sheetView>
  </sheetViews>
  <sheetFormatPr baseColWidth="10" defaultColWidth="8.83203125" defaultRowHeight="13" x14ac:dyDescent="0.15"/>
  <cols>
    <col min="1" max="1" width="43.6640625" customWidth="1"/>
    <col min="2" max="2" width="30.33203125" customWidth="1"/>
    <col min="3" max="3" width="15.6640625" customWidth="1"/>
    <col min="4" max="4" width="19.5" customWidth="1"/>
    <col min="6" max="6" width="28.83203125" customWidth="1"/>
    <col min="7" max="7" width="36.6640625" customWidth="1"/>
    <col min="8" max="8" width="15.5" customWidth="1"/>
    <col min="9" max="9" width="14.33203125" customWidth="1"/>
    <col min="11" max="11" width="34.83203125" customWidth="1"/>
    <col min="12" max="12" width="20" customWidth="1"/>
  </cols>
  <sheetData>
    <row r="1" spans="1:12" ht="14" thickBot="1" x14ac:dyDescent="0.2">
      <c r="A1" s="485" t="s">
        <v>2594</v>
      </c>
      <c r="F1" s="485" t="s">
        <v>2595</v>
      </c>
      <c r="K1" s="23" t="s">
        <v>1405</v>
      </c>
    </row>
    <row r="2" spans="1:12" ht="16.25" customHeight="1" thickBot="1" x14ac:dyDescent="0.25">
      <c r="A2" s="655" t="s">
        <v>1825</v>
      </c>
      <c r="B2" s="655" t="s">
        <v>1826</v>
      </c>
      <c r="C2" s="788">
        <v>315</v>
      </c>
      <c r="D2" s="789"/>
      <c r="F2" s="655" t="s">
        <v>2092</v>
      </c>
      <c r="G2" s="655" t="s">
        <v>2093</v>
      </c>
      <c r="H2" s="660" t="s">
        <v>1808</v>
      </c>
      <c r="I2" s="663"/>
      <c r="K2" s="661" t="s">
        <v>644</v>
      </c>
      <c r="L2" s="661" t="s">
        <v>645</v>
      </c>
    </row>
    <row r="3" spans="1:12" ht="18" thickBot="1" x14ac:dyDescent="0.2">
      <c r="A3" s="655" t="s">
        <v>1827</v>
      </c>
      <c r="B3" s="655" t="s">
        <v>1828</v>
      </c>
      <c r="C3" s="794">
        <v>1102</v>
      </c>
      <c r="D3" s="795"/>
      <c r="F3" s="655" t="s">
        <v>1813</v>
      </c>
      <c r="G3" s="655" t="s">
        <v>1814</v>
      </c>
      <c r="H3" s="629">
        <v>2792</v>
      </c>
      <c r="I3" s="665"/>
      <c r="K3" s="664" t="s">
        <v>51</v>
      </c>
      <c r="L3" s="659">
        <v>6</v>
      </c>
    </row>
    <row r="4" spans="1:12" ht="18" thickBot="1" x14ac:dyDescent="0.2">
      <c r="A4" s="655" t="s">
        <v>1833</v>
      </c>
      <c r="B4" s="655" t="s">
        <v>1834</v>
      </c>
      <c r="C4" s="788">
        <v>82</v>
      </c>
      <c r="D4" s="789"/>
      <c r="F4" s="655" t="s">
        <v>1888</v>
      </c>
      <c r="G4" s="655" t="s">
        <v>1889</v>
      </c>
      <c r="H4" s="625">
        <v>347</v>
      </c>
      <c r="I4" s="666"/>
      <c r="K4" s="657" t="s">
        <v>572</v>
      </c>
      <c r="L4" s="658">
        <v>54</v>
      </c>
    </row>
    <row r="5" spans="1:12" ht="18" thickBot="1" x14ac:dyDescent="0.2">
      <c r="A5" s="655" t="s">
        <v>1837</v>
      </c>
      <c r="B5" s="655" t="s">
        <v>1838</v>
      </c>
      <c r="C5" s="794">
        <v>21618.97</v>
      </c>
      <c r="D5" s="795"/>
      <c r="F5" s="655" t="s">
        <v>1815</v>
      </c>
      <c r="G5" s="655" t="s">
        <v>1816</v>
      </c>
      <c r="H5" s="629">
        <v>3997</v>
      </c>
      <c r="I5" s="665"/>
      <c r="K5" s="664" t="s">
        <v>590</v>
      </c>
      <c r="L5" s="659">
        <v>83</v>
      </c>
    </row>
    <row r="6" spans="1:12" ht="18" thickBot="1" x14ac:dyDescent="0.2">
      <c r="A6" s="655" t="s">
        <v>1839</v>
      </c>
      <c r="B6" s="655" t="s">
        <v>1840</v>
      </c>
      <c r="C6" s="794">
        <v>11735.05</v>
      </c>
      <c r="D6" s="795"/>
      <c r="F6" s="655" t="s">
        <v>1890</v>
      </c>
      <c r="G6" s="655" t="s">
        <v>1891</v>
      </c>
      <c r="H6" s="629">
        <v>2650</v>
      </c>
      <c r="I6" s="665"/>
      <c r="K6" s="657" t="s">
        <v>592</v>
      </c>
      <c r="L6" s="658">
        <v>50</v>
      </c>
    </row>
    <row r="7" spans="1:12" ht="18" thickTop="1" thickBot="1" x14ac:dyDescent="0.2">
      <c r="A7" s="655" t="s">
        <v>1841</v>
      </c>
      <c r="B7" s="655" t="s">
        <v>1842</v>
      </c>
      <c r="C7" s="794">
        <v>5534</v>
      </c>
      <c r="D7" s="795"/>
      <c r="F7" s="655" t="s">
        <v>1817</v>
      </c>
      <c r="G7" s="655" t="s">
        <v>1818</v>
      </c>
      <c r="H7" s="629">
        <v>3527</v>
      </c>
      <c r="I7" s="665"/>
      <c r="K7" s="662"/>
      <c r="L7" s="667">
        <v>193</v>
      </c>
    </row>
    <row r="8" spans="1:12" ht="14" x14ac:dyDescent="0.15">
      <c r="A8" s="655" t="s">
        <v>1843</v>
      </c>
      <c r="B8" s="655" t="s">
        <v>1844</v>
      </c>
      <c r="C8" s="794">
        <v>8071</v>
      </c>
      <c r="D8" s="795"/>
      <c r="F8" s="655" t="s">
        <v>1819</v>
      </c>
      <c r="G8" s="655" t="s">
        <v>1820</v>
      </c>
      <c r="H8" s="629">
        <v>5110</v>
      </c>
      <c r="I8" s="665"/>
    </row>
    <row r="9" spans="1:12" ht="15" thickBot="1" x14ac:dyDescent="0.2">
      <c r="A9" s="656" t="s">
        <v>1849</v>
      </c>
      <c r="B9" s="546"/>
      <c r="C9" s="796">
        <v>111789.02</v>
      </c>
      <c r="D9" s="797"/>
      <c r="F9" s="655" t="s">
        <v>1894</v>
      </c>
      <c r="G9" s="655" t="s">
        <v>1895</v>
      </c>
      <c r="H9" s="629">
        <v>1335</v>
      </c>
      <c r="I9" s="665"/>
      <c r="K9" s="23" t="s">
        <v>2597</v>
      </c>
    </row>
    <row r="10" spans="1:12" ht="18" thickBot="1" x14ac:dyDescent="0.25">
      <c r="A10" s="547"/>
      <c r="B10" s="547"/>
      <c r="C10" s="798"/>
      <c r="D10" s="798"/>
      <c r="F10" s="655" t="s">
        <v>1896</v>
      </c>
      <c r="G10" s="655" t="s">
        <v>1897</v>
      </c>
      <c r="H10" s="625">
        <v>321</v>
      </c>
      <c r="I10" s="666"/>
      <c r="K10" s="661" t="s">
        <v>647</v>
      </c>
      <c r="L10" s="661" t="s">
        <v>645</v>
      </c>
    </row>
    <row r="11" spans="1:12" ht="32" customHeight="1" thickBot="1" x14ac:dyDescent="0.2">
      <c r="A11" s="836" t="s">
        <v>1850</v>
      </c>
      <c r="B11" s="837"/>
      <c r="C11" s="836" t="s">
        <v>1808</v>
      </c>
      <c r="D11" s="838"/>
      <c r="F11" s="655" t="s">
        <v>2095</v>
      </c>
      <c r="G11" s="655" t="s">
        <v>2096</v>
      </c>
      <c r="H11" s="625">
        <v>200</v>
      </c>
      <c r="I11" s="666"/>
      <c r="K11" s="664" t="s">
        <v>623</v>
      </c>
      <c r="L11" s="659">
        <v>5</v>
      </c>
    </row>
    <row r="12" spans="1:12" ht="32" customHeight="1" thickBot="1" x14ac:dyDescent="0.2">
      <c r="A12" s="826" t="s">
        <v>1851</v>
      </c>
      <c r="B12" s="827"/>
      <c r="C12" s="792"/>
      <c r="D12" s="793"/>
      <c r="F12" s="655" t="s">
        <v>1900</v>
      </c>
      <c r="G12" s="655" t="s">
        <v>1901</v>
      </c>
      <c r="H12" s="629">
        <v>4472</v>
      </c>
      <c r="I12" s="665"/>
      <c r="K12" s="657" t="s">
        <v>625</v>
      </c>
      <c r="L12" s="658">
        <v>15</v>
      </c>
    </row>
    <row r="13" spans="1:12" ht="63" customHeight="1" thickBot="1" x14ac:dyDescent="0.2">
      <c r="A13" s="830" t="s">
        <v>1821</v>
      </c>
      <c r="B13" s="831"/>
      <c r="C13" s="788">
        <v>555</v>
      </c>
      <c r="D13" s="789"/>
      <c r="F13" s="655" t="s">
        <v>1902</v>
      </c>
      <c r="G13" s="655" t="s">
        <v>1903</v>
      </c>
      <c r="H13" s="629">
        <v>1248</v>
      </c>
      <c r="I13" s="665"/>
      <c r="K13" s="664" t="s">
        <v>648</v>
      </c>
      <c r="L13" s="659">
        <v>5</v>
      </c>
    </row>
    <row r="14" spans="1:12" ht="32" customHeight="1" thickBot="1" x14ac:dyDescent="0.2">
      <c r="A14" s="830" t="s">
        <v>1825</v>
      </c>
      <c r="B14" s="831"/>
      <c r="C14" s="788">
        <v>106</v>
      </c>
      <c r="D14" s="789"/>
      <c r="F14" s="655" t="s">
        <v>1904</v>
      </c>
      <c r="G14" s="655" t="s">
        <v>1905</v>
      </c>
      <c r="H14" s="625">
        <v>776</v>
      </c>
      <c r="I14" s="666"/>
      <c r="K14" s="657" t="s">
        <v>627</v>
      </c>
      <c r="L14" s="658">
        <v>3</v>
      </c>
    </row>
    <row r="15" spans="1:12" ht="18" thickBot="1" x14ac:dyDescent="0.2">
      <c r="A15" s="830" t="s">
        <v>1837</v>
      </c>
      <c r="B15" s="831"/>
      <c r="C15" s="794">
        <v>9031.24</v>
      </c>
      <c r="D15" s="795"/>
      <c r="F15" s="655" t="s">
        <v>1821</v>
      </c>
      <c r="G15" s="655" t="s">
        <v>1822</v>
      </c>
      <c r="H15" s="629">
        <v>6475</v>
      </c>
      <c r="I15" s="665"/>
      <c r="K15" s="664" t="s">
        <v>576</v>
      </c>
      <c r="L15" s="659">
        <v>11</v>
      </c>
    </row>
    <row r="16" spans="1:12" ht="35" thickBot="1" x14ac:dyDescent="0.2">
      <c r="A16" s="826" t="s">
        <v>1852</v>
      </c>
      <c r="B16" s="827"/>
      <c r="C16" s="796">
        <v>9692.24</v>
      </c>
      <c r="D16" s="797"/>
      <c r="F16" s="655" t="s">
        <v>1823</v>
      </c>
      <c r="G16" s="655" t="s">
        <v>1824</v>
      </c>
      <c r="H16" s="629">
        <v>8767</v>
      </c>
      <c r="I16" s="665"/>
      <c r="K16" s="657" t="s">
        <v>629</v>
      </c>
      <c r="L16" s="658">
        <v>13</v>
      </c>
    </row>
    <row r="17" spans="1:12" ht="47.5" customHeight="1" thickBot="1" x14ac:dyDescent="0.2">
      <c r="A17" s="826" t="s">
        <v>1853</v>
      </c>
      <c r="B17" s="827"/>
      <c r="C17" s="792"/>
      <c r="D17" s="793"/>
      <c r="F17" s="655" t="s">
        <v>1825</v>
      </c>
      <c r="G17" s="655" t="s">
        <v>1826</v>
      </c>
      <c r="H17" s="629">
        <v>3644</v>
      </c>
      <c r="I17" s="665"/>
      <c r="K17" s="664" t="s">
        <v>631</v>
      </c>
      <c r="L17" s="659">
        <v>15</v>
      </c>
    </row>
    <row r="18" spans="1:12" ht="18" thickBot="1" x14ac:dyDescent="0.2">
      <c r="A18" s="830" t="s">
        <v>1819</v>
      </c>
      <c r="B18" s="831"/>
      <c r="C18" s="788">
        <v>460</v>
      </c>
      <c r="D18" s="789"/>
      <c r="F18" s="543"/>
      <c r="G18" s="543"/>
      <c r="H18" s="543"/>
      <c r="I18" s="543"/>
      <c r="K18" s="657" t="s">
        <v>633</v>
      </c>
      <c r="L18" s="658">
        <v>1</v>
      </c>
    </row>
    <row r="19" spans="1:12" ht="18" thickBot="1" x14ac:dyDescent="0.2">
      <c r="A19" s="830" t="s">
        <v>1825</v>
      </c>
      <c r="B19" s="831"/>
      <c r="C19" s="788">
        <v>209</v>
      </c>
      <c r="D19" s="789"/>
      <c r="F19" s="799"/>
      <c r="G19" s="799"/>
      <c r="H19" s="799"/>
      <c r="I19" s="799"/>
      <c r="K19" s="664" t="s">
        <v>641</v>
      </c>
      <c r="L19" s="659">
        <v>12</v>
      </c>
    </row>
    <row r="20" spans="1:12" ht="18" thickTop="1" thickBot="1" x14ac:dyDescent="0.2">
      <c r="A20" s="830" t="s">
        <v>1837</v>
      </c>
      <c r="B20" s="831"/>
      <c r="C20" s="794">
        <v>12568.73</v>
      </c>
      <c r="D20" s="795"/>
      <c r="F20" s="655" t="s">
        <v>1829</v>
      </c>
      <c r="G20" s="655" t="s">
        <v>1830</v>
      </c>
      <c r="H20" s="794">
        <v>3783</v>
      </c>
      <c r="I20" s="795"/>
      <c r="K20" s="662"/>
      <c r="L20" s="667">
        <v>80</v>
      </c>
    </row>
    <row r="21" spans="1:12" ht="14" x14ac:dyDescent="0.15">
      <c r="A21" s="826" t="s">
        <v>1854</v>
      </c>
      <c r="B21" s="827"/>
      <c r="C21" s="796">
        <v>13237.73</v>
      </c>
      <c r="D21" s="797"/>
      <c r="F21" s="655" t="s">
        <v>1831</v>
      </c>
      <c r="G21" s="655" t="s">
        <v>1832</v>
      </c>
      <c r="H21" s="794">
        <v>5514</v>
      </c>
      <c r="I21" s="795"/>
    </row>
    <row r="22" spans="1:12" ht="15" thickBot="1" x14ac:dyDescent="0.2">
      <c r="A22" s="826" t="s">
        <v>1855</v>
      </c>
      <c r="B22" s="827"/>
      <c r="C22" s="803"/>
      <c r="D22" s="804"/>
      <c r="F22" s="655" t="s">
        <v>1833</v>
      </c>
      <c r="G22" s="655" t="s">
        <v>1834</v>
      </c>
      <c r="H22" s="794">
        <v>4854</v>
      </c>
      <c r="I22" s="795"/>
    </row>
    <row r="23" spans="1:12" ht="18" thickBot="1" x14ac:dyDescent="0.25">
      <c r="A23" s="830" t="s">
        <v>1809</v>
      </c>
      <c r="B23" s="831"/>
      <c r="C23" s="788">
        <v>520</v>
      </c>
      <c r="D23" s="789"/>
      <c r="F23" s="655" t="s">
        <v>1835</v>
      </c>
      <c r="G23" s="655" t="s">
        <v>1836</v>
      </c>
      <c r="H23" s="794">
        <v>596884.77</v>
      </c>
      <c r="I23" s="795"/>
      <c r="K23" s="661" t="s">
        <v>647</v>
      </c>
      <c r="L23" s="661" t="s">
        <v>645</v>
      </c>
    </row>
    <row r="24" spans="1:12" ht="18" thickBot="1" x14ac:dyDescent="0.2">
      <c r="A24" s="826" t="s">
        <v>1856</v>
      </c>
      <c r="B24" s="827"/>
      <c r="C24" s="790">
        <v>520</v>
      </c>
      <c r="D24" s="791"/>
      <c r="F24" s="655" t="s">
        <v>1906</v>
      </c>
      <c r="G24" s="546"/>
      <c r="H24" s="794">
        <v>1822</v>
      </c>
      <c r="I24" s="795"/>
      <c r="K24" s="664" t="s">
        <v>637</v>
      </c>
      <c r="L24" s="659">
        <v>10</v>
      </c>
    </row>
    <row r="25" spans="1:12" ht="18" thickBot="1" x14ac:dyDescent="0.2">
      <c r="A25" s="826" t="s">
        <v>1857</v>
      </c>
      <c r="B25" s="827"/>
      <c r="C25" s="792"/>
      <c r="D25" s="793"/>
      <c r="F25" s="655" t="s">
        <v>1837</v>
      </c>
      <c r="G25" s="655" t="s">
        <v>1838</v>
      </c>
      <c r="H25" s="794">
        <v>132792.51999999999</v>
      </c>
      <c r="I25" s="795"/>
      <c r="K25" s="657" t="s">
        <v>639</v>
      </c>
      <c r="L25" s="658">
        <v>4</v>
      </c>
    </row>
    <row r="26" spans="1:12" ht="18" thickTop="1" thickBot="1" x14ac:dyDescent="0.2">
      <c r="A26" s="830" t="s">
        <v>1809</v>
      </c>
      <c r="B26" s="831"/>
      <c r="C26" s="794">
        <v>3885</v>
      </c>
      <c r="D26" s="795"/>
      <c r="F26" s="655" t="s">
        <v>1839</v>
      </c>
      <c r="G26" s="655" t="s">
        <v>1840</v>
      </c>
      <c r="H26" s="788">
        <v>373</v>
      </c>
      <c r="I26" s="789"/>
      <c r="K26" s="662"/>
      <c r="L26" s="667">
        <v>14</v>
      </c>
    </row>
    <row r="27" spans="1:12" ht="14" x14ac:dyDescent="0.15">
      <c r="A27" s="830" t="s">
        <v>1827</v>
      </c>
      <c r="B27" s="831"/>
      <c r="C27" s="788">
        <v>754</v>
      </c>
      <c r="D27" s="789"/>
      <c r="F27" s="655" t="s">
        <v>1843</v>
      </c>
      <c r="G27" s="655" t="s">
        <v>1844</v>
      </c>
      <c r="H27" s="788">
        <v>381</v>
      </c>
      <c r="I27" s="789"/>
    </row>
    <row r="28" spans="1:12" ht="14" x14ac:dyDescent="0.15">
      <c r="A28" s="826" t="s">
        <v>1858</v>
      </c>
      <c r="B28" s="827"/>
      <c r="C28" s="796">
        <v>4639</v>
      </c>
      <c r="D28" s="797"/>
      <c r="F28" s="655" t="s">
        <v>2596</v>
      </c>
      <c r="G28" s="546"/>
      <c r="H28" s="794">
        <v>324470</v>
      </c>
      <c r="I28" s="795"/>
    </row>
    <row r="29" spans="1:12" ht="14" x14ac:dyDescent="0.15">
      <c r="A29" s="826" t="s">
        <v>2265</v>
      </c>
      <c r="B29" s="827"/>
      <c r="C29" s="792"/>
      <c r="D29" s="793"/>
      <c r="F29" s="655" t="s">
        <v>1908</v>
      </c>
      <c r="G29" s="655" t="s">
        <v>1909</v>
      </c>
      <c r="H29" s="794">
        <v>5622.1</v>
      </c>
      <c r="I29" s="795"/>
    </row>
    <row r="30" spans="1:12" ht="14" x14ac:dyDescent="0.15">
      <c r="A30" s="830" t="s">
        <v>1809</v>
      </c>
      <c r="B30" s="831"/>
      <c r="C30" s="794">
        <v>43926</v>
      </c>
      <c r="D30" s="795"/>
      <c r="F30" s="655" t="s">
        <v>1845</v>
      </c>
      <c r="G30" s="655" t="s">
        <v>1846</v>
      </c>
      <c r="H30" s="794">
        <v>88521</v>
      </c>
      <c r="I30" s="795"/>
    </row>
    <row r="31" spans="1:12" ht="14" x14ac:dyDescent="0.15">
      <c r="A31" s="826" t="s">
        <v>2266</v>
      </c>
      <c r="B31" s="827"/>
      <c r="C31" s="796">
        <v>43926</v>
      </c>
      <c r="D31" s="797"/>
      <c r="F31" s="655" t="s">
        <v>1910</v>
      </c>
      <c r="G31" s="655" t="s">
        <v>1911</v>
      </c>
      <c r="H31" s="788">
        <v>421</v>
      </c>
      <c r="I31" s="789"/>
    </row>
    <row r="32" spans="1:12" ht="14" x14ac:dyDescent="0.15">
      <c r="A32" s="826" t="s">
        <v>1859</v>
      </c>
      <c r="B32" s="827"/>
      <c r="C32" s="792"/>
      <c r="D32" s="793"/>
      <c r="F32" s="655" t="s">
        <v>1847</v>
      </c>
      <c r="G32" s="655" t="s">
        <v>1848</v>
      </c>
      <c r="H32" s="794">
        <v>77184</v>
      </c>
      <c r="I32" s="795"/>
    </row>
    <row r="33" spans="1:9" ht="14" x14ac:dyDescent="0.15">
      <c r="A33" s="830" t="s">
        <v>1837</v>
      </c>
      <c r="B33" s="831"/>
      <c r="C33" s="788">
        <v>19</v>
      </c>
      <c r="D33" s="789"/>
      <c r="F33" s="656" t="s">
        <v>1849</v>
      </c>
      <c r="G33" s="546"/>
      <c r="H33" s="796">
        <v>1288283.3899999999</v>
      </c>
      <c r="I33" s="797"/>
    </row>
    <row r="34" spans="1:9" x14ac:dyDescent="0.15">
      <c r="A34" s="826" t="s">
        <v>1860</v>
      </c>
      <c r="B34" s="827"/>
      <c r="C34" s="790">
        <v>19</v>
      </c>
      <c r="D34" s="791"/>
      <c r="F34" s="547"/>
      <c r="G34" s="547"/>
      <c r="H34" s="798"/>
      <c r="I34" s="798"/>
    </row>
    <row r="35" spans="1:9" x14ac:dyDescent="0.15">
      <c r="A35" s="799"/>
      <c r="B35" s="799"/>
      <c r="C35" s="799"/>
      <c r="D35" s="799"/>
      <c r="F35" s="836" t="s">
        <v>1850</v>
      </c>
      <c r="G35" s="837"/>
      <c r="H35" s="836" t="s">
        <v>1808</v>
      </c>
      <c r="I35" s="838"/>
    </row>
    <row r="36" spans="1:9" x14ac:dyDescent="0.15">
      <c r="A36" s="826" t="s">
        <v>1861</v>
      </c>
      <c r="B36" s="827"/>
      <c r="C36" s="792"/>
      <c r="D36" s="793"/>
      <c r="F36" s="826" t="s">
        <v>1851</v>
      </c>
      <c r="G36" s="827"/>
      <c r="H36" s="792"/>
      <c r="I36" s="793"/>
    </row>
    <row r="37" spans="1:9" x14ac:dyDescent="0.15">
      <c r="A37" s="830" t="s">
        <v>1839</v>
      </c>
      <c r="B37" s="831"/>
      <c r="C37" s="794">
        <v>11735.05</v>
      </c>
      <c r="D37" s="795"/>
      <c r="F37" s="830" t="s">
        <v>1819</v>
      </c>
      <c r="G37" s="831"/>
      <c r="H37" s="794">
        <v>3150</v>
      </c>
      <c r="I37" s="795"/>
    </row>
    <row r="38" spans="1:9" x14ac:dyDescent="0.15">
      <c r="A38" s="826" t="s">
        <v>1862</v>
      </c>
      <c r="B38" s="827"/>
      <c r="C38" s="796">
        <v>11735.05</v>
      </c>
      <c r="D38" s="797"/>
      <c r="F38" s="830" t="s">
        <v>1821</v>
      </c>
      <c r="G38" s="831"/>
      <c r="H38" s="794">
        <v>6475</v>
      </c>
      <c r="I38" s="795"/>
    </row>
    <row r="39" spans="1:9" x14ac:dyDescent="0.15">
      <c r="A39" s="826" t="s">
        <v>1916</v>
      </c>
      <c r="B39" s="827"/>
      <c r="C39" s="792"/>
      <c r="D39" s="793"/>
      <c r="F39" s="830" t="s">
        <v>1823</v>
      </c>
      <c r="G39" s="831"/>
      <c r="H39" s="794">
        <v>8767</v>
      </c>
      <c r="I39" s="795"/>
    </row>
    <row r="40" spans="1:9" x14ac:dyDescent="0.15">
      <c r="A40" s="830" t="s">
        <v>1833</v>
      </c>
      <c r="B40" s="831"/>
      <c r="C40" s="788">
        <v>82</v>
      </c>
      <c r="D40" s="789"/>
      <c r="F40" s="830" t="s">
        <v>1825</v>
      </c>
      <c r="G40" s="831"/>
      <c r="H40" s="794">
        <v>1573</v>
      </c>
      <c r="I40" s="795"/>
    </row>
    <row r="41" spans="1:9" x14ac:dyDescent="0.15">
      <c r="A41" s="826" t="s">
        <v>1917</v>
      </c>
      <c r="B41" s="827"/>
      <c r="C41" s="790">
        <v>82</v>
      </c>
      <c r="D41" s="791"/>
      <c r="F41" s="830" t="s">
        <v>1835</v>
      </c>
      <c r="G41" s="831"/>
      <c r="H41" s="794">
        <v>575204.77</v>
      </c>
      <c r="I41" s="795"/>
    </row>
    <row r="42" spans="1:9" x14ac:dyDescent="0.15">
      <c r="A42" s="826" t="s">
        <v>1867</v>
      </c>
      <c r="B42" s="827"/>
      <c r="C42" s="792"/>
      <c r="D42" s="793"/>
      <c r="F42" s="830" t="s">
        <v>1837</v>
      </c>
      <c r="G42" s="831"/>
      <c r="H42" s="794">
        <v>118055.92</v>
      </c>
      <c r="I42" s="795"/>
    </row>
    <row r="43" spans="1:9" x14ac:dyDescent="0.15">
      <c r="A43" s="830" t="s">
        <v>1813</v>
      </c>
      <c r="B43" s="831"/>
      <c r="C43" s="794">
        <v>1246</v>
      </c>
      <c r="D43" s="795"/>
      <c r="F43" s="830" t="s">
        <v>2596</v>
      </c>
      <c r="G43" s="831"/>
      <c r="H43" s="794">
        <v>324470</v>
      </c>
      <c r="I43" s="795"/>
    </row>
    <row r="44" spans="1:9" x14ac:dyDescent="0.15">
      <c r="A44" s="826" t="s">
        <v>1868</v>
      </c>
      <c r="B44" s="827"/>
      <c r="C44" s="796">
        <v>1246</v>
      </c>
      <c r="D44" s="797"/>
      <c r="F44" s="830" t="s">
        <v>1908</v>
      </c>
      <c r="G44" s="831"/>
      <c r="H44" s="794">
        <v>3525.7</v>
      </c>
      <c r="I44" s="795"/>
    </row>
    <row r="45" spans="1:9" x14ac:dyDescent="0.15">
      <c r="A45" s="826" t="s">
        <v>1920</v>
      </c>
      <c r="B45" s="827"/>
      <c r="C45" s="792"/>
      <c r="D45" s="793"/>
      <c r="F45" s="826" t="s">
        <v>1852</v>
      </c>
      <c r="G45" s="827"/>
      <c r="H45" s="796">
        <v>1041221.39</v>
      </c>
      <c r="I45" s="797"/>
    </row>
    <row r="46" spans="1:9" x14ac:dyDescent="0.15">
      <c r="A46" s="830" t="s">
        <v>1888</v>
      </c>
      <c r="B46" s="831"/>
      <c r="C46" s="788">
        <v>65</v>
      </c>
      <c r="D46" s="789"/>
      <c r="F46" s="826" t="s">
        <v>1853</v>
      </c>
      <c r="G46" s="827"/>
      <c r="H46" s="792"/>
      <c r="I46" s="793"/>
    </row>
    <row r="47" spans="1:9" x14ac:dyDescent="0.15">
      <c r="A47" s="826" t="s">
        <v>1921</v>
      </c>
      <c r="B47" s="827"/>
      <c r="C47" s="790">
        <v>65</v>
      </c>
      <c r="D47" s="791"/>
      <c r="F47" s="830" t="s">
        <v>1819</v>
      </c>
      <c r="G47" s="831"/>
      <c r="H47" s="794">
        <v>1275</v>
      </c>
      <c r="I47" s="795"/>
    </row>
    <row r="48" spans="1:9" x14ac:dyDescent="0.15">
      <c r="A48" s="826" t="s">
        <v>1873</v>
      </c>
      <c r="B48" s="827"/>
      <c r="C48" s="792"/>
      <c r="D48" s="793"/>
      <c r="F48" s="830" t="s">
        <v>1825</v>
      </c>
      <c r="G48" s="831"/>
      <c r="H48" s="794">
        <v>2071</v>
      </c>
      <c r="I48" s="795"/>
    </row>
    <row r="49" spans="1:9" x14ac:dyDescent="0.15">
      <c r="A49" s="830" t="s">
        <v>1809</v>
      </c>
      <c r="B49" s="831"/>
      <c r="C49" s="794">
        <v>2589</v>
      </c>
      <c r="D49" s="795"/>
      <c r="F49" s="830" t="s">
        <v>1835</v>
      </c>
      <c r="G49" s="831"/>
      <c r="H49" s="794">
        <v>21680</v>
      </c>
      <c r="I49" s="795"/>
    </row>
    <row r="50" spans="1:9" x14ac:dyDescent="0.15">
      <c r="A50" s="830" t="s">
        <v>1827</v>
      </c>
      <c r="B50" s="831"/>
      <c r="C50" s="788">
        <v>232</v>
      </c>
      <c r="D50" s="789"/>
      <c r="F50" s="830" t="s">
        <v>1906</v>
      </c>
      <c r="G50" s="831"/>
      <c r="H50" s="794">
        <v>1822</v>
      </c>
      <c r="I50" s="795"/>
    </row>
    <row r="51" spans="1:9" x14ac:dyDescent="0.15">
      <c r="A51" s="826" t="s">
        <v>1874</v>
      </c>
      <c r="B51" s="827"/>
      <c r="C51" s="796">
        <v>2821</v>
      </c>
      <c r="D51" s="797"/>
      <c r="F51" s="830" t="s">
        <v>1837</v>
      </c>
      <c r="G51" s="831"/>
      <c r="H51" s="794">
        <v>14641.6</v>
      </c>
      <c r="I51" s="795"/>
    </row>
    <row r="52" spans="1:9" x14ac:dyDescent="0.15">
      <c r="A52" s="826" t="s">
        <v>1875</v>
      </c>
      <c r="B52" s="827"/>
      <c r="C52" s="792"/>
      <c r="D52" s="793"/>
      <c r="F52" s="799"/>
      <c r="G52" s="799"/>
      <c r="H52" s="799"/>
      <c r="I52" s="799"/>
    </row>
    <row r="53" spans="1:9" x14ac:dyDescent="0.15">
      <c r="A53" s="830" t="s">
        <v>1809</v>
      </c>
      <c r="B53" s="831"/>
      <c r="C53" s="788">
        <v>352</v>
      </c>
      <c r="D53" s="789"/>
      <c r="F53" s="830" t="s">
        <v>1908</v>
      </c>
      <c r="G53" s="831"/>
      <c r="H53" s="794">
        <v>2096.4</v>
      </c>
      <c r="I53" s="795"/>
    </row>
    <row r="54" spans="1:9" x14ac:dyDescent="0.15">
      <c r="A54" s="826" t="s">
        <v>1876</v>
      </c>
      <c r="B54" s="827"/>
      <c r="C54" s="790">
        <v>352</v>
      </c>
      <c r="D54" s="791"/>
      <c r="F54" s="826" t="s">
        <v>1854</v>
      </c>
      <c r="G54" s="827"/>
      <c r="H54" s="796">
        <v>43586</v>
      </c>
      <c r="I54" s="797"/>
    </row>
    <row r="55" spans="1:9" x14ac:dyDescent="0.15">
      <c r="A55" s="826" t="s">
        <v>1877</v>
      </c>
      <c r="B55" s="827"/>
      <c r="C55" s="792"/>
      <c r="D55" s="793"/>
      <c r="F55" s="826" t="s">
        <v>1859</v>
      </c>
      <c r="G55" s="827"/>
      <c r="H55" s="792"/>
      <c r="I55" s="793"/>
    </row>
    <row r="56" spans="1:9" x14ac:dyDescent="0.15">
      <c r="A56" s="830" t="s">
        <v>1809</v>
      </c>
      <c r="B56" s="831"/>
      <c r="C56" s="788">
        <v>284</v>
      </c>
      <c r="D56" s="789"/>
      <c r="F56" s="830" t="s">
        <v>1837</v>
      </c>
      <c r="G56" s="831"/>
      <c r="H56" s="788">
        <v>95</v>
      </c>
      <c r="I56" s="789"/>
    </row>
    <row r="57" spans="1:9" x14ac:dyDescent="0.15">
      <c r="A57" s="830" t="s">
        <v>1827</v>
      </c>
      <c r="B57" s="831"/>
      <c r="C57" s="788">
        <v>116</v>
      </c>
      <c r="D57" s="789"/>
      <c r="F57" s="826" t="s">
        <v>1860</v>
      </c>
      <c r="G57" s="827"/>
      <c r="H57" s="790">
        <v>95</v>
      </c>
      <c r="I57" s="791"/>
    </row>
    <row r="58" spans="1:9" x14ac:dyDescent="0.15">
      <c r="A58" s="826" t="s">
        <v>1878</v>
      </c>
      <c r="B58" s="827"/>
      <c r="C58" s="790">
        <v>400</v>
      </c>
      <c r="D58" s="791"/>
      <c r="F58" s="826" t="s">
        <v>1861</v>
      </c>
      <c r="G58" s="827"/>
      <c r="H58" s="792"/>
      <c r="I58" s="793"/>
    </row>
    <row r="59" spans="1:9" x14ac:dyDescent="0.15">
      <c r="A59" s="826" t="s">
        <v>2267</v>
      </c>
      <c r="B59" s="827"/>
      <c r="C59" s="792"/>
      <c r="D59" s="793"/>
      <c r="F59" s="830" t="s">
        <v>1839</v>
      </c>
      <c r="G59" s="831"/>
      <c r="H59" s="788">
        <v>373</v>
      </c>
      <c r="I59" s="789"/>
    </row>
    <row r="60" spans="1:9" x14ac:dyDescent="0.15">
      <c r="A60" s="830" t="s">
        <v>2263</v>
      </c>
      <c r="B60" s="831"/>
      <c r="C60" s="788">
        <v>64</v>
      </c>
      <c r="D60" s="789"/>
      <c r="F60" s="826" t="s">
        <v>1862</v>
      </c>
      <c r="G60" s="827"/>
      <c r="H60" s="790">
        <v>373</v>
      </c>
      <c r="I60" s="791"/>
    </row>
    <row r="61" spans="1:9" x14ac:dyDescent="0.15">
      <c r="A61" s="826" t="s">
        <v>2268</v>
      </c>
      <c r="B61" s="827"/>
      <c r="C61" s="790">
        <v>64</v>
      </c>
      <c r="D61" s="791"/>
      <c r="F61" s="826" t="s">
        <v>1914</v>
      </c>
      <c r="G61" s="827"/>
      <c r="H61" s="792"/>
      <c r="I61" s="793"/>
    </row>
    <row r="62" spans="1:9" x14ac:dyDescent="0.15">
      <c r="A62" s="826" t="s">
        <v>2424</v>
      </c>
      <c r="B62" s="827"/>
      <c r="C62" s="803"/>
      <c r="D62" s="804"/>
      <c r="F62" s="830" t="s">
        <v>1890</v>
      </c>
      <c r="G62" s="831"/>
      <c r="H62" s="794">
        <v>2650</v>
      </c>
      <c r="I62" s="795"/>
    </row>
    <row r="63" spans="1:9" x14ac:dyDescent="0.15">
      <c r="A63" s="830" t="s">
        <v>2263</v>
      </c>
      <c r="B63" s="831"/>
      <c r="C63" s="788">
        <v>132</v>
      </c>
      <c r="D63" s="789"/>
      <c r="F63" s="826" t="s">
        <v>1915</v>
      </c>
      <c r="G63" s="827"/>
      <c r="H63" s="796">
        <v>2650</v>
      </c>
      <c r="I63" s="797"/>
    </row>
    <row r="64" spans="1:9" x14ac:dyDescent="0.15">
      <c r="A64" s="826" t="s">
        <v>2425</v>
      </c>
      <c r="B64" s="827"/>
      <c r="C64" s="790">
        <v>132</v>
      </c>
      <c r="D64" s="791"/>
      <c r="F64" s="826" t="s">
        <v>1863</v>
      </c>
      <c r="G64" s="827"/>
      <c r="H64" s="792"/>
      <c r="I64" s="793"/>
    </row>
    <row r="65" spans="1:9" x14ac:dyDescent="0.15">
      <c r="A65" s="826" t="s">
        <v>2426</v>
      </c>
      <c r="B65" s="827"/>
      <c r="C65" s="792"/>
      <c r="D65" s="793"/>
      <c r="F65" s="830" t="s">
        <v>1815</v>
      </c>
      <c r="G65" s="831"/>
      <c r="H65" s="794">
        <v>3997</v>
      </c>
      <c r="I65" s="795"/>
    </row>
    <row r="66" spans="1:9" x14ac:dyDescent="0.15">
      <c r="A66" s="830" t="s">
        <v>2418</v>
      </c>
      <c r="B66" s="831"/>
      <c r="C66" s="788">
        <v>400</v>
      </c>
      <c r="D66" s="789"/>
      <c r="F66" s="826" t="s">
        <v>1864</v>
      </c>
      <c r="G66" s="827"/>
      <c r="H66" s="796">
        <v>3997</v>
      </c>
      <c r="I66" s="797"/>
    </row>
    <row r="67" spans="1:9" x14ac:dyDescent="0.15">
      <c r="A67" s="830" t="s">
        <v>2420</v>
      </c>
      <c r="B67" s="831"/>
      <c r="C67" s="788">
        <v>200</v>
      </c>
      <c r="D67" s="789"/>
      <c r="F67" s="826" t="s">
        <v>1865</v>
      </c>
      <c r="G67" s="827"/>
      <c r="H67" s="803"/>
      <c r="I67" s="804"/>
    </row>
    <row r="68" spans="1:9" x14ac:dyDescent="0.15">
      <c r="A68" s="799"/>
      <c r="B68" s="799"/>
      <c r="C68" s="799"/>
      <c r="D68" s="799"/>
      <c r="F68" s="830" t="s">
        <v>1833</v>
      </c>
      <c r="G68" s="831"/>
      <c r="H68" s="794">
        <v>4608</v>
      </c>
      <c r="I68" s="795"/>
    </row>
    <row r="69" spans="1:9" x14ac:dyDescent="0.15">
      <c r="A69" s="830" t="s">
        <v>1809</v>
      </c>
      <c r="B69" s="831"/>
      <c r="C69" s="794">
        <v>1532</v>
      </c>
      <c r="D69" s="795"/>
      <c r="F69" s="826" t="s">
        <v>1866</v>
      </c>
      <c r="G69" s="827"/>
      <c r="H69" s="796">
        <v>4608</v>
      </c>
      <c r="I69" s="797"/>
    </row>
    <row r="70" spans="1:9" x14ac:dyDescent="0.15">
      <c r="A70" s="826" t="s">
        <v>2427</v>
      </c>
      <c r="B70" s="827"/>
      <c r="C70" s="796">
        <v>2132</v>
      </c>
      <c r="D70" s="797"/>
      <c r="F70" s="826" t="s">
        <v>1916</v>
      </c>
      <c r="G70" s="827"/>
      <c r="H70" s="792"/>
      <c r="I70" s="793"/>
    </row>
    <row r="71" spans="1:9" x14ac:dyDescent="0.15">
      <c r="A71" s="826" t="s">
        <v>2428</v>
      </c>
      <c r="B71" s="827"/>
      <c r="C71" s="792"/>
      <c r="D71" s="793"/>
      <c r="F71" s="830" t="s">
        <v>1833</v>
      </c>
      <c r="G71" s="831"/>
      <c r="H71" s="788">
        <v>246</v>
      </c>
      <c r="I71" s="789"/>
    </row>
    <row r="72" spans="1:9" x14ac:dyDescent="0.15">
      <c r="A72" s="830" t="s">
        <v>2416</v>
      </c>
      <c r="B72" s="831"/>
      <c r="C72" s="794">
        <v>1000</v>
      </c>
      <c r="D72" s="795"/>
      <c r="F72" s="826" t="s">
        <v>1917</v>
      </c>
      <c r="G72" s="827"/>
      <c r="H72" s="790">
        <v>246</v>
      </c>
      <c r="I72" s="791"/>
    </row>
    <row r="73" spans="1:9" x14ac:dyDescent="0.15">
      <c r="A73" s="830" t="s">
        <v>2418</v>
      </c>
      <c r="B73" s="831"/>
      <c r="C73" s="794">
        <v>2400</v>
      </c>
      <c r="D73" s="795"/>
      <c r="F73" s="826" t="s">
        <v>1867</v>
      </c>
      <c r="G73" s="827"/>
      <c r="H73" s="792"/>
      <c r="I73" s="793"/>
    </row>
    <row r="74" spans="1:9" x14ac:dyDescent="0.15">
      <c r="A74" s="830" t="s">
        <v>1809</v>
      </c>
      <c r="B74" s="831"/>
      <c r="C74" s="794">
        <v>2811</v>
      </c>
      <c r="D74" s="795"/>
      <c r="F74" s="830" t="s">
        <v>1813</v>
      </c>
      <c r="G74" s="831"/>
      <c r="H74" s="794">
        <v>2792</v>
      </c>
      <c r="I74" s="795"/>
    </row>
    <row r="75" spans="1:9" x14ac:dyDescent="0.15">
      <c r="A75" s="830" t="s">
        <v>2261</v>
      </c>
      <c r="B75" s="831"/>
      <c r="C75" s="788">
        <v>354</v>
      </c>
      <c r="D75" s="789"/>
      <c r="F75" s="826" t="s">
        <v>1868</v>
      </c>
      <c r="G75" s="827"/>
      <c r="H75" s="796">
        <v>2792</v>
      </c>
      <c r="I75" s="797"/>
    </row>
    <row r="76" spans="1:9" x14ac:dyDescent="0.15">
      <c r="A76" s="826" t="s">
        <v>2429</v>
      </c>
      <c r="B76" s="827"/>
      <c r="C76" s="796">
        <v>6565</v>
      </c>
      <c r="D76" s="797"/>
      <c r="F76" s="826" t="s">
        <v>1869</v>
      </c>
      <c r="G76" s="827"/>
      <c r="H76" s="803"/>
      <c r="I76" s="804"/>
    </row>
    <row r="77" spans="1:9" x14ac:dyDescent="0.15">
      <c r="A77" s="826" t="s">
        <v>1879</v>
      </c>
      <c r="B77" s="827"/>
      <c r="C77" s="792"/>
      <c r="D77" s="793"/>
      <c r="F77" s="830" t="s">
        <v>1831</v>
      </c>
      <c r="G77" s="831"/>
      <c r="H77" s="794">
        <v>5514</v>
      </c>
      <c r="I77" s="795"/>
    </row>
    <row r="78" spans="1:9" x14ac:dyDescent="0.15">
      <c r="A78" s="830" t="s">
        <v>1843</v>
      </c>
      <c r="B78" s="831"/>
      <c r="C78" s="794">
        <v>8071</v>
      </c>
      <c r="D78" s="795"/>
      <c r="F78" s="830" t="s">
        <v>1847</v>
      </c>
      <c r="G78" s="831"/>
      <c r="H78" s="794">
        <v>77184</v>
      </c>
      <c r="I78" s="795"/>
    </row>
    <row r="79" spans="1:9" x14ac:dyDescent="0.15">
      <c r="A79" s="826" t="s">
        <v>1880</v>
      </c>
      <c r="B79" s="827"/>
      <c r="C79" s="796">
        <v>8071</v>
      </c>
      <c r="D79" s="797"/>
      <c r="F79" s="826" t="s">
        <v>1870</v>
      </c>
      <c r="G79" s="827"/>
      <c r="H79" s="796">
        <v>82698</v>
      </c>
      <c r="I79" s="797"/>
    </row>
    <row r="80" spans="1:9" x14ac:dyDescent="0.15">
      <c r="A80" s="826" t="s">
        <v>1928</v>
      </c>
      <c r="B80" s="827"/>
      <c r="C80" s="792"/>
      <c r="D80" s="793"/>
      <c r="F80" s="826" t="s">
        <v>1871</v>
      </c>
      <c r="G80" s="827"/>
      <c r="H80" s="803"/>
      <c r="I80" s="804"/>
    </row>
    <row r="81" spans="1:9" x14ac:dyDescent="0.15">
      <c r="A81" s="830" t="s">
        <v>1894</v>
      </c>
      <c r="B81" s="831"/>
      <c r="C81" s="788">
        <v>85</v>
      </c>
      <c r="D81" s="789"/>
      <c r="F81" s="830" t="s">
        <v>1829</v>
      </c>
      <c r="G81" s="831"/>
      <c r="H81" s="794">
        <v>3783</v>
      </c>
      <c r="I81" s="795"/>
    </row>
    <row r="82" spans="1:9" x14ac:dyDescent="0.15">
      <c r="A82" s="826" t="s">
        <v>1929</v>
      </c>
      <c r="B82" s="827"/>
      <c r="C82" s="790">
        <v>85</v>
      </c>
      <c r="D82" s="791"/>
      <c r="F82" s="830" t="s">
        <v>1845</v>
      </c>
      <c r="G82" s="831"/>
      <c r="H82" s="794">
        <v>88521</v>
      </c>
      <c r="I82" s="795"/>
    </row>
    <row r="83" spans="1:9" x14ac:dyDescent="0.15">
      <c r="A83" s="826" t="s">
        <v>1881</v>
      </c>
      <c r="B83" s="827"/>
      <c r="C83" s="792"/>
      <c r="D83" s="793"/>
      <c r="F83" s="826" t="s">
        <v>1872</v>
      </c>
      <c r="G83" s="827"/>
      <c r="H83" s="796">
        <v>92304</v>
      </c>
      <c r="I83" s="797"/>
    </row>
    <row r="84" spans="1:9" x14ac:dyDescent="0.15">
      <c r="A84" s="830" t="s">
        <v>1841</v>
      </c>
      <c r="B84" s="831"/>
      <c r="C84" s="794">
        <v>5534</v>
      </c>
      <c r="D84" s="795"/>
      <c r="F84" s="799"/>
      <c r="G84" s="799"/>
      <c r="H84" s="799"/>
      <c r="I84" s="799"/>
    </row>
    <row r="85" spans="1:9" x14ac:dyDescent="0.15">
      <c r="A85" s="826" t="s">
        <v>1882</v>
      </c>
      <c r="B85" s="827"/>
      <c r="C85" s="796">
        <v>5534</v>
      </c>
      <c r="D85" s="797"/>
      <c r="F85" s="826" t="s">
        <v>1920</v>
      </c>
      <c r="G85" s="827"/>
      <c r="H85" s="792"/>
      <c r="I85" s="793"/>
    </row>
    <row r="86" spans="1:9" x14ac:dyDescent="0.15">
      <c r="A86" s="826" t="s">
        <v>1883</v>
      </c>
      <c r="B86" s="827"/>
      <c r="C86" s="792"/>
      <c r="D86" s="793"/>
      <c r="F86" s="830" t="s">
        <v>1888</v>
      </c>
      <c r="G86" s="831"/>
      <c r="H86" s="834">
        <v>347</v>
      </c>
      <c r="I86" s="835"/>
    </row>
    <row r="87" spans="1:9" x14ac:dyDescent="0.15">
      <c r="A87" s="830" t="s">
        <v>1811</v>
      </c>
      <c r="B87" s="831"/>
      <c r="C87" s="788">
        <v>471</v>
      </c>
      <c r="D87" s="789"/>
      <c r="F87" s="826" t="s">
        <v>1921</v>
      </c>
      <c r="G87" s="827"/>
      <c r="H87" s="832">
        <v>347</v>
      </c>
      <c r="I87" s="833"/>
    </row>
    <row r="88" spans="1:9" x14ac:dyDescent="0.15">
      <c r="A88" s="826" t="s">
        <v>1884</v>
      </c>
      <c r="B88" s="827"/>
      <c r="C88" s="790">
        <v>471</v>
      </c>
      <c r="D88" s="791"/>
      <c r="F88" s="826" t="s">
        <v>1879</v>
      </c>
      <c r="G88" s="827"/>
      <c r="H88" s="792"/>
      <c r="I88" s="793"/>
    </row>
    <row r="89" spans="1:9" x14ac:dyDescent="0.15">
      <c r="A89" s="826" t="s">
        <v>1849</v>
      </c>
      <c r="B89" s="827"/>
      <c r="C89" s="796">
        <v>111789.02</v>
      </c>
      <c r="D89" s="797"/>
      <c r="F89" s="830" t="s">
        <v>1843</v>
      </c>
      <c r="G89" s="831"/>
      <c r="H89" s="834">
        <v>381</v>
      </c>
      <c r="I89" s="835"/>
    </row>
    <row r="90" spans="1:9" x14ac:dyDescent="0.15">
      <c r="F90" s="826" t="s">
        <v>1880</v>
      </c>
      <c r="G90" s="827"/>
      <c r="H90" s="832">
        <v>381</v>
      </c>
      <c r="I90" s="833"/>
    </row>
    <row r="91" spans="1:9" x14ac:dyDescent="0.15">
      <c r="F91" s="826" t="s">
        <v>1922</v>
      </c>
      <c r="G91" s="827"/>
      <c r="H91" s="792"/>
      <c r="I91" s="793"/>
    </row>
    <row r="92" spans="1:9" x14ac:dyDescent="0.15">
      <c r="F92" s="830" t="s">
        <v>1896</v>
      </c>
      <c r="G92" s="831"/>
      <c r="H92" s="834">
        <v>321</v>
      </c>
      <c r="I92" s="835"/>
    </row>
    <row r="93" spans="1:9" x14ac:dyDescent="0.15">
      <c r="F93" s="830" t="s">
        <v>1910</v>
      </c>
      <c r="G93" s="831"/>
      <c r="H93" s="834">
        <v>421</v>
      </c>
      <c r="I93" s="835"/>
    </row>
    <row r="94" spans="1:9" x14ac:dyDescent="0.15">
      <c r="F94" s="826" t="s">
        <v>1923</v>
      </c>
      <c r="G94" s="827"/>
      <c r="H94" s="832">
        <v>742</v>
      </c>
      <c r="I94" s="833"/>
    </row>
    <row r="95" spans="1:9" x14ac:dyDescent="0.15">
      <c r="F95" s="826" t="s">
        <v>1924</v>
      </c>
      <c r="G95" s="827"/>
      <c r="H95" s="792"/>
      <c r="I95" s="793"/>
    </row>
    <row r="96" spans="1:9" x14ac:dyDescent="0.15">
      <c r="F96" s="830" t="s">
        <v>1902</v>
      </c>
      <c r="G96" s="831"/>
      <c r="H96" s="780">
        <v>1248</v>
      </c>
      <c r="I96" s="781"/>
    </row>
    <row r="97" spans="6:9" x14ac:dyDescent="0.15">
      <c r="F97" s="826" t="s">
        <v>1925</v>
      </c>
      <c r="G97" s="827"/>
      <c r="H97" s="784">
        <v>1248</v>
      </c>
      <c r="I97" s="785"/>
    </row>
    <row r="98" spans="6:9" x14ac:dyDescent="0.15">
      <c r="F98" s="826" t="s">
        <v>1926</v>
      </c>
      <c r="G98" s="827"/>
      <c r="H98" s="792"/>
      <c r="I98" s="793"/>
    </row>
    <row r="99" spans="6:9" x14ac:dyDescent="0.15">
      <c r="F99" s="830" t="s">
        <v>1904</v>
      </c>
      <c r="G99" s="831"/>
      <c r="H99" s="834">
        <v>776</v>
      </c>
      <c r="I99" s="835"/>
    </row>
    <row r="100" spans="6:9" x14ac:dyDescent="0.15">
      <c r="F100" s="826" t="s">
        <v>1927</v>
      </c>
      <c r="G100" s="827"/>
      <c r="H100" s="832">
        <v>776</v>
      </c>
      <c r="I100" s="833"/>
    </row>
    <row r="101" spans="6:9" x14ac:dyDescent="0.15">
      <c r="F101" s="826" t="s">
        <v>2105</v>
      </c>
      <c r="G101" s="827"/>
      <c r="H101" s="792"/>
      <c r="I101" s="793"/>
    </row>
    <row r="102" spans="6:9" x14ac:dyDescent="0.15">
      <c r="F102" s="830" t="s">
        <v>1900</v>
      </c>
      <c r="G102" s="831"/>
      <c r="H102" s="780">
        <v>4472</v>
      </c>
      <c r="I102" s="781"/>
    </row>
    <row r="103" spans="6:9" x14ac:dyDescent="0.15">
      <c r="F103" s="826" t="s">
        <v>2106</v>
      </c>
      <c r="G103" s="827"/>
      <c r="H103" s="784">
        <v>4472</v>
      </c>
      <c r="I103" s="785"/>
    </row>
    <row r="104" spans="6:9" x14ac:dyDescent="0.15">
      <c r="F104" s="826" t="s">
        <v>1928</v>
      </c>
      <c r="G104" s="827"/>
      <c r="H104" s="792"/>
      <c r="I104" s="793"/>
    </row>
    <row r="105" spans="6:9" x14ac:dyDescent="0.15">
      <c r="F105" s="830" t="s">
        <v>1894</v>
      </c>
      <c r="G105" s="831"/>
      <c r="H105" s="780">
        <v>1335</v>
      </c>
      <c r="I105" s="781"/>
    </row>
    <row r="106" spans="6:9" x14ac:dyDescent="0.15">
      <c r="F106" s="826" t="s">
        <v>1929</v>
      </c>
      <c r="G106" s="827"/>
      <c r="H106" s="784">
        <v>1335</v>
      </c>
      <c r="I106" s="785"/>
    </row>
    <row r="107" spans="6:9" x14ac:dyDescent="0.15">
      <c r="F107" s="826" t="s">
        <v>2107</v>
      </c>
      <c r="G107" s="827"/>
      <c r="H107" s="803"/>
      <c r="I107" s="804"/>
    </row>
    <row r="108" spans="6:9" x14ac:dyDescent="0.15">
      <c r="F108" s="830" t="s">
        <v>2095</v>
      </c>
      <c r="G108" s="831"/>
      <c r="H108" s="834">
        <v>200</v>
      </c>
      <c r="I108" s="835"/>
    </row>
    <row r="109" spans="6:9" x14ac:dyDescent="0.15">
      <c r="F109" s="826" t="s">
        <v>2108</v>
      </c>
      <c r="G109" s="827"/>
      <c r="H109" s="832">
        <v>200</v>
      </c>
      <c r="I109" s="833"/>
    </row>
    <row r="110" spans="6:9" x14ac:dyDescent="0.15">
      <c r="F110" s="826" t="s">
        <v>1932</v>
      </c>
      <c r="G110" s="827"/>
      <c r="H110" s="792"/>
      <c r="I110" s="793"/>
    </row>
    <row r="111" spans="6:9" x14ac:dyDescent="0.15">
      <c r="F111" s="830" t="s">
        <v>1819</v>
      </c>
      <c r="G111" s="831"/>
      <c r="H111" s="834">
        <v>685</v>
      </c>
      <c r="I111" s="835"/>
    </row>
    <row r="112" spans="6:9" x14ac:dyDescent="0.15">
      <c r="F112" s="826" t="s">
        <v>1933</v>
      </c>
      <c r="G112" s="827"/>
      <c r="H112" s="832">
        <v>685</v>
      </c>
      <c r="I112" s="833"/>
    </row>
    <row r="113" spans="6:9" x14ac:dyDescent="0.15">
      <c r="F113" s="826" t="s">
        <v>1885</v>
      </c>
      <c r="G113" s="827"/>
      <c r="H113" s="792"/>
      <c r="I113" s="793"/>
    </row>
    <row r="114" spans="6:9" x14ac:dyDescent="0.15">
      <c r="F114" s="830" t="s">
        <v>1817</v>
      </c>
      <c r="G114" s="831"/>
      <c r="H114" s="780">
        <v>3527</v>
      </c>
      <c r="I114" s="781"/>
    </row>
    <row r="115" spans="6:9" x14ac:dyDescent="0.15">
      <c r="F115" s="826" t="s">
        <v>1886</v>
      </c>
      <c r="G115" s="827"/>
      <c r="H115" s="784">
        <v>3527</v>
      </c>
      <c r="I115" s="785"/>
    </row>
    <row r="116" spans="6:9" x14ac:dyDescent="0.15">
      <c r="F116" s="826" t="s">
        <v>1849</v>
      </c>
      <c r="G116" s="827"/>
      <c r="H116" s="828">
        <v>1288283.3899999999</v>
      </c>
      <c r="I116" s="829"/>
    </row>
  </sheetData>
  <mergeCells count="343">
    <mergeCell ref="C8:D8"/>
    <mergeCell ref="C9:D9"/>
    <mergeCell ref="C6:D6"/>
    <mergeCell ref="C7:D7"/>
    <mergeCell ref="C4:D4"/>
    <mergeCell ref="C5:D5"/>
    <mergeCell ref="C2:D2"/>
    <mergeCell ref="C3:D3"/>
    <mergeCell ref="A14:B14"/>
    <mergeCell ref="C14:D14"/>
    <mergeCell ref="A15:B15"/>
    <mergeCell ref="C15:D15"/>
    <mergeCell ref="A12:B12"/>
    <mergeCell ref="C12:D12"/>
    <mergeCell ref="A13:B13"/>
    <mergeCell ref="C13:D13"/>
    <mergeCell ref="C10:D10"/>
    <mergeCell ref="A11:B11"/>
    <mergeCell ref="C11:D11"/>
    <mergeCell ref="A20:B20"/>
    <mergeCell ref="C20:D20"/>
    <mergeCell ref="A21:B21"/>
    <mergeCell ref="C21:D21"/>
    <mergeCell ref="A18:B18"/>
    <mergeCell ref="C18:D18"/>
    <mergeCell ref="A19:B19"/>
    <mergeCell ref="C19:D19"/>
    <mergeCell ref="A16:B16"/>
    <mergeCell ref="C16:D16"/>
    <mergeCell ref="A17:B17"/>
    <mergeCell ref="C17:D17"/>
    <mergeCell ref="A26:B26"/>
    <mergeCell ref="C26:D26"/>
    <mergeCell ref="A27:B27"/>
    <mergeCell ref="C27:D27"/>
    <mergeCell ref="A24:B24"/>
    <mergeCell ref="C24:D24"/>
    <mergeCell ref="A25:B25"/>
    <mergeCell ref="C25:D25"/>
    <mergeCell ref="A22:B22"/>
    <mergeCell ref="C22:D22"/>
    <mergeCell ref="A23:B23"/>
    <mergeCell ref="C23:D23"/>
    <mergeCell ref="A32:B32"/>
    <mergeCell ref="C32:D32"/>
    <mergeCell ref="A33:B33"/>
    <mergeCell ref="C33:D33"/>
    <mergeCell ref="A30:B30"/>
    <mergeCell ref="C30:D30"/>
    <mergeCell ref="A31:B31"/>
    <mergeCell ref="C31:D31"/>
    <mergeCell ref="A28:B28"/>
    <mergeCell ref="C28:D28"/>
    <mergeCell ref="A29:B29"/>
    <mergeCell ref="C29:D29"/>
    <mergeCell ref="A39:B39"/>
    <mergeCell ref="C39:D39"/>
    <mergeCell ref="A40:B40"/>
    <mergeCell ref="C40:D40"/>
    <mergeCell ref="A37:B37"/>
    <mergeCell ref="C37:D37"/>
    <mergeCell ref="A38:B38"/>
    <mergeCell ref="C38:D38"/>
    <mergeCell ref="A34:B34"/>
    <mergeCell ref="C34:D34"/>
    <mergeCell ref="A35:D35"/>
    <mergeCell ref="A36:B36"/>
    <mergeCell ref="C36:D36"/>
    <mergeCell ref="A45:B45"/>
    <mergeCell ref="C45:D45"/>
    <mergeCell ref="A46:B46"/>
    <mergeCell ref="C46:D46"/>
    <mergeCell ref="A43:B43"/>
    <mergeCell ref="C43:D43"/>
    <mergeCell ref="A44:B44"/>
    <mergeCell ref="C44:D44"/>
    <mergeCell ref="A41:B41"/>
    <mergeCell ref="C41:D41"/>
    <mergeCell ref="A42:B42"/>
    <mergeCell ref="C42:D42"/>
    <mergeCell ref="A51:B51"/>
    <mergeCell ref="C51:D51"/>
    <mergeCell ref="A52:B52"/>
    <mergeCell ref="C52:D52"/>
    <mergeCell ref="A49:B49"/>
    <mergeCell ref="C49:D49"/>
    <mergeCell ref="A50:B50"/>
    <mergeCell ref="C50:D50"/>
    <mergeCell ref="A47:B47"/>
    <mergeCell ref="C47:D47"/>
    <mergeCell ref="A48:B48"/>
    <mergeCell ref="C48:D48"/>
    <mergeCell ref="A57:B57"/>
    <mergeCell ref="C57:D57"/>
    <mergeCell ref="A58:B58"/>
    <mergeCell ref="C58:D58"/>
    <mergeCell ref="A55:B55"/>
    <mergeCell ref="C55:D55"/>
    <mergeCell ref="A56:B56"/>
    <mergeCell ref="C56:D56"/>
    <mergeCell ref="A53:B53"/>
    <mergeCell ref="C53:D53"/>
    <mergeCell ref="A54:B54"/>
    <mergeCell ref="C54:D54"/>
    <mergeCell ref="A63:B63"/>
    <mergeCell ref="C63:D63"/>
    <mergeCell ref="A64:B64"/>
    <mergeCell ref="C64:D64"/>
    <mergeCell ref="A61:B61"/>
    <mergeCell ref="C61:D61"/>
    <mergeCell ref="A62:B62"/>
    <mergeCell ref="C62:D62"/>
    <mergeCell ref="A59:B59"/>
    <mergeCell ref="C59:D59"/>
    <mergeCell ref="A60:B60"/>
    <mergeCell ref="C60:D60"/>
    <mergeCell ref="A67:B67"/>
    <mergeCell ref="C67:D67"/>
    <mergeCell ref="A68:D68"/>
    <mergeCell ref="A69:B69"/>
    <mergeCell ref="C69:D69"/>
    <mergeCell ref="A65:B65"/>
    <mergeCell ref="C65:D65"/>
    <mergeCell ref="A66:B66"/>
    <mergeCell ref="C66:D66"/>
    <mergeCell ref="A74:B74"/>
    <mergeCell ref="C74:D74"/>
    <mergeCell ref="A75:B75"/>
    <mergeCell ref="C75:D75"/>
    <mergeCell ref="A72:B72"/>
    <mergeCell ref="C72:D72"/>
    <mergeCell ref="A73:B73"/>
    <mergeCell ref="C73:D73"/>
    <mergeCell ref="A70:B70"/>
    <mergeCell ref="C70:D70"/>
    <mergeCell ref="A71:B71"/>
    <mergeCell ref="C71:D71"/>
    <mergeCell ref="C81:D81"/>
    <mergeCell ref="A78:B78"/>
    <mergeCell ref="C78:D78"/>
    <mergeCell ref="A79:B79"/>
    <mergeCell ref="C79:D79"/>
    <mergeCell ref="A76:B76"/>
    <mergeCell ref="C76:D76"/>
    <mergeCell ref="A77:B77"/>
    <mergeCell ref="C77:D77"/>
    <mergeCell ref="H22:I22"/>
    <mergeCell ref="H23:I23"/>
    <mergeCell ref="F19:I19"/>
    <mergeCell ref="H20:I20"/>
    <mergeCell ref="H21:I21"/>
    <mergeCell ref="A88:B88"/>
    <mergeCell ref="C88:D88"/>
    <mergeCell ref="A89:B89"/>
    <mergeCell ref="C89:D89"/>
    <mergeCell ref="A86:B86"/>
    <mergeCell ref="C86:D86"/>
    <mergeCell ref="A87:B87"/>
    <mergeCell ref="C87:D87"/>
    <mergeCell ref="A84:B84"/>
    <mergeCell ref="C84:D84"/>
    <mergeCell ref="A85:B85"/>
    <mergeCell ref="C85:D85"/>
    <mergeCell ref="A82:B82"/>
    <mergeCell ref="C82:D82"/>
    <mergeCell ref="A83:B83"/>
    <mergeCell ref="C83:D83"/>
    <mergeCell ref="A80:B80"/>
    <mergeCell ref="C80:D80"/>
    <mergeCell ref="A81:B81"/>
    <mergeCell ref="H32:I32"/>
    <mergeCell ref="H33:I33"/>
    <mergeCell ref="H30:I30"/>
    <mergeCell ref="H31:I31"/>
    <mergeCell ref="H28:I28"/>
    <mergeCell ref="H29:I29"/>
    <mergeCell ref="H26:I26"/>
    <mergeCell ref="H27:I27"/>
    <mergeCell ref="H24:I24"/>
    <mergeCell ref="H25:I25"/>
    <mergeCell ref="F38:G38"/>
    <mergeCell ref="H38:I38"/>
    <mergeCell ref="F39:G39"/>
    <mergeCell ref="H39:I39"/>
    <mergeCell ref="F36:G36"/>
    <mergeCell ref="H36:I36"/>
    <mergeCell ref="F37:G37"/>
    <mergeCell ref="H37:I37"/>
    <mergeCell ref="H34:I34"/>
    <mergeCell ref="F35:G35"/>
    <mergeCell ref="H35:I35"/>
    <mergeCell ref="F44:G44"/>
    <mergeCell ref="H44:I44"/>
    <mergeCell ref="F45:G45"/>
    <mergeCell ref="H45:I45"/>
    <mergeCell ref="F42:G42"/>
    <mergeCell ref="H42:I42"/>
    <mergeCell ref="F43:G43"/>
    <mergeCell ref="H43:I43"/>
    <mergeCell ref="F40:G40"/>
    <mergeCell ref="H40:I40"/>
    <mergeCell ref="F41:G41"/>
    <mergeCell ref="H41:I41"/>
    <mergeCell ref="F50:G50"/>
    <mergeCell ref="H50:I50"/>
    <mergeCell ref="F51:G51"/>
    <mergeCell ref="H51:I51"/>
    <mergeCell ref="F48:G48"/>
    <mergeCell ref="H48:I48"/>
    <mergeCell ref="F49:G49"/>
    <mergeCell ref="H49:I49"/>
    <mergeCell ref="F46:G46"/>
    <mergeCell ref="H46:I46"/>
    <mergeCell ref="F47:G47"/>
    <mergeCell ref="H47:I47"/>
    <mergeCell ref="F57:G57"/>
    <mergeCell ref="H57:I57"/>
    <mergeCell ref="F58:G58"/>
    <mergeCell ref="H58:I58"/>
    <mergeCell ref="F55:G55"/>
    <mergeCell ref="H55:I55"/>
    <mergeCell ref="F56:G56"/>
    <mergeCell ref="H56:I56"/>
    <mergeCell ref="F52:I52"/>
    <mergeCell ref="F53:G53"/>
    <mergeCell ref="H53:I53"/>
    <mergeCell ref="F54:G54"/>
    <mergeCell ref="H54:I54"/>
    <mergeCell ref="F63:G63"/>
    <mergeCell ref="H63:I63"/>
    <mergeCell ref="F64:G64"/>
    <mergeCell ref="H64:I64"/>
    <mergeCell ref="F61:G61"/>
    <mergeCell ref="H61:I61"/>
    <mergeCell ref="F62:G62"/>
    <mergeCell ref="H62:I62"/>
    <mergeCell ref="F59:G59"/>
    <mergeCell ref="H59:I59"/>
    <mergeCell ref="F60:G60"/>
    <mergeCell ref="H60:I60"/>
    <mergeCell ref="F69:G69"/>
    <mergeCell ref="H69:I69"/>
    <mergeCell ref="F70:G70"/>
    <mergeCell ref="H70:I70"/>
    <mergeCell ref="F67:G67"/>
    <mergeCell ref="H67:I67"/>
    <mergeCell ref="F68:G68"/>
    <mergeCell ref="H68:I68"/>
    <mergeCell ref="F65:G65"/>
    <mergeCell ref="H65:I65"/>
    <mergeCell ref="F66:G66"/>
    <mergeCell ref="H66:I66"/>
    <mergeCell ref="F75:G75"/>
    <mergeCell ref="H75:I75"/>
    <mergeCell ref="F76:G76"/>
    <mergeCell ref="H76:I76"/>
    <mergeCell ref="F73:G73"/>
    <mergeCell ref="H73:I73"/>
    <mergeCell ref="F74:G74"/>
    <mergeCell ref="H74:I74"/>
    <mergeCell ref="F71:G71"/>
    <mergeCell ref="H71:I71"/>
    <mergeCell ref="F72:G72"/>
    <mergeCell ref="H72:I72"/>
    <mergeCell ref="F81:G81"/>
    <mergeCell ref="H81:I81"/>
    <mergeCell ref="F82:G82"/>
    <mergeCell ref="H82:I82"/>
    <mergeCell ref="F79:G79"/>
    <mergeCell ref="H79:I79"/>
    <mergeCell ref="F80:G80"/>
    <mergeCell ref="H80:I80"/>
    <mergeCell ref="F77:G77"/>
    <mergeCell ref="H77:I77"/>
    <mergeCell ref="F78:G78"/>
    <mergeCell ref="H78:I78"/>
    <mergeCell ref="F86:G86"/>
    <mergeCell ref="H86:I86"/>
    <mergeCell ref="F87:G87"/>
    <mergeCell ref="H87:I87"/>
    <mergeCell ref="F83:G83"/>
    <mergeCell ref="H83:I83"/>
    <mergeCell ref="F84:I84"/>
    <mergeCell ref="F85:G85"/>
    <mergeCell ref="H85:I85"/>
    <mergeCell ref="F92:G92"/>
    <mergeCell ref="H92:I92"/>
    <mergeCell ref="F93:G93"/>
    <mergeCell ref="H93:I93"/>
    <mergeCell ref="F90:G90"/>
    <mergeCell ref="H90:I90"/>
    <mergeCell ref="F91:G91"/>
    <mergeCell ref="H91:I91"/>
    <mergeCell ref="F88:G88"/>
    <mergeCell ref="H88:I88"/>
    <mergeCell ref="F89:G89"/>
    <mergeCell ref="H89:I89"/>
    <mergeCell ref="F98:G98"/>
    <mergeCell ref="H98:I98"/>
    <mergeCell ref="F99:G99"/>
    <mergeCell ref="H99:I99"/>
    <mergeCell ref="F96:G96"/>
    <mergeCell ref="H96:I96"/>
    <mergeCell ref="F97:G97"/>
    <mergeCell ref="H97:I97"/>
    <mergeCell ref="F94:G94"/>
    <mergeCell ref="H94:I94"/>
    <mergeCell ref="F95:G95"/>
    <mergeCell ref="H95:I95"/>
    <mergeCell ref="F104:G104"/>
    <mergeCell ref="H104:I104"/>
    <mergeCell ref="F105:G105"/>
    <mergeCell ref="H105:I105"/>
    <mergeCell ref="F102:G102"/>
    <mergeCell ref="H102:I102"/>
    <mergeCell ref="F103:G103"/>
    <mergeCell ref="H103:I103"/>
    <mergeCell ref="F100:G100"/>
    <mergeCell ref="H100:I100"/>
    <mergeCell ref="F101:G101"/>
    <mergeCell ref="H101:I101"/>
    <mergeCell ref="F110:G110"/>
    <mergeCell ref="H110:I110"/>
    <mergeCell ref="F111:G111"/>
    <mergeCell ref="H111:I111"/>
    <mergeCell ref="F108:G108"/>
    <mergeCell ref="H108:I108"/>
    <mergeCell ref="F109:G109"/>
    <mergeCell ref="H109:I109"/>
    <mergeCell ref="F106:G106"/>
    <mergeCell ref="H106:I106"/>
    <mergeCell ref="F107:G107"/>
    <mergeCell ref="H107:I107"/>
    <mergeCell ref="F116:G116"/>
    <mergeCell ref="H116:I116"/>
    <mergeCell ref="F114:G114"/>
    <mergeCell ref="H114:I114"/>
    <mergeCell ref="F115:G115"/>
    <mergeCell ref="H115:I115"/>
    <mergeCell ref="F112:G112"/>
    <mergeCell ref="H112:I112"/>
    <mergeCell ref="F113:G113"/>
    <mergeCell ref="H113:I113"/>
  </mergeCells>
  <pageMargins left="0.7" right="0.7" top="0.75" bottom="0.75" header="0.3" footer="0.3"/>
  <pageSetup orientation="portrait" horizontalDpi="300" verticalDpi="30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22E4-B35D-43E6-92ED-CBE1B388D907}">
  <sheetPr>
    <pageSetUpPr fitToPage="1"/>
  </sheetPr>
  <dimension ref="A1:S64"/>
  <sheetViews>
    <sheetView workbookViewId="0">
      <selection activeCell="C31" sqref="C31"/>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5" max="15" width="15.6640625" customWidth="1"/>
  </cols>
  <sheetData>
    <row r="1" spans="1:19" ht="96.5" customHeight="1" thickBot="1" x14ac:dyDescent="0.2">
      <c r="A1" s="773"/>
      <c r="B1" s="773"/>
      <c r="C1" s="773"/>
      <c r="D1" s="773"/>
      <c r="E1" s="773"/>
      <c r="F1" s="773"/>
      <c r="G1" s="773"/>
      <c r="H1" s="773"/>
      <c r="I1" s="773"/>
      <c r="J1" s="773"/>
      <c r="K1" s="773"/>
      <c r="L1" s="773"/>
      <c r="M1" s="774"/>
    </row>
    <row r="2" spans="1:19" ht="17" thickBot="1" x14ac:dyDescent="0.25">
      <c r="A2" s="43">
        <v>44986</v>
      </c>
      <c r="B2" s="44"/>
      <c r="C2" s="44"/>
      <c r="D2" s="44"/>
      <c r="E2" s="44"/>
      <c r="F2" s="44"/>
      <c r="G2" s="44"/>
      <c r="H2" s="44"/>
      <c r="I2" s="44"/>
      <c r="J2" s="44"/>
      <c r="K2" s="44"/>
      <c r="L2" s="44"/>
      <c r="M2" s="45" t="s">
        <v>66</v>
      </c>
      <c r="O2" s="23"/>
    </row>
    <row r="3" spans="1:19" ht="17" thickBot="1" x14ac:dyDescent="0.2">
      <c r="A3" s="46"/>
      <c r="B3" s="777" t="s">
        <v>67</v>
      </c>
      <c r="C3" s="766"/>
      <c r="D3" s="768"/>
      <c r="E3" s="766" t="s">
        <v>48</v>
      </c>
      <c r="F3" s="766"/>
      <c r="G3" s="767"/>
      <c r="H3" s="766" t="s">
        <v>68</v>
      </c>
      <c r="I3" s="766"/>
      <c r="J3" s="767"/>
      <c r="K3" s="766" t="s">
        <v>49</v>
      </c>
      <c r="L3" s="766"/>
      <c r="M3" s="768"/>
      <c r="O3" s="23"/>
    </row>
    <row r="4" spans="1:19"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9" ht="16" x14ac:dyDescent="0.2">
      <c r="A5" s="51" t="s">
        <v>42</v>
      </c>
      <c r="B5" s="225">
        <v>0</v>
      </c>
      <c r="C5" s="225">
        <v>0</v>
      </c>
      <c r="D5" s="120">
        <v>0</v>
      </c>
      <c r="E5" s="231">
        <v>0</v>
      </c>
      <c r="F5" s="231">
        <v>0</v>
      </c>
      <c r="G5" s="398">
        <v>0</v>
      </c>
      <c r="H5" s="238">
        <f>SUM(B5+'Feb Report'!H5)</f>
        <v>16</v>
      </c>
      <c r="I5" s="238">
        <f>SUM(C5+'Feb Report'!I5)</f>
        <v>16</v>
      </c>
      <c r="J5" s="291">
        <f>SUM(D5+'Feb Report'!J5)</f>
        <v>1521923.8599999999</v>
      </c>
      <c r="K5" s="349">
        <f>SUM(E5+'Feb Report'!K5)</f>
        <v>6</v>
      </c>
      <c r="L5" s="349">
        <f>SUM(F5+'Feb Report'!L5)</f>
        <v>6</v>
      </c>
      <c r="M5" s="402">
        <f>SUM(G5+'Feb Report'!M5)</f>
        <v>512074</v>
      </c>
      <c r="O5" s="331"/>
      <c r="S5" s="33"/>
    </row>
    <row r="6" spans="1:19" ht="16" x14ac:dyDescent="0.2">
      <c r="A6" s="52" t="s">
        <v>41</v>
      </c>
      <c r="B6" s="225">
        <f>'03 Data Dump'!R83</f>
        <v>8</v>
      </c>
      <c r="C6" s="225">
        <f>'03 Data Dump'!R83</f>
        <v>8</v>
      </c>
      <c r="D6" s="120">
        <f>'03 Data Dump'!S83</f>
        <v>894909.62</v>
      </c>
      <c r="E6" s="233">
        <v>6</v>
      </c>
      <c r="F6" s="233">
        <v>6</v>
      </c>
      <c r="G6" s="398">
        <v>954972.88</v>
      </c>
      <c r="H6" s="228">
        <f>SUM(B6+'Feb Report'!H6)</f>
        <v>75</v>
      </c>
      <c r="I6" s="228">
        <f>SUM(C6+'Feb Report'!I6)</f>
        <v>75</v>
      </c>
      <c r="J6" s="292">
        <f>SUM(D6+'Feb Report'!J6)</f>
        <v>10296157.68</v>
      </c>
      <c r="K6" s="350">
        <f>SUM(E6+'Feb Report'!K6)</f>
        <v>87</v>
      </c>
      <c r="L6" s="350">
        <f>SUM(F6+'Feb Report'!L6)</f>
        <v>87</v>
      </c>
      <c r="M6" s="403">
        <f>SUM(G6+'Feb Report'!M6)</f>
        <v>11413267.750000002</v>
      </c>
    </row>
    <row r="7" spans="1:19" ht="16" x14ac:dyDescent="0.2">
      <c r="A7" s="52" t="s">
        <v>5</v>
      </c>
      <c r="B7" s="226">
        <v>0</v>
      </c>
      <c r="C7" s="227">
        <v>0</v>
      </c>
      <c r="D7" s="120">
        <v>0</v>
      </c>
      <c r="E7" s="233">
        <v>0</v>
      </c>
      <c r="F7" s="233">
        <v>0</v>
      </c>
      <c r="G7" s="398">
        <v>0</v>
      </c>
      <c r="H7" s="228">
        <f>SUM(B7+'Feb Report'!H7)</f>
        <v>6</v>
      </c>
      <c r="I7" s="228">
        <f>SUM(C7+'Feb Report'!I7)</f>
        <v>12</v>
      </c>
      <c r="J7" s="292">
        <f>SUM(D7+'Feb Report'!J7)</f>
        <v>432665.3</v>
      </c>
      <c r="K7" s="350">
        <f>SUM(E7+'Feb Report'!K7)</f>
        <v>4</v>
      </c>
      <c r="L7" s="350">
        <f>SUM(F7+'Feb Report'!L7)</f>
        <v>6</v>
      </c>
      <c r="M7" s="403">
        <f>SUM(G7+'Feb Report'!M7)</f>
        <v>732566.25</v>
      </c>
    </row>
    <row r="8" spans="1:19" ht="16" x14ac:dyDescent="0.2">
      <c r="A8" s="52" t="s">
        <v>39</v>
      </c>
      <c r="B8" s="226">
        <v>0</v>
      </c>
      <c r="C8" s="226">
        <v>0</v>
      </c>
      <c r="D8" s="121">
        <v>0</v>
      </c>
      <c r="E8" s="233">
        <v>6</v>
      </c>
      <c r="F8" s="233">
        <v>53</v>
      </c>
      <c r="G8" s="398">
        <v>2446025.14</v>
      </c>
      <c r="H8" s="228">
        <f>SUM(B8+'Feb Report'!H8)</f>
        <v>21</v>
      </c>
      <c r="I8" s="228">
        <f>SUM(C8+'Feb Report'!I8)</f>
        <v>497</v>
      </c>
      <c r="J8" s="292">
        <f>SUM(D8+'Feb Report'!J8)</f>
        <v>24435575.219999999</v>
      </c>
      <c r="K8" s="350">
        <f>SUM(E8+'Feb Report'!K8)</f>
        <v>51</v>
      </c>
      <c r="L8" s="350">
        <f>SUM(F8+'Feb Report'!L8)</f>
        <v>733</v>
      </c>
      <c r="M8" s="403">
        <f>SUM(G8+'Feb Report'!M8)</f>
        <v>37279039.079999998</v>
      </c>
    </row>
    <row r="9" spans="1:19" ht="16" x14ac:dyDescent="0.2">
      <c r="A9" s="52" t="s">
        <v>40</v>
      </c>
      <c r="B9" s="226">
        <v>0</v>
      </c>
      <c r="C9" s="226">
        <v>0</v>
      </c>
      <c r="D9" s="121">
        <v>0</v>
      </c>
      <c r="E9" s="233">
        <v>0</v>
      </c>
      <c r="F9" s="233">
        <v>0</v>
      </c>
      <c r="G9" s="398">
        <v>0</v>
      </c>
      <c r="H9" s="228">
        <f>SUM(B9+'Feb Report'!H9)</f>
        <v>0</v>
      </c>
      <c r="I9" s="228">
        <f>SUM(C9+'Feb Report'!I9)</f>
        <v>0</v>
      </c>
      <c r="J9" s="292">
        <f>SUM(D9+'Feb Report'!J9)</f>
        <v>0</v>
      </c>
      <c r="K9" s="350">
        <f>SUM(E9+'Feb Report'!K9)</f>
        <v>0</v>
      </c>
      <c r="L9" s="350">
        <f>SUM(F9+'Feb Report'!L9)</f>
        <v>0</v>
      </c>
      <c r="M9" s="403">
        <f>SUM(G9+'Feb Report'!M9)</f>
        <v>0</v>
      </c>
      <c r="O9" s="23"/>
    </row>
    <row r="10" spans="1:19" ht="16" x14ac:dyDescent="0.2">
      <c r="A10" s="52" t="s">
        <v>43</v>
      </c>
      <c r="B10" s="226">
        <v>0</v>
      </c>
      <c r="C10" s="226">
        <v>0</v>
      </c>
      <c r="D10" s="121">
        <v>0</v>
      </c>
      <c r="E10" s="233">
        <v>0</v>
      </c>
      <c r="F10" s="232">
        <v>0</v>
      </c>
      <c r="G10" s="398">
        <v>0</v>
      </c>
      <c r="H10" s="228">
        <f>SUM(B10+'Feb Report'!H10)</f>
        <v>15</v>
      </c>
      <c r="I10" s="228">
        <f>SUM(C10+'Feb Report'!I10)</f>
        <v>15</v>
      </c>
      <c r="J10" s="292">
        <f>SUM(D10+'Feb Report'!J10)</f>
        <v>995597.9</v>
      </c>
      <c r="K10" s="350">
        <f>SUM(E10+'Feb Report'!K10)</f>
        <v>23</v>
      </c>
      <c r="L10" s="350">
        <f>SUM(F10+'Feb Report'!L10)</f>
        <v>23</v>
      </c>
      <c r="M10" s="403">
        <f>SUM(G10+'Feb Report'!M10)</f>
        <v>1975963.53</v>
      </c>
    </row>
    <row r="11" spans="1:19" ht="16" x14ac:dyDescent="0.2">
      <c r="A11" s="52" t="s">
        <v>37</v>
      </c>
      <c r="B11" s="228">
        <f>'03 Data Dump'!R84</f>
        <v>6</v>
      </c>
      <c r="C11" s="228">
        <f>'03 Data Dump'!R84</f>
        <v>6</v>
      </c>
      <c r="D11" s="122">
        <f>'03 Data Dump'!S84</f>
        <v>495655.6</v>
      </c>
      <c r="E11" s="233">
        <v>0</v>
      </c>
      <c r="F11" s="232">
        <v>0</v>
      </c>
      <c r="G11" s="399">
        <v>0</v>
      </c>
      <c r="H11" s="228">
        <f>SUM(B11+'Feb Report'!H11)</f>
        <v>6</v>
      </c>
      <c r="I11" s="228">
        <f>SUM(C11+'Feb Report'!I11)</f>
        <v>6</v>
      </c>
      <c r="J11" s="292">
        <f>SUM(D11+'Feb Report'!J11)</f>
        <v>495655.6</v>
      </c>
      <c r="K11" s="350">
        <f>SUM(E11+'Feb Report'!K11)</f>
        <v>22</v>
      </c>
      <c r="L11" s="350">
        <f>SUM(F11+'Feb Report'!L11)</f>
        <v>26</v>
      </c>
      <c r="M11" s="403">
        <f>SUM(G11+'Feb Report'!M11)</f>
        <v>2011879.8499999996</v>
      </c>
    </row>
    <row r="12" spans="1:19" ht="16" x14ac:dyDescent="0.2">
      <c r="A12" s="52" t="s">
        <v>38</v>
      </c>
      <c r="B12" s="226">
        <v>0</v>
      </c>
      <c r="C12" s="226">
        <v>0</v>
      </c>
      <c r="D12" s="121">
        <v>0</v>
      </c>
      <c r="E12" s="233">
        <v>3</v>
      </c>
      <c r="F12" s="235">
        <v>3</v>
      </c>
      <c r="G12" s="399">
        <v>202766.80000000002</v>
      </c>
      <c r="H12" s="228">
        <f>SUM(B12+'Feb Report'!H12)</f>
        <v>0</v>
      </c>
      <c r="I12" s="228">
        <f>SUM(C12+'Feb Report'!I12)</f>
        <v>0</v>
      </c>
      <c r="J12" s="292">
        <f>SUM(D12+'Feb Report'!J12)</f>
        <v>0</v>
      </c>
      <c r="K12" s="350">
        <f>SUM(E12+'Feb Report'!K12)</f>
        <v>9</v>
      </c>
      <c r="L12" s="350">
        <f>SUM(F12+'Feb Report'!L12)</f>
        <v>9</v>
      </c>
      <c r="M12" s="403">
        <f>SUM(G12+'Feb Report'!M12)</f>
        <v>747257.5</v>
      </c>
    </row>
    <row r="13" spans="1:19" ht="17" x14ac:dyDescent="0.2">
      <c r="A13" s="54" t="s">
        <v>6</v>
      </c>
      <c r="B13" s="226">
        <f>'03 Data Dump'!Q99</f>
        <v>4</v>
      </c>
      <c r="C13" s="226">
        <f>'03 Data Dump'!Q99</f>
        <v>4</v>
      </c>
      <c r="D13" s="122">
        <f>'03 Data Dump'!N103</f>
        <v>36964.400000000001</v>
      </c>
      <c r="E13" s="233">
        <v>9</v>
      </c>
      <c r="F13" s="232">
        <v>9</v>
      </c>
      <c r="G13" s="398">
        <v>146404.4</v>
      </c>
      <c r="H13" s="228">
        <f>SUM(B13+'Feb Report'!H13)</f>
        <v>28</v>
      </c>
      <c r="I13" s="228">
        <f>SUM(C13+'Feb Report'!I13)</f>
        <v>28</v>
      </c>
      <c r="J13" s="292">
        <f>SUM(D13+'Feb Report'!J13)</f>
        <v>433252.54</v>
      </c>
      <c r="K13" s="350">
        <f>SUM(E13+'Feb Report'!K13)</f>
        <v>36</v>
      </c>
      <c r="L13" s="350">
        <f>SUM(F13+'Feb Report'!L13)</f>
        <v>36</v>
      </c>
      <c r="M13" s="403">
        <f>SUM(G13+'Feb Report'!M13)</f>
        <v>424966.04999999993</v>
      </c>
    </row>
    <row r="14" spans="1:19" ht="16" x14ac:dyDescent="0.2">
      <c r="A14" s="52" t="s">
        <v>7</v>
      </c>
      <c r="B14" s="226">
        <v>0</v>
      </c>
      <c r="C14" s="226">
        <v>0</v>
      </c>
      <c r="D14" s="122">
        <v>0</v>
      </c>
      <c r="E14" s="233">
        <v>0</v>
      </c>
      <c r="F14" s="232">
        <v>0</v>
      </c>
      <c r="G14" s="399">
        <v>0</v>
      </c>
      <c r="H14" s="228">
        <f>SUM(B14+'Feb Report'!H14)</f>
        <v>0</v>
      </c>
      <c r="I14" s="228">
        <f>SUM(C14+'Feb Report'!I14)</f>
        <v>0</v>
      </c>
      <c r="J14" s="292">
        <f>SUM(D14+'Feb Report'!J14)</f>
        <v>0</v>
      </c>
      <c r="K14" s="350">
        <f>SUM(E14+'Feb Report'!K14)</f>
        <v>0</v>
      </c>
      <c r="L14" s="350">
        <f>SUM(F14+'Feb Report'!L14)</f>
        <v>0</v>
      </c>
      <c r="M14" s="403">
        <f>SUM(G14+'Feb Report'!M14)</f>
        <v>0</v>
      </c>
    </row>
    <row r="15" spans="1:19" ht="16" x14ac:dyDescent="0.2">
      <c r="A15" s="52" t="s">
        <v>8</v>
      </c>
      <c r="B15" s="226">
        <v>3</v>
      </c>
      <c r="C15" s="226">
        <v>3</v>
      </c>
      <c r="D15" s="122">
        <f>'03 Data Dump'!N107</f>
        <v>147481.42000000001</v>
      </c>
      <c r="E15" s="233">
        <v>3</v>
      </c>
      <c r="F15" s="232">
        <v>3</v>
      </c>
      <c r="G15" s="399">
        <v>1198508.9800000002</v>
      </c>
      <c r="H15" s="228">
        <f>SUM(B15+'Feb Report'!H15)</f>
        <v>13</v>
      </c>
      <c r="I15" s="228">
        <f>SUM(C15+'Feb Report'!I15)</f>
        <v>13</v>
      </c>
      <c r="J15" s="292">
        <f>SUM(D15+'Feb Report'!J15)</f>
        <v>3368180.04</v>
      </c>
      <c r="K15" s="350">
        <f>SUM(E15+'Feb Report'!K15)</f>
        <v>9</v>
      </c>
      <c r="L15" s="350">
        <f>SUM(F15+'Feb Report'!L15)</f>
        <v>9</v>
      </c>
      <c r="M15" s="403">
        <f>SUM(G15+'Feb Report'!M15)</f>
        <v>2406496.1900000004</v>
      </c>
      <c r="O15" s="23"/>
    </row>
    <row r="16" spans="1:19" ht="16" x14ac:dyDescent="0.2">
      <c r="A16" s="52" t="s">
        <v>9</v>
      </c>
      <c r="B16" s="226">
        <v>0</v>
      </c>
      <c r="C16" s="226">
        <v>0</v>
      </c>
      <c r="D16" s="121">
        <v>0</v>
      </c>
      <c r="E16" s="233">
        <v>1</v>
      </c>
      <c r="F16" s="232">
        <v>1</v>
      </c>
      <c r="G16" s="400">
        <v>1494430.56</v>
      </c>
      <c r="H16" s="228">
        <f>SUM(B16+'Feb Report'!H16)</f>
        <v>1</v>
      </c>
      <c r="I16" s="228">
        <f>SUM(C16+'Feb Report'!I16)</f>
        <v>1</v>
      </c>
      <c r="J16" s="292">
        <f>SUM(D16+'Feb Report'!J16)</f>
        <v>37000000</v>
      </c>
      <c r="K16" s="350">
        <f>SUM(E16+'Feb Report'!K16)</f>
        <v>1</v>
      </c>
      <c r="L16" s="350">
        <f>SUM(F16+'Feb Report'!L16)</f>
        <v>1</v>
      </c>
      <c r="M16" s="403">
        <f>SUM(G16+'Feb Report'!M16)</f>
        <v>1494430.56</v>
      </c>
    </row>
    <row r="17" spans="1:15" ht="16" x14ac:dyDescent="0.2">
      <c r="A17" s="52" t="s">
        <v>10</v>
      </c>
      <c r="B17" s="226">
        <v>0</v>
      </c>
      <c r="C17" s="226">
        <v>0</v>
      </c>
      <c r="D17" s="121">
        <v>0</v>
      </c>
      <c r="E17" s="233">
        <v>0</v>
      </c>
      <c r="F17" s="232">
        <v>0</v>
      </c>
      <c r="G17" s="400">
        <v>0</v>
      </c>
      <c r="H17" s="228">
        <f>SUM(B17+'Feb Report'!H17)</f>
        <v>0</v>
      </c>
      <c r="I17" s="228">
        <f>SUM(C17+'Feb Report'!I17)</f>
        <v>0</v>
      </c>
      <c r="J17" s="292">
        <f>SUM(D17+'Feb Report'!J17)</f>
        <v>0</v>
      </c>
      <c r="K17" s="350">
        <f>SUM(E17+'Feb Report'!K17)</f>
        <v>0</v>
      </c>
      <c r="L17" s="350">
        <f>SUM(F17+'Feb Report'!L17)</f>
        <v>0</v>
      </c>
      <c r="M17" s="403">
        <f>SUM(G17+'Feb Report'!M17)</f>
        <v>0</v>
      </c>
    </row>
    <row r="18" spans="1:15" ht="17" thickBot="1" x14ac:dyDescent="0.25">
      <c r="A18" s="55" t="s">
        <v>11</v>
      </c>
      <c r="B18" s="226">
        <v>0</v>
      </c>
      <c r="C18" s="226">
        <v>0</v>
      </c>
      <c r="D18" s="121">
        <v>0</v>
      </c>
      <c r="E18" s="233">
        <v>0</v>
      </c>
      <c r="F18" s="232">
        <v>0</v>
      </c>
      <c r="G18" s="400">
        <v>0</v>
      </c>
      <c r="H18" s="239">
        <f>SUM(B18+'Feb Report'!H18)</f>
        <v>0</v>
      </c>
      <c r="I18" s="239">
        <f>SUM(C18+'Feb Report'!I18)</f>
        <v>0</v>
      </c>
      <c r="J18" s="293">
        <f>SUM(D18+'Feb Report'!J18)</f>
        <v>0</v>
      </c>
      <c r="K18" s="351">
        <f>SUM(E18+'Feb Report'!K18)</f>
        <v>0</v>
      </c>
      <c r="L18" s="351">
        <f>SUM(F18+'Feb Report'!L18)</f>
        <v>0</v>
      </c>
      <c r="M18" s="404">
        <f>SUM(G18+'Feb Report'!M18)</f>
        <v>0</v>
      </c>
    </row>
    <row r="19" spans="1:15" ht="17" thickBot="1" x14ac:dyDescent="0.25">
      <c r="A19" s="56" t="s">
        <v>12</v>
      </c>
      <c r="B19" s="230">
        <f>SUM(B5:B18)</f>
        <v>21</v>
      </c>
      <c r="C19" s="230">
        <f t="shared" ref="C19:M19" si="0">SUM(C5:C18)</f>
        <v>21</v>
      </c>
      <c r="D19" s="88">
        <f t="shared" si="0"/>
        <v>1575011.0399999998</v>
      </c>
      <c r="E19" s="237">
        <f t="shared" si="0"/>
        <v>28</v>
      </c>
      <c r="F19" s="237">
        <f t="shared" si="0"/>
        <v>75</v>
      </c>
      <c r="G19" s="401">
        <f t="shared" si="0"/>
        <v>6443108.7599999998</v>
      </c>
      <c r="H19" s="230">
        <f t="shared" si="0"/>
        <v>181</v>
      </c>
      <c r="I19" s="230">
        <f t="shared" si="0"/>
        <v>663</v>
      </c>
      <c r="J19" s="88">
        <f t="shared" si="0"/>
        <v>78979008.140000001</v>
      </c>
      <c r="K19" s="237">
        <f t="shared" si="0"/>
        <v>248</v>
      </c>
      <c r="L19" s="237">
        <f t="shared" si="0"/>
        <v>936</v>
      </c>
      <c r="M19" s="405">
        <f t="shared" si="0"/>
        <v>58997940.759999998</v>
      </c>
      <c r="N19" s="23"/>
    </row>
    <row r="20" spans="1:15" ht="17" thickBot="1" x14ac:dyDescent="0.25">
      <c r="A20" s="57"/>
      <c r="B20" s="57"/>
      <c r="C20" s="57"/>
      <c r="D20" s="57"/>
      <c r="E20" s="57"/>
      <c r="F20" s="57"/>
      <c r="G20" s="57"/>
      <c r="H20" s="57"/>
      <c r="I20" s="57"/>
      <c r="J20" s="57"/>
      <c r="K20" s="57"/>
      <c r="L20" s="57"/>
      <c r="M20" s="57"/>
    </row>
    <row r="21" spans="1:15"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5" ht="16" x14ac:dyDescent="0.15">
      <c r="A22" s="61" t="s">
        <v>44</v>
      </c>
      <c r="B22" s="133"/>
      <c r="C22" s="240">
        <f>'03 Data Dump'!B82</f>
        <v>59</v>
      </c>
      <c r="D22" s="156">
        <f>'03 Data Dump'!N82</f>
        <v>1043773.04</v>
      </c>
      <c r="E22" s="138"/>
      <c r="F22" s="244">
        <v>20</v>
      </c>
      <c r="G22" s="406">
        <v>685439.04999999993</v>
      </c>
      <c r="H22" s="136"/>
      <c r="I22" s="240">
        <f>SUM(C22+'Feb Report'!I22)</f>
        <v>361</v>
      </c>
      <c r="J22" s="297">
        <f>SUM(D22+'Feb Report'!J22)</f>
        <v>10200520.609999999</v>
      </c>
      <c r="K22" s="249"/>
      <c r="L22" s="278">
        <f>SUM(F22+'Feb Report'!L22)</f>
        <v>354</v>
      </c>
      <c r="M22" s="410">
        <f>SUM(G22+'Feb Report'!M22)</f>
        <v>6808720.3199999994</v>
      </c>
      <c r="O22" s="23"/>
    </row>
    <row r="23" spans="1:15" ht="16" x14ac:dyDescent="0.2">
      <c r="A23" s="62" t="s">
        <v>13</v>
      </c>
      <c r="B23" s="134"/>
      <c r="C23" s="241">
        <f>'03 Data Dump'!B22</f>
        <v>20</v>
      </c>
      <c r="D23" s="157">
        <f>'03 Data Dump'!N22</f>
        <v>2434563</v>
      </c>
      <c r="E23" s="139"/>
      <c r="F23" s="245">
        <v>12</v>
      </c>
      <c r="G23" s="407">
        <v>3362649</v>
      </c>
      <c r="H23" s="134"/>
      <c r="I23" s="241">
        <f>SUM(C23+'Feb Report'!I23)</f>
        <v>201</v>
      </c>
      <c r="J23" s="298">
        <f>SUM(D23+'Feb Report'!J23)</f>
        <v>69898324.680000007</v>
      </c>
      <c r="K23" s="251"/>
      <c r="L23" s="279">
        <f>SUM(F23+'Feb Report'!L23)</f>
        <v>169</v>
      </c>
      <c r="M23" s="411">
        <f>SUM(G23+'Feb Report'!M23)</f>
        <v>28250587.289999999</v>
      </c>
    </row>
    <row r="24" spans="1:15" ht="17" thickBot="1" x14ac:dyDescent="0.25">
      <c r="A24" s="63" t="s">
        <v>47</v>
      </c>
      <c r="B24" s="135"/>
      <c r="C24" s="242">
        <v>1</v>
      </c>
      <c r="D24" s="158">
        <f>'03 Data Dump'!X5</f>
        <v>10000</v>
      </c>
      <c r="E24" s="140"/>
      <c r="F24" s="246">
        <v>0</v>
      </c>
      <c r="G24" s="408">
        <v>0</v>
      </c>
      <c r="H24" s="137"/>
      <c r="I24" s="248">
        <f>SUM(C24+'Feb Report'!I24)</f>
        <v>23</v>
      </c>
      <c r="J24" s="299">
        <f>SUM(D24+'Feb Report'!J24)</f>
        <v>3779949.68</v>
      </c>
      <c r="K24" s="253"/>
      <c r="L24" s="280">
        <f>SUM(F24+'Feb Report'!L24)</f>
        <v>8</v>
      </c>
      <c r="M24" s="412">
        <f>SUM(G24+'Feb Report'!M24)</f>
        <v>5168616.22</v>
      </c>
    </row>
    <row r="25" spans="1:15" ht="17" thickBot="1" x14ac:dyDescent="0.25">
      <c r="A25" s="64" t="s">
        <v>14</v>
      </c>
      <c r="B25" s="132"/>
      <c r="C25" s="243">
        <f>SUM(C22:C24)</f>
        <v>80</v>
      </c>
      <c r="D25" s="91">
        <f>SUM(D22:D24)</f>
        <v>3488336.04</v>
      </c>
      <c r="E25" s="129"/>
      <c r="F25" s="247">
        <f>SUM(F22:F24)</f>
        <v>32</v>
      </c>
      <c r="G25" s="409">
        <f>SUM(G22:G24)</f>
        <v>4048088.05</v>
      </c>
      <c r="H25" s="132"/>
      <c r="I25" s="243">
        <f>SUM(I22:I24)</f>
        <v>585</v>
      </c>
      <c r="J25" s="91">
        <f>SUM(J22:J24)</f>
        <v>83878794.970000014</v>
      </c>
      <c r="K25" s="322"/>
      <c r="L25" s="247">
        <f>SUM(L22:L24)</f>
        <v>531</v>
      </c>
      <c r="M25" s="413">
        <f>SUM(M22:M24)</f>
        <v>40227923.829999998</v>
      </c>
    </row>
    <row r="26" spans="1:15" ht="17" thickBot="1" x14ac:dyDescent="0.25">
      <c r="A26" s="57"/>
      <c r="B26" s="57"/>
      <c r="C26" s="57"/>
      <c r="D26" s="57"/>
      <c r="E26" s="57"/>
      <c r="F26" s="57"/>
      <c r="G26" s="57"/>
      <c r="H26" s="57"/>
      <c r="I26" s="57"/>
      <c r="J26" s="57"/>
      <c r="K26" s="57"/>
      <c r="L26" s="57"/>
      <c r="M26" s="57"/>
    </row>
    <row r="27" spans="1:15"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5" ht="18" thickBot="1" x14ac:dyDescent="0.25">
      <c r="A28" s="67" t="s">
        <v>62</v>
      </c>
      <c r="B28" s="126"/>
      <c r="C28" s="127">
        <v>2</v>
      </c>
      <c r="D28" s="103">
        <f>SUM(C5:C12)+C28</f>
        <v>16</v>
      </c>
      <c r="E28" s="129"/>
      <c r="F28" s="128">
        <v>2</v>
      </c>
      <c r="G28" s="99">
        <f>SUM(F5:F12)+F28</f>
        <v>64</v>
      </c>
      <c r="H28" s="125"/>
      <c r="I28" s="124">
        <f>SUM(C28+'Feb Report'!I28)</f>
        <v>16</v>
      </c>
      <c r="J28" s="124">
        <f>SUM(D28+'Feb Report'!J28)</f>
        <v>637</v>
      </c>
      <c r="K28" s="129"/>
      <c r="L28" s="128">
        <f>SUM(F28+'Feb Report'!L28)</f>
        <v>14</v>
      </c>
      <c r="M28" s="128">
        <f>SUM(G28+'Feb Report'!M28)</f>
        <v>904</v>
      </c>
      <c r="O28" s="23"/>
    </row>
    <row r="29" spans="1:15" ht="17" thickBot="1" x14ac:dyDescent="0.25">
      <c r="A29" s="57"/>
      <c r="B29" s="57"/>
      <c r="C29" s="57"/>
      <c r="D29" s="57"/>
      <c r="E29" s="57"/>
      <c r="F29" s="57"/>
      <c r="G29" s="57"/>
      <c r="H29" s="57"/>
      <c r="I29" s="57"/>
      <c r="J29" s="57"/>
      <c r="K29" s="57"/>
      <c r="L29" s="57"/>
      <c r="M29" s="57"/>
    </row>
    <row r="30" spans="1:15"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5" ht="35" thickBot="1" x14ac:dyDescent="0.25">
      <c r="A31" s="69" t="s">
        <v>64</v>
      </c>
      <c r="B31" s="126"/>
      <c r="C31" s="131">
        <f>SUM(B19+C25)</f>
        <v>101</v>
      </c>
      <c r="D31" s="91">
        <f>SUM(D19+D25)</f>
        <v>5063347.08</v>
      </c>
      <c r="E31" s="308"/>
      <c r="F31" s="128">
        <f>SUM(E19+F25)</f>
        <v>60</v>
      </c>
      <c r="G31" s="409">
        <f>SUM(G19+G25)</f>
        <v>10491196.809999999</v>
      </c>
      <c r="H31" s="126"/>
      <c r="I31" s="131">
        <f>SUM(H19+I25)</f>
        <v>766</v>
      </c>
      <c r="J31" s="91">
        <f>SUM(J19+J25)</f>
        <v>162857803.11000001</v>
      </c>
      <c r="K31" s="148"/>
      <c r="L31" s="128">
        <f>SUM(K19+L25)</f>
        <v>779</v>
      </c>
      <c r="M31" s="414">
        <f>SUM(M19+M25)</f>
        <v>99225864.590000004</v>
      </c>
      <c r="O31" s="23"/>
    </row>
    <row r="32" spans="1:15" ht="17" thickBot="1" x14ac:dyDescent="0.25">
      <c r="A32" s="57"/>
      <c r="B32" s="57"/>
      <c r="C32" s="57"/>
      <c r="D32" s="57"/>
      <c r="E32" s="57"/>
      <c r="F32" s="57"/>
      <c r="G32" s="57"/>
      <c r="H32" s="57"/>
      <c r="I32" s="57"/>
      <c r="J32" s="57"/>
      <c r="K32" s="57"/>
      <c r="L32" s="57"/>
      <c r="M32" s="57"/>
    </row>
    <row r="33" spans="1:15" ht="17" thickBot="1" x14ac:dyDescent="0.25">
      <c r="A33" s="70" t="s">
        <v>45</v>
      </c>
      <c r="B33" s="763">
        <f>'03 Data Dump'!N110</f>
        <v>8880681.8999999985</v>
      </c>
      <c r="C33" s="763"/>
      <c r="D33" s="764"/>
      <c r="E33" s="57"/>
      <c r="F33" s="57"/>
      <c r="G33" s="345"/>
      <c r="H33" s="57"/>
      <c r="I33" s="57"/>
      <c r="J33" s="57"/>
      <c r="K33" s="57"/>
      <c r="L33" s="57"/>
      <c r="M33" s="57"/>
    </row>
    <row r="34" spans="1:15" ht="17" thickBot="1" x14ac:dyDescent="0.25">
      <c r="A34" s="71"/>
      <c r="B34" s="72"/>
      <c r="C34" s="72"/>
      <c r="D34" s="72"/>
      <c r="E34" s="57"/>
      <c r="F34" s="57"/>
      <c r="G34" s="57"/>
      <c r="H34" s="57"/>
      <c r="I34" s="57"/>
      <c r="J34" s="57"/>
      <c r="K34" s="57"/>
      <c r="L34" s="57"/>
      <c r="M34" s="57"/>
    </row>
    <row r="35" spans="1:15" ht="17" thickBot="1" x14ac:dyDescent="0.25">
      <c r="A35" s="57"/>
      <c r="B35" s="777" t="s">
        <v>67</v>
      </c>
      <c r="C35" s="766"/>
      <c r="D35" s="768"/>
      <c r="E35" s="766" t="s">
        <v>48</v>
      </c>
      <c r="F35" s="766"/>
      <c r="G35" s="767"/>
      <c r="H35" s="766" t="s">
        <v>68</v>
      </c>
      <c r="I35" s="766"/>
      <c r="J35" s="767"/>
      <c r="K35" s="766" t="s">
        <v>49</v>
      </c>
      <c r="L35" s="766"/>
      <c r="M35" s="768"/>
      <c r="O35" s="23"/>
    </row>
    <row r="36" spans="1:15" ht="16" x14ac:dyDescent="0.2">
      <c r="A36" s="73" t="s">
        <v>16</v>
      </c>
      <c r="B36" s="761" t="s">
        <v>2</v>
      </c>
      <c r="C36" s="761"/>
      <c r="D36" s="74" t="s">
        <v>1</v>
      </c>
      <c r="E36" s="761" t="s">
        <v>2</v>
      </c>
      <c r="F36" s="761"/>
      <c r="G36" s="74" t="s">
        <v>1</v>
      </c>
      <c r="H36" s="761" t="s">
        <v>2</v>
      </c>
      <c r="I36" s="761"/>
      <c r="J36" s="74" t="s">
        <v>1</v>
      </c>
      <c r="K36" s="761" t="s">
        <v>2</v>
      </c>
      <c r="L36" s="761"/>
      <c r="M36" s="75" t="s">
        <v>1</v>
      </c>
      <c r="N36" s="327"/>
      <c r="O36" s="695"/>
    </row>
    <row r="37" spans="1:15" ht="16" x14ac:dyDescent="0.2">
      <c r="A37" s="52" t="s">
        <v>19</v>
      </c>
      <c r="B37" s="172"/>
      <c r="C37" s="272">
        <f>C31</f>
        <v>101</v>
      </c>
      <c r="D37" s="85" cm="1">
        <f t="array" ref="D37">SUM('03 Five Reports'!G26:G26+'03 Five Reports'!C12:C12)-D41</f>
        <v>72634.320000000007</v>
      </c>
      <c r="E37" s="164"/>
      <c r="F37" s="309">
        <v>60</v>
      </c>
      <c r="G37" s="358">
        <v>105624.93</v>
      </c>
      <c r="H37" s="172"/>
      <c r="I37" s="258">
        <f>SUM(C37+'Feb Report'!I37)</f>
        <v>766</v>
      </c>
      <c r="J37" s="317">
        <f>SUM(D37+'Feb Report'!J37)</f>
        <v>1021311.8300000001</v>
      </c>
      <c r="K37" s="111"/>
      <c r="L37" s="274">
        <f>SUM(F37+'Feb Report'!L37)</f>
        <v>779</v>
      </c>
      <c r="M37" s="361">
        <f>SUM(G37+'Feb Report'!M37)</f>
        <v>1098865.6599999999</v>
      </c>
      <c r="O37" s="261"/>
    </row>
    <row r="38" spans="1:15" ht="16" x14ac:dyDescent="0.2">
      <c r="A38" s="52" t="s">
        <v>20</v>
      </c>
      <c r="B38" s="176"/>
      <c r="C38" s="272">
        <f>'03 Five Reports'!J4</f>
        <v>96</v>
      </c>
      <c r="D38" s="85">
        <f>SUM('03 Five Reports'!C13:C13)</f>
        <v>15860.34</v>
      </c>
      <c r="E38" s="164"/>
      <c r="F38" s="106">
        <v>116</v>
      </c>
      <c r="G38" s="359">
        <v>34317.270000000004</v>
      </c>
      <c r="H38" s="172"/>
      <c r="I38" s="258">
        <f>SUM(C38+'Feb Report'!I38)</f>
        <v>875</v>
      </c>
      <c r="J38" s="317">
        <f>SUM(D38+'Feb Report'!J38)</f>
        <v>220607.35999999996</v>
      </c>
      <c r="K38" s="111"/>
      <c r="L38" s="274">
        <f>SUM(F38+'Feb Report'!L38)</f>
        <v>859</v>
      </c>
      <c r="M38" s="361">
        <f>SUM(G38+'Feb Report'!M38)</f>
        <v>253269.72000000003</v>
      </c>
      <c r="O38" s="261"/>
    </row>
    <row r="39" spans="1:15" ht="16" x14ac:dyDescent="0.2">
      <c r="A39" s="52" t="s">
        <v>21</v>
      </c>
      <c r="B39" s="176"/>
      <c r="C39" s="272">
        <f>'03 Five Reports'!J6</f>
        <v>88</v>
      </c>
      <c r="D39" s="85">
        <f>SUM('03 Five Reports'!C14+'03 Five Reports'!G27)</f>
        <v>21457</v>
      </c>
      <c r="E39" s="164"/>
      <c r="F39" s="310">
        <v>78</v>
      </c>
      <c r="G39" s="358">
        <v>21253</v>
      </c>
      <c r="H39" s="172"/>
      <c r="I39" s="258">
        <f>SUM(C39+'Feb Report'!I39)</f>
        <v>570</v>
      </c>
      <c r="J39" s="317">
        <f>SUM(D39+'Feb Report'!J39)</f>
        <v>249948.2</v>
      </c>
      <c r="K39" s="111"/>
      <c r="L39" s="274">
        <f>SUM(F39+'Feb Report'!L39)</f>
        <v>639</v>
      </c>
      <c r="M39" s="361">
        <f>SUM(G39+'Feb Report'!M39)</f>
        <v>201325</v>
      </c>
      <c r="O39" s="261"/>
    </row>
    <row r="40" spans="1:15" ht="16" x14ac:dyDescent="0.2">
      <c r="A40" s="52" t="s">
        <v>22</v>
      </c>
      <c r="B40" s="176"/>
      <c r="C40" s="272">
        <f>'03 Five Reports'!J5</f>
        <v>110</v>
      </c>
      <c r="D40" s="85">
        <f>SUM('03 Five Reports'!C15+'03 Five Reports'!G28)</f>
        <v>9425</v>
      </c>
      <c r="E40" s="164"/>
      <c r="F40" s="106">
        <v>127</v>
      </c>
      <c r="G40" s="359">
        <v>11163</v>
      </c>
      <c r="H40" s="172"/>
      <c r="I40" s="258">
        <f>SUM(C40+'Feb Report'!I40)</f>
        <v>901</v>
      </c>
      <c r="J40" s="317">
        <f>SUM(D40+'Feb Report'!J40)</f>
        <v>100583</v>
      </c>
      <c r="K40" s="111"/>
      <c r="L40" s="274">
        <f>SUM(F40+'Feb Report'!L40)</f>
        <v>989</v>
      </c>
      <c r="M40" s="361">
        <f>SUM(G40+'Feb Report'!M40)</f>
        <v>127463</v>
      </c>
      <c r="O40" s="261"/>
    </row>
    <row r="41" spans="1:15" ht="17" thickBot="1" x14ac:dyDescent="0.25">
      <c r="A41" s="55" t="s">
        <v>51</v>
      </c>
      <c r="B41" s="182"/>
      <c r="C41" s="273">
        <f>'03 Five Reports'!J3</f>
        <v>8</v>
      </c>
      <c r="D41" s="86">
        <f>SUM('03 Five Reports'!C48+'03 Five Reports'!G62)</f>
        <v>152</v>
      </c>
      <c r="E41" s="165"/>
      <c r="F41" s="311">
        <v>5</v>
      </c>
      <c r="G41" s="360">
        <v>228</v>
      </c>
      <c r="H41" s="172"/>
      <c r="I41" s="258">
        <f>SUM(C41+'Feb Report'!I41)</f>
        <v>59</v>
      </c>
      <c r="J41" s="317">
        <f>SUM(D41+'Feb Report'!J41)</f>
        <v>154273.47999999998</v>
      </c>
      <c r="K41" s="187"/>
      <c r="L41" s="274">
        <f>SUM(F41+'Feb Report'!L41)</f>
        <v>44</v>
      </c>
      <c r="M41" s="361">
        <f>SUM(G41+'Feb Report'!M41)</f>
        <v>1083</v>
      </c>
      <c r="O41" s="71"/>
    </row>
    <row r="42" spans="1:15" ht="17" thickBot="1" x14ac:dyDescent="0.25">
      <c r="A42" s="76" t="s">
        <v>18</v>
      </c>
      <c r="B42" s="174"/>
      <c r="C42" s="184">
        <f>SUM(C37:C41)</f>
        <v>403</v>
      </c>
      <c r="D42" s="94">
        <f>SUM(D37:D41)</f>
        <v>119528.66</v>
      </c>
      <c r="E42" s="166"/>
      <c r="F42" s="167">
        <f>SUM(F37:F41)</f>
        <v>386</v>
      </c>
      <c r="G42" s="95">
        <f>SUM(G37:G41)</f>
        <v>172586.2</v>
      </c>
      <c r="H42" s="174"/>
      <c r="I42" s="270">
        <f>SUM(I37:I41)</f>
        <v>3171</v>
      </c>
      <c r="J42" s="94">
        <f>SUM(J37:J41)</f>
        <v>1746723.8699999999</v>
      </c>
      <c r="K42" s="169"/>
      <c r="L42" s="265">
        <f>SUM(L37:L41)</f>
        <v>3310</v>
      </c>
      <c r="M42" s="362">
        <f>SUM(M37:M41)</f>
        <v>1682006.38</v>
      </c>
    </row>
    <row r="43" spans="1:15" ht="17" thickBot="1" x14ac:dyDescent="0.25">
      <c r="A43" s="57"/>
      <c r="B43" s="57"/>
      <c r="C43" s="57"/>
      <c r="D43" s="57"/>
      <c r="E43" s="57"/>
      <c r="F43" s="57"/>
      <c r="G43" s="57"/>
      <c r="H43" s="57"/>
      <c r="I43" s="57"/>
      <c r="J43" s="57"/>
      <c r="K43" s="57"/>
      <c r="L43" s="57"/>
      <c r="M43" s="57"/>
    </row>
    <row r="44" spans="1:15"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5" ht="16" x14ac:dyDescent="0.2">
      <c r="A45" s="51" t="s">
        <v>36</v>
      </c>
      <c r="B45" s="195"/>
      <c r="C45" s="271">
        <f>'03 Five Reports'!J17</f>
        <v>172</v>
      </c>
      <c r="D45" s="219">
        <f>SUM('03 Five Reports'!G20)</f>
        <v>13787</v>
      </c>
      <c r="E45" s="113"/>
      <c r="F45" s="114">
        <v>21</v>
      </c>
      <c r="G45" s="387">
        <v>5485</v>
      </c>
      <c r="H45" s="196"/>
      <c r="I45" s="271">
        <f>SUM(C45+'Feb Report'!I45)</f>
        <v>680</v>
      </c>
      <c r="J45" s="316">
        <f>SUM(D45+'Feb Report'!J45)</f>
        <v>128843</v>
      </c>
      <c r="K45" s="288"/>
      <c r="L45" s="285">
        <f>SUM(F45+'Feb Report'!L45)</f>
        <v>638</v>
      </c>
      <c r="M45" s="392">
        <f>SUM(G45+'Feb Report'!M45)</f>
        <v>142687</v>
      </c>
    </row>
    <row r="46" spans="1:15" ht="16" x14ac:dyDescent="0.2">
      <c r="A46" s="52" t="s">
        <v>35</v>
      </c>
      <c r="B46" s="176"/>
      <c r="C46" s="272">
        <f>'03 Five Reports'!J15</f>
        <v>19</v>
      </c>
      <c r="D46" s="220">
        <f>SUM('03 Five Reports'!C91+'03 Five Reports'!G79)</f>
        <v>11969.66</v>
      </c>
      <c r="E46" s="109"/>
      <c r="F46" s="312">
        <v>5</v>
      </c>
      <c r="G46" s="388">
        <v>7342.4</v>
      </c>
      <c r="H46" s="105"/>
      <c r="I46" s="272">
        <f>SUM(C46+'Feb Report'!I46)</f>
        <v>229</v>
      </c>
      <c r="J46" s="317">
        <f>SUM(D46+'Feb Report'!J46)</f>
        <v>128250.87</v>
      </c>
      <c r="K46" s="289"/>
      <c r="L46" s="286">
        <f>SUM(F46+'Feb Report'!L46)</f>
        <v>93</v>
      </c>
      <c r="M46" s="393">
        <f>SUM(G46+'Feb Report'!M46)</f>
        <v>150713.43</v>
      </c>
    </row>
    <row r="47" spans="1:15" ht="16" x14ac:dyDescent="0.2">
      <c r="A47" s="52" t="s">
        <v>25</v>
      </c>
      <c r="B47" s="176"/>
      <c r="C47" s="272">
        <f>'03 Five Reports'!J16</f>
        <v>40</v>
      </c>
      <c r="D47" s="220">
        <f>SUM('03 Five Reports'!G86+'03 Five Reports'!G89)</f>
        <v>15415</v>
      </c>
      <c r="E47" s="109"/>
      <c r="F47" s="312">
        <v>0</v>
      </c>
      <c r="G47" s="388">
        <v>10004</v>
      </c>
      <c r="H47" s="105"/>
      <c r="I47" s="272">
        <f>SUM(C47+'Feb Report'!I47)</f>
        <v>454</v>
      </c>
      <c r="J47" s="317">
        <f>SUM(D47+'Feb Report'!J47)</f>
        <v>172815</v>
      </c>
      <c r="K47" s="289"/>
      <c r="L47" s="286">
        <f>SUM(F47+'Feb Report'!L47)</f>
        <v>493</v>
      </c>
      <c r="M47" s="393">
        <f>SUM(G47+'Feb Report'!M47)</f>
        <v>229304</v>
      </c>
    </row>
    <row r="48" spans="1:15" ht="16" x14ac:dyDescent="0.2">
      <c r="A48" s="52" t="s">
        <v>26</v>
      </c>
      <c r="B48" s="172"/>
      <c r="C48" s="272">
        <v>0</v>
      </c>
      <c r="D48" s="220">
        <v>0</v>
      </c>
      <c r="E48" s="109"/>
      <c r="F48" s="312">
        <v>0</v>
      </c>
      <c r="G48" s="388">
        <v>0</v>
      </c>
      <c r="H48" s="105"/>
      <c r="I48" s="272">
        <f>SUM(C48+'Feb Report'!I48)</f>
        <v>3</v>
      </c>
      <c r="J48" s="317">
        <f>SUM(D48+'Feb Report'!J48)</f>
        <v>807</v>
      </c>
      <c r="K48" s="289"/>
      <c r="L48" s="286">
        <f>SUM(F48+'Feb Report'!L48)</f>
        <v>1</v>
      </c>
      <c r="M48" s="393">
        <f>SUM(G48+'Feb Report'!M48)</f>
        <v>269</v>
      </c>
    </row>
    <row r="49" spans="1:13" ht="16" x14ac:dyDescent="0.2">
      <c r="A49" s="52" t="s">
        <v>27</v>
      </c>
      <c r="B49" s="176"/>
      <c r="C49" s="272">
        <f>'03 Five Reports'!J13</f>
        <v>7</v>
      </c>
      <c r="D49" s="220">
        <f>SUM('03 Five Reports'!C58+'03 Five Reports'!G72)</f>
        <v>4291</v>
      </c>
      <c r="E49" s="109"/>
      <c r="F49" s="312">
        <v>1</v>
      </c>
      <c r="G49" s="388">
        <v>630</v>
      </c>
      <c r="H49" s="105"/>
      <c r="I49" s="272">
        <f>SUM(C49+'Feb Report'!I49)</f>
        <v>128</v>
      </c>
      <c r="J49" s="317">
        <f>SUM(D49+'Feb Report'!J49)</f>
        <v>131289.31</v>
      </c>
      <c r="K49" s="289"/>
      <c r="L49" s="286">
        <f>SUM(F49+'Feb Report'!L49)</f>
        <v>126</v>
      </c>
      <c r="M49" s="393">
        <f>SUM(G49+'Feb Report'!M49)</f>
        <v>170917.15</v>
      </c>
    </row>
    <row r="50" spans="1:13" ht="16" x14ac:dyDescent="0.2">
      <c r="A50" s="52" t="s">
        <v>28</v>
      </c>
      <c r="B50" s="176"/>
      <c r="C50" s="272">
        <f>'03 Five Reports'!J14</f>
        <v>2</v>
      </c>
      <c r="D50" s="220">
        <f>SUM('03 Five Reports'!G77)</f>
        <v>246</v>
      </c>
      <c r="E50" s="109"/>
      <c r="F50" s="312">
        <v>5</v>
      </c>
      <c r="G50" s="388">
        <v>462</v>
      </c>
      <c r="H50" s="105"/>
      <c r="I50" s="272">
        <f>SUM(C50+'Feb Report'!I50)</f>
        <v>33</v>
      </c>
      <c r="J50" s="317">
        <f>SUM(D50+'Feb Report'!J50)</f>
        <v>3556</v>
      </c>
      <c r="K50" s="289"/>
      <c r="L50" s="286">
        <f>SUM(F50+'Feb Report'!L50)</f>
        <v>21</v>
      </c>
      <c r="M50" s="393">
        <f>SUM(G50+'Feb Report'!M50)</f>
        <v>3844</v>
      </c>
    </row>
    <row r="51" spans="1:13" ht="16" x14ac:dyDescent="0.2">
      <c r="A51" s="52" t="s">
        <v>3</v>
      </c>
      <c r="B51" s="176"/>
      <c r="C51" s="272">
        <f>'03 Five Reports'!J11</f>
        <v>1</v>
      </c>
      <c r="D51" s="220">
        <f>SUM('03 Five Reports'!C5)</f>
        <v>99</v>
      </c>
      <c r="E51" s="109"/>
      <c r="F51" s="312">
        <v>4</v>
      </c>
      <c r="G51" s="388">
        <v>2278</v>
      </c>
      <c r="H51" s="105"/>
      <c r="I51" s="272">
        <f>SUM(C51+'Feb Report'!I51)</f>
        <v>25</v>
      </c>
      <c r="J51" s="317">
        <f>SUM(D51+'Feb Report'!J51)</f>
        <v>7995</v>
      </c>
      <c r="K51" s="289"/>
      <c r="L51" s="286">
        <f>SUM(F51+'Feb Report'!L51)</f>
        <v>17</v>
      </c>
      <c r="M51" s="393">
        <f>SUM(G51+'Feb Report'!M51)</f>
        <v>7229</v>
      </c>
    </row>
    <row r="52" spans="1:13" ht="16" x14ac:dyDescent="0.2">
      <c r="A52" s="52" t="s">
        <v>29</v>
      </c>
      <c r="B52" s="176"/>
      <c r="C52" s="272">
        <f>'03 Five Reports'!J12</f>
        <v>16</v>
      </c>
      <c r="D52" s="220">
        <f>SUM('03 Five Reports'!G4+'03 Five Reports'!C6)</f>
        <v>2668</v>
      </c>
      <c r="E52" s="109"/>
      <c r="F52" s="312">
        <v>14</v>
      </c>
      <c r="G52" s="388">
        <v>3498</v>
      </c>
      <c r="H52" s="105"/>
      <c r="I52" s="272">
        <f>SUM(C52+'Feb Report'!I52)</f>
        <v>143</v>
      </c>
      <c r="J52" s="317">
        <f>SUM(D52+'Feb Report'!J52)</f>
        <v>28656</v>
      </c>
      <c r="K52" s="289"/>
      <c r="L52" s="286">
        <f>SUM(F52+'Feb Report'!L52)</f>
        <v>180</v>
      </c>
      <c r="M52" s="393">
        <f>SUM(G52+'Feb Report'!M52)</f>
        <v>36457.479999999996</v>
      </c>
    </row>
    <row r="53" spans="1:13" ht="16" x14ac:dyDescent="0.2">
      <c r="A53" s="52" t="s">
        <v>30</v>
      </c>
      <c r="B53" s="172"/>
      <c r="C53" s="272">
        <v>0</v>
      </c>
      <c r="D53" s="220">
        <v>0</v>
      </c>
      <c r="E53" s="109"/>
      <c r="F53" s="312">
        <v>0</v>
      </c>
      <c r="G53" s="388">
        <v>0</v>
      </c>
      <c r="H53" s="105"/>
      <c r="I53" s="272">
        <f>SUM(C53+'Feb Report'!I53)</f>
        <v>7</v>
      </c>
      <c r="J53" s="317">
        <f>SUM(D53+'Feb Report'!J53)</f>
        <v>388</v>
      </c>
      <c r="K53" s="289"/>
      <c r="L53" s="286">
        <f>SUM(F53+'Feb Report'!L53)</f>
        <v>1</v>
      </c>
      <c r="M53" s="393">
        <f>SUM(G53+'Feb Report'!M53)</f>
        <v>388</v>
      </c>
    </row>
    <row r="54" spans="1:13" ht="16" x14ac:dyDescent="0.2">
      <c r="A54" s="52" t="s">
        <v>4</v>
      </c>
      <c r="B54" s="176"/>
      <c r="C54" s="272">
        <f>'03 Five Reports'!J19</f>
        <v>13</v>
      </c>
      <c r="D54" s="220">
        <f>SUM('03 Five Reports'!G6)</f>
        <v>2882</v>
      </c>
      <c r="E54" s="109"/>
      <c r="F54" s="312">
        <v>10</v>
      </c>
      <c r="G54" s="388">
        <v>4995</v>
      </c>
      <c r="H54" s="105"/>
      <c r="I54" s="272">
        <f>SUM(C54+'Feb Report'!I54)</f>
        <v>95</v>
      </c>
      <c r="J54" s="317">
        <f>SUM(D54+'Feb Report'!J54)</f>
        <v>31630</v>
      </c>
      <c r="K54" s="289"/>
      <c r="L54" s="286">
        <f>SUM(F54+'Feb Report'!L54)</f>
        <v>142</v>
      </c>
      <c r="M54" s="393">
        <f>SUM(G54+'Feb Report'!M54)</f>
        <v>43062.990000000005</v>
      </c>
    </row>
    <row r="55" spans="1:13" ht="16" x14ac:dyDescent="0.2">
      <c r="A55" s="52" t="s">
        <v>31</v>
      </c>
      <c r="B55" s="176"/>
      <c r="C55" s="272">
        <f>'03 Five Reports'!J18</f>
        <v>3</v>
      </c>
      <c r="D55" s="220">
        <f>SUM('03 Five Reports'!C64)</f>
        <v>195</v>
      </c>
      <c r="E55" s="109"/>
      <c r="F55" s="312">
        <v>12</v>
      </c>
      <c r="G55" s="388">
        <v>732</v>
      </c>
      <c r="H55" s="105"/>
      <c r="I55" s="272">
        <f>SUM(C55+'Feb Report'!I55)</f>
        <v>46</v>
      </c>
      <c r="J55" s="317">
        <f>SUM(D55+'Feb Report'!J55)</f>
        <v>3676</v>
      </c>
      <c r="K55" s="289"/>
      <c r="L55" s="286">
        <f>SUM(F55+'Feb Report'!L55)</f>
        <v>56</v>
      </c>
      <c r="M55" s="393">
        <f>SUM(G55+'Feb Report'!M55)</f>
        <v>3997</v>
      </c>
    </row>
    <row r="56" spans="1:13" ht="16" x14ac:dyDescent="0.2">
      <c r="A56" s="52" t="s">
        <v>32</v>
      </c>
      <c r="B56" s="176"/>
      <c r="C56" s="272">
        <f>'03 Five Reports'!J24</f>
        <v>5</v>
      </c>
      <c r="D56" s="220">
        <f>SUM('03 Five Reports'!G8)</f>
        <v>1033</v>
      </c>
      <c r="E56" s="109"/>
      <c r="F56" s="312">
        <v>5</v>
      </c>
      <c r="G56" s="388">
        <v>961</v>
      </c>
      <c r="H56" s="105"/>
      <c r="I56" s="272">
        <f>SUM(C56+'Feb Report'!I56)</f>
        <v>77</v>
      </c>
      <c r="J56" s="317">
        <f>SUM(D56+'Feb Report'!J56)</f>
        <v>10785</v>
      </c>
      <c r="K56" s="289"/>
      <c r="L56" s="286">
        <f>SUM(F56+'Feb Report'!L56)</f>
        <v>53</v>
      </c>
      <c r="M56" s="393">
        <f>SUM(G56+'Feb Report'!M56)</f>
        <v>8904</v>
      </c>
    </row>
    <row r="57" spans="1:13" ht="17" thickBot="1" x14ac:dyDescent="0.25">
      <c r="A57" s="78" t="s">
        <v>33</v>
      </c>
      <c r="B57" s="182"/>
      <c r="C57" s="273">
        <v>0</v>
      </c>
      <c r="D57" s="221">
        <v>0</v>
      </c>
      <c r="E57" s="198"/>
      <c r="F57" s="212">
        <v>1</v>
      </c>
      <c r="G57" s="389">
        <v>9351</v>
      </c>
      <c r="H57" s="107"/>
      <c r="I57" s="273">
        <f>SUM(C57+'Feb Report'!I57)</f>
        <v>33</v>
      </c>
      <c r="J57" s="318">
        <f>SUM(D57+'Feb Report'!J57)</f>
        <v>73638</v>
      </c>
      <c r="K57" s="290"/>
      <c r="L57" s="287">
        <f>SUM(F57+'Feb Report'!L57)</f>
        <v>17</v>
      </c>
      <c r="M57" s="394">
        <f>SUM(G57+'Feb Report'!M57)</f>
        <v>61264</v>
      </c>
    </row>
    <row r="58" spans="1:13" ht="17" thickBot="1" x14ac:dyDescent="0.25">
      <c r="A58" s="79" t="s">
        <v>34</v>
      </c>
      <c r="B58" s="179"/>
      <c r="C58" s="260">
        <f>SUM(C45:C57)</f>
        <v>278</v>
      </c>
      <c r="D58" s="94">
        <f>SUM(D45:D57)</f>
        <v>52585.66</v>
      </c>
      <c r="E58" s="169"/>
      <c r="F58" s="265">
        <f>SUM(F45:F57)</f>
        <v>78</v>
      </c>
      <c r="G58" s="390">
        <f>SUM(G45:G57)</f>
        <v>45738.400000000001</v>
      </c>
      <c r="H58" s="179"/>
      <c r="I58" s="260">
        <f>SUM(I45:I57)</f>
        <v>1953</v>
      </c>
      <c r="J58" s="94">
        <f>SUM(J45:J57)</f>
        <v>722329.17999999993</v>
      </c>
      <c r="K58" s="166"/>
      <c r="L58" s="265">
        <f>SUM(L45:L57)</f>
        <v>1838</v>
      </c>
      <c r="M58" s="395">
        <f>SUM(M45:M57)</f>
        <v>859037.04999999993</v>
      </c>
    </row>
    <row r="59" spans="1:13" ht="17" thickBot="1" x14ac:dyDescent="0.25">
      <c r="A59" s="57"/>
      <c r="B59" s="57"/>
      <c r="C59" s="261"/>
      <c r="D59" s="57"/>
      <c r="E59" s="170"/>
      <c r="F59" s="261"/>
      <c r="G59" s="57"/>
      <c r="H59" s="170"/>
      <c r="I59" s="261"/>
      <c r="J59" s="57"/>
      <c r="K59" s="57"/>
      <c r="L59" s="261"/>
      <c r="M59" s="396"/>
    </row>
    <row r="60" spans="1:13" ht="17" thickBot="1" x14ac:dyDescent="0.25">
      <c r="A60" s="80" t="s">
        <v>24</v>
      </c>
      <c r="B60" s="177"/>
      <c r="C60" s="262">
        <f>SUM(C42+C58)</f>
        <v>681</v>
      </c>
      <c r="D60" s="95">
        <f>SUM(D42+D58)</f>
        <v>172114.32</v>
      </c>
      <c r="E60" s="171"/>
      <c r="F60" s="269">
        <f>SUM(F42+F58)</f>
        <v>464</v>
      </c>
      <c r="G60" s="391">
        <f>SUM(G42+G58)</f>
        <v>218324.6</v>
      </c>
      <c r="H60" s="181"/>
      <c r="I60" s="262">
        <f>SUM(I42+I58)</f>
        <v>5124</v>
      </c>
      <c r="J60" s="363">
        <f>SUM(J42+J58)</f>
        <v>2469053.0499999998</v>
      </c>
      <c r="K60" s="171"/>
      <c r="L60" s="269">
        <f>SUM(L42+L58)</f>
        <v>5148</v>
      </c>
      <c r="M60" s="397">
        <f>SUM(M42+M58)</f>
        <v>2541043.4299999997</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8" orientation="portrait" verticalDpi="30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C5C20-C8C3-481A-8516-9BAD3CFA509C}">
  <dimension ref="A1:AE110"/>
  <sheetViews>
    <sheetView zoomScale="98" zoomScaleNormal="98" workbookViewId="0">
      <pane xSplit="3" ySplit="1" topLeftCell="D2" activePane="bottomRight" state="frozen"/>
      <selection pane="topRight" activeCell="D1" sqref="D1"/>
      <selection pane="bottomLeft" activeCell="A2" sqref="A2"/>
      <selection pane="bottomRight" activeCell="D3" sqref="D3"/>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0.5" customWidth="1"/>
    <col min="6" max="6" width="82.5" customWidth="1"/>
    <col min="7" max="7" width="42.6640625" customWidth="1"/>
    <col min="8" max="11" width="23.33203125" customWidth="1"/>
    <col min="12" max="12" width="37.33203125" customWidth="1"/>
    <col min="13" max="13" width="16.5" customWidth="1"/>
    <col min="14" max="15" width="18.6640625" customWidth="1"/>
    <col min="18" max="18" width="10.6640625" customWidth="1"/>
    <col min="19" max="19" width="20.6640625" customWidth="1"/>
    <col min="20" max="20" width="36.83203125" customWidth="1"/>
    <col min="21" max="24" width="22.6640625" customWidth="1"/>
    <col min="25" max="25" width="31.6640625" customWidth="1"/>
  </cols>
  <sheetData>
    <row r="1" spans="1:31" ht="48"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489" t="s">
        <v>82</v>
      </c>
      <c r="O1" s="490" t="s">
        <v>83</v>
      </c>
    </row>
    <row r="2" spans="1:31" ht="15" outlineLevel="2" x14ac:dyDescent="0.15">
      <c r="A2" s="677" t="s">
        <v>92</v>
      </c>
      <c r="B2" s="677" t="s">
        <v>2639</v>
      </c>
      <c r="C2" s="677" t="s">
        <v>94</v>
      </c>
      <c r="D2" s="677"/>
      <c r="E2" s="677"/>
      <c r="F2" s="677" t="s">
        <v>2640</v>
      </c>
      <c r="G2" s="681" t="s">
        <v>2641</v>
      </c>
      <c r="H2" s="680">
        <v>33800</v>
      </c>
      <c r="I2" s="680">
        <v>0</v>
      </c>
      <c r="J2" s="680"/>
      <c r="K2" s="680"/>
      <c r="L2" s="677" t="s">
        <v>2642</v>
      </c>
      <c r="M2" s="677"/>
      <c r="N2" s="423">
        <f>SUM(H2+I2)</f>
        <v>33800</v>
      </c>
      <c r="O2">
        <f>IF((J2+K2)&gt;0,(J2+K2)-N2,0)</f>
        <v>0</v>
      </c>
      <c r="Q2" s="839" t="s">
        <v>3169</v>
      </c>
      <c r="R2" s="840"/>
      <c r="S2" s="840"/>
      <c r="T2" s="840"/>
      <c r="U2" s="840"/>
      <c r="V2" s="840"/>
      <c r="W2" s="840"/>
      <c r="X2" s="840"/>
      <c r="Y2" s="840"/>
      <c r="Z2" s="840"/>
      <c r="AA2" s="840"/>
      <c r="AB2" s="840"/>
      <c r="AC2" s="840"/>
      <c r="AD2" s="840"/>
      <c r="AE2" s="841"/>
    </row>
    <row r="3" spans="1:31" ht="42" outlineLevel="2" x14ac:dyDescent="0.15">
      <c r="A3" s="677" t="s">
        <v>92</v>
      </c>
      <c r="B3" s="677" t="s">
        <v>2620</v>
      </c>
      <c r="C3" s="677" t="s">
        <v>94</v>
      </c>
      <c r="D3" s="677"/>
      <c r="E3" s="677"/>
      <c r="F3" s="677" t="s">
        <v>2621</v>
      </c>
      <c r="G3" s="681" t="s">
        <v>101</v>
      </c>
      <c r="H3" s="680"/>
      <c r="I3" s="680">
        <v>0</v>
      </c>
      <c r="J3" s="680"/>
      <c r="K3" s="680"/>
      <c r="L3" s="677" t="s">
        <v>2622</v>
      </c>
      <c r="M3" s="677"/>
      <c r="N3" s="423">
        <f t="shared" ref="N3:N67" si="0">SUM(H3+I3)</f>
        <v>0</v>
      </c>
      <c r="O3">
        <f t="shared" ref="O3:O67" si="1">IF((J3+K3)&gt;0,(J3+K3)-N3,0)</f>
        <v>0</v>
      </c>
      <c r="Q3" s="839" t="s">
        <v>3170</v>
      </c>
      <c r="R3" s="841"/>
      <c r="S3" s="839" t="s">
        <v>3171</v>
      </c>
      <c r="T3" s="840"/>
      <c r="U3" s="841"/>
      <c r="V3" s="839" t="s">
        <v>3172</v>
      </c>
      <c r="W3" s="841"/>
      <c r="X3" s="839" t="s">
        <v>3173</v>
      </c>
      <c r="Y3" s="841"/>
      <c r="Z3" s="677" t="s">
        <v>3174</v>
      </c>
      <c r="AA3" s="677" t="s">
        <v>3175</v>
      </c>
      <c r="AB3" s="839" t="s">
        <v>3176</v>
      </c>
      <c r="AC3" s="841"/>
      <c r="AD3" s="839" t="s">
        <v>3177</v>
      </c>
      <c r="AE3" s="841"/>
    </row>
    <row r="4" spans="1:31" ht="15" outlineLevel="2" x14ac:dyDescent="0.15">
      <c r="A4" s="677" t="s">
        <v>92</v>
      </c>
      <c r="B4" s="677" t="s">
        <v>2617</v>
      </c>
      <c r="C4" s="677" t="s">
        <v>94</v>
      </c>
      <c r="D4" s="677"/>
      <c r="E4" s="677"/>
      <c r="F4" s="677" t="s">
        <v>2618</v>
      </c>
      <c r="G4" s="681" t="s">
        <v>101</v>
      </c>
      <c r="H4" s="680"/>
      <c r="I4" s="680">
        <v>0</v>
      </c>
      <c r="J4" s="680"/>
      <c r="K4" s="680"/>
      <c r="L4" s="677" t="s">
        <v>2619</v>
      </c>
      <c r="M4" s="677"/>
      <c r="N4" s="423">
        <f t="shared" si="0"/>
        <v>0</v>
      </c>
      <c r="O4">
        <f t="shared" si="1"/>
        <v>0</v>
      </c>
      <c r="Q4" s="839" t="s">
        <v>3118</v>
      </c>
      <c r="R4" s="841"/>
      <c r="S4" s="839" t="s">
        <v>3119</v>
      </c>
      <c r="T4" s="840"/>
      <c r="U4" s="841"/>
      <c r="V4" s="839" t="s">
        <v>761</v>
      </c>
      <c r="W4" s="841"/>
      <c r="X4" s="839"/>
      <c r="Y4" s="841"/>
      <c r="Z4" s="677"/>
      <c r="AA4" s="677"/>
      <c r="AB4" s="839"/>
      <c r="AC4" s="841"/>
      <c r="AD4" s="839" t="s">
        <v>2785</v>
      </c>
      <c r="AE4" s="841"/>
    </row>
    <row r="5" spans="1:31" ht="28" outlineLevel="2" x14ac:dyDescent="0.15">
      <c r="A5" s="677" t="s">
        <v>92</v>
      </c>
      <c r="B5" s="677" t="s">
        <v>2627</v>
      </c>
      <c r="C5" s="677" t="s">
        <v>94</v>
      </c>
      <c r="D5" s="677"/>
      <c r="E5" s="677"/>
      <c r="F5" s="677" t="s">
        <v>2628</v>
      </c>
      <c r="G5" s="681" t="s">
        <v>101</v>
      </c>
      <c r="H5" s="680"/>
      <c r="I5" s="680"/>
      <c r="J5" s="680"/>
      <c r="K5" s="680"/>
      <c r="L5" s="677" t="s">
        <v>2629</v>
      </c>
      <c r="M5" s="677" t="s">
        <v>3159</v>
      </c>
      <c r="N5" s="423">
        <f t="shared" si="0"/>
        <v>0</v>
      </c>
      <c r="O5">
        <f t="shared" si="1"/>
        <v>0</v>
      </c>
      <c r="Q5" s="839" t="s">
        <v>3125</v>
      </c>
      <c r="R5" s="841"/>
      <c r="S5" s="839" t="s">
        <v>3126</v>
      </c>
      <c r="T5" s="840"/>
      <c r="U5" s="841"/>
      <c r="V5" s="839" t="s">
        <v>3124</v>
      </c>
      <c r="W5" s="841"/>
      <c r="X5" s="703">
        <v>10000</v>
      </c>
      <c r="Y5" s="679"/>
      <c r="Z5" s="677"/>
      <c r="AA5" s="677"/>
      <c r="AB5" s="839"/>
      <c r="AC5" s="841"/>
      <c r="AD5" s="839" t="s">
        <v>1967</v>
      </c>
      <c r="AE5" s="841"/>
    </row>
    <row r="6" spans="1:31" ht="15" outlineLevel="2" x14ac:dyDescent="0.15">
      <c r="A6" s="677" t="s">
        <v>92</v>
      </c>
      <c r="B6" s="677" t="s">
        <v>2604</v>
      </c>
      <c r="C6" s="677" t="s">
        <v>94</v>
      </c>
      <c r="D6" s="677"/>
      <c r="E6" s="677"/>
      <c r="F6" s="677" t="s">
        <v>2605</v>
      </c>
      <c r="G6" s="681" t="s">
        <v>101</v>
      </c>
      <c r="H6" s="680"/>
      <c r="I6" s="680">
        <v>0</v>
      </c>
      <c r="J6" s="680"/>
      <c r="K6" s="680"/>
      <c r="L6" s="677" t="s">
        <v>2606</v>
      </c>
      <c r="M6" s="677"/>
      <c r="N6" s="423">
        <f t="shared" si="0"/>
        <v>0</v>
      </c>
      <c r="O6">
        <f t="shared" si="1"/>
        <v>0</v>
      </c>
      <c r="Q6" s="839" t="s">
        <v>3129</v>
      </c>
      <c r="R6" s="841"/>
      <c r="S6" s="839" t="s">
        <v>3130</v>
      </c>
      <c r="T6" s="840"/>
      <c r="U6" s="841"/>
      <c r="V6" s="839" t="s">
        <v>175</v>
      </c>
      <c r="W6" s="841"/>
      <c r="X6" s="839" t="s">
        <v>3158</v>
      </c>
      <c r="Y6" s="841"/>
      <c r="Z6" s="677"/>
      <c r="AA6" s="677"/>
      <c r="AB6" s="839"/>
      <c r="AC6" s="841"/>
      <c r="AD6" s="839" t="s">
        <v>3131</v>
      </c>
      <c r="AE6" s="841"/>
    </row>
    <row r="7" spans="1:31" ht="28" outlineLevel="2" x14ac:dyDescent="0.15">
      <c r="A7" s="677" t="s">
        <v>92</v>
      </c>
      <c r="B7" s="677" t="s">
        <v>2601</v>
      </c>
      <c r="C7" s="677" t="s">
        <v>94</v>
      </c>
      <c r="D7" s="677"/>
      <c r="E7" s="677"/>
      <c r="F7" s="677" t="s">
        <v>2602</v>
      </c>
      <c r="G7" s="681" t="s">
        <v>101</v>
      </c>
      <c r="H7" s="680">
        <v>1</v>
      </c>
      <c r="I7" s="680">
        <v>0</v>
      </c>
      <c r="J7" s="680"/>
      <c r="K7" s="680"/>
      <c r="L7" s="677" t="s">
        <v>2603</v>
      </c>
      <c r="M7" s="677"/>
      <c r="N7" s="423">
        <f t="shared" si="0"/>
        <v>1</v>
      </c>
      <c r="O7">
        <f t="shared" si="1"/>
        <v>0</v>
      </c>
      <c r="Q7" s="839" t="s">
        <v>3129</v>
      </c>
      <c r="R7" s="841"/>
      <c r="S7" s="839" t="s">
        <v>3130</v>
      </c>
      <c r="T7" s="840"/>
      <c r="U7" s="841"/>
      <c r="V7" s="839" t="s">
        <v>175</v>
      </c>
      <c r="W7" s="841"/>
      <c r="X7" s="839" t="s">
        <v>3158</v>
      </c>
      <c r="Y7" s="841"/>
      <c r="Z7" s="677"/>
      <c r="AA7" s="677"/>
      <c r="AB7" s="839"/>
      <c r="AC7" s="841"/>
      <c r="AD7" s="839" t="s">
        <v>3132</v>
      </c>
      <c r="AE7" s="841"/>
    </row>
    <row r="8" spans="1:31" ht="28" outlineLevel="2" x14ac:dyDescent="0.15">
      <c r="A8" s="677" t="s">
        <v>92</v>
      </c>
      <c r="B8" s="677" t="s">
        <v>2643</v>
      </c>
      <c r="C8" s="677" t="s">
        <v>94</v>
      </c>
      <c r="D8" s="677"/>
      <c r="E8" s="677"/>
      <c r="F8" s="677" t="s">
        <v>2644</v>
      </c>
      <c r="G8" s="681" t="s">
        <v>706</v>
      </c>
      <c r="H8" s="680">
        <v>215000</v>
      </c>
      <c r="I8" s="680">
        <v>0</v>
      </c>
      <c r="J8" s="680"/>
      <c r="K8" s="680"/>
      <c r="L8" s="677" t="s">
        <v>2645</v>
      </c>
      <c r="M8" s="677" t="s">
        <v>3159</v>
      </c>
      <c r="N8" s="423">
        <f t="shared" si="0"/>
        <v>215000</v>
      </c>
      <c r="O8">
        <f t="shared" si="1"/>
        <v>0</v>
      </c>
    </row>
    <row r="9" spans="1:31" ht="28" outlineLevel="2" x14ac:dyDescent="0.15">
      <c r="A9" s="677" t="s">
        <v>92</v>
      </c>
      <c r="B9" s="677" t="s">
        <v>2607</v>
      </c>
      <c r="C9" s="677" t="s">
        <v>94</v>
      </c>
      <c r="D9" s="677"/>
      <c r="E9" s="677"/>
      <c r="F9" s="677" t="s">
        <v>2608</v>
      </c>
      <c r="G9" s="681" t="s">
        <v>128</v>
      </c>
      <c r="H9" s="680">
        <v>1222807</v>
      </c>
      <c r="I9" s="680">
        <v>0</v>
      </c>
      <c r="J9" s="680"/>
      <c r="K9" s="680"/>
      <c r="L9" s="677" t="s">
        <v>2609</v>
      </c>
      <c r="M9" s="677" t="s">
        <v>3159</v>
      </c>
      <c r="N9" s="423">
        <f t="shared" si="0"/>
        <v>1222807</v>
      </c>
      <c r="O9">
        <f t="shared" si="1"/>
        <v>0</v>
      </c>
    </row>
    <row r="10" spans="1:31" ht="14" outlineLevel="2" x14ac:dyDescent="0.15">
      <c r="A10" s="677" t="s">
        <v>92</v>
      </c>
      <c r="B10" s="677" t="s">
        <v>2623</v>
      </c>
      <c r="C10" s="677" t="s">
        <v>94</v>
      </c>
      <c r="D10" s="677"/>
      <c r="E10" s="677"/>
      <c r="F10" s="677" t="s">
        <v>2624</v>
      </c>
      <c r="G10" s="681" t="s">
        <v>2625</v>
      </c>
      <c r="H10" s="680">
        <v>58000</v>
      </c>
      <c r="I10" s="680">
        <v>0</v>
      </c>
      <c r="J10" s="680"/>
      <c r="K10" s="680"/>
      <c r="L10" s="677" t="s">
        <v>2626</v>
      </c>
      <c r="M10" s="677"/>
      <c r="N10" s="423">
        <f t="shared" si="0"/>
        <v>58000</v>
      </c>
      <c r="O10">
        <f t="shared" si="1"/>
        <v>0</v>
      </c>
    </row>
    <row r="11" spans="1:31" ht="14" outlineLevel="2" x14ac:dyDescent="0.15">
      <c r="A11" s="677" t="s">
        <v>92</v>
      </c>
      <c r="B11" s="677" t="s">
        <v>2630</v>
      </c>
      <c r="C11" s="677" t="s">
        <v>94</v>
      </c>
      <c r="D11" s="677"/>
      <c r="E11" s="677"/>
      <c r="F11" s="677" t="s">
        <v>2631</v>
      </c>
      <c r="G11" s="681" t="s">
        <v>2632</v>
      </c>
      <c r="H11" s="680">
        <v>40000</v>
      </c>
      <c r="I11" s="680">
        <v>0</v>
      </c>
      <c r="J11" s="680"/>
      <c r="K11" s="680"/>
      <c r="L11" s="677" t="s">
        <v>2633</v>
      </c>
      <c r="M11" s="677"/>
      <c r="N11" s="423">
        <f t="shared" si="0"/>
        <v>40000</v>
      </c>
      <c r="O11">
        <f t="shared" si="1"/>
        <v>0</v>
      </c>
    </row>
    <row r="12" spans="1:31" ht="14" outlineLevel="2" x14ac:dyDescent="0.15">
      <c r="A12" s="677" t="s">
        <v>92</v>
      </c>
      <c r="B12" s="677" t="s">
        <v>2646</v>
      </c>
      <c r="C12" s="677" t="s">
        <v>94</v>
      </c>
      <c r="D12" s="677"/>
      <c r="E12" s="677"/>
      <c r="F12" s="677" t="s">
        <v>2647</v>
      </c>
      <c r="G12" s="681" t="s">
        <v>113</v>
      </c>
      <c r="H12" s="680">
        <v>299500</v>
      </c>
      <c r="I12" s="680">
        <v>0</v>
      </c>
      <c r="J12" s="680"/>
      <c r="K12" s="680"/>
      <c r="L12" s="677" t="s">
        <v>2648</v>
      </c>
      <c r="M12" s="677"/>
      <c r="N12" s="423">
        <f t="shared" si="0"/>
        <v>299500</v>
      </c>
      <c r="O12">
        <f t="shared" si="1"/>
        <v>0</v>
      </c>
    </row>
    <row r="13" spans="1:31" ht="14" outlineLevel="2" x14ac:dyDescent="0.15">
      <c r="A13" s="677" t="s">
        <v>92</v>
      </c>
      <c r="B13" s="677" t="s">
        <v>2610</v>
      </c>
      <c r="C13" s="677" t="s">
        <v>94</v>
      </c>
      <c r="D13" s="677"/>
      <c r="E13" s="677"/>
      <c r="F13" s="677" t="s">
        <v>2611</v>
      </c>
      <c r="G13" s="681" t="s">
        <v>1142</v>
      </c>
      <c r="H13" s="680">
        <v>300000</v>
      </c>
      <c r="I13" s="680">
        <v>0</v>
      </c>
      <c r="J13" s="680"/>
      <c r="K13" s="680"/>
      <c r="L13" s="677" t="s">
        <v>2612</v>
      </c>
      <c r="M13" s="677"/>
      <c r="N13" s="423">
        <f t="shared" si="0"/>
        <v>300000</v>
      </c>
      <c r="O13">
        <f t="shared" si="1"/>
        <v>0</v>
      </c>
    </row>
    <row r="14" spans="1:31" ht="42" outlineLevel="2" x14ac:dyDescent="0.15">
      <c r="A14" s="677" t="s">
        <v>92</v>
      </c>
      <c r="B14" s="677" t="s">
        <v>2613</v>
      </c>
      <c r="C14" s="677" t="s">
        <v>94</v>
      </c>
      <c r="D14" s="677"/>
      <c r="E14" s="677"/>
      <c r="F14" s="677" t="s">
        <v>2614</v>
      </c>
      <c r="G14" s="681" t="s">
        <v>2615</v>
      </c>
      <c r="H14" s="680">
        <v>35000</v>
      </c>
      <c r="I14" s="680">
        <v>0</v>
      </c>
      <c r="J14" s="680"/>
      <c r="K14" s="680"/>
      <c r="L14" s="677" t="s">
        <v>2616</v>
      </c>
      <c r="M14" s="677"/>
      <c r="N14" s="423">
        <f t="shared" si="0"/>
        <v>35000</v>
      </c>
      <c r="O14">
        <f t="shared" si="1"/>
        <v>0</v>
      </c>
    </row>
    <row r="15" spans="1:31" ht="70" outlineLevel="2" x14ac:dyDescent="0.15">
      <c r="A15" s="677" t="s">
        <v>92</v>
      </c>
      <c r="B15" s="677" t="s">
        <v>2690</v>
      </c>
      <c r="C15" s="677" t="s">
        <v>154</v>
      </c>
      <c r="D15" s="677"/>
      <c r="E15" s="677"/>
      <c r="F15" s="677" t="s">
        <v>2691</v>
      </c>
      <c r="G15" s="681" t="s">
        <v>2499</v>
      </c>
      <c r="H15" s="680">
        <v>50000</v>
      </c>
      <c r="I15" s="680">
        <v>0</v>
      </c>
      <c r="J15" s="680"/>
      <c r="K15" s="680"/>
      <c r="L15" s="677" t="s">
        <v>2692</v>
      </c>
      <c r="M15" s="677"/>
      <c r="N15" s="423">
        <f t="shared" si="0"/>
        <v>50000</v>
      </c>
      <c r="O15">
        <f t="shared" si="1"/>
        <v>0</v>
      </c>
    </row>
    <row r="16" spans="1:31" ht="42" outlineLevel="2" x14ac:dyDescent="0.15">
      <c r="A16" s="677" t="s">
        <v>92</v>
      </c>
      <c r="B16" s="677" t="s">
        <v>2676</v>
      </c>
      <c r="C16" s="677" t="s">
        <v>154</v>
      </c>
      <c r="D16" s="677"/>
      <c r="E16" s="677"/>
      <c r="F16" s="677" t="s">
        <v>2677</v>
      </c>
      <c r="G16" s="681" t="s">
        <v>2678</v>
      </c>
      <c r="H16" s="680">
        <v>50000</v>
      </c>
      <c r="I16" s="680">
        <v>0</v>
      </c>
      <c r="J16" s="680"/>
      <c r="K16" s="680"/>
      <c r="L16" s="677" t="s">
        <v>2679</v>
      </c>
      <c r="M16" s="677"/>
      <c r="N16" s="423">
        <f t="shared" si="0"/>
        <v>50000</v>
      </c>
      <c r="O16">
        <f t="shared" si="1"/>
        <v>0</v>
      </c>
    </row>
    <row r="17" spans="1:15" ht="42" outlineLevel="2" x14ac:dyDescent="0.15">
      <c r="A17" s="677" t="s">
        <v>92</v>
      </c>
      <c r="B17" s="677" t="s">
        <v>2685</v>
      </c>
      <c r="C17" s="677" t="s">
        <v>154</v>
      </c>
      <c r="D17" s="677"/>
      <c r="E17" s="677"/>
      <c r="F17" s="677" t="s">
        <v>2681</v>
      </c>
      <c r="G17" s="681" t="s">
        <v>156</v>
      </c>
      <c r="H17" s="680">
        <v>11000</v>
      </c>
      <c r="I17" s="680">
        <v>0</v>
      </c>
      <c r="J17" s="680"/>
      <c r="K17" s="680"/>
      <c r="L17" s="677" t="s">
        <v>2686</v>
      </c>
      <c r="M17" s="677"/>
      <c r="N17" s="423">
        <f t="shared" si="0"/>
        <v>11000</v>
      </c>
      <c r="O17">
        <f t="shared" si="1"/>
        <v>0</v>
      </c>
    </row>
    <row r="18" spans="1:15" ht="42" outlineLevel="2" x14ac:dyDescent="0.15">
      <c r="A18" s="677" t="s">
        <v>92</v>
      </c>
      <c r="B18" s="677" t="s">
        <v>2680</v>
      </c>
      <c r="C18" s="677" t="s">
        <v>154</v>
      </c>
      <c r="D18" s="677"/>
      <c r="E18" s="677"/>
      <c r="F18" s="677" t="s">
        <v>2681</v>
      </c>
      <c r="G18" s="681" t="s">
        <v>156</v>
      </c>
      <c r="H18" s="680">
        <v>10000</v>
      </c>
      <c r="I18" s="680">
        <v>0</v>
      </c>
      <c r="J18" s="680"/>
      <c r="K18" s="680"/>
      <c r="L18" s="677" t="s">
        <v>2682</v>
      </c>
      <c r="M18" s="677"/>
      <c r="N18" s="423">
        <f t="shared" si="0"/>
        <v>10000</v>
      </c>
      <c r="O18">
        <f t="shared" si="1"/>
        <v>0</v>
      </c>
    </row>
    <row r="19" spans="1:15" ht="42" outlineLevel="2" x14ac:dyDescent="0.15">
      <c r="A19" s="677" t="s">
        <v>92</v>
      </c>
      <c r="B19" s="677" t="s">
        <v>2683</v>
      </c>
      <c r="C19" s="677" t="s">
        <v>154</v>
      </c>
      <c r="D19" s="677"/>
      <c r="E19" s="677"/>
      <c r="F19" s="677" t="s">
        <v>2681</v>
      </c>
      <c r="G19" s="681" t="s">
        <v>156</v>
      </c>
      <c r="H19" s="680">
        <v>10000</v>
      </c>
      <c r="I19" s="680">
        <v>0</v>
      </c>
      <c r="J19" s="680"/>
      <c r="K19" s="680"/>
      <c r="L19" s="677" t="s">
        <v>2684</v>
      </c>
      <c r="M19" s="677"/>
      <c r="N19" s="423">
        <f t="shared" si="0"/>
        <v>10000</v>
      </c>
      <c r="O19">
        <f t="shared" si="1"/>
        <v>0</v>
      </c>
    </row>
    <row r="20" spans="1:15" ht="56" outlineLevel="2" x14ac:dyDescent="0.15">
      <c r="A20" s="677" t="s">
        <v>92</v>
      </c>
      <c r="B20" s="677" t="s">
        <v>2699</v>
      </c>
      <c r="C20" s="677" t="s">
        <v>154</v>
      </c>
      <c r="D20" s="677"/>
      <c r="E20" s="677"/>
      <c r="F20" s="677" t="s">
        <v>2700</v>
      </c>
      <c r="G20" s="681" t="s">
        <v>735</v>
      </c>
      <c r="H20" s="680">
        <v>42455</v>
      </c>
      <c r="I20" s="680">
        <v>0</v>
      </c>
      <c r="J20" s="680"/>
      <c r="K20" s="680"/>
      <c r="L20" s="677" t="s">
        <v>2701</v>
      </c>
      <c r="M20" s="677"/>
      <c r="N20" s="423">
        <f t="shared" si="0"/>
        <v>42455</v>
      </c>
      <c r="O20">
        <f t="shared" si="1"/>
        <v>0</v>
      </c>
    </row>
    <row r="21" spans="1:15" ht="56" outlineLevel="2" x14ac:dyDescent="0.15">
      <c r="A21" s="677" t="s">
        <v>92</v>
      </c>
      <c r="B21" s="677" t="s">
        <v>2702</v>
      </c>
      <c r="C21" s="677" t="s">
        <v>154</v>
      </c>
      <c r="D21" s="677"/>
      <c r="E21" s="677"/>
      <c r="F21" s="677" t="s">
        <v>2703</v>
      </c>
      <c r="G21" s="681" t="s">
        <v>2704</v>
      </c>
      <c r="H21" s="680">
        <v>57000</v>
      </c>
      <c r="I21" s="680">
        <v>0</v>
      </c>
      <c r="J21" s="680"/>
      <c r="K21" s="680"/>
      <c r="L21" s="677" t="s">
        <v>2313</v>
      </c>
      <c r="M21" s="677"/>
      <c r="N21" s="423">
        <f t="shared" si="0"/>
        <v>57000</v>
      </c>
      <c r="O21">
        <f t="shared" si="1"/>
        <v>0</v>
      </c>
    </row>
    <row r="22" spans="1:15" ht="14" outlineLevel="1" x14ac:dyDescent="0.15">
      <c r="A22" s="682" t="s">
        <v>516</v>
      </c>
      <c r="B22" s="683">
        <f>COUNTA(B2:B21)</f>
        <v>20</v>
      </c>
      <c r="C22" s="683"/>
      <c r="D22" s="683"/>
      <c r="E22" s="683"/>
      <c r="F22" s="683"/>
      <c r="G22" s="684"/>
      <c r="H22" s="685">
        <f>SUBTOTAL(9,H2:H21)</f>
        <v>2434563</v>
      </c>
      <c r="I22" s="685">
        <f>SUBTOTAL(9,I2:I21)</f>
        <v>0</v>
      </c>
      <c r="J22" s="685">
        <f>SUBTOTAL(9,J2:J21)</f>
        <v>0</v>
      </c>
      <c r="K22" s="685">
        <f>SUBTOTAL(9,K2:K21)</f>
        <v>0</v>
      </c>
      <c r="L22" s="683"/>
      <c r="M22" s="683"/>
      <c r="N22" s="433">
        <f>SUBTOTAL(9,N2:N21)</f>
        <v>2434563</v>
      </c>
      <c r="O22" s="431">
        <f>SUBTOTAL(9,O2:O21)</f>
        <v>0</v>
      </c>
    </row>
    <row r="23" spans="1:15" ht="42" outlineLevel="2" x14ac:dyDescent="0.15">
      <c r="A23" s="677" t="s">
        <v>200</v>
      </c>
      <c r="B23" s="677" t="s">
        <v>2774</v>
      </c>
      <c r="C23" s="677"/>
      <c r="D23" s="677" t="s">
        <v>202</v>
      </c>
      <c r="E23" s="677"/>
      <c r="F23" s="677" t="s">
        <v>2775</v>
      </c>
      <c r="G23" s="681" t="s">
        <v>101</v>
      </c>
      <c r="H23" s="680">
        <v>11000</v>
      </c>
      <c r="I23" s="680">
        <v>0</v>
      </c>
      <c r="J23" s="680"/>
      <c r="K23" s="680"/>
      <c r="L23" s="677" t="s">
        <v>2776</v>
      </c>
      <c r="M23" s="677"/>
      <c r="N23" s="423">
        <f t="shared" si="0"/>
        <v>11000</v>
      </c>
      <c r="O23">
        <f t="shared" si="1"/>
        <v>0</v>
      </c>
    </row>
    <row r="24" spans="1:15" ht="14" outlineLevel="2" x14ac:dyDescent="0.15">
      <c r="A24" s="677" t="s">
        <v>200</v>
      </c>
      <c r="B24" s="677" t="s">
        <v>2789</v>
      </c>
      <c r="C24" s="677"/>
      <c r="D24" s="677" t="s">
        <v>202</v>
      </c>
      <c r="E24" s="677"/>
      <c r="F24" s="677" t="s">
        <v>1188</v>
      </c>
      <c r="G24" s="681" t="s">
        <v>221</v>
      </c>
      <c r="H24" s="680">
        <v>120000</v>
      </c>
      <c r="I24" s="680">
        <v>0</v>
      </c>
      <c r="J24" s="680"/>
      <c r="K24" s="680"/>
      <c r="L24" s="677" t="s">
        <v>2790</v>
      </c>
      <c r="M24" s="677"/>
      <c r="N24" s="423">
        <f t="shared" si="0"/>
        <v>120000</v>
      </c>
      <c r="O24">
        <f t="shared" si="1"/>
        <v>0</v>
      </c>
    </row>
    <row r="25" spans="1:15" ht="28" outlineLevel="2" x14ac:dyDescent="0.15">
      <c r="A25" s="677" t="s">
        <v>200</v>
      </c>
      <c r="B25" s="677" t="s">
        <v>2781</v>
      </c>
      <c r="C25" s="677"/>
      <c r="D25" s="677" t="s">
        <v>202</v>
      </c>
      <c r="E25" s="677"/>
      <c r="F25" s="677" t="s">
        <v>2782</v>
      </c>
      <c r="G25" s="681" t="s">
        <v>806</v>
      </c>
      <c r="H25" s="680">
        <v>10000</v>
      </c>
      <c r="I25" s="680">
        <v>0</v>
      </c>
      <c r="J25" s="680"/>
      <c r="K25" s="680"/>
      <c r="L25" s="677" t="s">
        <v>2783</v>
      </c>
      <c r="M25" s="677"/>
      <c r="N25" s="423">
        <f t="shared" si="0"/>
        <v>10000</v>
      </c>
      <c r="O25">
        <f t="shared" si="1"/>
        <v>0</v>
      </c>
    </row>
    <row r="26" spans="1:15" ht="28" outlineLevel="2" x14ac:dyDescent="0.15">
      <c r="A26" s="677" t="s">
        <v>200</v>
      </c>
      <c r="B26" s="677" t="s">
        <v>2786</v>
      </c>
      <c r="C26" s="677"/>
      <c r="D26" s="677" t="s">
        <v>202</v>
      </c>
      <c r="E26" s="677"/>
      <c r="F26" s="677" t="s">
        <v>2787</v>
      </c>
      <c r="G26" s="681" t="s">
        <v>101</v>
      </c>
      <c r="H26" s="680">
        <v>20000</v>
      </c>
      <c r="I26" s="680">
        <v>0</v>
      </c>
      <c r="J26" s="680"/>
      <c r="K26" s="680"/>
      <c r="L26" s="677" t="s">
        <v>2788</v>
      </c>
      <c r="M26" s="677"/>
      <c r="N26" s="423">
        <f t="shared" si="0"/>
        <v>20000</v>
      </c>
      <c r="O26">
        <f t="shared" si="1"/>
        <v>0</v>
      </c>
    </row>
    <row r="27" spans="1:15" ht="28" outlineLevel="2" x14ac:dyDescent="0.15">
      <c r="A27" s="677" t="s">
        <v>200</v>
      </c>
      <c r="B27" s="677" t="s">
        <v>2794</v>
      </c>
      <c r="C27" s="677"/>
      <c r="D27" s="677" t="s">
        <v>202</v>
      </c>
      <c r="E27" s="677"/>
      <c r="F27" s="677" t="s">
        <v>2795</v>
      </c>
      <c r="G27" s="681" t="s">
        <v>204</v>
      </c>
      <c r="H27" s="680">
        <v>9000</v>
      </c>
      <c r="I27" s="680">
        <v>0</v>
      </c>
      <c r="J27" s="680"/>
      <c r="K27" s="680"/>
      <c r="L27" s="677" t="s">
        <v>2796</v>
      </c>
      <c r="M27" s="677"/>
      <c r="N27" s="423">
        <f t="shared" si="0"/>
        <v>9000</v>
      </c>
      <c r="O27">
        <f t="shared" si="1"/>
        <v>0</v>
      </c>
    </row>
    <row r="28" spans="1:15" ht="42" outlineLevel="2" x14ac:dyDescent="0.15">
      <c r="A28" s="677" t="s">
        <v>200</v>
      </c>
      <c r="B28" s="677" t="s">
        <v>2745</v>
      </c>
      <c r="C28" s="677"/>
      <c r="D28" s="677" t="s">
        <v>202</v>
      </c>
      <c r="E28" s="677"/>
      <c r="F28" s="677" t="s">
        <v>2746</v>
      </c>
      <c r="G28" s="681" t="s">
        <v>204</v>
      </c>
      <c r="H28" s="680">
        <v>18000</v>
      </c>
      <c r="I28" s="680">
        <v>0</v>
      </c>
      <c r="J28" s="680"/>
      <c r="K28" s="680"/>
      <c r="L28" s="677" t="s">
        <v>2747</v>
      </c>
      <c r="M28" s="677"/>
      <c r="N28" s="423">
        <f t="shared" si="0"/>
        <v>18000</v>
      </c>
      <c r="O28">
        <f t="shared" si="1"/>
        <v>0</v>
      </c>
    </row>
    <row r="29" spans="1:15" ht="28" outlineLevel="2" x14ac:dyDescent="0.15">
      <c r="A29" s="677" t="s">
        <v>200</v>
      </c>
      <c r="B29" s="677" t="s">
        <v>2742</v>
      </c>
      <c r="C29" s="677"/>
      <c r="D29" s="677" t="s">
        <v>202</v>
      </c>
      <c r="E29" s="677"/>
      <c r="F29" s="677" t="s">
        <v>2743</v>
      </c>
      <c r="G29" s="681" t="s">
        <v>204</v>
      </c>
      <c r="H29" s="680">
        <v>9000</v>
      </c>
      <c r="I29" s="680">
        <v>0</v>
      </c>
      <c r="J29" s="680"/>
      <c r="K29" s="680"/>
      <c r="L29" s="677" t="s">
        <v>2744</v>
      </c>
      <c r="M29" s="677"/>
      <c r="N29" s="423">
        <f t="shared" si="0"/>
        <v>9000</v>
      </c>
      <c r="O29">
        <f t="shared" si="1"/>
        <v>0</v>
      </c>
    </row>
    <row r="30" spans="1:15" ht="28" outlineLevel="2" x14ac:dyDescent="0.15">
      <c r="A30" s="677" t="s">
        <v>200</v>
      </c>
      <c r="B30" s="677" t="s">
        <v>2777</v>
      </c>
      <c r="C30" s="677"/>
      <c r="D30" s="677" t="s">
        <v>202</v>
      </c>
      <c r="E30" s="677"/>
      <c r="F30" s="677" t="s">
        <v>2778</v>
      </c>
      <c r="G30" s="681" t="s">
        <v>769</v>
      </c>
      <c r="H30" s="680">
        <v>15000</v>
      </c>
      <c r="I30" s="680">
        <v>0</v>
      </c>
      <c r="J30" s="680"/>
      <c r="K30" s="680"/>
      <c r="L30" s="677" t="s">
        <v>1683</v>
      </c>
      <c r="M30" s="677"/>
      <c r="N30" s="423">
        <f t="shared" si="0"/>
        <v>15000</v>
      </c>
      <c r="O30">
        <f t="shared" si="1"/>
        <v>0</v>
      </c>
    </row>
    <row r="31" spans="1:15" ht="56" outlineLevel="2" x14ac:dyDescent="0.15">
      <c r="A31" s="677" t="s">
        <v>200</v>
      </c>
      <c r="B31" s="677" t="s">
        <v>2791</v>
      </c>
      <c r="C31" s="677"/>
      <c r="D31" s="677" t="s">
        <v>202</v>
      </c>
      <c r="E31" s="677"/>
      <c r="F31" s="677" t="s">
        <v>2792</v>
      </c>
      <c r="G31" s="681" t="s">
        <v>101</v>
      </c>
      <c r="H31" s="680">
        <v>10000</v>
      </c>
      <c r="I31" s="680">
        <v>0</v>
      </c>
      <c r="J31" s="680"/>
      <c r="K31" s="680"/>
      <c r="L31" s="677" t="s">
        <v>2793</v>
      </c>
      <c r="M31" s="677"/>
      <c r="N31" s="423">
        <f t="shared" si="0"/>
        <v>10000</v>
      </c>
      <c r="O31">
        <f t="shared" si="1"/>
        <v>0</v>
      </c>
    </row>
    <row r="32" spans="1:15" ht="28" outlineLevel="2" x14ac:dyDescent="0.15">
      <c r="A32" s="677" t="s">
        <v>200</v>
      </c>
      <c r="B32" s="677" t="s">
        <v>2759</v>
      </c>
      <c r="C32" s="677"/>
      <c r="D32" s="677" t="s">
        <v>202</v>
      </c>
      <c r="E32" s="677"/>
      <c r="F32" s="677" t="s">
        <v>2760</v>
      </c>
      <c r="G32" s="681" t="s">
        <v>2761</v>
      </c>
      <c r="H32" s="680">
        <v>6000</v>
      </c>
      <c r="I32" s="680">
        <v>0</v>
      </c>
      <c r="J32" s="680"/>
      <c r="K32" s="680"/>
      <c r="L32" s="677" t="s">
        <v>2762</v>
      </c>
      <c r="M32" s="677"/>
      <c r="N32" s="423">
        <f t="shared" si="0"/>
        <v>6000</v>
      </c>
      <c r="O32">
        <f t="shared" si="1"/>
        <v>0</v>
      </c>
    </row>
    <row r="33" spans="1:15" ht="28" outlineLevel="2" x14ac:dyDescent="0.15">
      <c r="A33" s="677" t="s">
        <v>200</v>
      </c>
      <c r="B33" s="677" t="s">
        <v>2751</v>
      </c>
      <c r="C33" s="677"/>
      <c r="D33" s="677" t="s">
        <v>202</v>
      </c>
      <c r="E33" s="678" t="s">
        <v>759</v>
      </c>
      <c r="F33" s="677" t="s">
        <v>2752</v>
      </c>
      <c r="G33" s="681" t="s">
        <v>2753</v>
      </c>
      <c r="H33" s="680"/>
      <c r="I33" s="680">
        <v>28063.15</v>
      </c>
      <c r="J33" s="680"/>
      <c r="K33" s="680">
        <v>90370.05</v>
      </c>
      <c r="L33" s="677" t="s">
        <v>2754</v>
      </c>
      <c r="M33" s="677" t="s">
        <v>3168</v>
      </c>
      <c r="N33" s="423">
        <f t="shared" si="0"/>
        <v>28063.15</v>
      </c>
      <c r="O33">
        <f t="shared" si="1"/>
        <v>62306.9</v>
      </c>
    </row>
    <row r="34" spans="1:15" ht="14" outlineLevel="2" x14ac:dyDescent="0.15">
      <c r="A34" s="677" t="s">
        <v>200</v>
      </c>
      <c r="B34" s="677" t="s">
        <v>2748</v>
      </c>
      <c r="C34" s="677"/>
      <c r="D34" s="677" t="s">
        <v>202</v>
      </c>
      <c r="E34" s="677"/>
      <c r="F34" s="677" t="s">
        <v>2749</v>
      </c>
      <c r="G34" s="681" t="s">
        <v>2120</v>
      </c>
      <c r="H34" s="680">
        <v>50000</v>
      </c>
      <c r="I34" s="680">
        <v>0</v>
      </c>
      <c r="J34" s="680"/>
      <c r="K34" s="680">
        <v>132765.6</v>
      </c>
      <c r="L34" s="677" t="s">
        <v>2750</v>
      </c>
      <c r="M34" s="677"/>
      <c r="N34" s="423">
        <f t="shared" si="0"/>
        <v>50000</v>
      </c>
      <c r="O34">
        <f t="shared" si="1"/>
        <v>82765.600000000006</v>
      </c>
    </row>
    <row r="35" spans="1:15" ht="84" outlineLevel="2" x14ac:dyDescent="0.15">
      <c r="A35" s="677" t="s">
        <v>200</v>
      </c>
      <c r="B35" s="677" t="s">
        <v>2784</v>
      </c>
      <c r="C35" s="677"/>
      <c r="D35" s="677" t="s">
        <v>202</v>
      </c>
      <c r="E35" s="677"/>
      <c r="F35" s="677" t="s">
        <v>3160</v>
      </c>
      <c r="G35" s="681" t="s">
        <v>761</v>
      </c>
      <c r="H35" s="680">
        <v>100000</v>
      </c>
      <c r="I35" s="680">
        <v>0</v>
      </c>
      <c r="J35" s="680"/>
      <c r="K35" s="680"/>
      <c r="L35" s="677" t="s">
        <v>2785</v>
      </c>
      <c r="M35" s="677"/>
      <c r="N35" s="423">
        <f t="shared" si="0"/>
        <v>100000</v>
      </c>
      <c r="O35">
        <f t="shared" si="1"/>
        <v>0</v>
      </c>
    </row>
    <row r="36" spans="1:15" ht="28" outlineLevel="2" x14ac:dyDescent="0.15">
      <c r="A36" s="677" t="s">
        <v>200</v>
      </c>
      <c r="B36" s="677" t="s">
        <v>2881</v>
      </c>
      <c r="C36" s="677"/>
      <c r="D36" s="677" t="s">
        <v>274</v>
      </c>
      <c r="E36" s="677"/>
      <c r="F36" s="677" t="s">
        <v>2882</v>
      </c>
      <c r="G36" s="681" t="s">
        <v>358</v>
      </c>
      <c r="H36" s="680">
        <v>25000</v>
      </c>
      <c r="I36" s="680">
        <v>0</v>
      </c>
      <c r="J36" s="680"/>
      <c r="K36" s="680"/>
      <c r="L36" s="677" t="s">
        <v>2883</v>
      </c>
      <c r="M36" s="677"/>
      <c r="N36" s="423">
        <f t="shared" si="0"/>
        <v>25000</v>
      </c>
      <c r="O36">
        <f t="shared" si="1"/>
        <v>0</v>
      </c>
    </row>
    <row r="37" spans="1:15" ht="42" outlineLevel="2" x14ac:dyDescent="0.15">
      <c r="A37" s="677" t="s">
        <v>200</v>
      </c>
      <c r="B37" s="677" t="s">
        <v>2862</v>
      </c>
      <c r="C37" s="677"/>
      <c r="D37" s="677" t="s">
        <v>274</v>
      </c>
      <c r="E37" s="677"/>
      <c r="F37" s="677" t="s">
        <v>2863</v>
      </c>
      <c r="G37" s="681" t="s">
        <v>1622</v>
      </c>
      <c r="H37" s="680">
        <v>6500</v>
      </c>
      <c r="I37" s="680">
        <v>0</v>
      </c>
      <c r="J37" s="680"/>
      <c r="K37" s="680"/>
      <c r="L37" s="677" t="s">
        <v>2864</v>
      </c>
      <c r="M37" s="677"/>
      <c r="N37" s="423">
        <f t="shared" si="0"/>
        <v>6500</v>
      </c>
      <c r="O37">
        <f t="shared" si="1"/>
        <v>0</v>
      </c>
    </row>
    <row r="38" spans="1:15" ht="42" outlineLevel="2" x14ac:dyDescent="0.15">
      <c r="A38" s="677" t="s">
        <v>200</v>
      </c>
      <c r="B38" s="677" t="s">
        <v>2859</v>
      </c>
      <c r="C38" s="677"/>
      <c r="D38" s="677" t="s">
        <v>274</v>
      </c>
      <c r="E38" s="677"/>
      <c r="F38" s="677" t="s">
        <v>2860</v>
      </c>
      <c r="G38" s="681" t="s">
        <v>348</v>
      </c>
      <c r="H38" s="680">
        <v>6640.78</v>
      </c>
      <c r="I38" s="680">
        <v>0</v>
      </c>
      <c r="J38" s="680"/>
      <c r="K38" s="680"/>
      <c r="L38" s="677" t="s">
        <v>2861</v>
      </c>
      <c r="M38" s="677"/>
      <c r="N38" s="423">
        <f t="shared" si="0"/>
        <v>6640.78</v>
      </c>
      <c r="O38">
        <f t="shared" si="1"/>
        <v>0</v>
      </c>
    </row>
    <row r="39" spans="1:15" ht="42" outlineLevel="2" x14ac:dyDescent="0.15">
      <c r="A39" s="677" t="s">
        <v>200</v>
      </c>
      <c r="B39" s="677" t="s">
        <v>2838</v>
      </c>
      <c r="C39" s="677"/>
      <c r="D39" s="677" t="s">
        <v>274</v>
      </c>
      <c r="E39" s="677"/>
      <c r="F39" s="677" t="s">
        <v>3161</v>
      </c>
      <c r="G39" s="681" t="s">
        <v>156</v>
      </c>
      <c r="H39" s="680">
        <v>15700</v>
      </c>
      <c r="I39" s="680">
        <v>0</v>
      </c>
      <c r="J39" s="680"/>
      <c r="K39" s="680"/>
      <c r="L39" s="677" t="s">
        <v>2839</v>
      </c>
      <c r="M39" s="677"/>
      <c r="N39" s="423">
        <f t="shared" si="0"/>
        <v>15700</v>
      </c>
      <c r="O39">
        <f t="shared" si="1"/>
        <v>0</v>
      </c>
    </row>
    <row r="40" spans="1:15" ht="42" outlineLevel="2" x14ac:dyDescent="0.15">
      <c r="A40" s="677" t="s">
        <v>200</v>
      </c>
      <c r="B40" s="677" t="s">
        <v>2840</v>
      </c>
      <c r="C40" s="677"/>
      <c r="D40" s="677" t="s">
        <v>274</v>
      </c>
      <c r="E40" s="677"/>
      <c r="F40" s="677" t="s">
        <v>3162</v>
      </c>
      <c r="G40" s="681" t="s">
        <v>156</v>
      </c>
      <c r="H40" s="680">
        <v>17900</v>
      </c>
      <c r="I40" s="680">
        <v>0</v>
      </c>
      <c r="J40" s="680"/>
      <c r="K40" s="680"/>
      <c r="L40" s="677" t="s">
        <v>2841</v>
      </c>
      <c r="M40" s="677"/>
      <c r="N40" s="423">
        <f t="shared" si="0"/>
        <v>17900</v>
      </c>
      <c r="O40">
        <f t="shared" si="1"/>
        <v>0</v>
      </c>
    </row>
    <row r="41" spans="1:15" ht="42" outlineLevel="2" x14ac:dyDescent="0.15">
      <c r="A41" s="677" t="s">
        <v>200</v>
      </c>
      <c r="B41" s="677" t="s">
        <v>2844</v>
      </c>
      <c r="C41" s="677"/>
      <c r="D41" s="677" t="s">
        <v>274</v>
      </c>
      <c r="E41" s="677"/>
      <c r="F41" s="677" t="s">
        <v>3163</v>
      </c>
      <c r="G41" s="681" t="s">
        <v>156</v>
      </c>
      <c r="H41" s="680">
        <v>2600</v>
      </c>
      <c r="I41" s="680">
        <v>0</v>
      </c>
      <c r="J41" s="680"/>
      <c r="K41" s="680"/>
      <c r="L41" s="677" t="s">
        <v>2845</v>
      </c>
      <c r="M41" s="677"/>
      <c r="N41" s="423">
        <f t="shared" si="0"/>
        <v>2600</v>
      </c>
      <c r="O41">
        <f t="shared" si="1"/>
        <v>0</v>
      </c>
    </row>
    <row r="42" spans="1:15" ht="42" outlineLevel="2" x14ac:dyDescent="0.15">
      <c r="A42" s="677" t="s">
        <v>200</v>
      </c>
      <c r="B42" s="677" t="s">
        <v>2834</v>
      </c>
      <c r="C42" s="677"/>
      <c r="D42" s="677" t="s">
        <v>274</v>
      </c>
      <c r="E42" s="677"/>
      <c r="F42" s="677" t="s">
        <v>3164</v>
      </c>
      <c r="G42" s="681" t="s">
        <v>156</v>
      </c>
      <c r="H42" s="680">
        <v>6000</v>
      </c>
      <c r="I42" s="680">
        <v>0</v>
      </c>
      <c r="J42" s="680"/>
      <c r="K42" s="680"/>
      <c r="L42" s="677" t="s">
        <v>2835</v>
      </c>
      <c r="M42" s="677"/>
      <c r="N42" s="423">
        <f t="shared" si="0"/>
        <v>6000</v>
      </c>
      <c r="O42">
        <f t="shared" si="1"/>
        <v>0</v>
      </c>
    </row>
    <row r="43" spans="1:15" ht="42" outlineLevel="2" x14ac:dyDescent="0.15">
      <c r="A43" s="677" t="s">
        <v>200</v>
      </c>
      <c r="B43" s="677" t="s">
        <v>2836</v>
      </c>
      <c r="C43" s="677"/>
      <c r="D43" s="677" t="s">
        <v>274</v>
      </c>
      <c r="E43" s="677"/>
      <c r="F43" s="677" t="s">
        <v>3163</v>
      </c>
      <c r="G43" s="681" t="s">
        <v>156</v>
      </c>
      <c r="H43" s="680">
        <v>14000</v>
      </c>
      <c r="I43" s="680">
        <v>0</v>
      </c>
      <c r="J43" s="680"/>
      <c r="K43" s="680"/>
      <c r="L43" s="677" t="s">
        <v>2837</v>
      </c>
      <c r="M43" s="677"/>
      <c r="N43" s="423">
        <f t="shared" si="0"/>
        <v>14000</v>
      </c>
      <c r="O43">
        <f t="shared" si="1"/>
        <v>0</v>
      </c>
    </row>
    <row r="44" spans="1:15" ht="42" outlineLevel="2" x14ac:dyDescent="0.15">
      <c r="A44" s="677" t="s">
        <v>200</v>
      </c>
      <c r="B44" s="677" t="s">
        <v>2842</v>
      </c>
      <c r="C44" s="677"/>
      <c r="D44" s="677" t="s">
        <v>274</v>
      </c>
      <c r="E44" s="677"/>
      <c r="F44" s="677" t="s">
        <v>3165</v>
      </c>
      <c r="G44" s="681" t="s">
        <v>156</v>
      </c>
      <c r="H44" s="680">
        <v>7900</v>
      </c>
      <c r="I44" s="680">
        <v>0</v>
      </c>
      <c r="J44" s="680"/>
      <c r="K44" s="680"/>
      <c r="L44" s="677" t="s">
        <v>2843</v>
      </c>
      <c r="M44" s="677"/>
      <c r="N44" s="423">
        <f t="shared" si="0"/>
        <v>7900</v>
      </c>
      <c r="O44">
        <f t="shared" si="1"/>
        <v>0</v>
      </c>
    </row>
    <row r="45" spans="1:15" ht="42" outlineLevel="2" x14ac:dyDescent="0.15">
      <c r="A45" s="677" t="s">
        <v>200</v>
      </c>
      <c r="B45" s="677" t="s">
        <v>2846</v>
      </c>
      <c r="C45" s="677"/>
      <c r="D45" s="677" t="s">
        <v>274</v>
      </c>
      <c r="E45" s="677"/>
      <c r="F45" s="677" t="s">
        <v>3166</v>
      </c>
      <c r="G45" s="681" t="s">
        <v>156</v>
      </c>
      <c r="H45" s="680">
        <v>17000</v>
      </c>
      <c r="I45" s="680">
        <v>0</v>
      </c>
      <c r="J45" s="680"/>
      <c r="K45" s="680"/>
      <c r="L45" s="677" t="s">
        <v>2847</v>
      </c>
      <c r="M45" s="677"/>
      <c r="N45" s="423">
        <f t="shared" si="0"/>
        <v>17000</v>
      </c>
      <c r="O45">
        <f t="shared" si="1"/>
        <v>0</v>
      </c>
    </row>
    <row r="46" spans="1:15" ht="42" outlineLevel="2" x14ac:dyDescent="0.15">
      <c r="A46" s="677" t="s">
        <v>200</v>
      </c>
      <c r="B46" s="677" t="s">
        <v>2865</v>
      </c>
      <c r="C46" s="677"/>
      <c r="D46" s="677" t="s">
        <v>274</v>
      </c>
      <c r="E46" s="677"/>
      <c r="F46" s="677" t="s">
        <v>3165</v>
      </c>
      <c r="G46" s="681" t="s">
        <v>156</v>
      </c>
      <c r="H46" s="680">
        <v>4500</v>
      </c>
      <c r="I46" s="680">
        <v>0</v>
      </c>
      <c r="J46" s="680"/>
      <c r="K46" s="680"/>
      <c r="L46" s="677" t="s">
        <v>2866</v>
      </c>
      <c r="M46" s="677"/>
      <c r="N46" s="423">
        <f t="shared" si="0"/>
        <v>4500</v>
      </c>
      <c r="O46">
        <f t="shared" si="1"/>
        <v>0</v>
      </c>
    </row>
    <row r="47" spans="1:15" ht="28" outlineLevel="2" x14ac:dyDescent="0.15">
      <c r="A47" s="677" t="s">
        <v>200</v>
      </c>
      <c r="B47" s="677" t="s">
        <v>2825</v>
      </c>
      <c r="C47" s="677"/>
      <c r="D47" s="677" t="s">
        <v>274</v>
      </c>
      <c r="E47" s="677"/>
      <c r="F47" s="677" t="s">
        <v>2826</v>
      </c>
      <c r="G47" s="681" t="s">
        <v>305</v>
      </c>
      <c r="H47" s="680">
        <v>14400</v>
      </c>
      <c r="I47" s="680">
        <v>0</v>
      </c>
      <c r="J47" s="680"/>
      <c r="K47" s="680"/>
      <c r="L47" s="677" t="s">
        <v>2827</v>
      </c>
      <c r="M47" s="677"/>
      <c r="N47" s="423">
        <f t="shared" si="0"/>
        <v>14400</v>
      </c>
      <c r="O47">
        <f t="shared" si="1"/>
        <v>0</v>
      </c>
    </row>
    <row r="48" spans="1:15" ht="42" outlineLevel="2" x14ac:dyDescent="0.15">
      <c r="A48" s="677" t="s">
        <v>200</v>
      </c>
      <c r="B48" s="677" t="s">
        <v>2813</v>
      </c>
      <c r="C48" s="677"/>
      <c r="D48" s="677" t="s">
        <v>274</v>
      </c>
      <c r="E48" s="677"/>
      <c r="F48" s="677" t="s">
        <v>1685</v>
      </c>
      <c r="G48" s="681" t="s">
        <v>156</v>
      </c>
      <c r="H48" s="680">
        <v>20000</v>
      </c>
      <c r="I48" s="680">
        <v>0</v>
      </c>
      <c r="J48" s="680"/>
      <c r="K48" s="680"/>
      <c r="L48" s="677" t="s">
        <v>2814</v>
      </c>
      <c r="M48" s="677"/>
      <c r="N48" s="423">
        <f t="shared" si="0"/>
        <v>20000</v>
      </c>
      <c r="O48">
        <f t="shared" si="1"/>
        <v>0</v>
      </c>
    </row>
    <row r="49" spans="1:15" ht="42" outlineLevel="2" x14ac:dyDescent="0.15">
      <c r="A49" s="677" t="s">
        <v>200</v>
      </c>
      <c r="B49" s="677" t="s">
        <v>2828</v>
      </c>
      <c r="C49" s="677"/>
      <c r="D49" s="677" t="s">
        <v>274</v>
      </c>
      <c r="E49" s="677"/>
      <c r="F49" s="677" t="s">
        <v>298</v>
      </c>
      <c r="G49" s="681" t="s">
        <v>156</v>
      </c>
      <c r="H49" s="680">
        <v>10000</v>
      </c>
      <c r="I49" s="680">
        <v>0</v>
      </c>
      <c r="J49" s="680"/>
      <c r="K49" s="680"/>
      <c r="L49" s="677" t="s">
        <v>2829</v>
      </c>
      <c r="M49" s="677"/>
      <c r="N49" s="423">
        <f t="shared" si="0"/>
        <v>10000</v>
      </c>
      <c r="O49">
        <f t="shared" si="1"/>
        <v>0</v>
      </c>
    </row>
    <row r="50" spans="1:15" ht="42" outlineLevel="2" x14ac:dyDescent="0.15">
      <c r="A50" s="677" t="s">
        <v>200</v>
      </c>
      <c r="B50" s="677" t="s">
        <v>2823</v>
      </c>
      <c r="C50" s="677"/>
      <c r="D50" s="677" t="s">
        <v>274</v>
      </c>
      <c r="E50" s="677"/>
      <c r="F50" s="677" t="s">
        <v>1703</v>
      </c>
      <c r="G50" s="681" t="s">
        <v>156</v>
      </c>
      <c r="H50" s="680">
        <v>13000</v>
      </c>
      <c r="I50" s="680">
        <v>0</v>
      </c>
      <c r="J50" s="680"/>
      <c r="K50" s="680"/>
      <c r="L50" s="677" t="s">
        <v>2824</v>
      </c>
      <c r="M50" s="677"/>
      <c r="N50" s="423">
        <f t="shared" si="0"/>
        <v>13000</v>
      </c>
      <c r="O50">
        <f t="shared" si="1"/>
        <v>0</v>
      </c>
    </row>
    <row r="51" spans="1:15" ht="42" outlineLevel="2" x14ac:dyDescent="0.15">
      <c r="A51" s="677" t="s">
        <v>200</v>
      </c>
      <c r="B51" s="677" t="s">
        <v>2830</v>
      </c>
      <c r="C51" s="677"/>
      <c r="D51" s="677" t="s">
        <v>274</v>
      </c>
      <c r="E51" s="677"/>
      <c r="F51" s="677" t="s">
        <v>1685</v>
      </c>
      <c r="G51" s="681" t="s">
        <v>156</v>
      </c>
      <c r="H51" s="680">
        <v>15000</v>
      </c>
      <c r="I51" s="680">
        <v>0</v>
      </c>
      <c r="J51" s="680"/>
      <c r="K51" s="680"/>
      <c r="L51" s="677" t="s">
        <v>2831</v>
      </c>
      <c r="M51" s="677"/>
      <c r="N51" s="423">
        <f t="shared" si="0"/>
        <v>15000</v>
      </c>
      <c r="O51">
        <f t="shared" si="1"/>
        <v>0</v>
      </c>
    </row>
    <row r="52" spans="1:15" ht="28" outlineLevel="2" x14ac:dyDescent="0.15">
      <c r="A52" s="677" t="s">
        <v>200</v>
      </c>
      <c r="B52" s="677" t="s">
        <v>2815</v>
      </c>
      <c r="C52" s="677"/>
      <c r="D52" s="677" t="s">
        <v>274</v>
      </c>
      <c r="E52" s="677"/>
      <c r="F52" s="677" t="s">
        <v>2816</v>
      </c>
      <c r="G52" s="681" t="s">
        <v>817</v>
      </c>
      <c r="H52" s="680">
        <v>13500</v>
      </c>
      <c r="I52" s="680">
        <v>0</v>
      </c>
      <c r="J52" s="680"/>
      <c r="K52" s="680"/>
      <c r="L52" s="677" t="s">
        <v>2817</v>
      </c>
      <c r="M52" s="677"/>
      <c r="N52" s="423">
        <f t="shared" si="0"/>
        <v>13500</v>
      </c>
      <c r="O52">
        <f t="shared" si="1"/>
        <v>0</v>
      </c>
    </row>
    <row r="53" spans="1:15" ht="42" outlineLevel="2" x14ac:dyDescent="0.15">
      <c r="A53" s="677" t="s">
        <v>200</v>
      </c>
      <c r="B53" s="677" t="s">
        <v>2821</v>
      </c>
      <c r="C53" s="677"/>
      <c r="D53" s="677" t="s">
        <v>274</v>
      </c>
      <c r="E53" s="677"/>
      <c r="F53" s="677" t="s">
        <v>298</v>
      </c>
      <c r="G53" s="681" t="s">
        <v>156</v>
      </c>
      <c r="H53" s="680">
        <v>15000</v>
      </c>
      <c r="I53" s="680">
        <v>0</v>
      </c>
      <c r="J53" s="680"/>
      <c r="K53" s="680"/>
      <c r="L53" s="677" t="s">
        <v>2822</v>
      </c>
      <c r="M53" s="677"/>
      <c r="N53" s="423">
        <f t="shared" si="0"/>
        <v>15000</v>
      </c>
      <c r="O53">
        <f t="shared" si="1"/>
        <v>0</v>
      </c>
    </row>
    <row r="54" spans="1:15" ht="28" outlineLevel="2" x14ac:dyDescent="0.15">
      <c r="A54" s="677" t="s">
        <v>200</v>
      </c>
      <c r="B54" s="677" t="s">
        <v>2810</v>
      </c>
      <c r="C54" s="677"/>
      <c r="D54" s="677" t="s">
        <v>274</v>
      </c>
      <c r="E54" s="677"/>
      <c r="F54" s="677" t="s">
        <v>2811</v>
      </c>
      <c r="G54" s="681" t="s">
        <v>324</v>
      </c>
      <c r="H54" s="680">
        <v>9775</v>
      </c>
      <c r="I54" s="680">
        <v>0</v>
      </c>
      <c r="J54" s="680"/>
      <c r="K54" s="680"/>
      <c r="L54" s="677" t="s">
        <v>2812</v>
      </c>
      <c r="M54" s="677"/>
      <c r="N54" s="423">
        <f t="shared" si="0"/>
        <v>9775</v>
      </c>
      <c r="O54">
        <f t="shared" si="1"/>
        <v>0</v>
      </c>
    </row>
    <row r="55" spans="1:15" ht="28" outlineLevel="2" x14ac:dyDescent="0.15">
      <c r="A55" s="677" t="s">
        <v>200</v>
      </c>
      <c r="B55" s="677" t="s">
        <v>2832</v>
      </c>
      <c r="C55" s="677"/>
      <c r="D55" s="677" t="s">
        <v>274</v>
      </c>
      <c r="E55" s="677"/>
      <c r="F55" s="677" t="s">
        <v>2833</v>
      </c>
      <c r="G55" s="681" t="s">
        <v>324</v>
      </c>
      <c r="H55" s="680">
        <v>13200</v>
      </c>
      <c r="I55" s="680">
        <v>0</v>
      </c>
      <c r="J55" s="680"/>
      <c r="K55" s="680"/>
      <c r="L55" s="677" t="s">
        <v>1235</v>
      </c>
      <c r="M55" s="677"/>
      <c r="N55" s="423">
        <f t="shared" si="0"/>
        <v>13200</v>
      </c>
      <c r="O55">
        <f t="shared" si="1"/>
        <v>0</v>
      </c>
    </row>
    <row r="56" spans="1:15" ht="28" outlineLevel="2" x14ac:dyDescent="0.15">
      <c r="A56" s="677" t="s">
        <v>200</v>
      </c>
      <c r="B56" s="677" t="s">
        <v>2818</v>
      </c>
      <c r="C56" s="677"/>
      <c r="D56" s="677" t="s">
        <v>274</v>
      </c>
      <c r="E56" s="677"/>
      <c r="F56" s="677" t="s">
        <v>2819</v>
      </c>
      <c r="G56" s="681" t="s">
        <v>324</v>
      </c>
      <c r="H56" s="680">
        <v>11550</v>
      </c>
      <c r="I56" s="680">
        <v>0</v>
      </c>
      <c r="J56" s="680"/>
      <c r="K56" s="680"/>
      <c r="L56" s="677" t="s">
        <v>2820</v>
      </c>
      <c r="M56" s="677"/>
      <c r="N56" s="423">
        <f t="shared" si="0"/>
        <v>11550</v>
      </c>
      <c r="O56">
        <f t="shared" si="1"/>
        <v>0</v>
      </c>
    </row>
    <row r="57" spans="1:15" ht="42" outlineLevel="2" x14ac:dyDescent="0.15">
      <c r="A57" s="677" t="s">
        <v>200</v>
      </c>
      <c r="B57" s="677" t="s">
        <v>2941</v>
      </c>
      <c r="C57" s="677"/>
      <c r="D57" s="677" t="s">
        <v>274</v>
      </c>
      <c r="E57" s="677"/>
      <c r="F57" s="677" t="s">
        <v>2942</v>
      </c>
      <c r="G57" s="681" t="s">
        <v>1229</v>
      </c>
      <c r="H57" s="680">
        <v>9500</v>
      </c>
      <c r="I57" s="680">
        <v>0</v>
      </c>
      <c r="J57" s="680"/>
      <c r="K57" s="680"/>
      <c r="L57" s="677" t="s">
        <v>2943</v>
      </c>
      <c r="M57" s="677"/>
      <c r="N57" s="423">
        <f t="shared" si="0"/>
        <v>9500</v>
      </c>
      <c r="O57">
        <f t="shared" si="1"/>
        <v>0</v>
      </c>
    </row>
    <row r="58" spans="1:15" ht="42" outlineLevel="2" x14ac:dyDescent="0.15">
      <c r="A58" s="677" t="s">
        <v>200</v>
      </c>
      <c r="B58" s="677" t="s">
        <v>2848</v>
      </c>
      <c r="C58" s="677"/>
      <c r="D58" s="677" t="s">
        <v>274</v>
      </c>
      <c r="E58" s="677"/>
      <c r="F58" s="677" t="s">
        <v>2849</v>
      </c>
      <c r="G58" s="681" t="s">
        <v>1229</v>
      </c>
      <c r="H58" s="680">
        <v>10000</v>
      </c>
      <c r="I58" s="680">
        <v>0</v>
      </c>
      <c r="J58" s="680"/>
      <c r="K58" s="680"/>
      <c r="L58" s="677" t="s">
        <v>2850</v>
      </c>
      <c r="M58" s="677"/>
      <c r="N58" s="423">
        <f t="shared" si="0"/>
        <v>10000</v>
      </c>
      <c r="O58">
        <f t="shared" si="1"/>
        <v>0</v>
      </c>
    </row>
    <row r="59" spans="1:15" ht="56" outlineLevel="2" x14ac:dyDescent="0.15">
      <c r="A59" s="677" t="s">
        <v>200</v>
      </c>
      <c r="B59" s="677" t="s">
        <v>2875</v>
      </c>
      <c r="C59" s="677"/>
      <c r="D59" s="677" t="s">
        <v>274</v>
      </c>
      <c r="E59" s="677"/>
      <c r="F59" s="677" t="s">
        <v>2876</v>
      </c>
      <c r="G59" s="681" t="s">
        <v>1314</v>
      </c>
      <c r="H59" s="680">
        <v>15829</v>
      </c>
      <c r="I59" s="680">
        <v>0</v>
      </c>
      <c r="J59" s="680"/>
      <c r="K59" s="680"/>
      <c r="L59" s="677" t="s">
        <v>2877</v>
      </c>
      <c r="M59" s="677"/>
      <c r="N59" s="423">
        <f t="shared" si="0"/>
        <v>15829</v>
      </c>
      <c r="O59">
        <f t="shared" si="1"/>
        <v>0</v>
      </c>
    </row>
    <row r="60" spans="1:15" ht="14" outlineLevel="2" x14ac:dyDescent="0.15">
      <c r="A60" s="677" t="s">
        <v>200</v>
      </c>
      <c r="B60" s="677" t="s">
        <v>2851</v>
      </c>
      <c r="C60" s="677"/>
      <c r="D60" s="677" t="s">
        <v>274</v>
      </c>
      <c r="E60" s="677"/>
      <c r="F60" s="677" t="s">
        <v>2852</v>
      </c>
      <c r="G60" s="681" t="s">
        <v>101</v>
      </c>
      <c r="H60" s="680">
        <v>3500</v>
      </c>
      <c r="I60" s="680">
        <v>0</v>
      </c>
      <c r="J60" s="680"/>
      <c r="K60" s="680"/>
      <c r="L60" s="677" t="s">
        <v>2026</v>
      </c>
      <c r="M60" s="677"/>
      <c r="N60" s="423">
        <f t="shared" si="0"/>
        <v>3500</v>
      </c>
      <c r="O60">
        <f t="shared" si="1"/>
        <v>0</v>
      </c>
    </row>
    <row r="61" spans="1:15" ht="42" outlineLevel="2" x14ac:dyDescent="0.15">
      <c r="A61" s="677" t="s">
        <v>200</v>
      </c>
      <c r="B61" s="677" t="s">
        <v>2946</v>
      </c>
      <c r="C61" s="677"/>
      <c r="D61" s="677" t="s">
        <v>274</v>
      </c>
      <c r="E61" s="677"/>
      <c r="F61" s="677" t="s">
        <v>2947</v>
      </c>
      <c r="G61" s="681" t="s">
        <v>156</v>
      </c>
      <c r="H61" s="680">
        <v>22000</v>
      </c>
      <c r="I61" s="680">
        <v>0</v>
      </c>
      <c r="J61" s="680"/>
      <c r="K61" s="680"/>
      <c r="L61" s="677" t="s">
        <v>2948</v>
      </c>
      <c r="M61" s="677"/>
      <c r="N61" s="423">
        <f t="shared" si="0"/>
        <v>22000</v>
      </c>
      <c r="O61">
        <f t="shared" si="1"/>
        <v>0</v>
      </c>
    </row>
    <row r="62" spans="1:15" ht="42" outlineLevel="2" x14ac:dyDescent="0.15">
      <c r="A62" s="677" t="s">
        <v>200</v>
      </c>
      <c r="B62" s="677" t="s">
        <v>2944</v>
      </c>
      <c r="C62" s="677"/>
      <c r="D62" s="677" t="s">
        <v>274</v>
      </c>
      <c r="E62" s="677"/>
      <c r="F62" s="677" t="s">
        <v>298</v>
      </c>
      <c r="G62" s="681" t="s">
        <v>156</v>
      </c>
      <c r="H62" s="680">
        <v>13000</v>
      </c>
      <c r="I62" s="680">
        <v>0</v>
      </c>
      <c r="J62" s="680"/>
      <c r="K62" s="680"/>
      <c r="L62" s="677" t="s">
        <v>2945</v>
      </c>
      <c r="M62" s="677"/>
      <c r="N62" s="423">
        <f t="shared" si="0"/>
        <v>13000</v>
      </c>
      <c r="O62">
        <f t="shared" si="1"/>
        <v>0</v>
      </c>
    </row>
    <row r="63" spans="1:15" ht="28" outlineLevel="2" x14ac:dyDescent="0.15">
      <c r="A63" s="677" t="s">
        <v>200</v>
      </c>
      <c r="B63" s="677" t="s">
        <v>2867</v>
      </c>
      <c r="C63" s="677"/>
      <c r="D63" s="677" t="s">
        <v>274</v>
      </c>
      <c r="E63" s="677"/>
      <c r="F63" s="677" t="s">
        <v>2868</v>
      </c>
      <c r="G63" s="681" t="s">
        <v>337</v>
      </c>
      <c r="H63" s="680">
        <v>31426</v>
      </c>
      <c r="I63" s="680">
        <v>0</v>
      </c>
      <c r="J63" s="680"/>
      <c r="K63" s="680"/>
      <c r="L63" s="677" t="s">
        <v>2869</v>
      </c>
      <c r="M63" s="677"/>
      <c r="N63" s="423">
        <f t="shared" si="0"/>
        <v>31426</v>
      </c>
      <c r="O63">
        <f t="shared" si="1"/>
        <v>0</v>
      </c>
    </row>
    <row r="64" spans="1:15" ht="42" outlineLevel="2" x14ac:dyDescent="0.15">
      <c r="A64" s="677" t="s">
        <v>200</v>
      </c>
      <c r="B64" s="677" t="s">
        <v>2873</v>
      </c>
      <c r="C64" s="677"/>
      <c r="D64" s="677" t="s">
        <v>274</v>
      </c>
      <c r="E64" s="677"/>
      <c r="F64" s="677" t="s">
        <v>1310</v>
      </c>
      <c r="G64" s="681" t="s">
        <v>156</v>
      </c>
      <c r="H64" s="680">
        <v>15000</v>
      </c>
      <c r="I64" s="680">
        <v>0</v>
      </c>
      <c r="J64" s="680"/>
      <c r="K64" s="680"/>
      <c r="L64" s="677" t="s">
        <v>2874</v>
      </c>
      <c r="M64" s="677"/>
      <c r="N64" s="423">
        <f t="shared" si="0"/>
        <v>15000</v>
      </c>
      <c r="O64">
        <f t="shared" si="1"/>
        <v>0</v>
      </c>
    </row>
    <row r="65" spans="1:15" ht="42" outlineLevel="2" x14ac:dyDescent="0.15">
      <c r="A65" s="677" t="s">
        <v>200</v>
      </c>
      <c r="B65" s="677" t="s">
        <v>2878</v>
      </c>
      <c r="C65" s="677"/>
      <c r="D65" s="677" t="s">
        <v>274</v>
      </c>
      <c r="E65" s="677"/>
      <c r="F65" s="677" t="s">
        <v>2879</v>
      </c>
      <c r="G65" s="681" t="s">
        <v>156</v>
      </c>
      <c r="H65" s="680">
        <v>30000</v>
      </c>
      <c r="I65" s="680">
        <v>0</v>
      </c>
      <c r="J65" s="680"/>
      <c r="K65" s="680"/>
      <c r="L65" s="677" t="s">
        <v>2880</v>
      </c>
      <c r="M65" s="677"/>
      <c r="N65" s="423">
        <f t="shared" si="0"/>
        <v>30000</v>
      </c>
      <c r="O65">
        <f t="shared" si="1"/>
        <v>0</v>
      </c>
    </row>
    <row r="66" spans="1:15" ht="42" outlineLevel="2" x14ac:dyDescent="0.15">
      <c r="A66" s="677" t="s">
        <v>200</v>
      </c>
      <c r="B66" s="677" t="s">
        <v>2870</v>
      </c>
      <c r="C66" s="677"/>
      <c r="D66" s="677" t="s">
        <v>274</v>
      </c>
      <c r="E66" s="677"/>
      <c r="F66" s="677" t="s">
        <v>2871</v>
      </c>
      <c r="G66" s="681" t="s">
        <v>156</v>
      </c>
      <c r="H66" s="680">
        <v>3200</v>
      </c>
      <c r="I66" s="680">
        <v>0</v>
      </c>
      <c r="J66" s="680"/>
      <c r="K66" s="680"/>
      <c r="L66" s="677" t="s">
        <v>2872</v>
      </c>
      <c r="M66" s="677"/>
      <c r="N66" s="423">
        <f t="shared" si="0"/>
        <v>3200</v>
      </c>
      <c r="O66">
        <f t="shared" si="1"/>
        <v>0</v>
      </c>
    </row>
    <row r="67" spans="1:15" ht="28" outlineLevel="2" x14ac:dyDescent="0.15">
      <c r="A67" s="677" t="s">
        <v>200</v>
      </c>
      <c r="B67" s="677" t="s">
        <v>2888</v>
      </c>
      <c r="C67" s="677"/>
      <c r="D67" s="677" t="s">
        <v>274</v>
      </c>
      <c r="E67" s="677"/>
      <c r="F67" s="677" t="s">
        <v>2889</v>
      </c>
      <c r="G67" s="681" t="s">
        <v>381</v>
      </c>
      <c r="H67" s="680">
        <v>25000</v>
      </c>
      <c r="I67" s="680">
        <v>0</v>
      </c>
      <c r="J67" s="680"/>
      <c r="K67" s="680"/>
      <c r="L67" s="677" t="s">
        <v>2890</v>
      </c>
      <c r="M67" s="677"/>
      <c r="N67" s="423">
        <f t="shared" si="0"/>
        <v>25000</v>
      </c>
      <c r="O67">
        <f t="shared" si="1"/>
        <v>0</v>
      </c>
    </row>
    <row r="68" spans="1:15" ht="42" outlineLevel="2" x14ac:dyDescent="0.15">
      <c r="A68" s="677" t="s">
        <v>200</v>
      </c>
      <c r="B68" s="677" t="s">
        <v>2899</v>
      </c>
      <c r="C68" s="677"/>
      <c r="D68" s="677" t="s">
        <v>274</v>
      </c>
      <c r="E68" s="677"/>
      <c r="F68" s="677" t="s">
        <v>2900</v>
      </c>
      <c r="G68" s="681" t="s">
        <v>381</v>
      </c>
      <c r="H68" s="680">
        <v>25000</v>
      </c>
      <c r="I68" s="680">
        <v>0</v>
      </c>
      <c r="J68" s="680"/>
      <c r="K68" s="680"/>
      <c r="L68" s="677" t="s">
        <v>2890</v>
      </c>
      <c r="M68" s="677"/>
      <c r="N68" s="423">
        <f t="shared" ref="N68:N106" si="2">SUM(H68+I68)</f>
        <v>25000</v>
      </c>
      <c r="O68">
        <f t="shared" ref="O68:O106" si="3">IF((J68+K68)&gt;0,(J68+K68)-N68,0)</f>
        <v>0</v>
      </c>
    </row>
    <row r="69" spans="1:15" ht="42" outlineLevel="2" x14ac:dyDescent="0.15">
      <c r="A69" s="677" t="s">
        <v>200</v>
      </c>
      <c r="B69" s="677" t="s">
        <v>2891</v>
      </c>
      <c r="C69" s="677"/>
      <c r="D69" s="677" t="s">
        <v>274</v>
      </c>
      <c r="E69" s="677"/>
      <c r="F69" s="677" t="s">
        <v>2892</v>
      </c>
      <c r="G69" s="681" t="s">
        <v>1229</v>
      </c>
      <c r="H69" s="680">
        <v>1500</v>
      </c>
      <c r="I69" s="680">
        <v>0</v>
      </c>
      <c r="J69" s="680"/>
      <c r="K69" s="680"/>
      <c r="L69" s="677" t="s">
        <v>2893</v>
      </c>
      <c r="M69" s="677"/>
      <c r="N69" s="423">
        <f t="shared" si="2"/>
        <v>1500</v>
      </c>
      <c r="O69">
        <f t="shared" si="3"/>
        <v>0</v>
      </c>
    </row>
    <row r="70" spans="1:15" ht="42" outlineLevel="2" x14ac:dyDescent="0.15">
      <c r="A70" s="677" t="s">
        <v>200</v>
      </c>
      <c r="B70" s="677" t="s">
        <v>2922</v>
      </c>
      <c r="C70" s="677"/>
      <c r="D70" s="677" t="s">
        <v>274</v>
      </c>
      <c r="E70" s="677"/>
      <c r="F70" s="677" t="s">
        <v>2923</v>
      </c>
      <c r="G70" s="681" t="s">
        <v>324</v>
      </c>
      <c r="H70" s="680">
        <v>18650</v>
      </c>
      <c r="I70" s="680">
        <v>0</v>
      </c>
      <c r="J70" s="680"/>
      <c r="K70" s="680"/>
      <c r="L70" s="677" t="s">
        <v>2924</v>
      </c>
      <c r="M70" s="677"/>
      <c r="N70" s="423">
        <f t="shared" si="2"/>
        <v>18650</v>
      </c>
      <c r="O70">
        <f t="shared" si="3"/>
        <v>0</v>
      </c>
    </row>
    <row r="71" spans="1:15" ht="42" outlineLevel="2" x14ac:dyDescent="0.15">
      <c r="A71" s="677" t="s">
        <v>200</v>
      </c>
      <c r="B71" s="677" t="s">
        <v>2884</v>
      </c>
      <c r="C71" s="677"/>
      <c r="D71" s="677" t="s">
        <v>274</v>
      </c>
      <c r="E71" s="677"/>
      <c r="F71" s="677" t="s">
        <v>2885</v>
      </c>
      <c r="G71" s="681" t="s">
        <v>2886</v>
      </c>
      <c r="H71" s="680">
        <v>13600</v>
      </c>
      <c r="I71" s="680">
        <v>0</v>
      </c>
      <c r="J71" s="680"/>
      <c r="K71" s="680"/>
      <c r="L71" s="677" t="s">
        <v>2887</v>
      </c>
      <c r="M71" s="677"/>
      <c r="N71" s="423">
        <f t="shared" si="2"/>
        <v>13600</v>
      </c>
      <c r="O71">
        <f t="shared" si="3"/>
        <v>0</v>
      </c>
    </row>
    <row r="72" spans="1:15" ht="28" outlineLevel="2" x14ac:dyDescent="0.15">
      <c r="A72" s="677" t="s">
        <v>200</v>
      </c>
      <c r="B72" s="677" t="s">
        <v>2901</v>
      </c>
      <c r="C72" s="677"/>
      <c r="D72" s="677" t="s">
        <v>274</v>
      </c>
      <c r="E72" s="677"/>
      <c r="F72" s="677" t="s">
        <v>2902</v>
      </c>
      <c r="G72" s="681" t="s">
        <v>381</v>
      </c>
      <c r="H72" s="680">
        <v>25000</v>
      </c>
      <c r="I72" s="680">
        <v>0</v>
      </c>
      <c r="J72" s="680"/>
      <c r="K72" s="680"/>
      <c r="L72" s="677" t="s">
        <v>2903</v>
      </c>
      <c r="M72" s="677"/>
      <c r="N72" s="423">
        <f t="shared" si="2"/>
        <v>25000</v>
      </c>
      <c r="O72">
        <f t="shared" si="3"/>
        <v>0</v>
      </c>
    </row>
    <row r="73" spans="1:15" ht="42" outlineLevel="2" x14ac:dyDescent="0.15">
      <c r="A73" s="677" t="s">
        <v>200</v>
      </c>
      <c r="B73" s="677" t="s">
        <v>2916</v>
      </c>
      <c r="C73" s="677"/>
      <c r="D73" s="677" t="s">
        <v>274</v>
      </c>
      <c r="E73" s="677"/>
      <c r="F73" s="677" t="s">
        <v>2917</v>
      </c>
      <c r="G73" s="681" t="s">
        <v>195</v>
      </c>
      <c r="H73" s="680">
        <v>14210</v>
      </c>
      <c r="I73" s="680">
        <v>0</v>
      </c>
      <c r="J73" s="680"/>
      <c r="K73" s="680"/>
      <c r="L73" s="677" t="s">
        <v>2918</v>
      </c>
      <c r="M73" s="677"/>
      <c r="N73" s="423">
        <f t="shared" si="2"/>
        <v>14210</v>
      </c>
      <c r="O73">
        <f t="shared" si="3"/>
        <v>0</v>
      </c>
    </row>
    <row r="74" spans="1:15" ht="42" outlineLevel="2" x14ac:dyDescent="0.15">
      <c r="A74" s="677" t="s">
        <v>200</v>
      </c>
      <c r="B74" s="677" t="s">
        <v>2904</v>
      </c>
      <c r="C74" s="677"/>
      <c r="D74" s="677" t="s">
        <v>274</v>
      </c>
      <c r="E74" s="677"/>
      <c r="F74" s="677" t="s">
        <v>2905</v>
      </c>
      <c r="G74" s="681" t="s">
        <v>348</v>
      </c>
      <c r="H74" s="680">
        <v>5581.6</v>
      </c>
      <c r="I74" s="680">
        <v>0</v>
      </c>
      <c r="J74" s="680"/>
      <c r="K74" s="680"/>
      <c r="L74" s="677" t="s">
        <v>2906</v>
      </c>
      <c r="M74" s="677"/>
      <c r="N74" s="423">
        <f t="shared" si="2"/>
        <v>5581.6</v>
      </c>
      <c r="O74">
        <f t="shared" si="3"/>
        <v>0</v>
      </c>
    </row>
    <row r="75" spans="1:15" ht="28" outlineLevel="2" x14ac:dyDescent="0.15">
      <c r="A75" s="677" t="s">
        <v>200</v>
      </c>
      <c r="B75" s="677" t="s">
        <v>2911</v>
      </c>
      <c r="C75" s="677"/>
      <c r="D75" s="677" t="s">
        <v>274</v>
      </c>
      <c r="E75" s="677"/>
      <c r="F75" s="677" t="s">
        <v>2912</v>
      </c>
      <c r="G75" s="681" t="s">
        <v>1229</v>
      </c>
      <c r="H75" s="680">
        <v>10000</v>
      </c>
      <c r="I75" s="680">
        <v>0</v>
      </c>
      <c r="J75" s="680"/>
      <c r="K75" s="680"/>
      <c r="L75" s="677" t="s">
        <v>2893</v>
      </c>
      <c r="M75" s="677"/>
      <c r="N75" s="423">
        <f t="shared" si="2"/>
        <v>10000</v>
      </c>
      <c r="O75">
        <f t="shared" si="3"/>
        <v>0</v>
      </c>
    </row>
    <row r="76" spans="1:15" ht="42" outlineLevel="2" x14ac:dyDescent="0.15">
      <c r="A76" s="677" t="s">
        <v>200</v>
      </c>
      <c r="B76" s="677" t="s">
        <v>2894</v>
      </c>
      <c r="C76" s="677"/>
      <c r="D76" s="677" t="s">
        <v>274</v>
      </c>
      <c r="E76" s="677"/>
      <c r="F76" s="677" t="s">
        <v>2895</v>
      </c>
      <c r="G76" s="681" t="s">
        <v>348</v>
      </c>
      <c r="H76" s="680">
        <v>14347.51</v>
      </c>
      <c r="I76" s="680">
        <v>0</v>
      </c>
      <c r="J76" s="680"/>
      <c r="K76" s="680"/>
      <c r="L76" s="677" t="s">
        <v>2896</v>
      </c>
      <c r="M76" s="677"/>
      <c r="N76" s="423">
        <f t="shared" si="2"/>
        <v>14347.51</v>
      </c>
      <c r="O76">
        <f t="shared" si="3"/>
        <v>0</v>
      </c>
    </row>
    <row r="77" spans="1:15" ht="28" outlineLevel="2" x14ac:dyDescent="0.15">
      <c r="A77" s="677" t="s">
        <v>200</v>
      </c>
      <c r="B77" s="677" t="s">
        <v>2925</v>
      </c>
      <c r="C77" s="677"/>
      <c r="D77" s="677" t="s">
        <v>274</v>
      </c>
      <c r="E77" s="677"/>
      <c r="F77" s="677" t="s">
        <v>2926</v>
      </c>
      <c r="G77" s="681" t="s">
        <v>195</v>
      </c>
      <c r="H77" s="680">
        <v>11600</v>
      </c>
      <c r="I77" s="680">
        <v>0</v>
      </c>
      <c r="J77" s="680"/>
      <c r="K77" s="680"/>
      <c r="L77" s="677" t="s">
        <v>2927</v>
      </c>
      <c r="M77" s="677"/>
      <c r="N77" s="423">
        <f t="shared" si="2"/>
        <v>11600</v>
      </c>
      <c r="O77">
        <f t="shared" si="3"/>
        <v>0</v>
      </c>
    </row>
    <row r="78" spans="1:15" ht="28" outlineLevel="2" x14ac:dyDescent="0.15">
      <c r="A78" s="677" t="s">
        <v>200</v>
      </c>
      <c r="B78" s="677" t="s">
        <v>2919</v>
      </c>
      <c r="C78" s="677"/>
      <c r="D78" s="677" t="s">
        <v>274</v>
      </c>
      <c r="E78" s="677"/>
      <c r="F78" s="677" t="s">
        <v>2920</v>
      </c>
      <c r="G78" s="681" t="s">
        <v>195</v>
      </c>
      <c r="H78" s="680">
        <v>8500</v>
      </c>
      <c r="I78" s="680">
        <v>0</v>
      </c>
      <c r="J78" s="680"/>
      <c r="K78" s="680"/>
      <c r="L78" s="677" t="s">
        <v>2921</v>
      </c>
      <c r="M78" s="677"/>
      <c r="N78" s="423">
        <f t="shared" si="2"/>
        <v>8500</v>
      </c>
      <c r="O78">
        <f t="shared" si="3"/>
        <v>0</v>
      </c>
    </row>
    <row r="79" spans="1:15" ht="28" outlineLevel="2" x14ac:dyDescent="0.15">
      <c r="A79" s="677" t="s">
        <v>200</v>
      </c>
      <c r="B79" s="677" t="s">
        <v>2913</v>
      </c>
      <c r="C79" s="677"/>
      <c r="D79" s="677" t="s">
        <v>274</v>
      </c>
      <c r="E79" s="677"/>
      <c r="F79" s="677" t="s">
        <v>2914</v>
      </c>
      <c r="G79" s="681" t="s">
        <v>195</v>
      </c>
      <c r="H79" s="680">
        <v>9600</v>
      </c>
      <c r="I79" s="680">
        <v>0</v>
      </c>
      <c r="J79" s="680"/>
      <c r="K79" s="680"/>
      <c r="L79" s="677" t="s">
        <v>2915</v>
      </c>
      <c r="M79" s="677"/>
      <c r="N79" s="423">
        <f t="shared" si="2"/>
        <v>9600</v>
      </c>
      <c r="O79">
        <f t="shared" si="3"/>
        <v>0</v>
      </c>
    </row>
    <row r="80" spans="1:15" ht="42" outlineLevel="2" x14ac:dyDescent="0.15">
      <c r="A80" s="677" t="s">
        <v>200</v>
      </c>
      <c r="B80" s="677" t="s">
        <v>2910</v>
      </c>
      <c r="C80" s="677"/>
      <c r="D80" s="677" t="s">
        <v>274</v>
      </c>
      <c r="E80" s="677"/>
      <c r="F80" s="677" t="s">
        <v>3167</v>
      </c>
      <c r="G80" s="681" t="s">
        <v>156</v>
      </c>
      <c r="H80" s="680">
        <v>2500</v>
      </c>
      <c r="I80" s="680">
        <v>0</v>
      </c>
      <c r="J80" s="680"/>
      <c r="K80" s="680"/>
      <c r="L80" s="677" t="s">
        <v>1686</v>
      </c>
      <c r="M80" s="677"/>
      <c r="N80" s="423">
        <f t="shared" si="2"/>
        <v>2500</v>
      </c>
      <c r="O80">
        <f t="shared" si="3"/>
        <v>0</v>
      </c>
    </row>
    <row r="81" spans="1:19" ht="42" outlineLevel="2" x14ac:dyDescent="0.15">
      <c r="A81" s="677" t="s">
        <v>200</v>
      </c>
      <c r="B81" s="677" t="s">
        <v>2907</v>
      </c>
      <c r="C81" s="677"/>
      <c r="D81" s="677" t="s">
        <v>274</v>
      </c>
      <c r="E81" s="677"/>
      <c r="F81" s="677" t="s">
        <v>2908</v>
      </c>
      <c r="G81" s="681" t="s">
        <v>156</v>
      </c>
      <c r="H81" s="680">
        <v>40000</v>
      </c>
      <c r="I81" s="680">
        <v>0</v>
      </c>
      <c r="J81" s="680"/>
      <c r="K81" s="680"/>
      <c r="L81" s="677" t="s">
        <v>2909</v>
      </c>
      <c r="M81" s="677"/>
      <c r="N81" s="423">
        <f t="shared" si="2"/>
        <v>40000</v>
      </c>
      <c r="O81">
        <f t="shared" si="3"/>
        <v>0</v>
      </c>
    </row>
    <row r="82" spans="1:19" ht="14" outlineLevel="1" x14ac:dyDescent="0.15">
      <c r="A82" s="682" t="s">
        <v>517</v>
      </c>
      <c r="B82" s="683">
        <f>COUNTA(B23:B81)</f>
        <v>59</v>
      </c>
      <c r="C82" s="683"/>
      <c r="D82" s="683"/>
      <c r="E82" s="683"/>
      <c r="F82" s="683"/>
      <c r="G82" s="684"/>
      <c r="H82" s="685">
        <f>SUBTOTAL(9,H23:H81)</f>
        <v>1015709.89</v>
      </c>
      <c r="I82" s="685">
        <f>SUBTOTAL(9,I23:I81)</f>
        <v>28063.15</v>
      </c>
      <c r="J82" s="685">
        <f>SUBTOTAL(9,J23:J81)</f>
        <v>0</v>
      </c>
      <c r="K82" s="685">
        <f>SUBTOTAL(9,K23:K81)</f>
        <v>223135.65000000002</v>
      </c>
      <c r="L82" s="683"/>
      <c r="M82" s="683"/>
      <c r="N82" s="433">
        <f>SUBTOTAL(9,N23:N81)</f>
        <v>1043773.04</v>
      </c>
      <c r="O82" s="431">
        <f>SUBTOTAL(9,O23:O81)</f>
        <v>145072.5</v>
      </c>
    </row>
    <row r="83" spans="1:19" ht="28" outlineLevel="2" x14ac:dyDescent="0.15">
      <c r="A83" s="677" t="s">
        <v>410</v>
      </c>
      <c r="B83" s="677" t="s">
        <v>3026</v>
      </c>
      <c r="C83" s="677"/>
      <c r="D83" s="677" t="s">
        <v>412</v>
      </c>
      <c r="E83" s="677"/>
      <c r="F83" s="677" t="s">
        <v>2227</v>
      </c>
      <c r="G83" s="681" t="s">
        <v>417</v>
      </c>
      <c r="H83" s="680"/>
      <c r="I83" s="680">
        <v>117975.73</v>
      </c>
      <c r="J83" s="680"/>
      <c r="K83" s="680">
        <v>376905.75</v>
      </c>
      <c r="L83" s="677" t="s">
        <v>3027</v>
      </c>
      <c r="M83" s="677" t="s">
        <v>3155</v>
      </c>
      <c r="N83" s="694">
        <f t="shared" si="2"/>
        <v>117975.73</v>
      </c>
      <c r="O83">
        <f t="shared" si="3"/>
        <v>258930.02000000002</v>
      </c>
      <c r="Q83" s="677" t="s">
        <v>3155</v>
      </c>
      <c r="R83">
        <v>8</v>
      </c>
      <c r="S83" s="423">
        <f>SUM(N83:N91)-N89</f>
        <v>894909.62</v>
      </c>
    </row>
    <row r="84" spans="1:19" ht="28" outlineLevel="2" x14ac:dyDescent="0.15">
      <c r="A84" s="677" t="s">
        <v>410</v>
      </c>
      <c r="B84" s="677" t="s">
        <v>3021</v>
      </c>
      <c r="C84" s="677"/>
      <c r="D84" s="677" t="s">
        <v>412</v>
      </c>
      <c r="E84" s="677"/>
      <c r="F84" s="677" t="s">
        <v>2227</v>
      </c>
      <c r="G84" s="681" t="s">
        <v>3022</v>
      </c>
      <c r="H84" s="680"/>
      <c r="I84" s="680">
        <v>83342.350000000006</v>
      </c>
      <c r="J84" s="680"/>
      <c r="K84" s="680">
        <v>267201.46000000002</v>
      </c>
      <c r="L84" s="677" t="s">
        <v>3023</v>
      </c>
      <c r="M84" s="677" t="s">
        <v>3155</v>
      </c>
      <c r="N84" s="694">
        <f t="shared" si="2"/>
        <v>83342.350000000006</v>
      </c>
      <c r="O84">
        <f t="shared" si="3"/>
        <v>183859.11000000002</v>
      </c>
      <c r="Q84" s="677" t="s">
        <v>3156</v>
      </c>
      <c r="R84">
        <v>6</v>
      </c>
      <c r="S84" s="423">
        <f>SUM(N92:N97)</f>
        <v>495655.6</v>
      </c>
    </row>
    <row r="85" spans="1:19" ht="28" outlineLevel="2" x14ac:dyDescent="0.15">
      <c r="A85" s="677" t="s">
        <v>410</v>
      </c>
      <c r="B85" s="677" t="s">
        <v>3034</v>
      </c>
      <c r="C85" s="677"/>
      <c r="D85" s="677" t="s">
        <v>412</v>
      </c>
      <c r="E85" s="677"/>
      <c r="F85" s="677" t="s">
        <v>2369</v>
      </c>
      <c r="G85" s="681" t="s">
        <v>2667</v>
      </c>
      <c r="H85" s="680"/>
      <c r="I85" s="680">
        <v>161961.79</v>
      </c>
      <c r="J85" s="680"/>
      <c r="K85" s="680">
        <v>524232.97</v>
      </c>
      <c r="L85" s="677" t="s">
        <v>3035</v>
      </c>
      <c r="M85" s="677" t="s">
        <v>3155</v>
      </c>
      <c r="N85" s="694">
        <f t="shared" si="2"/>
        <v>161961.79</v>
      </c>
      <c r="O85">
        <f t="shared" si="3"/>
        <v>362271.17999999993</v>
      </c>
    </row>
    <row r="86" spans="1:19" ht="28" outlineLevel="2" x14ac:dyDescent="0.15">
      <c r="A86" s="677" t="s">
        <v>410</v>
      </c>
      <c r="B86" s="677" t="s">
        <v>3007</v>
      </c>
      <c r="C86" s="677"/>
      <c r="D86" s="677" t="s">
        <v>412</v>
      </c>
      <c r="E86" s="677"/>
      <c r="F86" s="677" t="s">
        <v>2227</v>
      </c>
      <c r="G86" s="681" t="s">
        <v>1018</v>
      </c>
      <c r="H86" s="680"/>
      <c r="I86" s="680">
        <v>85829.2</v>
      </c>
      <c r="J86" s="680"/>
      <c r="K86" s="680">
        <v>276390.53999999998</v>
      </c>
      <c r="L86" s="677" t="s">
        <v>3008</v>
      </c>
      <c r="M86" s="677" t="s">
        <v>3155</v>
      </c>
      <c r="N86" s="694">
        <f t="shared" si="2"/>
        <v>85829.2</v>
      </c>
      <c r="O86">
        <f t="shared" si="3"/>
        <v>190561.33999999997</v>
      </c>
    </row>
    <row r="87" spans="1:19" ht="28" outlineLevel="2" x14ac:dyDescent="0.15">
      <c r="A87" s="677" t="s">
        <v>410</v>
      </c>
      <c r="B87" s="677" t="s">
        <v>3009</v>
      </c>
      <c r="C87" s="677"/>
      <c r="D87" s="677" t="s">
        <v>412</v>
      </c>
      <c r="E87" s="677"/>
      <c r="F87" s="677" t="s">
        <v>2369</v>
      </c>
      <c r="G87" s="681" t="s">
        <v>2711</v>
      </c>
      <c r="H87" s="680"/>
      <c r="I87" s="680">
        <v>104372.65</v>
      </c>
      <c r="J87" s="680"/>
      <c r="K87" s="680">
        <v>334874.39</v>
      </c>
      <c r="L87" s="677" t="s">
        <v>3010</v>
      </c>
      <c r="M87" s="677" t="s">
        <v>3155</v>
      </c>
      <c r="N87" s="694">
        <f t="shared" si="2"/>
        <v>104372.65</v>
      </c>
      <c r="O87">
        <f t="shared" si="3"/>
        <v>230501.74000000002</v>
      </c>
    </row>
    <row r="88" spans="1:19" ht="28" outlineLevel="2" x14ac:dyDescent="0.15">
      <c r="A88" s="677" t="s">
        <v>410</v>
      </c>
      <c r="B88" s="677" t="s">
        <v>3018</v>
      </c>
      <c r="C88" s="677"/>
      <c r="D88" s="677" t="s">
        <v>412</v>
      </c>
      <c r="E88" s="677"/>
      <c r="F88" s="677" t="s">
        <v>945</v>
      </c>
      <c r="G88" s="681" t="s">
        <v>3019</v>
      </c>
      <c r="H88" s="680"/>
      <c r="I88" s="680">
        <v>151637.85</v>
      </c>
      <c r="J88" s="680"/>
      <c r="K88" s="680">
        <v>485704.61</v>
      </c>
      <c r="L88" s="677" t="s">
        <v>3020</v>
      </c>
      <c r="M88" s="677" t="s">
        <v>3155</v>
      </c>
      <c r="N88" s="694">
        <f t="shared" si="2"/>
        <v>151637.85</v>
      </c>
      <c r="O88">
        <f t="shared" si="3"/>
        <v>334066.76</v>
      </c>
    </row>
    <row r="89" spans="1:19" ht="28" outlineLevel="2" x14ac:dyDescent="0.15">
      <c r="A89" s="677" t="s">
        <v>410</v>
      </c>
      <c r="B89" s="677" t="s">
        <v>3014</v>
      </c>
      <c r="C89" s="677"/>
      <c r="D89" s="677" t="s">
        <v>412</v>
      </c>
      <c r="E89" s="678" t="s">
        <v>759</v>
      </c>
      <c r="F89" s="677" t="s">
        <v>3015</v>
      </c>
      <c r="G89" s="681" t="s">
        <v>3016</v>
      </c>
      <c r="H89" s="680"/>
      <c r="I89" s="680">
        <v>42960.5</v>
      </c>
      <c r="J89" s="680"/>
      <c r="K89" s="680">
        <v>141410.70000000001</v>
      </c>
      <c r="L89" s="677" t="s">
        <v>3017</v>
      </c>
      <c r="M89" s="677" t="s">
        <v>3168</v>
      </c>
      <c r="N89" s="694">
        <f t="shared" si="2"/>
        <v>42960.5</v>
      </c>
      <c r="O89">
        <f t="shared" si="3"/>
        <v>98450.200000000012</v>
      </c>
    </row>
    <row r="90" spans="1:19" ht="28" outlineLevel="2" x14ac:dyDescent="0.15">
      <c r="A90" s="677" t="s">
        <v>410</v>
      </c>
      <c r="B90" s="677" t="s">
        <v>3011</v>
      </c>
      <c r="C90" s="677"/>
      <c r="D90" s="677" t="s">
        <v>412</v>
      </c>
      <c r="E90" s="677"/>
      <c r="F90" s="677" t="s">
        <v>955</v>
      </c>
      <c r="G90" s="681" t="s">
        <v>3012</v>
      </c>
      <c r="H90" s="680"/>
      <c r="I90" s="680">
        <v>76271.8</v>
      </c>
      <c r="J90" s="680"/>
      <c r="K90" s="680">
        <v>245616.36</v>
      </c>
      <c r="L90" s="677" t="s">
        <v>3013</v>
      </c>
      <c r="M90" s="677" t="s">
        <v>3155</v>
      </c>
      <c r="N90" s="694">
        <f t="shared" si="2"/>
        <v>76271.8</v>
      </c>
      <c r="O90">
        <f t="shared" si="3"/>
        <v>169344.56</v>
      </c>
    </row>
    <row r="91" spans="1:19" ht="28" outlineLevel="2" x14ac:dyDescent="0.15">
      <c r="A91" s="677" t="s">
        <v>410</v>
      </c>
      <c r="B91" s="677" t="s">
        <v>3024</v>
      </c>
      <c r="C91" s="677"/>
      <c r="D91" s="677" t="s">
        <v>412</v>
      </c>
      <c r="E91" s="677"/>
      <c r="F91" s="677" t="s">
        <v>429</v>
      </c>
      <c r="G91" s="681" t="s">
        <v>426</v>
      </c>
      <c r="H91" s="680"/>
      <c r="I91" s="680">
        <v>113518.25</v>
      </c>
      <c r="J91" s="680"/>
      <c r="K91" s="680">
        <v>372331</v>
      </c>
      <c r="L91" s="677" t="s">
        <v>3025</v>
      </c>
      <c r="M91" s="677" t="s">
        <v>3155</v>
      </c>
      <c r="N91" s="694">
        <f t="shared" si="2"/>
        <v>113518.25</v>
      </c>
      <c r="O91">
        <f t="shared" si="3"/>
        <v>258812.75</v>
      </c>
    </row>
    <row r="92" spans="1:19" ht="28" outlineLevel="2" x14ac:dyDescent="0.15">
      <c r="A92" s="677" t="s">
        <v>410</v>
      </c>
      <c r="B92" s="677" t="s">
        <v>3055</v>
      </c>
      <c r="C92" s="677"/>
      <c r="D92" s="677" t="s">
        <v>450</v>
      </c>
      <c r="E92" s="678" t="s">
        <v>433</v>
      </c>
      <c r="F92" s="677" t="s">
        <v>3056</v>
      </c>
      <c r="G92" s="681" t="s">
        <v>468</v>
      </c>
      <c r="H92" s="680"/>
      <c r="I92" s="680">
        <v>91428</v>
      </c>
      <c r="J92" s="680"/>
      <c r="K92" s="680">
        <v>297101.53999999998</v>
      </c>
      <c r="L92" s="677" t="s">
        <v>3057</v>
      </c>
      <c r="M92" s="677" t="s">
        <v>3156</v>
      </c>
      <c r="N92" s="694">
        <f t="shared" si="2"/>
        <v>91428</v>
      </c>
      <c r="O92">
        <f t="shared" si="3"/>
        <v>205673.53999999998</v>
      </c>
    </row>
    <row r="93" spans="1:19" ht="28" outlineLevel="2" x14ac:dyDescent="0.15">
      <c r="A93" s="677" t="s">
        <v>410</v>
      </c>
      <c r="B93" s="677" t="s">
        <v>3062</v>
      </c>
      <c r="C93" s="677"/>
      <c r="D93" s="677" t="s">
        <v>450</v>
      </c>
      <c r="E93" s="678" t="s">
        <v>433</v>
      </c>
      <c r="F93" s="677" t="s">
        <v>3056</v>
      </c>
      <c r="G93" s="681" t="s">
        <v>468</v>
      </c>
      <c r="H93" s="680"/>
      <c r="I93" s="680">
        <v>91428</v>
      </c>
      <c r="J93" s="680"/>
      <c r="K93" s="680">
        <v>297101.53999999998</v>
      </c>
      <c r="L93" s="677" t="s">
        <v>3063</v>
      </c>
      <c r="M93" s="677" t="s">
        <v>3156</v>
      </c>
      <c r="N93" s="694">
        <f t="shared" si="2"/>
        <v>91428</v>
      </c>
      <c r="O93">
        <f t="shared" si="3"/>
        <v>205673.53999999998</v>
      </c>
    </row>
    <row r="94" spans="1:19" ht="28" outlineLevel="2" x14ac:dyDescent="0.15">
      <c r="A94" s="677" t="s">
        <v>410</v>
      </c>
      <c r="B94" s="677" t="s">
        <v>3058</v>
      </c>
      <c r="C94" s="677"/>
      <c r="D94" s="677" t="s">
        <v>450</v>
      </c>
      <c r="E94" s="678" t="s">
        <v>433</v>
      </c>
      <c r="F94" s="677" t="s">
        <v>3056</v>
      </c>
      <c r="G94" s="681" t="s">
        <v>468</v>
      </c>
      <c r="H94" s="680"/>
      <c r="I94" s="680">
        <v>91428</v>
      </c>
      <c r="J94" s="680"/>
      <c r="K94" s="680">
        <v>297101.53999999998</v>
      </c>
      <c r="L94" s="677" t="s">
        <v>3059</v>
      </c>
      <c r="M94" s="677" t="s">
        <v>3156</v>
      </c>
      <c r="N94" s="694">
        <f t="shared" si="2"/>
        <v>91428</v>
      </c>
      <c r="O94">
        <f t="shared" si="3"/>
        <v>205673.53999999998</v>
      </c>
    </row>
    <row r="95" spans="1:19" ht="28" outlineLevel="2" x14ac:dyDescent="0.15">
      <c r="A95" s="677" t="s">
        <v>410</v>
      </c>
      <c r="B95" s="677" t="s">
        <v>3060</v>
      </c>
      <c r="C95" s="677"/>
      <c r="D95" s="677" t="s">
        <v>450</v>
      </c>
      <c r="E95" s="678" t="s">
        <v>433</v>
      </c>
      <c r="F95" s="677" t="s">
        <v>3056</v>
      </c>
      <c r="G95" s="681" t="s">
        <v>468</v>
      </c>
      <c r="H95" s="680"/>
      <c r="I95" s="680">
        <v>91428</v>
      </c>
      <c r="J95" s="680"/>
      <c r="K95" s="680">
        <v>297101.53999999998</v>
      </c>
      <c r="L95" s="677" t="s">
        <v>3061</v>
      </c>
      <c r="M95" s="677" t="s">
        <v>3156</v>
      </c>
      <c r="N95" s="694">
        <f t="shared" si="2"/>
        <v>91428</v>
      </c>
      <c r="O95">
        <f t="shared" si="3"/>
        <v>205673.53999999998</v>
      </c>
    </row>
    <row r="96" spans="1:19" ht="28" outlineLevel="2" x14ac:dyDescent="0.15">
      <c r="A96" s="677" t="s">
        <v>410</v>
      </c>
      <c r="B96" s="677" t="s">
        <v>3064</v>
      </c>
      <c r="C96" s="677"/>
      <c r="D96" s="677" t="s">
        <v>450</v>
      </c>
      <c r="E96" s="677"/>
      <c r="F96" s="677" t="s">
        <v>3065</v>
      </c>
      <c r="G96" s="681" t="s">
        <v>474</v>
      </c>
      <c r="H96" s="680"/>
      <c r="I96" s="680">
        <v>64971.8</v>
      </c>
      <c r="J96" s="680"/>
      <c r="K96" s="680">
        <v>207273.78</v>
      </c>
      <c r="L96" s="677" t="s">
        <v>3066</v>
      </c>
      <c r="M96" s="677" t="s">
        <v>3156</v>
      </c>
      <c r="N96" s="694">
        <f t="shared" si="2"/>
        <v>64971.8</v>
      </c>
      <c r="O96">
        <f t="shared" si="3"/>
        <v>142301.97999999998</v>
      </c>
    </row>
    <row r="97" spans="1:17" ht="28" outlineLevel="2" x14ac:dyDescent="0.15">
      <c r="A97" s="677" t="s">
        <v>410</v>
      </c>
      <c r="B97" s="677" t="s">
        <v>3067</v>
      </c>
      <c r="C97" s="677"/>
      <c r="D97" s="677" t="s">
        <v>450</v>
      </c>
      <c r="E97" s="677"/>
      <c r="F97" s="677" t="s">
        <v>3068</v>
      </c>
      <c r="G97" s="681" t="s">
        <v>474</v>
      </c>
      <c r="H97" s="680"/>
      <c r="I97" s="680">
        <v>64971.8</v>
      </c>
      <c r="J97" s="680"/>
      <c r="K97" s="680">
        <v>207273.78</v>
      </c>
      <c r="L97" s="677" t="s">
        <v>3069</v>
      </c>
      <c r="M97" s="677" t="s">
        <v>3156</v>
      </c>
      <c r="N97" s="694">
        <f t="shared" si="2"/>
        <v>64971.8</v>
      </c>
      <c r="O97">
        <f t="shared" si="3"/>
        <v>142301.97999999998</v>
      </c>
    </row>
    <row r="98" spans="1:17" ht="14" outlineLevel="1" x14ac:dyDescent="0.15">
      <c r="A98" s="682" t="s">
        <v>518</v>
      </c>
      <c r="B98" s="683"/>
      <c r="C98" s="683"/>
      <c r="D98" s="683"/>
      <c r="E98" s="683"/>
      <c r="F98" s="683"/>
      <c r="G98" s="684"/>
      <c r="H98" s="685">
        <f>SUBTOTAL(9,H83:H97)</f>
        <v>0</v>
      </c>
      <c r="I98" s="685">
        <f>SUBTOTAL(9,I83:I97)</f>
        <v>1433525.7200000002</v>
      </c>
      <c r="J98" s="685">
        <f>SUBTOTAL(9,J83:J97)</f>
        <v>0</v>
      </c>
      <c r="K98" s="685">
        <f>SUBTOTAL(9,K83:K97)</f>
        <v>4627621.5</v>
      </c>
      <c r="L98" s="683"/>
      <c r="M98" s="683"/>
      <c r="N98" s="433">
        <f>SUBTOTAL(9,N83:N97)</f>
        <v>1433525.7200000002</v>
      </c>
      <c r="O98" s="431">
        <f>SUBTOTAL(9,O83:O97)</f>
        <v>3194095.78</v>
      </c>
    </row>
    <row r="99" spans="1:17" ht="14" outlineLevel="2" x14ac:dyDescent="0.15">
      <c r="A99" s="677" t="s">
        <v>486</v>
      </c>
      <c r="B99" s="677" t="s">
        <v>3087</v>
      </c>
      <c r="C99" s="677"/>
      <c r="D99" s="677" t="s">
        <v>488</v>
      </c>
      <c r="E99" s="677"/>
      <c r="F99" s="677" t="s">
        <v>2240</v>
      </c>
      <c r="G99" s="681" t="s">
        <v>417</v>
      </c>
      <c r="H99" s="680"/>
      <c r="I99" s="680">
        <v>13912.8</v>
      </c>
      <c r="J99" s="680"/>
      <c r="K99" s="680">
        <v>49310.879999999997</v>
      </c>
      <c r="L99" s="677" t="s">
        <v>3027</v>
      </c>
      <c r="M99" s="677"/>
      <c r="N99" s="423">
        <f t="shared" si="2"/>
        <v>13912.8</v>
      </c>
      <c r="O99">
        <f t="shared" si="3"/>
        <v>35398.080000000002</v>
      </c>
      <c r="Q99">
        <v>4</v>
      </c>
    </row>
    <row r="100" spans="1:17" ht="14" outlineLevel="2" x14ac:dyDescent="0.15">
      <c r="A100" s="677" t="s">
        <v>486</v>
      </c>
      <c r="B100" s="677" t="s">
        <v>3088</v>
      </c>
      <c r="C100" s="677"/>
      <c r="D100" s="677" t="s">
        <v>488</v>
      </c>
      <c r="E100" s="677"/>
      <c r="F100" s="677" t="s">
        <v>3089</v>
      </c>
      <c r="G100" s="681" t="s">
        <v>3022</v>
      </c>
      <c r="H100" s="680"/>
      <c r="I100" s="680">
        <v>8252.2000000000007</v>
      </c>
      <c r="J100" s="680"/>
      <c r="K100" s="680">
        <v>29248.12</v>
      </c>
      <c r="L100" s="677" t="s">
        <v>3023</v>
      </c>
      <c r="M100" s="677"/>
      <c r="N100" s="423">
        <f t="shared" si="2"/>
        <v>8252.2000000000007</v>
      </c>
      <c r="O100">
        <f t="shared" si="3"/>
        <v>20995.919999999998</v>
      </c>
    </row>
    <row r="101" spans="1:17" ht="14" outlineLevel="2" x14ac:dyDescent="0.15">
      <c r="A101" s="677" t="s">
        <v>486</v>
      </c>
      <c r="B101" s="677" t="s">
        <v>3090</v>
      </c>
      <c r="C101" s="677"/>
      <c r="D101" s="677" t="s">
        <v>488</v>
      </c>
      <c r="E101" s="677"/>
      <c r="F101" s="677" t="s">
        <v>2240</v>
      </c>
      <c r="G101" s="681" t="s">
        <v>1018</v>
      </c>
      <c r="H101" s="680"/>
      <c r="I101" s="680">
        <v>6547.2</v>
      </c>
      <c r="J101" s="680"/>
      <c r="K101" s="680">
        <v>23206.65</v>
      </c>
      <c r="L101" s="677" t="s">
        <v>3008</v>
      </c>
      <c r="M101" s="677"/>
      <c r="N101" s="423">
        <f t="shared" si="2"/>
        <v>6547.2</v>
      </c>
      <c r="O101">
        <f t="shared" si="3"/>
        <v>16659.45</v>
      </c>
    </row>
    <row r="102" spans="1:17" ht="14" outlineLevel="2" x14ac:dyDescent="0.15">
      <c r="A102" s="677" t="s">
        <v>486</v>
      </c>
      <c r="B102" s="677" t="s">
        <v>3078</v>
      </c>
      <c r="C102" s="677"/>
      <c r="D102" s="677" t="s">
        <v>488</v>
      </c>
      <c r="E102" s="677"/>
      <c r="F102" s="677" t="s">
        <v>3079</v>
      </c>
      <c r="G102" s="681" t="s">
        <v>426</v>
      </c>
      <c r="H102" s="680"/>
      <c r="I102" s="680">
        <v>8252.2000000000007</v>
      </c>
      <c r="J102" s="680"/>
      <c r="K102" s="680">
        <v>29248.12</v>
      </c>
      <c r="L102" s="677" t="s">
        <v>3080</v>
      </c>
      <c r="M102" s="677"/>
      <c r="N102" s="423">
        <f t="shared" si="2"/>
        <v>8252.2000000000007</v>
      </c>
      <c r="O102">
        <f t="shared" si="3"/>
        <v>20995.919999999998</v>
      </c>
    </row>
    <row r="103" spans="1:17" ht="14" outlineLevel="1" x14ac:dyDescent="0.15">
      <c r="A103" s="682" t="s">
        <v>520</v>
      </c>
      <c r="B103" s="683"/>
      <c r="C103" s="683"/>
      <c r="D103" s="683"/>
      <c r="E103" s="683"/>
      <c r="F103" s="683"/>
      <c r="G103" s="684"/>
      <c r="H103" s="685">
        <f>SUBTOTAL(9,H99:H102)</f>
        <v>0</v>
      </c>
      <c r="I103" s="685">
        <f>SUBTOTAL(9,I99:I102)</f>
        <v>36964.400000000001</v>
      </c>
      <c r="J103" s="685">
        <f>SUBTOTAL(9,J99:J102)</f>
        <v>0</v>
      </c>
      <c r="K103" s="685">
        <f>SUBTOTAL(9,K99:K102)</f>
        <v>131013.76999999999</v>
      </c>
      <c r="L103" s="683"/>
      <c r="M103" s="683"/>
      <c r="N103" s="433">
        <f>SUBTOTAL(9,N99:N102)</f>
        <v>36964.400000000001</v>
      </c>
      <c r="O103" s="431">
        <f>SUBTOTAL(9,O99:O102)</f>
        <v>94049.37</v>
      </c>
    </row>
    <row r="104" spans="1:17" ht="14" outlineLevel="2" x14ac:dyDescent="0.15">
      <c r="A104" s="677" t="s">
        <v>501</v>
      </c>
      <c r="B104" s="677" t="s">
        <v>3098</v>
      </c>
      <c r="C104" s="677" t="s">
        <v>508</v>
      </c>
      <c r="D104" s="677"/>
      <c r="E104" s="677"/>
      <c r="F104" s="677" t="s">
        <v>3099</v>
      </c>
      <c r="G104" s="681" t="s">
        <v>1054</v>
      </c>
      <c r="H104" s="680"/>
      <c r="I104" s="680">
        <v>55371.519999999997</v>
      </c>
      <c r="J104" s="680"/>
      <c r="K104" s="680">
        <v>175005.28</v>
      </c>
      <c r="L104" s="677" t="s">
        <v>2574</v>
      </c>
      <c r="M104" s="677"/>
      <c r="N104" s="423">
        <f t="shared" si="2"/>
        <v>55371.519999999997</v>
      </c>
      <c r="O104">
        <f t="shared" si="3"/>
        <v>119633.76000000001</v>
      </c>
    </row>
    <row r="105" spans="1:17" ht="14" outlineLevel="2" x14ac:dyDescent="0.15">
      <c r="A105" s="677" t="s">
        <v>501</v>
      </c>
      <c r="B105" s="677" t="s">
        <v>3094</v>
      </c>
      <c r="C105" s="677" t="s">
        <v>508</v>
      </c>
      <c r="D105" s="677"/>
      <c r="E105" s="677"/>
      <c r="F105" s="677" t="s">
        <v>3095</v>
      </c>
      <c r="G105" s="681" t="s">
        <v>1054</v>
      </c>
      <c r="H105" s="680"/>
      <c r="I105" s="680">
        <v>48086.8</v>
      </c>
      <c r="J105" s="680"/>
      <c r="K105" s="680">
        <v>151981.45000000001</v>
      </c>
      <c r="L105" s="677" t="s">
        <v>2577</v>
      </c>
      <c r="M105" s="677"/>
      <c r="N105" s="423">
        <f t="shared" si="2"/>
        <v>48086.8</v>
      </c>
      <c r="O105">
        <f t="shared" si="3"/>
        <v>103894.65000000001</v>
      </c>
    </row>
    <row r="106" spans="1:17" ht="14" outlineLevel="2" x14ac:dyDescent="0.15">
      <c r="A106" s="677" t="s">
        <v>501</v>
      </c>
      <c r="B106" s="677" t="s">
        <v>3096</v>
      </c>
      <c r="C106" s="677" t="s">
        <v>508</v>
      </c>
      <c r="D106" s="677"/>
      <c r="E106" s="677"/>
      <c r="F106" s="677" t="s">
        <v>3097</v>
      </c>
      <c r="G106" s="681" t="s">
        <v>1054</v>
      </c>
      <c r="H106" s="680"/>
      <c r="I106" s="680">
        <v>44023.1</v>
      </c>
      <c r="J106" s="680"/>
      <c r="K106" s="680">
        <v>171651.36</v>
      </c>
      <c r="L106" s="677" t="s">
        <v>2580</v>
      </c>
      <c r="M106" s="677"/>
      <c r="N106" s="423">
        <f t="shared" si="2"/>
        <v>44023.1</v>
      </c>
      <c r="O106">
        <f t="shared" si="3"/>
        <v>127628.25999999998</v>
      </c>
    </row>
    <row r="107" spans="1:17" ht="14" outlineLevel="1" x14ac:dyDescent="0.15">
      <c r="A107" s="686" t="s">
        <v>521</v>
      </c>
      <c r="B107" s="687"/>
      <c r="C107" s="687"/>
      <c r="D107" s="687"/>
      <c r="E107" s="687"/>
      <c r="F107" s="687"/>
      <c r="G107" s="688"/>
      <c r="H107" s="689">
        <f>SUBTOTAL(9,H104:H106)</f>
        <v>0</v>
      </c>
      <c r="I107" s="689">
        <f>SUBTOTAL(9,I104:I106)</f>
        <v>147481.42000000001</v>
      </c>
      <c r="J107" s="689">
        <f>SUBTOTAL(9,J104:J106)</f>
        <v>0</v>
      </c>
      <c r="K107" s="689">
        <f>SUBTOTAL(9,K104:K106)</f>
        <v>498638.08999999997</v>
      </c>
      <c r="L107" s="687"/>
      <c r="M107" s="687"/>
      <c r="N107" s="433">
        <f>SUBTOTAL(9,N104:N106)</f>
        <v>147481.42000000001</v>
      </c>
      <c r="O107" s="431">
        <f>SUBTOTAL(9,O104:O106)</f>
        <v>351156.67000000004</v>
      </c>
    </row>
    <row r="108" spans="1:17" ht="14" x14ac:dyDescent="0.15">
      <c r="A108" s="690" t="s">
        <v>522</v>
      </c>
      <c r="B108" s="691"/>
      <c r="C108" s="691"/>
      <c r="D108" s="691"/>
      <c r="E108" s="691"/>
      <c r="F108" s="691"/>
      <c r="G108" s="692"/>
      <c r="H108" s="693">
        <f>SUBTOTAL(9,H2:H106)</f>
        <v>3450272.8899999997</v>
      </c>
      <c r="I108" s="693">
        <f>SUBTOTAL(9,I2:I106)</f>
        <v>1646034.6900000002</v>
      </c>
      <c r="J108" s="693">
        <f>SUBTOTAL(9,J2:J106)</f>
        <v>0</v>
      </c>
      <c r="K108" s="693">
        <f>SUBTOTAL(9,K2:K106)</f>
        <v>5480409.0100000016</v>
      </c>
      <c r="L108" s="691"/>
      <c r="M108" s="691"/>
      <c r="N108" s="650">
        <f>SUBTOTAL(9,N2:N106)</f>
        <v>5096307.5799999982</v>
      </c>
      <c r="O108" s="589">
        <f>SUBTOTAL(9,O2:O106)</f>
        <v>3784374.32</v>
      </c>
    </row>
    <row r="110" spans="1:17" x14ac:dyDescent="0.15">
      <c r="L110" s="699"/>
      <c r="M110" s="700" t="s">
        <v>45</v>
      </c>
      <c r="N110" s="701">
        <f>SUM(N108:O108)</f>
        <v>8880681.8999999985</v>
      </c>
    </row>
  </sheetData>
  <mergeCells count="30">
    <mergeCell ref="AD7:AE7"/>
    <mergeCell ref="Q6:R6"/>
    <mergeCell ref="S6:U6"/>
    <mergeCell ref="V6:W6"/>
    <mergeCell ref="X6:Y6"/>
    <mergeCell ref="AB6:AC6"/>
    <mergeCell ref="AD6:AE6"/>
    <mergeCell ref="Q7:R7"/>
    <mergeCell ref="S7:U7"/>
    <mergeCell ref="V7:W7"/>
    <mergeCell ref="X7:Y7"/>
    <mergeCell ref="AB7:AC7"/>
    <mergeCell ref="AD5:AE5"/>
    <mergeCell ref="Q4:R4"/>
    <mergeCell ref="S4:U4"/>
    <mergeCell ref="V4:W4"/>
    <mergeCell ref="X4:Y4"/>
    <mergeCell ref="AB4:AC4"/>
    <mergeCell ref="AD4:AE4"/>
    <mergeCell ref="Q5:R5"/>
    <mergeCell ref="S5:U5"/>
    <mergeCell ref="V5:W5"/>
    <mergeCell ref="AB5:AC5"/>
    <mergeCell ref="Q2:AE2"/>
    <mergeCell ref="Q3:R3"/>
    <mergeCell ref="S3:U3"/>
    <mergeCell ref="V3:W3"/>
    <mergeCell ref="X3:Y3"/>
    <mergeCell ref="AB3:AC3"/>
    <mergeCell ref="AD3:AE3"/>
  </mergeCells>
  <conditionalFormatting sqref="A1:O1">
    <cfRule type="expression" dxfId="45" priority="12">
      <formula>_xlfn.ISFORMULA(#REF!)</formula>
    </cfRule>
  </conditionalFormatting>
  <conditionalFormatting sqref="B1">
    <cfRule type="duplicateValues" dxfId="44" priority="1"/>
    <cfRule type="duplicateValues" dxfId="43" priority="2"/>
    <cfRule type="duplicateValues" dxfId="42" priority="3"/>
    <cfRule type="duplicateValues" dxfId="41" priority="4"/>
    <cfRule type="duplicateValues" dxfId="40" priority="5"/>
    <cfRule type="duplicateValues" dxfId="39" priority="6"/>
    <cfRule type="duplicateValues" dxfId="38" priority="7"/>
    <cfRule type="duplicateValues" dxfId="37" priority="8"/>
    <cfRule type="duplicateValues" dxfId="36" priority="11"/>
  </conditionalFormatting>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4819-8FEC-4EC0-8208-24B52DA0951A}">
  <dimension ref="A1:J131"/>
  <sheetViews>
    <sheetView workbookViewId="0">
      <selection activeCell="L12" sqref="L12"/>
    </sheetView>
  </sheetViews>
  <sheetFormatPr baseColWidth="10" defaultColWidth="8.83203125" defaultRowHeight="13" x14ac:dyDescent="0.15"/>
  <cols>
    <col min="1" max="1" width="53.83203125" customWidth="1"/>
    <col min="2" max="2" width="36" customWidth="1"/>
    <col min="3" max="3" width="16" customWidth="1"/>
    <col min="5" max="5" width="54.5" customWidth="1"/>
    <col min="6" max="6" width="47.5" customWidth="1"/>
    <col min="7" max="7" width="14.5" customWidth="1"/>
    <col min="9" max="9" width="44.6640625" customWidth="1"/>
  </cols>
  <sheetData>
    <row r="1" spans="1:10" ht="17" thickBot="1" x14ac:dyDescent="0.25">
      <c r="A1" t="s">
        <v>3135</v>
      </c>
      <c r="E1" t="s">
        <v>2094</v>
      </c>
      <c r="I1" s="81" t="s">
        <v>643</v>
      </c>
      <c r="J1" s="81"/>
    </row>
    <row r="2" spans="1:10" ht="52" thickBot="1" x14ac:dyDescent="0.25">
      <c r="A2" s="655" t="s">
        <v>2092</v>
      </c>
      <c r="B2" s="655" t="s">
        <v>2093</v>
      </c>
      <c r="C2" s="660" t="s">
        <v>1808</v>
      </c>
      <c r="E2" s="655" t="s">
        <v>2092</v>
      </c>
      <c r="F2" s="655" t="s">
        <v>2093</v>
      </c>
      <c r="G2" s="660" t="s">
        <v>1808</v>
      </c>
      <c r="I2" s="671" t="s">
        <v>644</v>
      </c>
      <c r="J2" s="671" t="s">
        <v>645</v>
      </c>
    </row>
    <row r="3" spans="1:10" ht="18" thickBot="1" x14ac:dyDescent="0.2">
      <c r="A3" s="655" t="s">
        <v>1809</v>
      </c>
      <c r="B3" s="655" t="s">
        <v>1810</v>
      </c>
      <c r="C3" s="629">
        <v>72557</v>
      </c>
      <c r="E3" s="655" t="s">
        <v>1813</v>
      </c>
      <c r="F3" s="655" t="s">
        <v>1814</v>
      </c>
      <c r="G3" s="629">
        <v>11810.66</v>
      </c>
      <c r="I3" s="670" t="s">
        <v>51</v>
      </c>
      <c r="J3" s="696">
        <v>8</v>
      </c>
    </row>
    <row r="4" spans="1:10" ht="18" thickBot="1" x14ac:dyDescent="0.2">
      <c r="A4" s="655" t="s">
        <v>1811</v>
      </c>
      <c r="B4" s="655" t="s">
        <v>1812</v>
      </c>
      <c r="C4" s="629">
        <v>9222.7099999999991</v>
      </c>
      <c r="E4" s="655" t="s">
        <v>1815</v>
      </c>
      <c r="F4" s="655" t="s">
        <v>1816</v>
      </c>
      <c r="G4" s="629">
        <v>2177</v>
      </c>
      <c r="I4" s="673" t="s">
        <v>572</v>
      </c>
      <c r="J4" s="697">
        <v>96</v>
      </c>
    </row>
    <row r="5" spans="1:10" ht="18" thickBot="1" x14ac:dyDescent="0.2">
      <c r="A5" s="655" t="s">
        <v>2263</v>
      </c>
      <c r="B5" s="655" t="s">
        <v>2264</v>
      </c>
      <c r="C5" s="625">
        <v>99</v>
      </c>
      <c r="E5" s="655" t="s">
        <v>1892</v>
      </c>
      <c r="F5" s="655" t="s">
        <v>1893</v>
      </c>
      <c r="G5" s="625">
        <v>645</v>
      </c>
      <c r="I5" s="670" t="s">
        <v>590</v>
      </c>
      <c r="J5" s="696">
        <v>110</v>
      </c>
    </row>
    <row r="6" spans="1:10" ht="18" thickBot="1" x14ac:dyDescent="0.2">
      <c r="A6" s="655" t="s">
        <v>1815</v>
      </c>
      <c r="B6" s="655" t="s">
        <v>1816</v>
      </c>
      <c r="C6" s="625">
        <v>491</v>
      </c>
      <c r="E6" s="655" t="s">
        <v>1817</v>
      </c>
      <c r="F6" s="655" t="s">
        <v>1818</v>
      </c>
      <c r="G6" s="629">
        <v>2882</v>
      </c>
      <c r="I6" s="673" t="s">
        <v>592</v>
      </c>
      <c r="J6" s="697">
        <v>88</v>
      </c>
    </row>
    <row r="7" spans="1:10" ht="18" thickTop="1" thickBot="1" x14ac:dyDescent="0.2">
      <c r="A7" s="655" t="s">
        <v>1819</v>
      </c>
      <c r="B7" s="655" t="s">
        <v>1820</v>
      </c>
      <c r="C7" s="629">
        <v>1585</v>
      </c>
      <c r="E7" s="655" t="s">
        <v>1819</v>
      </c>
      <c r="F7" s="655" t="s">
        <v>1820</v>
      </c>
      <c r="G7" s="629">
        <v>3361</v>
      </c>
      <c r="I7" s="672"/>
      <c r="J7" s="698">
        <v>302</v>
      </c>
    </row>
    <row r="8" spans="1:10" ht="16" x14ac:dyDescent="0.2">
      <c r="A8" s="655" t="s">
        <v>1821</v>
      </c>
      <c r="B8" s="655" t="s">
        <v>1822</v>
      </c>
      <c r="C8" s="625">
        <v>845</v>
      </c>
      <c r="E8" s="655" t="s">
        <v>1894</v>
      </c>
      <c r="F8" s="655" t="s">
        <v>1895</v>
      </c>
      <c r="G8" s="629">
        <v>1033</v>
      </c>
      <c r="I8" s="81"/>
      <c r="J8" s="81"/>
    </row>
    <row r="9" spans="1:10" ht="17" thickBot="1" x14ac:dyDescent="0.25">
      <c r="A9" s="655" t="s">
        <v>1823</v>
      </c>
      <c r="B9" s="655" t="s">
        <v>1824</v>
      </c>
      <c r="C9" s="625">
        <v>827</v>
      </c>
      <c r="E9" s="655" t="s">
        <v>1896</v>
      </c>
      <c r="F9" s="655" t="s">
        <v>1897</v>
      </c>
      <c r="G9" s="625">
        <v>452</v>
      </c>
      <c r="I9" s="81" t="s">
        <v>646</v>
      </c>
      <c r="J9" s="81"/>
    </row>
    <row r="10" spans="1:10" ht="52" thickBot="1" x14ac:dyDescent="0.25">
      <c r="A10" s="655" t="s">
        <v>1825</v>
      </c>
      <c r="B10" s="655" t="s">
        <v>1826</v>
      </c>
      <c r="C10" s="625">
        <v>373</v>
      </c>
      <c r="E10" s="655" t="s">
        <v>2095</v>
      </c>
      <c r="F10" s="655" t="s">
        <v>2096</v>
      </c>
      <c r="G10" s="625">
        <v>600</v>
      </c>
      <c r="I10" s="671" t="s">
        <v>647</v>
      </c>
      <c r="J10" s="671" t="s">
        <v>645</v>
      </c>
    </row>
    <row r="11" spans="1:10" ht="18" thickBot="1" x14ac:dyDescent="0.2">
      <c r="A11" s="655" t="s">
        <v>1827</v>
      </c>
      <c r="B11" s="655" t="s">
        <v>1828</v>
      </c>
      <c r="C11" s="629">
        <v>3035</v>
      </c>
      <c r="E11" s="655" t="s">
        <v>1898</v>
      </c>
      <c r="F11" s="655" t="s">
        <v>1899</v>
      </c>
      <c r="G11" s="629">
        <v>6448</v>
      </c>
      <c r="I11" s="670" t="s">
        <v>623</v>
      </c>
      <c r="J11" s="696">
        <v>1</v>
      </c>
    </row>
    <row r="12" spans="1:10" ht="18" thickBot="1" x14ac:dyDescent="0.2">
      <c r="A12" s="655" t="s">
        <v>1837</v>
      </c>
      <c r="B12" s="655" t="s">
        <v>1838</v>
      </c>
      <c r="C12" s="629">
        <v>39022.870000000003</v>
      </c>
      <c r="E12" s="655" t="s">
        <v>1900</v>
      </c>
      <c r="F12" s="655" t="s">
        <v>1901</v>
      </c>
      <c r="G12" s="629">
        <v>8566</v>
      </c>
      <c r="I12" s="673" t="s">
        <v>625</v>
      </c>
      <c r="J12" s="697">
        <v>16</v>
      </c>
    </row>
    <row r="13" spans="1:10" ht="18" thickBot="1" x14ac:dyDescent="0.2">
      <c r="A13" s="655" t="s">
        <v>1839</v>
      </c>
      <c r="B13" s="655" t="s">
        <v>1840</v>
      </c>
      <c r="C13" s="629">
        <v>15860.34</v>
      </c>
      <c r="E13" s="655" t="s">
        <v>1904</v>
      </c>
      <c r="F13" s="655" t="s">
        <v>1905</v>
      </c>
      <c r="G13" s="629">
        <v>1237</v>
      </c>
      <c r="I13" s="670" t="s">
        <v>648</v>
      </c>
      <c r="J13" s="696">
        <v>7</v>
      </c>
    </row>
    <row r="14" spans="1:10" ht="18" thickBot="1" x14ac:dyDescent="0.2">
      <c r="A14" s="655" t="s">
        <v>1841</v>
      </c>
      <c r="B14" s="655" t="s">
        <v>1842</v>
      </c>
      <c r="C14" s="629">
        <v>21227</v>
      </c>
      <c r="E14" s="655" t="s">
        <v>1821</v>
      </c>
      <c r="F14" s="655" t="s">
        <v>1822</v>
      </c>
      <c r="G14" s="629">
        <v>1235</v>
      </c>
      <c r="I14" s="673" t="s">
        <v>627</v>
      </c>
      <c r="J14" s="697">
        <v>2</v>
      </c>
    </row>
    <row r="15" spans="1:10" ht="18" thickBot="1" x14ac:dyDescent="0.2">
      <c r="A15" s="655" t="s">
        <v>1843</v>
      </c>
      <c r="B15" s="655" t="s">
        <v>1844</v>
      </c>
      <c r="C15" s="629">
        <v>9367</v>
      </c>
      <c r="E15" s="655" t="s">
        <v>1823</v>
      </c>
      <c r="F15" s="655" t="s">
        <v>1824</v>
      </c>
      <c r="G15" s="629">
        <v>2268</v>
      </c>
      <c r="I15" s="670" t="s">
        <v>576</v>
      </c>
      <c r="J15" s="696">
        <v>19</v>
      </c>
    </row>
    <row r="16" spans="1:10" ht="35" thickBot="1" x14ac:dyDescent="0.2">
      <c r="A16" s="655" t="s">
        <v>3138</v>
      </c>
      <c r="B16" s="546"/>
      <c r="C16" s="625">
        <v>876</v>
      </c>
      <c r="E16" s="543"/>
      <c r="F16" s="543"/>
      <c r="G16" s="543"/>
      <c r="I16" s="673" t="s">
        <v>629</v>
      </c>
      <c r="J16" s="697">
        <v>40</v>
      </c>
    </row>
    <row r="17" spans="1:10" ht="18" thickBot="1" x14ac:dyDescent="0.2">
      <c r="A17" s="655" t="s">
        <v>3139</v>
      </c>
      <c r="B17" s="655" t="s">
        <v>3140</v>
      </c>
      <c r="C17" s="625">
        <v>159</v>
      </c>
      <c r="E17" s="799"/>
      <c r="F17" s="799"/>
      <c r="G17" s="799"/>
      <c r="I17" s="670" t="s">
        <v>631</v>
      </c>
      <c r="J17" s="696">
        <v>172</v>
      </c>
    </row>
    <row r="18" spans="1:10" ht="18" thickBot="1" x14ac:dyDescent="0.2">
      <c r="A18" s="655" t="s">
        <v>3141</v>
      </c>
      <c r="B18" s="546"/>
      <c r="C18" s="625">
        <v>195</v>
      </c>
      <c r="E18" s="655" t="s">
        <v>1825</v>
      </c>
      <c r="F18" s="655" t="s">
        <v>1826</v>
      </c>
      <c r="G18" s="629">
        <v>2929</v>
      </c>
      <c r="I18" s="673" t="s">
        <v>633</v>
      </c>
      <c r="J18" s="697">
        <v>3</v>
      </c>
    </row>
    <row r="19" spans="1:10" ht="18" thickBot="1" x14ac:dyDescent="0.2">
      <c r="A19" s="543"/>
      <c r="B19" s="543"/>
      <c r="C19" s="543"/>
      <c r="E19" s="655" t="s">
        <v>2099</v>
      </c>
      <c r="F19" s="546"/>
      <c r="G19" s="629">
        <v>2560</v>
      </c>
      <c r="I19" s="670" t="s">
        <v>641</v>
      </c>
      <c r="J19" s="696">
        <v>13</v>
      </c>
    </row>
    <row r="20" spans="1:10" ht="18" thickTop="1" thickBot="1" x14ac:dyDescent="0.2">
      <c r="A20" s="799"/>
      <c r="B20" s="799"/>
      <c r="C20" s="799"/>
      <c r="E20" s="655" t="s">
        <v>1829</v>
      </c>
      <c r="F20" s="655" t="s">
        <v>1830</v>
      </c>
      <c r="G20" s="629">
        <v>13787</v>
      </c>
      <c r="I20" s="672"/>
      <c r="J20" s="698">
        <v>273</v>
      </c>
    </row>
    <row r="21" spans="1:10" ht="16" x14ac:dyDescent="0.2">
      <c r="A21" s="655" t="s">
        <v>3142</v>
      </c>
      <c r="B21" s="546"/>
      <c r="C21" s="625">
        <v>749</v>
      </c>
      <c r="E21" s="655" t="s">
        <v>1831</v>
      </c>
      <c r="F21" s="655" t="s">
        <v>1832</v>
      </c>
      <c r="G21" s="629">
        <v>6075</v>
      </c>
      <c r="I21" s="81"/>
      <c r="J21" s="81"/>
    </row>
    <row r="22" spans="1:10" ht="17" thickBot="1" x14ac:dyDescent="0.25">
      <c r="A22" s="656" t="s">
        <v>1849</v>
      </c>
      <c r="B22" s="546"/>
      <c r="C22" s="628">
        <v>176490.92</v>
      </c>
      <c r="E22" s="655" t="s">
        <v>1833</v>
      </c>
      <c r="F22" s="655" t="s">
        <v>1834</v>
      </c>
      <c r="G22" s="625">
        <v>164</v>
      </c>
      <c r="I22" s="81" t="s">
        <v>3136</v>
      </c>
      <c r="J22" s="81"/>
    </row>
    <row r="23" spans="1:10" ht="52" thickBot="1" x14ac:dyDescent="0.25">
      <c r="A23" s="547"/>
      <c r="B23" s="547"/>
      <c r="C23" s="702"/>
      <c r="E23" s="655" t="s">
        <v>2100</v>
      </c>
      <c r="F23" s="546"/>
      <c r="G23" s="625">
        <v>514</v>
      </c>
      <c r="I23" s="671" t="s">
        <v>647</v>
      </c>
      <c r="J23" s="671" t="s">
        <v>645</v>
      </c>
    </row>
    <row r="24" spans="1:10" ht="18" thickBot="1" x14ac:dyDescent="0.2">
      <c r="A24" s="836" t="s">
        <v>1850</v>
      </c>
      <c r="B24" s="837"/>
      <c r="C24" s="660" t="s">
        <v>1808</v>
      </c>
      <c r="E24" s="655" t="s">
        <v>1835</v>
      </c>
      <c r="F24" s="655" t="s">
        <v>1836</v>
      </c>
      <c r="G24" s="629">
        <v>124285.6</v>
      </c>
      <c r="I24" s="670" t="s">
        <v>637</v>
      </c>
      <c r="J24" s="696">
        <v>5</v>
      </c>
    </row>
    <row r="25" spans="1:10" ht="18" thickTop="1" thickBot="1" x14ac:dyDescent="0.2">
      <c r="A25" s="826" t="s">
        <v>1851</v>
      </c>
      <c r="B25" s="827"/>
      <c r="C25" s="626"/>
      <c r="E25" s="655" t="s">
        <v>1906</v>
      </c>
      <c r="F25" s="546"/>
      <c r="G25" s="629">
        <v>16182</v>
      </c>
      <c r="I25" s="672"/>
      <c r="J25" s="698">
        <v>5</v>
      </c>
    </row>
    <row r="26" spans="1:10" ht="14" x14ac:dyDescent="0.15">
      <c r="A26" s="830" t="s">
        <v>1819</v>
      </c>
      <c r="B26" s="831"/>
      <c r="C26" s="629">
        <v>1350</v>
      </c>
      <c r="E26" s="655" t="s">
        <v>1837</v>
      </c>
      <c r="F26" s="655" t="s">
        <v>1838</v>
      </c>
      <c r="G26" s="629">
        <v>33763.449999999997</v>
      </c>
    </row>
    <row r="27" spans="1:10" ht="14" x14ac:dyDescent="0.15">
      <c r="A27" s="830" t="s">
        <v>1821</v>
      </c>
      <c r="B27" s="831"/>
      <c r="C27" s="625">
        <v>845</v>
      </c>
      <c r="E27" s="655" t="s">
        <v>1841</v>
      </c>
      <c r="F27" s="655" t="s">
        <v>1842</v>
      </c>
      <c r="G27" s="625">
        <v>230</v>
      </c>
    </row>
    <row r="28" spans="1:10" ht="14" x14ac:dyDescent="0.15">
      <c r="A28" s="830" t="s">
        <v>1823</v>
      </c>
      <c r="B28" s="831"/>
      <c r="C28" s="625">
        <v>827</v>
      </c>
      <c r="E28" s="655" t="s">
        <v>1843</v>
      </c>
      <c r="F28" s="655" t="s">
        <v>1844</v>
      </c>
      <c r="G28" s="625">
        <v>58</v>
      </c>
    </row>
    <row r="29" spans="1:10" ht="14" x14ac:dyDescent="0.15">
      <c r="A29" s="830" t="s">
        <v>1825</v>
      </c>
      <c r="B29" s="831"/>
      <c r="C29" s="625">
        <v>159</v>
      </c>
      <c r="E29" s="655" t="s">
        <v>3139</v>
      </c>
      <c r="F29" s="655" t="s">
        <v>3140</v>
      </c>
      <c r="G29" s="629">
        <v>5084</v>
      </c>
    </row>
    <row r="30" spans="1:10" ht="14" x14ac:dyDescent="0.15">
      <c r="A30" s="830" t="s">
        <v>1837</v>
      </c>
      <c r="B30" s="831"/>
      <c r="C30" s="629">
        <v>23849.35</v>
      </c>
      <c r="E30" s="655" t="s">
        <v>3147</v>
      </c>
      <c r="F30" s="546"/>
      <c r="G30" s="625">
        <v>510</v>
      </c>
    </row>
    <row r="31" spans="1:10" ht="14" x14ac:dyDescent="0.15">
      <c r="A31" s="826" t="s">
        <v>1852</v>
      </c>
      <c r="B31" s="827"/>
      <c r="C31" s="628">
        <v>27030.35</v>
      </c>
      <c r="E31" s="655" t="s">
        <v>3148</v>
      </c>
      <c r="F31" s="546"/>
      <c r="G31" s="625">
        <v>491</v>
      </c>
    </row>
    <row r="32" spans="1:10" ht="14" x14ac:dyDescent="0.15">
      <c r="A32" s="826" t="s">
        <v>1853</v>
      </c>
      <c r="B32" s="827"/>
      <c r="C32" s="626"/>
      <c r="E32" s="655" t="s">
        <v>3149</v>
      </c>
      <c r="F32" s="546"/>
      <c r="G32" s="625">
        <v>541</v>
      </c>
    </row>
    <row r="33" spans="1:7" ht="14" x14ac:dyDescent="0.15">
      <c r="A33" s="830" t="s">
        <v>1819</v>
      </c>
      <c r="B33" s="831"/>
      <c r="C33" s="625">
        <v>235</v>
      </c>
      <c r="E33" s="655" t="s">
        <v>3150</v>
      </c>
      <c r="F33" s="546"/>
      <c r="G33" s="629">
        <v>31106</v>
      </c>
    </row>
    <row r="34" spans="1:7" ht="14" x14ac:dyDescent="0.15">
      <c r="A34" s="830" t="s">
        <v>1825</v>
      </c>
      <c r="B34" s="831"/>
      <c r="C34" s="625">
        <v>214</v>
      </c>
      <c r="E34" s="655" t="s">
        <v>3151</v>
      </c>
      <c r="F34" s="546"/>
      <c r="G34" s="629">
        <v>9340</v>
      </c>
    </row>
    <row r="35" spans="1:7" ht="14" x14ac:dyDescent="0.15">
      <c r="A35" s="830" t="s">
        <v>1837</v>
      </c>
      <c r="B35" s="831"/>
      <c r="C35" s="629">
        <v>15116.52</v>
      </c>
      <c r="E35" s="655" t="s">
        <v>3142</v>
      </c>
      <c r="F35" s="546"/>
      <c r="G35" s="629">
        <v>3624</v>
      </c>
    </row>
    <row r="36" spans="1:7" ht="14" x14ac:dyDescent="0.15">
      <c r="A36" s="826" t="s">
        <v>1854</v>
      </c>
      <c r="B36" s="827"/>
      <c r="C36" s="628">
        <v>15565.52</v>
      </c>
      <c r="E36" s="655" t="s">
        <v>1908</v>
      </c>
      <c r="F36" s="655" t="s">
        <v>1909</v>
      </c>
      <c r="G36" s="629">
        <v>3930.75</v>
      </c>
    </row>
    <row r="37" spans="1:7" ht="14" x14ac:dyDescent="0.15">
      <c r="A37" s="826" t="s">
        <v>1855</v>
      </c>
      <c r="B37" s="827"/>
      <c r="C37" s="636"/>
      <c r="E37" s="655" t="s">
        <v>1845</v>
      </c>
      <c r="F37" s="655" t="s">
        <v>1846</v>
      </c>
      <c r="G37" s="629">
        <v>27274</v>
      </c>
    </row>
    <row r="38" spans="1:7" ht="14" x14ac:dyDescent="0.15">
      <c r="A38" s="830" t="s">
        <v>1809</v>
      </c>
      <c r="B38" s="831"/>
      <c r="C38" s="625">
        <v>176</v>
      </c>
      <c r="E38" s="655" t="s">
        <v>1910</v>
      </c>
      <c r="F38" s="655" t="s">
        <v>1911</v>
      </c>
      <c r="G38" s="629">
        <v>12068</v>
      </c>
    </row>
    <row r="39" spans="1:7" ht="14" x14ac:dyDescent="0.15">
      <c r="A39" s="826" t="s">
        <v>1856</v>
      </c>
      <c r="B39" s="827"/>
      <c r="C39" s="635">
        <v>176</v>
      </c>
      <c r="E39" s="655" t="s">
        <v>1847</v>
      </c>
      <c r="F39" s="655" t="s">
        <v>1848</v>
      </c>
      <c r="G39" s="629">
        <v>75206</v>
      </c>
    </row>
    <row r="40" spans="1:7" ht="14" x14ac:dyDescent="0.15">
      <c r="A40" s="826" t="s">
        <v>1857</v>
      </c>
      <c r="B40" s="827"/>
      <c r="C40" s="626"/>
      <c r="E40" s="655" t="s">
        <v>1912</v>
      </c>
      <c r="F40" s="655" t="s">
        <v>1913</v>
      </c>
      <c r="G40" s="629">
        <v>3250.92</v>
      </c>
    </row>
    <row r="41" spans="1:7" ht="14" x14ac:dyDescent="0.15">
      <c r="A41" s="830" t="s">
        <v>1809</v>
      </c>
      <c r="B41" s="831"/>
      <c r="C41" s="629">
        <v>5941</v>
      </c>
      <c r="E41" s="656" t="s">
        <v>1849</v>
      </c>
      <c r="F41" s="546"/>
      <c r="G41" s="628">
        <v>415688.38</v>
      </c>
    </row>
    <row r="42" spans="1:7" x14ac:dyDescent="0.15">
      <c r="A42" s="830" t="s">
        <v>1827</v>
      </c>
      <c r="B42" s="831"/>
      <c r="C42" s="629">
        <v>1759</v>
      </c>
      <c r="E42" s="547"/>
      <c r="F42" s="547"/>
      <c r="G42" s="420"/>
    </row>
    <row r="43" spans="1:7" ht="14" x14ac:dyDescent="0.15">
      <c r="A43" s="826" t="s">
        <v>1858</v>
      </c>
      <c r="B43" s="827"/>
      <c r="C43" s="628">
        <v>7700</v>
      </c>
      <c r="E43" s="836" t="s">
        <v>1850</v>
      </c>
      <c r="F43" s="837"/>
      <c r="G43" s="660" t="s">
        <v>1808</v>
      </c>
    </row>
    <row r="44" spans="1:7" x14ac:dyDescent="0.15">
      <c r="A44" s="826" t="s">
        <v>2265</v>
      </c>
      <c r="B44" s="827"/>
      <c r="C44" s="626"/>
      <c r="E44" s="826" t="s">
        <v>1851</v>
      </c>
      <c r="F44" s="827"/>
      <c r="G44" s="626"/>
    </row>
    <row r="45" spans="1:7" x14ac:dyDescent="0.15">
      <c r="A45" s="830" t="s">
        <v>1809</v>
      </c>
      <c r="B45" s="831"/>
      <c r="C45" s="629">
        <v>6468</v>
      </c>
      <c r="E45" s="830" t="s">
        <v>1819</v>
      </c>
      <c r="F45" s="831"/>
      <c r="G45" s="625">
        <v>631</v>
      </c>
    </row>
    <row r="46" spans="1:7" x14ac:dyDescent="0.15">
      <c r="A46" s="826" t="s">
        <v>2266</v>
      </c>
      <c r="B46" s="827"/>
      <c r="C46" s="628">
        <v>6468</v>
      </c>
      <c r="E46" s="830" t="s">
        <v>1821</v>
      </c>
      <c r="F46" s="831"/>
      <c r="G46" s="629">
        <v>1235</v>
      </c>
    </row>
    <row r="47" spans="1:7" x14ac:dyDescent="0.15">
      <c r="A47" s="826" t="s">
        <v>1859</v>
      </c>
      <c r="B47" s="827"/>
      <c r="C47" s="626"/>
      <c r="E47" s="830" t="s">
        <v>1823</v>
      </c>
      <c r="F47" s="831"/>
      <c r="G47" s="629">
        <v>2268</v>
      </c>
    </row>
    <row r="48" spans="1:7" x14ac:dyDescent="0.15">
      <c r="A48" s="830" t="s">
        <v>1837</v>
      </c>
      <c r="B48" s="831"/>
      <c r="C48" s="625">
        <v>57</v>
      </c>
      <c r="E48" s="830" t="s">
        <v>1825</v>
      </c>
      <c r="F48" s="831"/>
      <c r="G48" s="625">
        <v>457</v>
      </c>
    </row>
    <row r="49" spans="1:7" x14ac:dyDescent="0.15">
      <c r="A49" s="826" t="s">
        <v>1860</v>
      </c>
      <c r="B49" s="827"/>
      <c r="C49" s="635">
        <v>57</v>
      </c>
      <c r="E49" s="799"/>
      <c r="F49" s="799"/>
      <c r="G49" s="799"/>
    </row>
    <row r="50" spans="1:7" x14ac:dyDescent="0.15">
      <c r="A50" s="826" t="s">
        <v>1861</v>
      </c>
      <c r="B50" s="827"/>
      <c r="C50" s="626"/>
      <c r="E50" s="830" t="s">
        <v>1837</v>
      </c>
      <c r="F50" s="831"/>
      <c r="G50" s="629">
        <v>13913.66</v>
      </c>
    </row>
    <row r="51" spans="1:7" x14ac:dyDescent="0.15">
      <c r="A51" s="830" t="s">
        <v>1839</v>
      </c>
      <c r="B51" s="831"/>
      <c r="C51" s="629">
        <v>15860.34</v>
      </c>
      <c r="E51" s="826" t="s">
        <v>1852</v>
      </c>
      <c r="F51" s="827"/>
      <c r="G51" s="628">
        <v>18504.66</v>
      </c>
    </row>
    <row r="52" spans="1:7" x14ac:dyDescent="0.15">
      <c r="A52" s="826" t="s">
        <v>1862</v>
      </c>
      <c r="B52" s="827"/>
      <c r="C52" s="628">
        <v>15860.34</v>
      </c>
      <c r="E52" s="826" t="s">
        <v>1853</v>
      </c>
      <c r="F52" s="827"/>
      <c r="G52" s="626"/>
    </row>
    <row r="53" spans="1:7" x14ac:dyDescent="0.15">
      <c r="A53" s="826" t="s">
        <v>1863</v>
      </c>
      <c r="B53" s="827"/>
      <c r="C53" s="626"/>
      <c r="E53" s="830" t="s">
        <v>1819</v>
      </c>
      <c r="F53" s="831"/>
      <c r="G53" s="629">
        <v>2730</v>
      </c>
    </row>
    <row r="54" spans="1:7" x14ac:dyDescent="0.15">
      <c r="A54" s="830" t="s">
        <v>1815</v>
      </c>
      <c r="B54" s="831"/>
      <c r="C54" s="625">
        <v>491</v>
      </c>
      <c r="E54" s="830" t="s">
        <v>1825</v>
      </c>
      <c r="F54" s="831"/>
      <c r="G54" s="629">
        <v>2472</v>
      </c>
    </row>
    <row r="55" spans="1:7" x14ac:dyDescent="0.15">
      <c r="A55" s="826" t="s">
        <v>1864</v>
      </c>
      <c r="B55" s="827"/>
      <c r="C55" s="635">
        <v>491</v>
      </c>
      <c r="E55" s="830" t="s">
        <v>1835</v>
      </c>
      <c r="F55" s="831"/>
      <c r="G55" s="629">
        <v>34164</v>
      </c>
    </row>
    <row r="56" spans="1:7" x14ac:dyDescent="0.15">
      <c r="A56" s="799"/>
      <c r="B56" s="799"/>
      <c r="C56" s="799"/>
      <c r="E56" s="830" t="s">
        <v>1906</v>
      </c>
      <c r="F56" s="831"/>
      <c r="G56" s="629">
        <v>13938</v>
      </c>
    </row>
    <row r="57" spans="1:7" x14ac:dyDescent="0.15">
      <c r="A57" s="826" t="s">
        <v>1865</v>
      </c>
      <c r="B57" s="827"/>
      <c r="C57" s="636"/>
      <c r="E57" s="830" t="s">
        <v>1837</v>
      </c>
      <c r="F57" s="831"/>
      <c r="G57" s="629">
        <v>19754.79</v>
      </c>
    </row>
    <row r="58" spans="1:7" x14ac:dyDescent="0.15">
      <c r="A58" s="830" t="s">
        <v>3142</v>
      </c>
      <c r="B58" s="831"/>
      <c r="C58" s="625">
        <v>749</v>
      </c>
      <c r="E58" s="830" t="s">
        <v>3149</v>
      </c>
      <c r="F58" s="831"/>
      <c r="G58" s="625">
        <v>541</v>
      </c>
    </row>
    <row r="59" spans="1:7" x14ac:dyDescent="0.15">
      <c r="A59" s="826" t="s">
        <v>1866</v>
      </c>
      <c r="B59" s="827"/>
      <c r="C59" s="635">
        <v>749</v>
      </c>
      <c r="E59" s="830" t="s">
        <v>1908</v>
      </c>
      <c r="F59" s="831"/>
      <c r="G59" s="629">
        <v>3930.75</v>
      </c>
    </row>
    <row r="60" spans="1:7" x14ac:dyDescent="0.15">
      <c r="A60" s="826" t="s">
        <v>1867</v>
      </c>
      <c r="B60" s="827"/>
      <c r="C60" s="626"/>
      <c r="E60" s="826" t="s">
        <v>1854</v>
      </c>
      <c r="F60" s="827"/>
      <c r="G60" s="628">
        <v>77530.539999999994</v>
      </c>
    </row>
    <row r="61" spans="1:7" x14ac:dyDescent="0.15">
      <c r="A61" s="830" t="s">
        <v>3138</v>
      </c>
      <c r="B61" s="831"/>
      <c r="C61" s="625">
        <v>876</v>
      </c>
      <c r="E61" s="826" t="s">
        <v>1859</v>
      </c>
      <c r="F61" s="827"/>
      <c r="G61" s="626"/>
    </row>
    <row r="62" spans="1:7" x14ac:dyDescent="0.15">
      <c r="A62" s="826" t="s">
        <v>1868</v>
      </c>
      <c r="B62" s="827"/>
      <c r="C62" s="635">
        <v>876</v>
      </c>
      <c r="E62" s="830" t="s">
        <v>1837</v>
      </c>
      <c r="F62" s="831"/>
      <c r="G62" s="625">
        <v>95</v>
      </c>
    </row>
    <row r="63" spans="1:7" x14ac:dyDescent="0.15">
      <c r="A63" s="826" t="s">
        <v>1920</v>
      </c>
      <c r="B63" s="827"/>
      <c r="C63" s="626"/>
      <c r="E63" s="826" t="s">
        <v>1860</v>
      </c>
      <c r="F63" s="827"/>
      <c r="G63" s="635">
        <v>95</v>
      </c>
    </row>
    <row r="64" spans="1:7" x14ac:dyDescent="0.15">
      <c r="A64" s="830" t="s">
        <v>3141</v>
      </c>
      <c r="B64" s="831"/>
      <c r="C64" s="625">
        <v>195</v>
      </c>
      <c r="E64" s="826" t="s">
        <v>1914</v>
      </c>
      <c r="F64" s="827"/>
      <c r="G64" s="626"/>
    </row>
    <row r="65" spans="1:7" x14ac:dyDescent="0.15">
      <c r="A65" s="826" t="s">
        <v>1921</v>
      </c>
      <c r="B65" s="827"/>
      <c r="C65" s="635">
        <v>195</v>
      </c>
      <c r="E65" s="830" t="s">
        <v>3148</v>
      </c>
      <c r="F65" s="831"/>
      <c r="G65" s="625">
        <v>491</v>
      </c>
    </row>
    <row r="66" spans="1:7" x14ac:dyDescent="0.15">
      <c r="A66" s="826" t="s">
        <v>1873</v>
      </c>
      <c r="B66" s="827"/>
      <c r="C66" s="626"/>
      <c r="E66" s="826" t="s">
        <v>1915</v>
      </c>
      <c r="F66" s="827"/>
      <c r="G66" s="635">
        <v>491</v>
      </c>
    </row>
    <row r="67" spans="1:7" x14ac:dyDescent="0.15">
      <c r="A67" s="830" t="s">
        <v>1809</v>
      </c>
      <c r="B67" s="831"/>
      <c r="C67" s="629">
        <v>9361</v>
      </c>
      <c r="E67" s="826" t="s">
        <v>1863</v>
      </c>
      <c r="F67" s="827"/>
      <c r="G67" s="626"/>
    </row>
    <row r="68" spans="1:7" x14ac:dyDescent="0.15">
      <c r="A68" s="830" t="s">
        <v>1827</v>
      </c>
      <c r="B68" s="831"/>
      <c r="C68" s="629">
        <v>1218</v>
      </c>
      <c r="E68" s="830" t="s">
        <v>1815</v>
      </c>
      <c r="F68" s="831"/>
      <c r="G68" s="629">
        <v>2177</v>
      </c>
    </row>
    <row r="69" spans="1:7" x14ac:dyDescent="0.15">
      <c r="A69" s="826" t="s">
        <v>1874</v>
      </c>
      <c r="B69" s="827"/>
      <c r="C69" s="628">
        <v>10579</v>
      </c>
      <c r="E69" s="830" t="s">
        <v>3147</v>
      </c>
      <c r="F69" s="831"/>
      <c r="G69" s="625">
        <v>510</v>
      </c>
    </row>
    <row r="70" spans="1:7" x14ac:dyDescent="0.15">
      <c r="A70" s="826" t="s">
        <v>1875</v>
      </c>
      <c r="B70" s="827"/>
      <c r="C70" s="626"/>
      <c r="E70" s="826" t="s">
        <v>1864</v>
      </c>
      <c r="F70" s="827"/>
      <c r="G70" s="628">
        <v>2687</v>
      </c>
    </row>
    <row r="71" spans="1:7" x14ac:dyDescent="0.15">
      <c r="A71" s="830" t="s">
        <v>1809</v>
      </c>
      <c r="B71" s="831"/>
      <c r="C71" s="629">
        <v>50464</v>
      </c>
      <c r="E71" s="826" t="s">
        <v>1865</v>
      </c>
      <c r="F71" s="827"/>
      <c r="G71" s="636"/>
    </row>
    <row r="72" spans="1:7" x14ac:dyDescent="0.15">
      <c r="A72" s="826" t="s">
        <v>1876</v>
      </c>
      <c r="B72" s="827"/>
      <c r="C72" s="628">
        <v>50464</v>
      </c>
      <c r="E72" s="830" t="s">
        <v>3142</v>
      </c>
      <c r="F72" s="831"/>
      <c r="G72" s="629">
        <v>3542</v>
      </c>
    </row>
    <row r="73" spans="1:7" x14ac:dyDescent="0.15">
      <c r="A73" s="826" t="s">
        <v>1877</v>
      </c>
      <c r="B73" s="827"/>
      <c r="C73" s="626"/>
      <c r="E73" s="826" t="s">
        <v>1866</v>
      </c>
      <c r="F73" s="827"/>
      <c r="G73" s="628">
        <v>3542</v>
      </c>
    </row>
    <row r="74" spans="1:7" x14ac:dyDescent="0.15">
      <c r="A74" s="830" t="s">
        <v>1809</v>
      </c>
      <c r="B74" s="831"/>
      <c r="C74" s="625">
        <v>147</v>
      </c>
      <c r="E74" s="826" t="s">
        <v>1916</v>
      </c>
      <c r="F74" s="827"/>
      <c r="G74" s="626"/>
    </row>
    <row r="75" spans="1:7" x14ac:dyDescent="0.15">
      <c r="A75" s="830" t="s">
        <v>1827</v>
      </c>
      <c r="B75" s="831"/>
      <c r="C75" s="625">
        <v>58</v>
      </c>
      <c r="E75" s="830" t="s">
        <v>1833</v>
      </c>
      <c r="F75" s="831"/>
      <c r="G75" s="625">
        <v>164</v>
      </c>
    </row>
    <row r="76" spans="1:7" x14ac:dyDescent="0.15">
      <c r="A76" s="826" t="s">
        <v>1878</v>
      </c>
      <c r="B76" s="827"/>
      <c r="C76" s="635">
        <v>205</v>
      </c>
      <c r="E76" s="830" t="s">
        <v>3142</v>
      </c>
      <c r="F76" s="831"/>
      <c r="G76" s="625">
        <v>82</v>
      </c>
    </row>
    <row r="77" spans="1:7" x14ac:dyDescent="0.15">
      <c r="A77" s="826" t="s">
        <v>2424</v>
      </c>
      <c r="B77" s="827"/>
      <c r="C77" s="636"/>
      <c r="E77" s="826" t="s">
        <v>1917</v>
      </c>
      <c r="F77" s="827"/>
      <c r="G77" s="635">
        <v>246</v>
      </c>
    </row>
    <row r="78" spans="1:7" x14ac:dyDescent="0.15">
      <c r="A78" s="830" t="s">
        <v>2263</v>
      </c>
      <c r="B78" s="831"/>
      <c r="C78" s="625">
        <v>99</v>
      </c>
      <c r="E78" s="826" t="s">
        <v>1867</v>
      </c>
      <c r="F78" s="827"/>
      <c r="G78" s="626"/>
    </row>
    <row r="79" spans="1:7" x14ac:dyDescent="0.15">
      <c r="A79" s="826" t="s">
        <v>2425</v>
      </c>
      <c r="B79" s="827"/>
      <c r="C79" s="635">
        <v>99</v>
      </c>
      <c r="E79" s="830" t="s">
        <v>1813</v>
      </c>
      <c r="F79" s="831"/>
      <c r="G79" s="629">
        <v>11810.66</v>
      </c>
    </row>
    <row r="80" spans="1:7" x14ac:dyDescent="0.15">
      <c r="A80" s="826" t="s">
        <v>1879</v>
      </c>
      <c r="B80" s="827"/>
      <c r="C80" s="626"/>
      <c r="E80" s="830" t="s">
        <v>1829</v>
      </c>
      <c r="F80" s="831"/>
      <c r="G80" s="625">
        <v>269</v>
      </c>
    </row>
    <row r="81" spans="1:7" x14ac:dyDescent="0.15">
      <c r="A81" s="830" t="s">
        <v>1843</v>
      </c>
      <c r="B81" s="831"/>
      <c r="C81" s="629">
        <v>9367</v>
      </c>
      <c r="E81" s="830" t="s">
        <v>3139</v>
      </c>
      <c r="F81" s="831"/>
      <c r="G81" s="629">
        <v>5084</v>
      </c>
    </row>
    <row r="82" spans="1:7" x14ac:dyDescent="0.15">
      <c r="A82" s="826" t="s">
        <v>1880</v>
      </c>
      <c r="B82" s="827"/>
      <c r="C82" s="628">
        <v>9367</v>
      </c>
      <c r="E82" s="826" t="s">
        <v>1868</v>
      </c>
      <c r="F82" s="827"/>
      <c r="G82" s="628">
        <v>17163.66</v>
      </c>
    </row>
    <row r="83" spans="1:7" x14ac:dyDescent="0.15">
      <c r="A83" s="826" t="s">
        <v>1881</v>
      </c>
      <c r="B83" s="827"/>
      <c r="C83" s="626"/>
      <c r="E83" s="799"/>
      <c r="F83" s="799"/>
      <c r="G83" s="799"/>
    </row>
    <row r="84" spans="1:7" x14ac:dyDescent="0.15">
      <c r="A84" s="830" t="s">
        <v>1841</v>
      </c>
      <c r="B84" s="831"/>
      <c r="C84" s="629">
        <v>21227</v>
      </c>
      <c r="E84" s="826" t="s">
        <v>1869</v>
      </c>
      <c r="F84" s="827"/>
      <c r="G84" s="636"/>
    </row>
    <row r="85" spans="1:7" x14ac:dyDescent="0.15">
      <c r="A85" s="826" t="s">
        <v>1882</v>
      </c>
      <c r="B85" s="827"/>
      <c r="C85" s="628">
        <v>21227</v>
      </c>
      <c r="E85" s="830" t="s">
        <v>1896</v>
      </c>
      <c r="F85" s="831"/>
      <c r="G85" s="625">
        <v>452</v>
      </c>
    </row>
    <row r="86" spans="1:7" x14ac:dyDescent="0.15">
      <c r="A86" s="826" t="s">
        <v>3143</v>
      </c>
      <c r="B86" s="827"/>
      <c r="C86" s="626"/>
      <c r="E86" s="830" t="s">
        <v>1831</v>
      </c>
      <c r="F86" s="831"/>
      <c r="G86" s="629">
        <v>6075</v>
      </c>
    </row>
    <row r="87" spans="1:7" x14ac:dyDescent="0.15">
      <c r="A87" s="830" t="s">
        <v>1811</v>
      </c>
      <c r="B87" s="831"/>
      <c r="C87" s="629">
        <v>9222.7099999999991</v>
      </c>
      <c r="E87" s="830" t="s">
        <v>1835</v>
      </c>
      <c r="F87" s="831"/>
      <c r="G87" s="629">
        <v>90121.600000000006</v>
      </c>
    </row>
    <row r="88" spans="1:7" x14ac:dyDescent="0.15">
      <c r="A88" s="826" t="s">
        <v>3144</v>
      </c>
      <c r="B88" s="827"/>
      <c r="C88" s="628">
        <v>9222.7099999999991</v>
      </c>
      <c r="E88" s="830" t="s">
        <v>1906</v>
      </c>
      <c r="F88" s="831"/>
      <c r="G88" s="629">
        <v>2244</v>
      </c>
    </row>
    <row r="89" spans="1:7" x14ac:dyDescent="0.15">
      <c r="A89" s="799"/>
      <c r="B89" s="799"/>
      <c r="C89" s="799"/>
      <c r="E89" s="830" t="s">
        <v>3151</v>
      </c>
      <c r="F89" s="831"/>
      <c r="G89" s="629">
        <v>9340</v>
      </c>
    </row>
    <row r="90" spans="1:7" x14ac:dyDescent="0.15">
      <c r="A90" s="826" t="s">
        <v>3145</v>
      </c>
      <c r="B90" s="827"/>
      <c r="C90" s="636"/>
      <c r="E90" s="830" t="s">
        <v>1910</v>
      </c>
      <c r="F90" s="831"/>
      <c r="G90" s="629">
        <v>11875</v>
      </c>
    </row>
    <row r="91" spans="1:7" x14ac:dyDescent="0.15">
      <c r="A91" s="830" t="s">
        <v>3139</v>
      </c>
      <c r="B91" s="831"/>
      <c r="C91" s="625">
        <v>159</v>
      </c>
      <c r="E91" s="830" t="s">
        <v>1847</v>
      </c>
      <c r="F91" s="831"/>
      <c r="G91" s="629">
        <v>75206</v>
      </c>
    </row>
    <row r="92" spans="1:7" x14ac:dyDescent="0.15">
      <c r="A92" s="826" t="s">
        <v>3146</v>
      </c>
      <c r="B92" s="827"/>
      <c r="C92" s="635">
        <v>159</v>
      </c>
      <c r="E92" s="830" t="s">
        <v>1912</v>
      </c>
      <c r="F92" s="831"/>
      <c r="G92" s="629">
        <v>3250.92</v>
      </c>
    </row>
    <row r="93" spans="1:7" ht="13.25" customHeight="1" x14ac:dyDescent="0.15">
      <c r="A93" s="826" t="s">
        <v>1849</v>
      </c>
      <c r="B93" s="827"/>
      <c r="C93" s="628">
        <v>176490.92</v>
      </c>
      <c r="E93" s="826" t="s">
        <v>1870</v>
      </c>
      <c r="F93" s="827"/>
      <c r="G93" s="628">
        <v>198564.52</v>
      </c>
    </row>
    <row r="94" spans="1:7" x14ac:dyDescent="0.15">
      <c r="E94" s="826" t="s">
        <v>1871</v>
      </c>
      <c r="F94" s="827"/>
      <c r="G94" s="636"/>
    </row>
    <row r="95" spans="1:7" x14ac:dyDescent="0.15">
      <c r="E95" s="830" t="s">
        <v>1829</v>
      </c>
      <c r="F95" s="831"/>
      <c r="G95" s="629">
        <v>13518</v>
      </c>
    </row>
    <row r="96" spans="1:7" x14ac:dyDescent="0.15">
      <c r="E96" s="830" t="s">
        <v>3150</v>
      </c>
      <c r="F96" s="831"/>
      <c r="G96" s="629">
        <v>31106</v>
      </c>
    </row>
    <row r="97" spans="5:7" x14ac:dyDescent="0.15">
      <c r="E97" s="830" t="s">
        <v>1845</v>
      </c>
      <c r="F97" s="831"/>
      <c r="G97" s="629">
        <v>27274</v>
      </c>
    </row>
    <row r="98" spans="5:7" x14ac:dyDescent="0.15">
      <c r="E98" s="826" t="s">
        <v>1872</v>
      </c>
      <c r="F98" s="827"/>
      <c r="G98" s="628">
        <v>71898</v>
      </c>
    </row>
    <row r="99" spans="5:7" x14ac:dyDescent="0.15">
      <c r="E99" s="826" t="s">
        <v>1879</v>
      </c>
      <c r="F99" s="827"/>
      <c r="G99" s="626"/>
    </row>
    <row r="100" spans="5:7" x14ac:dyDescent="0.15">
      <c r="E100" s="830" t="s">
        <v>1843</v>
      </c>
      <c r="F100" s="831"/>
      <c r="G100" s="625">
        <v>58</v>
      </c>
    </row>
    <row r="101" spans="5:7" x14ac:dyDescent="0.15">
      <c r="E101" s="826" t="s">
        <v>1880</v>
      </c>
      <c r="F101" s="827"/>
      <c r="G101" s="635">
        <v>58</v>
      </c>
    </row>
    <row r="102" spans="5:7" x14ac:dyDescent="0.15">
      <c r="E102" s="826" t="s">
        <v>1922</v>
      </c>
      <c r="F102" s="827"/>
      <c r="G102" s="626"/>
    </row>
    <row r="103" spans="5:7" x14ac:dyDescent="0.15">
      <c r="E103" s="830" t="s">
        <v>1892</v>
      </c>
      <c r="F103" s="831"/>
      <c r="G103" s="625">
        <v>645</v>
      </c>
    </row>
    <row r="104" spans="5:7" x14ac:dyDescent="0.15">
      <c r="E104" s="830" t="s">
        <v>1898</v>
      </c>
      <c r="F104" s="831"/>
      <c r="G104" s="629">
        <v>2033</v>
      </c>
    </row>
    <row r="105" spans="5:7" x14ac:dyDescent="0.15">
      <c r="E105" s="830" t="s">
        <v>2099</v>
      </c>
      <c r="F105" s="831"/>
      <c r="G105" s="629">
        <v>2560</v>
      </c>
    </row>
    <row r="106" spans="5:7" x14ac:dyDescent="0.15">
      <c r="E106" s="830" t="s">
        <v>2100</v>
      </c>
      <c r="F106" s="831"/>
      <c r="G106" s="625">
        <v>514</v>
      </c>
    </row>
    <row r="107" spans="5:7" x14ac:dyDescent="0.15">
      <c r="E107" s="830" t="s">
        <v>1910</v>
      </c>
      <c r="F107" s="831"/>
      <c r="G107" s="625">
        <v>193</v>
      </c>
    </row>
    <row r="108" spans="5:7" x14ac:dyDescent="0.15">
      <c r="E108" s="826" t="s">
        <v>1923</v>
      </c>
      <c r="F108" s="827"/>
      <c r="G108" s="628">
        <v>5945</v>
      </c>
    </row>
    <row r="109" spans="5:7" x14ac:dyDescent="0.15">
      <c r="E109" s="826" t="s">
        <v>1926</v>
      </c>
      <c r="F109" s="827"/>
      <c r="G109" s="626"/>
    </row>
    <row r="110" spans="5:7" x14ac:dyDescent="0.15">
      <c r="E110" s="830" t="s">
        <v>1904</v>
      </c>
      <c r="F110" s="831"/>
      <c r="G110" s="629">
        <v>1237</v>
      </c>
    </row>
    <row r="111" spans="5:7" x14ac:dyDescent="0.15">
      <c r="E111" s="826" t="s">
        <v>1927</v>
      </c>
      <c r="F111" s="827"/>
      <c r="G111" s="628">
        <v>1237</v>
      </c>
    </row>
    <row r="112" spans="5:7" x14ac:dyDescent="0.15">
      <c r="E112" s="826" t="s">
        <v>2105</v>
      </c>
      <c r="F112" s="827"/>
      <c r="G112" s="626"/>
    </row>
    <row r="113" spans="5:7" x14ac:dyDescent="0.15">
      <c r="E113" s="830" t="s">
        <v>1900</v>
      </c>
      <c r="F113" s="831"/>
      <c r="G113" s="629">
        <v>8566</v>
      </c>
    </row>
    <row r="114" spans="5:7" x14ac:dyDescent="0.15">
      <c r="E114" s="826" t="s">
        <v>2106</v>
      </c>
      <c r="F114" s="827"/>
      <c r="G114" s="628">
        <v>8566</v>
      </c>
    </row>
    <row r="115" spans="5:7" x14ac:dyDescent="0.15">
      <c r="E115" s="826" t="s">
        <v>1928</v>
      </c>
      <c r="F115" s="827"/>
      <c r="G115" s="626"/>
    </row>
    <row r="116" spans="5:7" x14ac:dyDescent="0.15">
      <c r="E116" s="830" t="s">
        <v>1894</v>
      </c>
      <c r="F116" s="831"/>
      <c r="G116" s="629">
        <v>1033</v>
      </c>
    </row>
    <row r="117" spans="5:7" x14ac:dyDescent="0.15">
      <c r="E117" s="826" t="s">
        <v>1929</v>
      </c>
      <c r="F117" s="827"/>
      <c r="G117" s="628">
        <v>1033</v>
      </c>
    </row>
    <row r="118" spans="5:7" x14ac:dyDescent="0.15">
      <c r="E118" s="799"/>
      <c r="F118" s="799"/>
      <c r="G118" s="799"/>
    </row>
    <row r="119" spans="5:7" x14ac:dyDescent="0.15">
      <c r="E119" s="826" t="s">
        <v>2107</v>
      </c>
      <c r="F119" s="827"/>
      <c r="G119" s="636"/>
    </row>
    <row r="120" spans="5:7" x14ac:dyDescent="0.15">
      <c r="E120" s="830" t="s">
        <v>2095</v>
      </c>
      <c r="F120" s="831"/>
      <c r="G120" s="625">
        <v>600</v>
      </c>
    </row>
    <row r="121" spans="5:7" x14ac:dyDescent="0.15">
      <c r="E121" s="826" t="s">
        <v>2108</v>
      </c>
      <c r="F121" s="827"/>
      <c r="G121" s="635">
        <v>600</v>
      </c>
    </row>
    <row r="122" spans="5:7" x14ac:dyDescent="0.15">
      <c r="E122" s="826" t="s">
        <v>2273</v>
      </c>
      <c r="F122" s="827"/>
      <c r="G122" s="626"/>
    </row>
    <row r="123" spans="5:7" x14ac:dyDescent="0.15">
      <c r="E123" s="830" t="s">
        <v>1898</v>
      </c>
      <c r="F123" s="831"/>
      <c r="G123" s="629">
        <v>4415</v>
      </c>
    </row>
    <row r="124" spans="5:7" x14ac:dyDescent="0.15">
      <c r="E124" s="826" t="s">
        <v>2274</v>
      </c>
      <c r="F124" s="827"/>
      <c r="G124" s="628">
        <v>4415</v>
      </c>
    </row>
    <row r="125" spans="5:7" x14ac:dyDescent="0.15">
      <c r="E125" s="826" t="s">
        <v>1881</v>
      </c>
      <c r="F125" s="827"/>
      <c r="G125" s="626"/>
    </row>
    <row r="126" spans="5:7" x14ac:dyDescent="0.15">
      <c r="E126" s="830" t="s">
        <v>1841</v>
      </c>
      <c r="F126" s="831"/>
      <c r="G126" s="625">
        <v>230</v>
      </c>
    </row>
    <row r="127" spans="5:7" x14ac:dyDescent="0.15">
      <c r="E127" s="826" t="s">
        <v>1882</v>
      </c>
      <c r="F127" s="827"/>
      <c r="G127" s="635">
        <v>230</v>
      </c>
    </row>
    <row r="128" spans="5:7" x14ac:dyDescent="0.15">
      <c r="E128" s="826" t="s">
        <v>1885</v>
      </c>
      <c r="F128" s="827"/>
      <c r="G128" s="626"/>
    </row>
    <row r="129" spans="5:7" x14ac:dyDescent="0.15">
      <c r="E129" s="830" t="s">
        <v>1817</v>
      </c>
      <c r="F129" s="831"/>
      <c r="G129" s="629">
        <v>2882</v>
      </c>
    </row>
    <row r="130" spans="5:7" x14ac:dyDescent="0.15">
      <c r="E130" s="826" t="s">
        <v>1886</v>
      </c>
      <c r="F130" s="827"/>
      <c r="G130" s="628">
        <v>2882</v>
      </c>
    </row>
    <row r="131" spans="5:7" x14ac:dyDescent="0.15">
      <c r="E131" s="826" t="s">
        <v>1849</v>
      </c>
      <c r="F131" s="827"/>
      <c r="G131" s="628">
        <v>415688.38</v>
      </c>
    </row>
  </sheetData>
  <mergeCells count="161">
    <mergeCell ref="E131:F131"/>
    <mergeCell ref="E128:F128"/>
    <mergeCell ref="E129:F129"/>
    <mergeCell ref="E130:F130"/>
    <mergeCell ref="E125:F125"/>
    <mergeCell ref="E126:F126"/>
    <mergeCell ref="E127:F127"/>
    <mergeCell ref="E122:F122"/>
    <mergeCell ref="E123:F123"/>
    <mergeCell ref="E124:F124"/>
    <mergeCell ref="E119:F119"/>
    <mergeCell ref="E120:F120"/>
    <mergeCell ref="E121:F121"/>
    <mergeCell ref="E116:F116"/>
    <mergeCell ref="E117:F117"/>
    <mergeCell ref="E118:G118"/>
    <mergeCell ref="E113:F113"/>
    <mergeCell ref="E114:F114"/>
    <mergeCell ref="E115:F115"/>
    <mergeCell ref="E110:F110"/>
    <mergeCell ref="E111:F111"/>
    <mergeCell ref="E112:F112"/>
    <mergeCell ref="E107:F107"/>
    <mergeCell ref="E108:F108"/>
    <mergeCell ref="E109:F109"/>
    <mergeCell ref="E104:F104"/>
    <mergeCell ref="E105:F105"/>
    <mergeCell ref="E106:F106"/>
    <mergeCell ref="E101:F101"/>
    <mergeCell ref="E102:F102"/>
    <mergeCell ref="E103:F103"/>
    <mergeCell ref="E98:F98"/>
    <mergeCell ref="E99:F99"/>
    <mergeCell ref="E100:F100"/>
    <mergeCell ref="E95:F95"/>
    <mergeCell ref="E96:F96"/>
    <mergeCell ref="E97:F97"/>
    <mergeCell ref="E92:F92"/>
    <mergeCell ref="E93:F93"/>
    <mergeCell ref="E94:F94"/>
    <mergeCell ref="E89:F89"/>
    <mergeCell ref="E90:F90"/>
    <mergeCell ref="E91:F91"/>
    <mergeCell ref="E86:F86"/>
    <mergeCell ref="E87:F87"/>
    <mergeCell ref="E88:F88"/>
    <mergeCell ref="E83:G83"/>
    <mergeCell ref="E84:F84"/>
    <mergeCell ref="E85:F85"/>
    <mergeCell ref="E80:F80"/>
    <mergeCell ref="E81:F81"/>
    <mergeCell ref="E82:F82"/>
    <mergeCell ref="E77:F77"/>
    <mergeCell ref="E78:F78"/>
    <mergeCell ref="E79:F79"/>
    <mergeCell ref="E74:F74"/>
    <mergeCell ref="E75:F75"/>
    <mergeCell ref="E76:F76"/>
    <mergeCell ref="E71:F71"/>
    <mergeCell ref="E72:F72"/>
    <mergeCell ref="E73:F73"/>
    <mergeCell ref="E68:F68"/>
    <mergeCell ref="E69:F69"/>
    <mergeCell ref="E70:F70"/>
    <mergeCell ref="E65:F65"/>
    <mergeCell ref="E66:F66"/>
    <mergeCell ref="E67:F67"/>
    <mergeCell ref="E62:F62"/>
    <mergeCell ref="E63:F63"/>
    <mergeCell ref="E64:F64"/>
    <mergeCell ref="E59:F59"/>
    <mergeCell ref="E60:F60"/>
    <mergeCell ref="E61:F61"/>
    <mergeCell ref="E56:F56"/>
    <mergeCell ref="E57:F57"/>
    <mergeCell ref="E58:F58"/>
    <mergeCell ref="E53:F53"/>
    <mergeCell ref="E54:F54"/>
    <mergeCell ref="E55:F55"/>
    <mergeCell ref="E50:F50"/>
    <mergeCell ref="E51:F51"/>
    <mergeCell ref="E52:F52"/>
    <mergeCell ref="E47:F47"/>
    <mergeCell ref="E48:F48"/>
    <mergeCell ref="E49:G49"/>
    <mergeCell ref="E44:F44"/>
    <mergeCell ref="E45:F45"/>
    <mergeCell ref="E46:F46"/>
    <mergeCell ref="E43:F43"/>
    <mergeCell ref="E17:G17"/>
    <mergeCell ref="A92:B92"/>
    <mergeCell ref="A68:B68"/>
    <mergeCell ref="A69:B69"/>
    <mergeCell ref="A70:B70"/>
    <mergeCell ref="A65:B65"/>
    <mergeCell ref="A66:B66"/>
    <mergeCell ref="A67:B67"/>
    <mergeCell ref="A62:B62"/>
    <mergeCell ref="A63:B63"/>
    <mergeCell ref="A64:B64"/>
    <mergeCell ref="A59:B59"/>
    <mergeCell ref="A60:B60"/>
    <mergeCell ref="A61:B61"/>
    <mergeCell ref="A56:C56"/>
    <mergeCell ref="A57:B57"/>
    <mergeCell ref="A58:B58"/>
    <mergeCell ref="A93:B93"/>
    <mergeCell ref="A82:B82"/>
    <mergeCell ref="A77:B77"/>
    <mergeCell ref="A78:B78"/>
    <mergeCell ref="A79:B79"/>
    <mergeCell ref="A74:B74"/>
    <mergeCell ref="A75:B75"/>
    <mergeCell ref="A76:B76"/>
    <mergeCell ref="A71:B71"/>
    <mergeCell ref="A89:C89"/>
    <mergeCell ref="A90:B90"/>
    <mergeCell ref="A91:B91"/>
    <mergeCell ref="A86:B86"/>
    <mergeCell ref="A87:B87"/>
    <mergeCell ref="A88:B88"/>
    <mergeCell ref="A83:B83"/>
    <mergeCell ref="A84:B84"/>
    <mergeCell ref="A85:B85"/>
    <mergeCell ref="A80:B80"/>
    <mergeCell ref="A81:B81"/>
    <mergeCell ref="A72:B72"/>
    <mergeCell ref="A73:B73"/>
    <mergeCell ref="A53:B53"/>
    <mergeCell ref="A54:B54"/>
    <mergeCell ref="A55:B55"/>
    <mergeCell ref="A50:B50"/>
    <mergeCell ref="A51:B51"/>
    <mergeCell ref="A52:B52"/>
    <mergeCell ref="A47:B47"/>
    <mergeCell ref="A48:B48"/>
    <mergeCell ref="A49:B49"/>
    <mergeCell ref="A44:B44"/>
    <mergeCell ref="A45:B45"/>
    <mergeCell ref="A46:B46"/>
    <mergeCell ref="A41:B41"/>
    <mergeCell ref="A42:B42"/>
    <mergeCell ref="A43:B43"/>
    <mergeCell ref="A38:B38"/>
    <mergeCell ref="A39:B39"/>
    <mergeCell ref="A40:B40"/>
    <mergeCell ref="A25:B25"/>
    <mergeCell ref="A20:C20"/>
    <mergeCell ref="A29:B29"/>
    <mergeCell ref="A24:B24"/>
    <mergeCell ref="A35:B35"/>
    <mergeCell ref="A36:B36"/>
    <mergeCell ref="A37:B37"/>
    <mergeCell ref="A32:B32"/>
    <mergeCell ref="A33:B33"/>
    <mergeCell ref="A34:B34"/>
    <mergeCell ref="A30:B30"/>
    <mergeCell ref="A31:B31"/>
    <mergeCell ref="A26:B26"/>
    <mergeCell ref="A27:B27"/>
    <mergeCell ref="A28:B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F29B8-8C96-47DA-8389-15A5036CDEDE}">
  <sheetPr>
    <pageSetUpPr fitToPage="1"/>
  </sheetPr>
  <dimension ref="A1:O64"/>
  <sheetViews>
    <sheetView workbookViewId="0">
      <selection activeCell="C25" sqref="C25"/>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6.5" customHeight="1" thickBot="1" x14ac:dyDescent="0.2">
      <c r="A1" s="773"/>
      <c r="B1" s="773"/>
      <c r="C1" s="773"/>
      <c r="D1" s="773"/>
      <c r="E1" s="773"/>
      <c r="F1" s="773"/>
      <c r="G1" s="773"/>
      <c r="H1" s="773"/>
      <c r="I1" s="773"/>
      <c r="J1" s="773"/>
      <c r="K1" s="773"/>
      <c r="L1" s="773"/>
      <c r="M1" s="774"/>
    </row>
    <row r="2" spans="1:15" ht="17" thickBot="1" x14ac:dyDescent="0.25">
      <c r="A2" s="43">
        <v>45017</v>
      </c>
      <c r="B2" s="44"/>
      <c r="C2" s="44"/>
      <c r="D2" s="44"/>
      <c r="E2" s="44"/>
      <c r="F2" s="44"/>
      <c r="G2" s="44"/>
      <c r="H2" s="44"/>
      <c r="I2" s="44"/>
      <c r="J2" s="44"/>
      <c r="K2" s="44"/>
      <c r="L2" s="44"/>
      <c r="M2" s="45" t="s">
        <v>66</v>
      </c>
      <c r="O2" s="23"/>
    </row>
    <row r="3" spans="1:15" ht="17" thickBot="1" x14ac:dyDescent="0.2">
      <c r="A3" s="46"/>
      <c r="B3" s="777" t="s">
        <v>67</v>
      </c>
      <c r="C3" s="766"/>
      <c r="D3" s="768"/>
      <c r="E3" s="766" t="s">
        <v>48</v>
      </c>
      <c r="F3" s="766"/>
      <c r="G3" s="767"/>
      <c r="H3" s="766" t="s">
        <v>68</v>
      </c>
      <c r="I3" s="766"/>
      <c r="J3" s="767"/>
      <c r="K3" s="766" t="s">
        <v>49</v>
      </c>
      <c r="L3" s="766"/>
      <c r="M3" s="768"/>
      <c r="O3" s="23"/>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v>0</v>
      </c>
      <c r="C5" s="225">
        <v>0</v>
      </c>
      <c r="D5" s="120">
        <v>0</v>
      </c>
      <c r="E5" s="231">
        <v>0</v>
      </c>
      <c r="F5" s="231">
        <v>0</v>
      </c>
      <c r="G5" s="398">
        <v>0</v>
      </c>
      <c r="H5" s="238">
        <f>SUM(B5+'Mar Report'!H5)</f>
        <v>16</v>
      </c>
      <c r="I5" s="238">
        <f>SUM(C5+'Mar Report'!I5)</f>
        <v>16</v>
      </c>
      <c r="J5" s="291">
        <f>SUM(D5+'Mar Report'!J5)</f>
        <v>1521923.8599999999</v>
      </c>
      <c r="K5" s="231">
        <f>SUM(E5+'Mar Report'!K5)</f>
        <v>6</v>
      </c>
      <c r="L5" s="231">
        <f>SUM(F5+'Mar Report'!L5)</f>
        <v>6</v>
      </c>
      <c r="M5" s="294">
        <f>SUM(G5+'Mar Report'!M5)</f>
        <v>512074</v>
      </c>
      <c r="O5" s="331"/>
    </row>
    <row r="6" spans="1:15" ht="16" x14ac:dyDescent="0.2">
      <c r="A6" s="52" t="s">
        <v>41</v>
      </c>
      <c r="B6" s="225">
        <f>'04 Data Dump'!M81</f>
        <v>10</v>
      </c>
      <c r="C6" s="225">
        <f>B6</f>
        <v>10</v>
      </c>
      <c r="D6" s="364">
        <f>'04 Data Dump'!N81</f>
        <v>1261678.51</v>
      </c>
      <c r="E6" s="233">
        <v>9</v>
      </c>
      <c r="F6" s="233">
        <v>9</v>
      </c>
      <c r="G6" s="398">
        <v>1154086.2</v>
      </c>
      <c r="H6" s="228">
        <f>SUM(B6+'Mar Report'!H6)</f>
        <v>85</v>
      </c>
      <c r="I6" s="228">
        <f>SUM(C6+'Mar Report'!I6)</f>
        <v>85</v>
      </c>
      <c r="J6" s="292">
        <f>SUM(D6+'Mar Report'!J6)</f>
        <v>11557836.189999999</v>
      </c>
      <c r="K6" s="233">
        <f>SUM(E6+'Mar Report'!K6)</f>
        <v>96</v>
      </c>
      <c r="L6" s="233">
        <f>SUM(F6+'Mar Report'!L6)</f>
        <v>96</v>
      </c>
      <c r="M6" s="295">
        <f>SUM(G6+'Mar Report'!M6)</f>
        <v>12567353.950000001</v>
      </c>
    </row>
    <row r="7" spans="1:15" ht="16" x14ac:dyDescent="0.2">
      <c r="A7" s="52" t="s">
        <v>5</v>
      </c>
      <c r="B7" s="226">
        <f>'04 Data Dump'!M83</f>
        <v>1</v>
      </c>
      <c r="C7" s="226">
        <f>B7</f>
        <v>1</v>
      </c>
      <c r="D7" s="365">
        <f>'04 Data Dump'!N83</f>
        <v>30000</v>
      </c>
      <c r="E7" s="233">
        <v>1</v>
      </c>
      <c r="F7" s="233">
        <v>2</v>
      </c>
      <c r="G7" s="398">
        <v>79393.66</v>
      </c>
      <c r="H7" s="228">
        <f>SUM(B7+'Mar Report'!H7)</f>
        <v>7</v>
      </c>
      <c r="I7" s="228">
        <f>SUM(C7+'Mar Report'!I7)</f>
        <v>13</v>
      </c>
      <c r="J7" s="292">
        <f>SUM(D7+'Mar Report'!J7)</f>
        <v>462665.3</v>
      </c>
      <c r="K7" s="233">
        <f>SUM(E7+'Mar Report'!K7)</f>
        <v>5</v>
      </c>
      <c r="L7" s="233">
        <f>SUM(F7+'Mar Report'!L7)</f>
        <v>8</v>
      </c>
      <c r="M7" s="295">
        <f>SUM(G7+'Mar Report'!M7)</f>
        <v>811959.91</v>
      </c>
    </row>
    <row r="8" spans="1:15" ht="16" x14ac:dyDescent="0.2">
      <c r="A8" s="52" t="s">
        <v>39</v>
      </c>
      <c r="B8" s="225">
        <v>0</v>
      </c>
      <c r="C8" s="225">
        <v>0</v>
      </c>
      <c r="D8" s="120">
        <v>0</v>
      </c>
      <c r="E8" s="233">
        <v>2</v>
      </c>
      <c r="F8" s="233">
        <v>47</v>
      </c>
      <c r="G8" s="398">
        <v>2349611.2199999997</v>
      </c>
      <c r="H8" s="228">
        <f>SUM(B8+'Mar Report'!H8)</f>
        <v>21</v>
      </c>
      <c r="I8" s="228">
        <f>SUM(C8+'Mar Report'!I8)</f>
        <v>497</v>
      </c>
      <c r="J8" s="292">
        <f>SUM(D8+'Mar Report'!J8)</f>
        <v>24435575.219999999</v>
      </c>
      <c r="K8" s="233">
        <f>SUM(E8+'Mar Report'!K8)</f>
        <v>53</v>
      </c>
      <c r="L8" s="233">
        <f>SUM(F8+'Mar Report'!L8)</f>
        <v>780</v>
      </c>
      <c r="M8" s="295">
        <f>SUM(G8+'Mar Report'!M8)</f>
        <v>39628650.299999997</v>
      </c>
    </row>
    <row r="9" spans="1:15" ht="16" x14ac:dyDescent="0.2">
      <c r="A9" s="52" t="s">
        <v>40</v>
      </c>
      <c r="B9" s="225">
        <v>0</v>
      </c>
      <c r="C9" s="225">
        <v>0</v>
      </c>
      <c r="D9" s="120">
        <v>0</v>
      </c>
      <c r="E9" s="233">
        <v>0</v>
      </c>
      <c r="F9" s="233">
        <v>0</v>
      </c>
      <c r="G9" s="398">
        <v>0</v>
      </c>
      <c r="H9" s="228">
        <f>SUM(B9+'Mar Report'!H9)</f>
        <v>0</v>
      </c>
      <c r="I9" s="228">
        <f>SUM(C9+'Mar Report'!I9)</f>
        <v>0</v>
      </c>
      <c r="J9" s="292">
        <f>SUM(D9+'Mar Report'!J9)</f>
        <v>0</v>
      </c>
      <c r="K9" s="233">
        <f>SUM(E9+'Mar Report'!K9)</f>
        <v>0</v>
      </c>
      <c r="L9" s="233">
        <f>SUM(F9+'Mar Report'!L9)</f>
        <v>0</v>
      </c>
      <c r="M9" s="295">
        <f>SUM(G9+'Mar Report'!M9)</f>
        <v>0</v>
      </c>
      <c r="O9" s="23"/>
    </row>
    <row r="10" spans="1:15" ht="16" x14ac:dyDescent="0.2">
      <c r="A10" s="52" t="s">
        <v>43</v>
      </c>
      <c r="B10" s="225">
        <v>0</v>
      </c>
      <c r="C10" s="225">
        <v>0</v>
      </c>
      <c r="D10" s="120">
        <v>0</v>
      </c>
      <c r="E10" s="233">
        <v>1</v>
      </c>
      <c r="F10" s="232">
        <v>1</v>
      </c>
      <c r="G10" s="398">
        <v>134512.64000000001</v>
      </c>
      <c r="H10" s="228">
        <f>SUM(B10+'Mar Report'!H10)</f>
        <v>15</v>
      </c>
      <c r="I10" s="228">
        <f>SUM(C10+'Mar Report'!I10)</f>
        <v>15</v>
      </c>
      <c r="J10" s="292">
        <f>SUM(D10+'Mar Report'!J10)</f>
        <v>995597.9</v>
      </c>
      <c r="K10" s="233">
        <f>SUM(E10+'Mar Report'!K10)</f>
        <v>24</v>
      </c>
      <c r="L10" s="233">
        <f>SUM(F10+'Mar Report'!L10)</f>
        <v>24</v>
      </c>
      <c r="M10" s="295">
        <f>SUM(G10+'Mar Report'!M10)</f>
        <v>2110476.17</v>
      </c>
      <c r="N10" s="23"/>
    </row>
    <row r="11" spans="1:15" ht="16" x14ac:dyDescent="0.2">
      <c r="A11" s="52" t="s">
        <v>37</v>
      </c>
      <c r="B11" s="225">
        <v>0</v>
      </c>
      <c r="C11" s="225">
        <v>0</v>
      </c>
      <c r="D11" s="120">
        <v>0</v>
      </c>
      <c r="E11" s="233">
        <v>0</v>
      </c>
      <c r="F11" s="232">
        <v>0</v>
      </c>
      <c r="G11" s="399">
        <v>0</v>
      </c>
      <c r="H11" s="228">
        <f>SUM(B11+'Mar Report'!H11)</f>
        <v>6</v>
      </c>
      <c r="I11" s="228">
        <f>SUM(C11+'Mar Report'!I11)</f>
        <v>6</v>
      </c>
      <c r="J11" s="292">
        <f>SUM(D11+'Mar Report'!J11)</f>
        <v>495655.6</v>
      </c>
      <c r="K11" s="233">
        <f>SUM(E11+'Mar Report'!K11)</f>
        <v>22</v>
      </c>
      <c r="L11" s="233">
        <f>SUM(F11+'Mar Report'!L11)</f>
        <v>26</v>
      </c>
      <c r="M11" s="295">
        <f>SUM(G11+'Mar Report'!M11)</f>
        <v>2011879.8499999996</v>
      </c>
    </row>
    <row r="12" spans="1:15" ht="16" x14ac:dyDescent="0.2">
      <c r="A12" s="52" t="s">
        <v>38</v>
      </c>
      <c r="B12" s="225">
        <v>0</v>
      </c>
      <c r="C12" s="225">
        <v>0</v>
      </c>
      <c r="D12" s="120">
        <v>0</v>
      </c>
      <c r="E12" s="233">
        <v>4</v>
      </c>
      <c r="F12" s="235">
        <v>4</v>
      </c>
      <c r="G12" s="399">
        <v>27159136.859999999</v>
      </c>
      <c r="H12" s="228">
        <f>SUM(B12+'Mar Report'!H12)</f>
        <v>0</v>
      </c>
      <c r="I12" s="228">
        <f>SUM(C12+'Mar Report'!I12)</f>
        <v>0</v>
      </c>
      <c r="J12" s="292">
        <f>SUM(D12+'Mar Report'!J12)</f>
        <v>0</v>
      </c>
      <c r="K12" s="233">
        <f>SUM(E12+'Mar Report'!K12)</f>
        <v>13</v>
      </c>
      <c r="L12" s="233">
        <f>SUM(F12+'Mar Report'!L12)</f>
        <v>13</v>
      </c>
      <c r="M12" s="295">
        <f>SUM(G12+'Mar Report'!M12)</f>
        <v>27906394.359999999</v>
      </c>
    </row>
    <row r="13" spans="1:15" ht="17" x14ac:dyDescent="0.2">
      <c r="A13" s="54" t="s">
        <v>6</v>
      </c>
      <c r="B13" s="226">
        <f>'04 Data Dump'!L89</f>
        <v>5</v>
      </c>
      <c r="C13" s="226">
        <f>B13</f>
        <v>5</v>
      </c>
      <c r="D13" s="365">
        <f>'04 Data Dump'!N89</f>
        <v>53569.919999999998</v>
      </c>
      <c r="E13" s="233">
        <v>3</v>
      </c>
      <c r="F13" s="232">
        <v>3</v>
      </c>
      <c r="G13" s="398">
        <v>23580.149999999998</v>
      </c>
      <c r="H13" s="228">
        <f>SUM(B13+'Mar Report'!H13)</f>
        <v>33</v>
      </c>
      <c r="I13" s="228">
        <f>SUM(C13+'Mar Report'!I13)</f>
        <v>33</v>
      </c>
      <c r="J13" s="292">
        <f>SUM(D13+'Mar Report'!J13)</f>
        <v>486822.45999999996</v>
      </c>
      <c r="K13" s="233">
        <f>SUM(E13+'Mar Report'!K13)</f>
        <v>39</v>
      </c>
      <c r="L13" s="233">
        <f>SUM(F13+'Mar Report'!L13)</f>
        <v>39</v>
      </c>
      <c r="M13" s="295">
        <f>SUM(G13+'Mar Report'!M13)</f>
        <v>448546.19999999995</v>
      </c>
    </row>
    <row r="14" spans="1:15" ht="16" x14ac:dyDescent="0.2">
      <c r="A14" s="52" t="s">
        <v>7</v>
      </c>
      <c r="B14" s="228">
        <v>0</v>
      </c>
      <c r="C14" s="228">
        <v>0</v>
      </c>
      <c r="D14" s="122">
        <v>0</v>
      </c>
      <c r="E14" s="233">
        <v>0</v>
      </c>
      <c r="F14" s="232">
        <v>0</v>
      </c>
      <c r="G14" s="399">
        <v>0</v>
      </c>
      <c r="H14" s="228">
        <f>SUM(B14+'Mar Report'!H14)</f>
        <v>0</v>
      </c>
      <c r="I14" s="228">
        <f>SUM(C14+'Mar Report'!I14)</f>
        <v>0</v>
      </c>
      <c r="J14" s="292">
        <f>SUM(D14+'Mar Report'!J14)</f>
        <v>0</v>
      </c>
      <c r="K14" s="233">
        <f>SUM(E14+'Mar Report'!K14)</f>
        <v>0</v>
      </c>
      <c r="L14" s="233">
        <f>SUM(F14+'Mar Report'!L14)</f>
        <v>0</v>
      </c>
      <c r="M14" s="295">
        <f>SUM(G14+'Mar Report'!M14)</f>
        <v>0</v>
      </c>
    </row>
    <row r="15" spans="1:15" ht="16" x14ac:dyDescent="0.2">
      <c r="A15" s="52" t="s">
        <v>8</v>
      </c>
      <c r="B15" s="226">
        <f>'04 Data Dump'!L93</f>
        <v>3</v>
      </c>
      <c r="C15" s="226">
        <f>B15</f>
        <v>3</v>
      </c>
      <c r="D15" s="365">
        <f>'04 Data Dump'!N93</f>
        <v>4476392.6400000006</v>
      </c>
      <c r="E15" s="233">
        <v>5</v>
      </c>
      <c r="F15" s="232">
        <v>5</v>
      </c>
      <c r="G15" s="399">
        <v>4482862.7299999995</v>
      </c>
      <c r="H15" s="228">
        <f>SUM(B15+'Mar Report'!H15)</f>
        <v>16</v>
      </c>
      <c r="I15" s="228">
        <f>SUM(C15+'Mar Report'!I15)</f>
        <v>16</v>
      </c>
      <c r="J15" s="292">
        <f>SUM(D15+'Mar Report'!J15)</f>
        <v>7844572.6800000006</v>
      </c>
      <c r="K15" s="233">
        <f>SUM(E15+'Mar Report'!K15)</f>
        <v>14</v>
      </c>
      <c r="L15" s="233">
        <f>SUM(F15+'Mar Report'!L15)</f>
        <v>14</v>
      </c>
      <c r="M15" s="295">
        <f>SUM(G15+'Mar Report'!M15)</f>
        <v>6889358.9199999999</v>
      </c>
      <c r="O15" s="23"/>
    </row>
    <row r="16" spans="1:15" ht="16" x14ac:dyDescent="0.2">
      <c r="A16" s="52" t="s">
        <v>9</v>
      </c>
      <c r="B16" s="225">
        <v>0</v>
      </c>
      <c r="C16" s="225">
        <v>0</v>
      </c>
      <c r="D16" s="120">
        <v>0</v>
      </c>
      <c r="E16" s="233">
        <v>0</v>
      </c>
      <c r="F16" s="232">
        <v>0</v>
      </c>
      <c r="G16" s="400">
        <v>0</v>
      </c>
      <c r="H16" s="228">
        <f>SUM(B16+'Mar Report'!H16)</f>
        <v>1</v>
      </c>
      <c r="I16" s="228">
        <f>SUM(C16+'Mar Report'!I16)</f>
        <v>1</v>
      </c>
      <c r="J16" s="292">
        <f>SUM(D16+'Mar Report'!J16)</f>
        <v>37000000</v>
      </c>
      <c r="K16" s="233">
        <f>SUM(E16+'Mar Report'!K16)</f>
        <v>1</v>
      </c>
      <c r="L16" s="233">
        <f>SUM(F16+'Mar Report'!L16)</f>
        <v>1</v>
      </c>
      <c r="M16" s="295">
        <f>SUM(G16+'Mar Report'!M16)</f>
        <v>1494430.56</v>
      </c>
    </row>
    <row r="17" spans="1:15" ht="16" x14ac:dyDescent="0.2">
      <c r="A17" s="52" t="s">
        <v>10</v>
      </c>
      <c r="B17" s="225">
        <v>0</v>
      </c>
      <c r="C17" s="225">
        <v>0</v>
      </c>
      <c r="D17" s="120">
        <v>0</v>
      </c>
      <c r="E17" s="233">
        <v>0</v>
      </c>
      <c r="F17" s="232">
        <v>0</v>
      </c>
      <c r="G17" s="400">
        <v>0</v>
      </c>
      <c r="H17" s="228">
        <f>SUM(B17+'Mar Report'!H17)</f>
        <v>0</v>
      </c>
      <c r="I17" s="228">
        <f>SUM(C17+'Mar Report'!I17)</f>
        <v>0</v>
      </c>
      <c r="J17" s="292">
        <f>SUM(D17+'Mar Report'!J17)</f>
        <v>0</v>
      </c>
      <c r="K17" s="233">
        <f>SUM(E17+'Mar Report'!K17)</f>
        <v>0</v>
      </c>
      <c r="L17" s="233">
        <f>SUM(F17+'Mar Report'!L17)</f>
        <v>0</v>
      </c>
      <c r="M17" s="295">
        <f>SUM(G17+'Mar Report'!M17)</f>
        <v>0</v>
      </c>
    </row>
    <row r="18" spans="1:15" ht="17" thickBot="1" x14ac:dyDescent="0.25">
      <c r="A18" s="55" t="s">
        <v>11</v>
      </c>
      <c r="B18" s="225">
        <v>0</v>
      </c>
      <c r="C18" s="225">
        <v>0</v>
      </c>
      <c r="D18" s="120">
        <v>0</v>
      </c>
      <c r="E18" s="233">
        <v>0</v>
      </c>
      <c r="F18" s="232">
        <v>0</v>
      </c>
      <c r="G18" s="400">
        <v>0</v>
      </c>
      <c r="H18" s="239">
        <f>SUM(B18+'Mar Report'!H18)</f>
        <v>0</v>
      </c>
      <c r="I18" s="239">
        <f>SUM(C18+'Mar Report'!I18)</f>
        <v>0</v>
      </c>
      <c r="J18" s="293">
        <f>SUM(D18+'Mar Report'!J18)</f>
        <v>0</v>
      </c>
      <c r="K18" s="236">
        <f>SUM(E18+'Mar Report'!K18)</f>
        <v>0</v>
      </c>
      <c r="L18" s="236">
        <f>SUM(F18+'Mar Report'!L18)</f>
        <v>0</v>
      </c>
      <c r="M18" s="296">
        <f>SUM(G18+'Mar Report'!M18)</f>
        <v>0</v>
      </c>
    </row>
    <row r="19" spans="1:15" ht="17" thickBot="1" x14ac:dyDescent="0.25">
      <c r="A19" s="56" t="s">
        <v>12</v>
      </c>
      <c r="B19" s="230">
        <f>SUM(B5:B18)</f>
        <v>19</v>
      </c>
      <c r="C19" s="230">
        <f t="shared" ref="C19:M19" si="0">SUM(C5:C18)</f>
        <v>19</v>
      </c>
      <c r="D19" s="88">
        <f t="shared" si="0"/>
        <v>5821641.0700000003</v>
      </c>
      <c r="E19" s="237">
        <f t="shared" si="0"/>
        <v>25</v>
      </c>
      <c r="F19" s="237">
        <f t="shared" si="0"/>
        <v>71</v>
      </c>
      <c r="G19" s="401">
        <f t="shared" si="0"/>
        <v>35383183.459999993</v>
      </c>
      <c r="H19" s="230">
        <f t="shared" si="0"/>
        <v>200</v>
      </c>
      <c r="I19" s="230">
        <f t="shared" si="0"/>
        <v>682</v>
      </c>
      <c r="J19" s="88">
        <f t="shared" si="0"/>
        <v>84800649.210000008</v>
      </c>
      <c r="K19" s="237">
        <f t="shared" si="0"/>
        <v>273</v>
      </c>
      <c r="L19" s="237">
        <f t="shared" si="0"/>
        <v>1007</v>
      </c>
      <c r="M19" s="307">
        <f t="shared" si="0"/>
        <v>94381124.219999999</v>
      </c>
      <c r="N19" s="23"/>
    </row>
    <row r="20" spans="1:15" ht="17" thickBot="1" x14ac:dyDescent="0.25">
      <c r="A20" s="57"/>
      <c r="B20" s="57"/>
      <c r="C20" s="57"/>
      <c r="D20" s="57"/>
      <c r="E20" s="57"/>
      <c r="F20" s="57"/>
      <c r="G20" s="57"/>
      <c r="H20" s="57"/>
      <c r="I20" s="57"/>
      <c r="J20" s="57"/>
      <c r="K20" s="57"/>
      <c r="L20" s="57"/>
      <c r="M20" s="57"/>
    </row>
    <row r="21" spans="1:15"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5" ht="16" x14ac:dyDescent="0.15">
      <c r="A22" s="61" t="s">
        <v>44</v>
      </c>
      <c r="B22" s="133"/>
      <c r="C22" s="240">
        <f>'04 Data Dump'!B70</f>
        <v>51</v>
      </c>
      <c r="D22" s="156">
        <f>'04 Data Dump'!N70</f>
        <v>1535368.22</v>
      </c>
      <c r="E22" s="138"/>
      <c r="F22" s="244">
        <v>56</v>
      </c>
      <c r="G22" s="406">
        <v>1049049.3</v>
      </c>
      <c r="H22" s="136"/>
      <c r="I22" s="240">
        <f>SUM(C22+'Mar Report'!I22)</f>
        <v>412</v>
      </c>
      <c r="J22" s="297">
        <f>SUM(D22+'Mar Report'!J22)</f>
        <v>11735888.83</v>
      </c>
      <c r="K22" s="249"/>
      <c r="L22" s="278">
        <f>SUM(F22+'Mar Report'!L22)</f>
        <v>410</v>
      </c>
      <c r="M22" s="319">
        <f>SUM(G22+'Mar Report'!M22)</f>
        <v>7857769.6199999992</v>
      </c>
      <c r="O22" s="23"/>
    </row>
    <row r="23" spans="1:15" ht="16" x14ac:dyDescent="0.2">
      <c r="A23" s="62" t="s">
        <v>13</v>
      </c>
      <c r="B23" s="134"/>
      <c r="C23" s="241">
        <f>'04 Data Dump'!B18</f>
        <v>16</v>
      </c>
      <c r="D23" s="157">
        <f>'04 Data Dump'!N18</f>
        <v>4173596</v>
      </c>
      <c r="E23" s="139"/>
      <c r="F23" s="245">
        <v>20</v>
      </c>
      <c r="G23" s="407">
        <v>2630126.5</v>
      </c>
      <c r="H23" s="134"/>
      <c r="I23" s="241">
        <f>SUM(C23+'Mar Report'!I23)</f>
        <v>217</v>
      </c>
      <c r="J23" s="298">
        <f>SUM(D23+'Mar Report'!J23)</f>
        <v>74071920.680000007</v>
      </c>
      <c r="K23" s="251"/>
      <c r="L23" s="279">
        <f>SUM(F23+'Mar Report'!L23)</f>
        <v>189</v>
      </c>
      <c r="M23" s="320">
        <f>SUM(G23+'Mar Report'!M23)</f>
        <v>30880713.789999999</v>
      </c>
    </row>
    <row r="24" spans="1:15" ht="17" thickBot="1" x14ac:dyDescent="0.25">
      <c r="A24" s="63" t="s">
        <v>47</v>
      </c>
      <c r="B24" s="135"/>
      <c r="C24" s="242">
        <v>0</v>
      </c>
      <c r="D24" s="158">
        <v>0</v>
      </c>
      <c r="E24" s="140"/>
      <c r="F24" s="246">
        <v>2</v>
      </c>
      <c r="G24" s="408">
        <v>372717.99</v>
      </c>
      <c r="H24" s="137"/>
      <c r="I24" s="248">
        <f>SUM(C24+'Mar Report'!I24)</f>
        <v>23</v>
      </c>
      <c r="J24" s="299">
        <f>SUM(D24+'Mar Report'!J24)</f>
        <v>3779949.68</v>
      </c>
      <c r="K24" s="253"/>
      <c r="L24" s="280">
        <f>SUM(F24+'Mar Report'!L24)</f>
        <v>10</v>
      </c>
      <c r="M24" s="321">
        <f>SUM(G24+'Mar Report'!M24)</f>
        <v>5541334.21</v>
      </c>
    </row>
    <row r="25" spans="1:15" ht="17" thickBot="1" x14ac:dyDescent="0.25">
      <c r="A25" s="64" t="s">
        <v>14</v>
      </c>
      <c r="B25" s="132"/>
      <c r="C25" s="243">
        <f>SUM(C22:C24)</f>
        <v>67</v>
      </c>
      <c r="D25" s="91">
        <f>SUM(D22:D24)</f>
        <v>5708964.2199999997</v>
      </c>
      <c r="E25" s="129"/>
      <c r="F25" s="247">
        <f>SUM(F22:F24)</f>
        <v>78</v>
      </c>
      <c r="G25" s="409">
        <f>SUM(G22:G24)</f>
        <v>4051893.79</v>
      </c>
      <c r="H25" s="132"/>
      <c r="I25" s="243">
        <f>SUM(I22:I24)</f>
        <v>652</v>
      </c>
      <c r="J25" s="91">
        <f>SUM(J22:J24)</f>
        <v>89587759.190000013</v>
      </c>
      <c r="K25" s="322"/>
      <c r="L25" s="247">
        <f>SUM(L22:L24)</f>
        <v>609</v>
      </c>
      <c r="M25" s="417">
        <f>SUM(M22:M24)</f>
        <v>44279817.619999997</v>
      </c>
    </row>
    <row r="26" spans="1:15" ht="17" thickBot="1" x14ac:dyDescent="0.25">
      <c r="A26" s="57"/>
      <c r="B26" s="57"/>
      <c r="C26" s="57"/>
      <c r="D26" s="57"/>
      <c r="E26" s="57"/>
      <c r="F26" s="57"/>
      <c r="G26" s="57"/>
      <c r="H26" s="57"/>
      <c r="I26" s="57"/>
      <c r="J26" s="57"/>
      <c r="K26" s="57"/>
      <c r="L26" s="57"/>
      <c r="M26" s="57"/>
    </row>
    <row r="27" spans="1:15"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5" ht="18" thickBot="1" x14ac:dyDescent="0.25">
      <c r="A28" s="67" t="s">
        <v>62</v>
      </c>
      <c r="B28" s="126"/>
      <c r="C28" s="127">
        <v>1</v>
      </c>
      <c r="D28" s="103">
        <f>SUM(C5:C12)+C28</f>
        <v>12</v>
      </c>
      <c r="E28" s="129"/>
      <c r="F28" s="128">
        <v>2</v>
      </c>
      <c r="G28" s="99">
        <f>SUM(F5:F12)+F28</f>
        <v>65</v>
      </c>
      <c r="H28" s="125"/>
      <c r="I28" s="124">
        <f>SUM(C28+'Mar Report'!I28)</f>
        <v>17</v>
      </c>
      <c r="J28" s="124">
        <f>SUM(D28+'Mar Report'!J28)</f>
        <v>649</v>
      </c>
      <c r="K28" s="129"/>
      <c r="L28" s="128">
        <f>SUM(F28+'Mar Report'!L28)</f>
        <v>16</v>
      </c>
      <c r="M28" s="128">
        <f>SUM(G28+'Mar Report'!M28)</f>
        <v>969</v>
      </c>
      <c r="O28" s="23"/>
    </row>
    <row r="29" spans="1:15" ht="17" thickBot="1" x14ac:dyDescent="0.25">
      <c r="A29" s="57"/>
      <c r="B29" s="57"/>
      <c r="C29" s="57"/>
      <c r="D29" s="57"/>
      <c r="E29" s="57"/>
      <c r="F29" s="57"/>
      <c r="G29" s="57"/>
      <c r="H29" s="57"/>
      <c r="I29" s="57"/>
      <c r="J29" s="57"/>
      <c r="K29" s="57"/>
      <c r="L29" s="57"/>
      <c r="M29" s="57"/>
    </row>
    <row r="30" spans="1:15"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5" ht="35" thickBot="1" x14ac:dyDescent="0.25">
      <c r="A31" s="69" t="s">
        <v>64</v>
      </c>
      <c r="B31" s="126"/>
      <c r="C31" s="131">
        <f>SUM(B19+C25)</f>
        <v>86</v>
      </c>
      <c r="D31" s="91">
        <f>SUM(D19+D25)</f>
        <v>11530605.289999999</v>
      </c>
      <c r="E31" s="308"/>
      <c r="F31" s="128">
        <f>SUM(E19+F25)</f>
        <v>103</v>
      </c>
      <c r="G31" s="409">
        <f>SUM(G19+G25)</f>
        <v>39435077.249999993</v>
      </c>
      <c r="H31" s="126"/>
      <c r="I31" s="131">
        <f>SUM(H19+I25)</f>
        <v>852</v>
      </c>
      <c r="J31" s="91">
        <f>SUM(J19+J25)</f>
        <v>174388408.40000004</v>
      </c>
      <c r="K31" s="148"/>
      <c r="L31" s="128">
        <f>SUM(K19+L25)</f>
        <v>882</v>
      </c>
      <c r="M31" s="414">
        <f>SUM(M19+M25)</f>
        <v>138660941.84</v>
      </c>
      <c r="O31" s="23"/>
    </row>
    <row r="32" spans="1:15" ht="17" thickBot="1" x14ac:dyDescent="0.25">
      <c r="A32" s="57"/>
      <c r="B32" s="57"/>
      <c r="C32" s="57"/>
      <c r="D32" s="57"/>
      <c r="E32" s="57"/>
      <c r="F32" s="57"/>
      <c r="G32" s="57"/>
      <c r="H32" s="57"/>
      <c r="I32" s="57"/>
      <c r="J32" s="57"/>
      <c r="K32" s="57"/>
      <c r="L32" s="57"/>
      <c r="M32" s="57"/>
    </row>
    <row r="33" spans="1:15" ht="17" thickBot="1" x14ac:dyDescent="0.25">
      <c r="A33" s="70" t="s">
        <v>45</v>
      </c>
      <c r="B33" s="763">
        <f>'04 Data Dump'!N96</f>
        <v>23381298.66</v>
      </c>
      <c r="C33" s="763"/>
      <c r="D33" s="764"/>
      <c r="E33" s="57"/>
      <c r="F33" s="57"/>
      <c r="G33" s="345"/>
      <c r="H33" s="57"/>
      <c r="I33" s="57"/>
      <c r="J33" s="57"/>
      <c r="K33" s="57"/>
      <c r="L33" s="57"/>
      <c r="M33" s="57"/>
    </row>
    <row r="34" spans="1:15" ht="17" thickBot="1" x14ac:dyDescent="0.25">
      <c r="A34" s="71"/>
      <c r="B34" s="72"/>
      <c r="C34" s="72"/>
      <c r="D34" s="72"/>
      <c r="E34" s="57"/>
      <c r="F34" s="57"/>
      <c r="G34" s="57"/>
      <c r="H34" s="57"/>
      <c r="I34" s="57"/>
      <c r="J34" s="57"/>
      <c r="K34" s="57"/>
      <c r="L34" s="57"/>
      <c r="M34" s="57"/>
    </row>
    <row r="35" spans="1:15" ht="17" thickBot="1" x14ac:dyDescent="0.25">
      <c r="A35" s="57"/>
      <c r="B35" s="777" t="s">
        <v>67</v>
      </c>
      <c r="C35" s="766"/>
      <c r="D35" s="768"/>
      <c r="E35" s="766" t="s">
        <v>48</v>
      </c>
      <c r="F35" s="766"/>
      <c r="G35" s="767"/>
      <c r="H35" s="766" t="s">
        <v>68</v>
      </c>
      <c r="I35" s="766"/>
      <c r="J35" s="767"/>
      <c r="K35" s="766" t="s">
        <v>49</v>
      </c>
      <c r="L35" s="766"/>
      <c r="M35" s="768"/>
      <c r="O35" s="23"/>
    </row>
    <row r="36" spans="1:15" ht="16" x14ac:dyDescent="0.15">
      <c r="A36" s="73" t="s">
        <v>16</v>
      </c>
      <c r="B36" s="761" t="s">
        <v>2</v>
      </c>
      <c r="C36" s="761"/>
      <c r="D36" s="74" t="s">
        <v>1</v>
      </c>
      <c r="E36" s="761" t="s">
        <v>2</v>
      </c>
      <c r="F36" s="761"/>
      <c r="G36" s="74" t="s">
        <v>1</v>
      </c>
      <c r="H36" s="761" t="s">
        <v>2</v>
      </c>
      <c r="I36" s="761"/>
      <c r="J36" s="74" t="s">
        <v>1</v>
      </c>
      <c r="K36" s="761" t="s">
        <v>2</v>
      </c>
      <c r="L36" s="761"/>
      <c r="M36" s="75" t="s">
        <v>1</v>
      </c>
      <c r="N36" s="327"/>
    </row>
    <row r="37" spans="1:15" ht="16" x14ac:dyDescent="0.2">
      <c r="A37" s="52" t="s">
        <v>19</v>
      </c>
      <c r="B37" s="172"/>
      <c r="C37" s="173">
        <f>C31</f>
        <v>86</v>
      </c>
      <c r="D37" s="85">
        <f>SUM('04 Five Reports'!C22+'04 Five Reports'!G26)-'Apr Report'!D41</f>
        <v>79571.42</v>
      </c>
      <c r="E37" s="164"/>
      <c r="F37" s="373">
        <v>103</v>
      </c>
      <c r="G37" s="17">
        <v>129870.78</v>
      </c>
      <c r="H37" s="172"/>
      <c r="I37" s="258">
        <f>SUM(C37+'Mar Report'!I37)</f>
        <v>852</v>
      </c>
      <c r="J37" s="317">
        <f>SUM(D37+'Mar Report'!J37)</f>
        <v>1100883.25</v>
      </c>
      <c r="K37" s="111"/>
      <c r="L37" s="274">
        <f>SUM(F37+'Mar Report'!L37)</f>
        <v>882</v>
      </c>
      <c r="M37" s="323">
        <f>SUM(G37+'Mar Report'!M37)</f>
        <v>1228736.44</v>
      </c>
    </row>
    <row r="38" spans="1:15" ht="16" x14ac:dyDescent="0.2">
      <c r="A38" s="52" t="s">
        <v>20</v>
      </c>
      <c r="B38" s="176"/>
      <c r="C38" s="283">
        <f>'04 Five Reports'!J4</f>
        <v>109</v>
      </c>
      <c r="D38" s="85">
        <f>SUM('04 Five Reports'!C23+'04 Five Reports'!G27)</f>
        <v>25802.53</v>
      </c>
      <c r="E38" s="164"/>
      <c r="F38" s="374">
        <v>139</v>
      </c>
      <c r="G38" s="18">
        <v>26200.46</v>
      </c>
      <c r="H38" s="172"/>
      <c r="I38" s="258">
        <f>SUM(C38+'Mar Report'!I38)</f>
        <v>984</v>
      </c>
      <c r="J38" s="317">
        <f>SUM(D38+'Mar Report'!J38)</f>
        <v>246409.88999999996</v>
      </c>
      <c r="K38" s="111"/>
      <c r="L38" s="274">
        <f>SUM(F38+'Mar Report'!L38)</f>
        <v>998</v>
      </c>
      <c r="M38" s="323">
        <f>SUM(G38+'Mar Report'!M38)</f>
        <v>279470.18000000005</v>
      </c>
    </row>
    <row r="39" spans="1:15" ht="16" x14ac:dyDescent="0.2">
      <c r="A39" s="52" t="s">
        <v>21</v>
      </c>
      <c r="B39" s="176"/>
      <c r="C39" s="283">
        <f>'04 Five Reports'!J6</f>
        <v>74</v>
      </c>
      <c r="D39" s="85">
        <f>SUM('04 Five Reports'!C24+'04 Five Reports'!G28)</f>
        <v>9766</v>
      </c>
      <c r="E39" s="164"/>
      <c r="F39" s="375">
        <v>116</v>
      </c>
      <c r="G39" s="17">
        <v>14648</v>
      </c>
      <c r="H39" s="172"/>
      <c r="I39" s="258">
        <f>SUM(C39+'Mar Report'!I39)</f>
        <v>644</v>
      </c>
      <c r="J39" s="317">
        <f>SUM(D39+'Mar Report'!J39)</f>
        <v>259714.2</v>
      </c>
      <c r="K39" s="111"/>
      <c r="L39" s="274">
        <f>SUM(F39+'Mar Report'!L39)</f>
        <v>755</v>
      </c>
      <c r="M39" s="323">
        <f>SUM(G39+'Mar Report'!M39)</f>
        <v>215973</v>
      </c>
    </row>
    <row r="40" spans="1:15" ht="16" x14ac:dyDescent="0.2">
      <c r="A40" s="52" t="s">
        <v>22</v>
      </c>
      <c r="B40" s="176"/>
      <c r="C40" s="283">
        <f>'04 Five Reports'!J5</f>
        <v>101</v>
      </c>
      <c r="D40" s="85">
        <f>SUM('04 Five Reports'!C25+'04 Five Reports'!G29)</f>
        <v>8292</v>
      </c>
      <c r="E40" s="164"/>
      <c r="F40" s="374">
        <v>135</v>
      </c>
      <c r="G40" s="18">
        <v>10221</v>
      </c>
      <c r="H40" s="172"/>
      <c r="I40" s="258">
        <f>SUM(C40+'Mar Report'!I40)</f>
        <v>1002</v>
      </c>
      <c r="J40" s="317">
        <f>SUM(D40+'Mar Report'!J40)</f>
        <v>108875</v>
      </c>
      <c r="K40" s="111"/>
      <c r="L40" s="274">
        <f>SUM(F40+'Mar Report'!L40)</f>
        <v>1124</v>
      </c>
      <c r="M40" s="323">
        <f>SUM(G40+'Mar Report'!M40)</f>
        <v>137684</v>
      </c>
    </row>
    <row r="41" spans="1:15" ht="17" thickBot="1" x14ac:dyDescent="0.25">
      <c r="A41" s="55" t="s">
        <v>51</v>
      </c>
      <c r="B41" s="182"/>
      <c r="C41" s="284">
        <f>'04 Five Reports'!J3</f>
        <v>5</v>
      </c>
      <c r="D41" s="86">
        <f>SUM('04 Five Reports'!G68+'04 Five Reports'!C41)</f>
        <v>23129.78</v>
      </c>
      <c r="E41" s="165"/>
      <c r="F41" s="376">
        <v>10</v>
      </c>
      <c r="G41" s="20">
        <v>57</v>
      </c>
      <c r="H41" s="172"/>
      <c r="I41" s="258">
        <f>SUM(C41+'Mar Report'!I41)</f>
        <v>64</v>
      </c>
      <c r="J41" s="317">
        <f>SUM(D41+'Mar Report'!J41)</f>
        <v>177403.25999999998</v>
      </c>
      <c r="K41" s="187"/>
      <c r="L41" s="274">
        <f>SUM(F41+'Mar Report'!L41)</f>
        <v>54</v>
      </c>
      <c r="M41" s="323">
        <f>SUM(G41+'Mar Report'!M41)</f>
        <v>1140</v>
      </c>
    </row>
    <row r="42" spans="1:15" ht="17" thickBot="1" x14ac:dyDescent="0.25">
      <c r="A42" s="76" t="s">
        <v>18</v>
      </c>
      <c r="B42" s="174"/>
      <c r="C42" s="184">
        <f>SUM(C37:C41)</f>
        <v>375</v>
      </c>
      <c r="D42" s="94">
        <f>SUM(D37:D41)</f>
        <v>146561.72999999998</v>
      </c>
      <c r="E42" s="166"/>
      <c r="F42" s="415">
        <f>SUM(F37:F41)</f>
        <v>503</v>
      </c>
      <c r="G42" s="95">
        <f>SUM(G37:G41)</f>
        <v>180997.24</v>
      </c>
      <c r="H42" s="174"/>
      <c r="I42" s="270">
        <f>SUM(I37:I41)</f>
        <v>3546</v>
      </c>
      <c r="J42" s="94">
        <f>SUM(J37:J41)</f>
        <v>1893285.5999999999</v>
      </c>
      <c r="K42" s="169"/>
      <c r="L42" s="265">
        <f>SUM(L37:L41)</f>
        <v>3813</v>
      </c>
      <c r="M42" s="362">
        <f>SUM(M37:M41)</f>
        <v>1863003.62</v>
      </c>
    </row>
    <row r="43" spans="1:15" ht="17" thickBot="1" x14ac:dyDescent="0.25">
      <c r="A43" s="57"/>
      <c r="B43" s="57"/>
      <c r="C43" s="57"/>
      <c r="D43" s="57"/>
      <c r="E43" s="57"/>
      <c r="F43" s="57"/>
      <c r="G43" s="57"/>
      <c r="H43" s="57"/>
      <c r="I43" s="57"/>
      <c r="J43" s="57"/>
      <c r="K43" s="57"/>
      <c r="L43" s="57"/>
      <c r="M43" s="57"/>
    </row>
    <row r="44" spans="1:15"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5" ht="16" x14ac:dyDescent="0.2">
      <c r="A45" s="51" t="s">
        <v>36</v>
      </c>
      <c r="B45" s="195"/>
      <c r="C45" s="271">
        <f>'04 Five Reports'!J17</f>
        <v>28</v>
      </c>
      <c r="D45" s="219">
        <f>SUM('04 Five Reports'!C76+'04 Five Reports'!G104+'04 Five Reports'!G105)</f>
        <v>7372</v>
      </c>
      <c r="E45" s="113"/>
      <c r="F45" s="276">
        <v>109</v>
      </c>
      <c r="G45" s="326">
        <v>14284</v>
      </c>
      <c r="H45" s="196"/>
      <c r="I45" s="271">
        <f>SUM(C45+'Mar Report'!I45)</f>
        <v>708</v>
      </c>
      <c r="J45" s="316">
        <f>SUM(D45+'Mar Report'!J45)</f>
        <v>136215</v>
      </c>
      <c r="K45" s="288"/>
      <c r="L45" s="285">
        <f>SUM(F45+'Mar Report'!L45)</f>
        <v>747</v>
      </c>
      <c r="M45" s="324">
        <f>SUM(G45+'Mar Report'!M45)</f>
        <v>156971</v>
      </c>
    </row>
    <row r="46" spans="1:15" ht="16" x14ac:dyDescent="0.2">
      <c r="A46" s="52" t="s">
        <v>35</v>
      </c>
      <c r="B46" s="176"/>
      <c r="C46" s="272">
        <f>'04 Five Reports'!J15</f>
        <v>10</v>
      </c>
      <c r="D46" s="220">
        <f>SUM('04 Five Reports'!G90)</f>
        <v>1787.2</v>
      </c>
      <c r="E46" s="109"/>
      <c r="F46" s="369">
        <v>14</v>
      </c>
      <c r="G46" s="20">
        <v>6231</v>
      </c>
      <c r="H46" s="105"/>
      <c r="I46" s="272">
        <f>SUM(C46+'Mar Report'!I46)</f>
        <v>239</v>
      </c>
      <c r="J46" s="317">
        <f>SUM(D46+'Mar Report'!J46)</f>
        <v>130038.06999999999</v>
      </c>
      <c r="K46" s="289"/>
      <c r="L46" s="286">
        <f>SUM(F46+'Mar Report'!L46)</f>
        <v>107</v>
      </c>
      <c r="M46" s="323">
        <f>SUM(G46+'Mar Report'!M46)</f>
        <v>156944.43</v>
      </c>
    </row>
    <row r="47" spans="1:15" ht="16" x14ac:dyDescent="0.2">
      <c r="A47" s="52" t="s">
        <v>25</v>
      </c>
      <c r="B47" s="176"/>
      <c r="C47" s="272">
        <f>'04 Five Reports'!J16</f>
        <v>32</v>
      </c>
      <c r="D47" s="220">
        <f>SUM('04 Five Reports'!C72+'04 Five Reports'!G96)</f>
        <v>5913</v>
      </c>
      <c r="E47" s="109"/>
      <c r="F47" s="369">
        <v>45</v>
      </c>
      <c r="G47" s="20">
        <v>13938</v>
      </c>
      <c r="H47" s="105"/>
      <c r="I47" s="272">
        <f>SUM(C47+'Mar Report'!I47)</f>
        <v>486</v>
      </c>
      <c r="J47" s="317">
        <f>SUM(D47+'Mar Report'!J47)</f>
        <v>178728</v>
      </c>
      <c r="K47" s="289"/>
      <c r="L47" s="286">
        <f>SUM(F47+'Mar Report'!L47)</f>
        <v>538</v>
      </c>
      <c r="M47" s="323">
        <f>SUM(G47+'Mar Report'!M47)</f>
        <v>243242</v>
      </c>
    </row>
    <row r="48" spans="1:15" ht="16" x14ac:dyDescent="0.2">
      <c r="A48" s="52" t="s">
        <v>26</v>
      </c>
      <c r="B48" s="172"/>
      <c r="C48" s="258">
        <v>0</v>
      </c>
      <c r="D48" s="220">
        <v>0</v>
      </c>
      <c r="E48" s="109"/>
      <c r="F48" s="369">
        <v>1</v>
      </c>
      <c r="G48" s="20">
        <v>269</v>
      </c>
      <c r="H48" s="105"/>
      <c r="I48" s="272">
        <f>SUM(C48+'Mar Report'!I48)</f>
        <v>3</v>
      </c>
      <c r="J48" s="317">
        <f>SUM(D48+'Mar Report'!J48)</f>
        <v>807</v>
      </c>
      <c r="K48" s="289"/>
      <c r="L48" s="286">
        <f>SUM(F48+'Mar Report'!L48)</f>
        <v>2</v>
      </c>
      <c r="M48" s="323">
        <f>SUM(G48+'Mar Report'!M48)</f>
        <v>538</v>
      </c>
    </row>
    <row r="49" spans="1:13" ht="16" x14ac:dyDescent="0.2">
      <c r="A49" s="52" t="s">
        <v>27</v>
      </c>
      <c r="B49" s="176"/>
      <c r="C49" s="272">
        <f>'04 Five Reports'!J13</f>
        <v>7</v>
      </c>
      <c r="D49" s="220">
        <f>SUM('04 Five Reports'!G85)</f>
        <v>19341.53</v>
      </c>
      <c r="E49" s="109"/>
      <c r="F49" s="369">
        <v>18</v>
      </c>
      <c r="G49" s="20">
        <v>12731.84</v>
      </c>
      <c r="H49" s="105"/>
      <c r="I49" s="272">
        <f>SUM(C49+'Mar Report'!I49)</f>
        <v>135</v>
      </c>
      <c r="J49" s="317">
        <f>SUM(D49+'Mar Report'!J49)</f>
        <v>150630.84</v>
      </c>
      <c r="K49" s="289"/>
      <c r="L49" s="286">
        <f>SUM(F49+'Mar Report'!L49)</f>
        <v>144</v>
      </c>
      <c r="M49" s="323">
        <f>SUM(G49+'Mar Report'!M49)</f>
        <v>183648.99</v>
      </c>
    </row>
    <row r="50" spans="1:13" ht="16" x14ac:dyDescent="0.2">
      <c r="A50" s="52" t="s">
        <v>28</v>
      </c>
      <c r="B50" s="176"/>
      <c r="C50" s="272">
        <f>'04 Five Reports'!J14</f>
        <v>9</v>
      </c>
      <c r="D50" s="220">
        <f>SUM('04 Five Reports'!C70+'04 Five Reports'!G87)</f>
        <v>894</v>
      </c>
      <c r="E50" s="109"/>
      <c r="F50" s="369">
        <v>6</v>
      </c>
      <c r="G50" s="20">
        <v>145</v>
      </c>
      <c r="H50" s="105"/>
      <c r="I50" s="272">
        <f>SUM(C50+'Mar Report'!I50)</f>
        <v>42</v>
      </c>
      <c r="J50" s="317">
        <f>SUM(D50+'Mar Report'!J50)</f>
        <v>4450</v>
      </c>
      <c r="K50" s="289"/>
      <c r="L50" s="286">
        <f>SUM(F50+'Mar Report'!L50)</f>
        <v>27</v>
      </c>
      <c r="M50" s="323">
        <f>SUM(G50+'Mar Report'!M50)</f>
        <v>3989</v>
      </c>
    </row>
    <row r="51" spans="1:13" ht="16" x14ac:dyDescent="0.2">
      <c r="A51" s="52" t="s">
        <v>3</v>
      </c>
      <c r="B51" s="176"/>
      <c r="C51" s="272">
        <f>'04 Five Reports'!J11</f>
        <v>4</v>
      </c>
      <c r="D51" s="220">
        <f>SUM('04 Five Reports'!G6)</f>
        <v>477</v>
      </c>
      <c r="E51" s="109"/>
      <c r="F51" s="369">
        <v>4</v>
      </c>
      <c r="G51" s="20">
        <v>530</v>
      </c>
      <c r="H51" s="105"/>
      <c r="I51" s="272">
        <f>SUM(C51+'Mar Report'!I51)</f>
        <v>29</v>
      </c>
      <c r="J51" s="317">
        <f>SUM(D51+'Mar Report'!J51)</f>
        <v>8472</v>
      </c>
      <c r="K51" s="289"/>
      <c r="L51" s="286">
        <f>SUM(F51+'Mar Report'!L51)</f>
        <v>21</v>
      </c>
      <c r="M51" s="323">
        <f>SUM(G51+'Mar Report'!M51)</f>
        <v>7759</v>
      </c>
    </row>
    <row r="52" spans="1:13" ht="16" x14ac:dyDescent="0.2">
      <c r="A52" s="52" t="s">
        <v>29</v>
      </c>
      <c r="B52" s="176"/>
      <c r="C52" s="272">
        <f>'04 Five Reports'!J12</f>
        <v>19</v>
      </c>
      <c r="D52" s="220">
        <f>SUM('04 Five Reports'!G5)</f>
        <v>2794</v>
      </c>
      <c r="E52" s="109"/>
      <c r="F52" s="369">
        <v>27</v>
      </c>
      <c r="G52" s="20">
        <v>3338.99</v>
      </c>
      <c r="H52" s="105"/>
      <c r="I52" s="272">
        <f>SUM(C52+'Mar Report'!I52)</f>
        <v>162</v>
      </c>
      <c r="J52" s="317">
        <f>SUM(D52+'Mar Report'!J52)</f>
        <v>31450</v>
      </c>
      <c r="K52" s="289"/>
      <c r="L52" s="286">
        <f>SUM(F52+'Mar Report'!L52)</f>
        <v>207</v>
      </c>
      <c r="M52" s="323">
        <f>SUM(G52+'Mar Report'!M52)</f>
        <v>39796.469999999994</v>
      </c>
    </row>
    <row r="53" spans="1:13" ht="16" x14ac:dyDescent="0.2">
      <c r="A53" s="52" t="s">
        <v>30</v>
      </c>
      <c r="B53" s="172"/>
      <c r="C53" s="272">
        <v>0</v>
      </c>
      <c r="D53" s="220">
        <v>0</v>
      </c>
      <c r="E53" s="109"/>
      <c r="F53" s="369">
        <v>0</v>
      </c>
      <c r="G53" s="20">
        <v>0</v>
      </c>
      <c r="H53" s="105"/>
      <c r="I53" s="272">
        <f>SUM(C53+'Mar Report'!I53)</f>
        <v>7</v>
      </c>
      <c r="J53" s="317">
        <f>SUM(D53+'Mar Report'!J53)</f>
        <v>388</v>
      </c>
      <c r="K53" s="289"/>
      <c r="L53" s="286">
        <f>SUM(F53+'Mar Report'!L53)</f>
        <v>1</v>
      </c>
      <c r="M53" s="323">
        <f>SUM(G53+'Mar Report'!M53)</f>
        <v>388</v>
      </c>
    </row>
    <row r="54" spans="1:13" ht="16" x14ac:dyDescent="0.2">
      <c r="A54" s="52" t="s">
        <v>4</v>
      </c>
      <c r="B54" s="176"/>
      <c r="C54" s="272">
        <f>'04 Five Reports'!J19</f>
        <v>15</v>
      </c>
      <c r="D54" s="220">
        <f>SUM('04 Five Reports'!G8)</f>
        <v>5762</v>
      </c>
      <c r="E54" s="109"/>
      <c r="F54" s="369">
        <v>25</v>
      </c>
      <c r="G54" s="20">
        <v>4781</v>
      </c>
      <c r="H54" s="105"/>
      <c r="I54" s="272">
        <f>SUM(C54+'Mar Report'!I54)</f>
        <v>110</v>
      </c>
      <c r="J54" s="317">
        <f>SUM(D54+'Mar Report'!J54)</f>
        <v>37392</v>
      </c>
      <c r="K54" s="289"/>
      <c r="L54" s="286">
        <f>SUM(F54+'Mar Report'!L54)</f>
        <v>167</v>
      </c>
      <c r="M54" s="323">
        <f>SUM(G54+'Mar Report'!M54)</f>
        <v>47843.990000000005</v>
      </c>
    </row>
    <row r="55" spans="1:13" ht="16" x14ac:dyDescent="0.2">
      <c r="A55" s="52" t="s">
        <v>31</v>
      </c>
      <c r="B55" s="176"/>
      <c r="C55" s="272">
        <f>'04 Five Reports'!J18</f>
        <v>6</v>
      </c>
      <c r="D55" s="220">
        <f>SUM('04 Five Reports'!C26+'04 Five Reports'!G4+'04 Five Reports'!G111)</f>
        <v>260</v>
      </c>
      <c r="E55" s="109"/>
      <c r="F55" s="369">
        <v>1</v>
      </c>
      <c r="G55" s="20">
        <v>1014</v>
      </c>
      <c r="H55" s="105"/>
      <c r="I55" s="272">
        <f>SUM(C55+'Mar Report'!I55)</f>
        <v>52</v>
      </c>
      <c r="J55" s="317">
        <f>SUM(D55+'Mar Report'!J55)</f>
        <v>3936</v>
      </c>
      <c r="K55" s="289"/>
      <c r="L55" s="286">
        <f>SUM(F55+'Mar Report'!L55)</f>
        <v>57</v>
      </c>
      <c r="M55" s="323">
        <f>SUM(G55+'Mar Report'!M55)</f>
        <v>5011</v>
      </c>
    </row>
    <row r="56" spans="1:13" ht="16" x14ac:dyDescent="0.2">
      <c r="A56" s="52" t="s">
        <v>32</v>
      </c>
      <c r="B56" s="176"/>
      <c r="C56" s="272">
        <f>'04 Five Reports'!J25</f>
        <v>14</v>
      </c>
      <c r="D56" s="220">
        <f>SUM('04 Five Reports'!C13+'04 Five Reports'!G12)</f>
        <v>1654</v>
      </c>
      <c r="E56" s="109"/>
      <c r="F56" s="369">
        <v>1</v>
      </c>
      <c r="G56" s="20">
        <v>909</v>
      </c>
      <c r="H56" s="105"/>
      <c r="I56" s="272">
        <f>SUM(C56+'Mar Report'!I56)</f>
        <v>91</v>
      </c>
      <c r="J56" s="317">
        <f>SUM(D56+'Mar Report'!J56)</f>
        <v>12439</v>
      </c>
      <c r="K56" s="289"/>
      <c r="L56" s="286">
        <f>SUM(F56+'Mar Report'!L56)</f>
        <v>54</v>
      </c>
      <c r="M56" s="323">
        <f>SUM(G56+'Mar Report'!M56)</f>
        <v>9813</v>
      </c>
    </row>
    <row r="57" spans="1:13" ht="17" thickBot="1" x14ac:dyDescent="0.25">
      <c r="A57" s="78" t="s">
        <v>33</v>
      </c>
      <c r="B57" s="182"/>
      <c r="C57" s="273">
        <f>'04 Five Reports'!J26</f>
        <v>3</v>
      </c>
      <c r="D57" s="221">
        <f>SUM('04 Five Reports'!G9+'04 Five Reports'!C12)</f>
        <v>10453</v>
      </c>
      <c r="E57" s="198"/>
      <c r="F57" s="370">
        <v>3</v>
      </c>
      <c r="G57" s="199">
        <v>11098</v>
      </c>
      <c r="H57" s="107"/>
      <c r="I57" s="273">
        <f>SUM(C57+'Mar Report'!I57)</f>
        <v>36</v>
      </c>
      <c r="J57" s="318">
        <f>SUM(D57+'Mar Report'!J57)</f>
        <v>84091</v>
      </c>
      <c r="K57" s="290"/>
      <c r="L57" s="287">
        <f>SUM(F57+'Mar Report'!L57)</f>
        <v>20</v>
      </c>
      <c r="M57" s="325">
        <f>SUM(G57+'Mar Report'!M57)</f>
        <v>72362</v>
      </c>
    </row>
    <row r="58" spans="1:13" ht="17" thickBot="1" x14ac:dyDescent="0.25">
      <c r="A58" s="79" t="s">
        <v>34</v>
      </c>
      <c r="B58" s="179"/>
      <c r="C58" s="260">
        <f>SUM(C45:C57)</f>
        <v>147</v>
      </c>
      <c r="D58" s="94">
        <f>SUM(D45:D57)</f>
        <v>56707.729999999996</v>
      </c>
      <c r="E58" s="169"/>
      <c r="F58" s="265">
        <f>SUM(F45:F57)</f>
        <v>254</v>
      </c>
      <c r="G58" s="416">
        <f>SUM(G45:G57)</f>
        <v>69269.829999999987</v>
      </c>
      <c r="H58" s="179"/>
      <c r="I58" s="260">
        <f>SUM(I45:I57)</f>
        <v>2100</v>
      </c>
      <c r="J58" s="94">
        <f>SUM(J45:J57)</f>
        <v>779036.91</v>
      </c>
      <c r="K58" s="166"/>
      <c r="L58" s="265">
        <f>SUM(L45:L57)</f>
        <v>2092</v>
      </c>
      <c r="M58" s="275">
        <f>SUM(M45:M57)</f>
        <v>928306.87999999989</v>
      </c>
    </row>
    <row r="59" spans="1:13" ht="17" thickBot="1" x14ac:dyDescent="0.25">
      <c r="A59" s="57"/>
      <c r="B59" s="57"/>
      <c r="C59" s="261"/>
      <c r="D59" s="57"/>
      <c r="E59" s="170"/>
      <c r="F59" s="261"/>
      <c r="G59" s="345"/>
      <c r="H59" s="170"/>
      <c r="I59" s="261"/>
      <c r="J59" s="57"/>
      <c r="K59" s="57"/>
      <c r="L59" s="261"/>
      <c r="M59" s="345"/>
    </row>
    <row r="60" spans="1:13" ht="17" thickBot="1" x14ac:dyDescent="0.25">
      <c r="A60" s="80" t="s">
        <v>24</v>
      </c>
      <c r="B60" s="177"/>
      <c r="C60" s="262">
        <f>SUM(C42+C58)</f>
        <v>522</v>
      </c>
      <c r="D60" s="95">
        <f>SUM(D42+D58)</f>
        <v>203269.45999999996</v>
      </c>
      <c r="E60" s="171"/>
      <c r="F60" s="269">
        <f>SUM(F42+F58)</f>
        <v>757</v>
      </c>
      <c r="G60" s="97">
        <f>SUM(G42+G58)</f>
        <v>250267.06999999998</v>
      </c>
      <c r="H60" s="181"/>
      <c r="I60" s="262">
        <f>SUM(I42+I58)</f>
        <v>5646</v>
      </c>
      <c r="J60" s="363">
        <f>SUM(J42+J58)</f>
        <v>2672322.5099999998</v>
      </c>
      <c r="K60" s="171"/>
      <c r="L60" s="269">
        <f>SUM(L42+L58)</f>
        <v>5905</v>
      </c>
      <c r="M60" s="98">
        <f>SUM(M42+M58)</f>
        <v>2791310.5</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25" right="0.25" top="0.75" bottom="0.75" header="0.3" footer="0.3"/>
  <pageSetup scale="53" fitToHeight="0" orientation="portrait" verticalDpi="3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96C7-F17B-43BC-BDFC-FF306DC9B70B}">
  <dimension ref="A1:Z96"/>
  <sheetViews>
    <sheetView workbookViewId="0">
      <pane xSplit="2" ySplit="1" topLeftCell="C20" activePane="bottomRight" state="frozen"/>
      <selection pane="topRight" activeCell="D1" sqref="D1"/>
      <selection pane="bottomLeft" activeCell="A2" sqref="A2"/>
      <selection pane="bottomRight" activeCell="D27" sqref="D27"/>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0.5" customWidth="1"/>
    <col min="6" max="6" width="82.5" customWidth="1"/>
    <col min="7" max="7" width="42.6640625" customWidth="1"/>
    <col min="8" max="11" width="23.33203125" customWidth="1"/>
    <col min="12" max="12" width="37.33203125" customWidth="1"/>
    <col min="13" max="13" width="16.5" customWidth="1"/>
    <col min="14" max="15" width="18.6640625" customWidth="1"/>
    <col min="19" max="20" width="28.5" customWidth="1"/>
    <col min="21" max="25" width="24.33203125" customWidth="1"/>
  </cols>
  <sheetData>
    <row r="1" spans="1:26" ht="48"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489" t="s">
        <v>82</v>
      </c>
      <c r="O1" s="490" t="s">
        <v>83</v>
      </c>
      <c r="S1" t="s">
        <v>84</v>
      </c>
      <c r="T1" t="s">
        <v>85</v>
      </c>
      <c r="U1" t="s">
        <v>86</v>
      </c>
      <c r="V1" t="s">
        <v>87</v>
      </c>
      <c r="W1" t="s">
        <v>88</v>
      </c>
      <c r="X1" t="s">
        <v>89</v>
      </c>
      <c r="Y1" t="s">
        <v>90</v>
      </c>
      <c r="Z1" t="s">
        <v>91</v>
      </c>
    </row>
    <row r="2" spans="1:26" ht="196" outlineLevel="2" x14ac:dyDescent="0.15">
      <c r="A2" t="s">
        <v>92</v>
      </c>
      <c r="B2" t="s">
        <v>2637</v>
      </c>
      <c r="C2" t="s">
        <v>94</v>
      </c>
      <c r="F2" s="420" t="s">
        <v>2638</v>
      </c>
      <c r="G2" t="s">
        <v>101</v>
      </c>
      <c r="H2" s="442">
        <v>4600</v>
      </c>
      <c r="I2" s="442">
        <v>0</v>
      </c>
      <c r="J2" s="442"/>
      <c r="K2" s="442"/>
      <c r="L2" t="s">
        <v>185</v>
      </c>
      <c r="M2" s="420" t="s">
        <v>98</v>
      </c>
      <c r="N2" s="442">
        <f>SUM(H2+I2)</f>
        <v>4600</v>
      </c>
      <c r="O2" s="442">
        <f>IF((J2+K2)&gt;0,(J2+K2)-N2,0)</f>
        <v>0</v>
      </c>
      <c r="S2" t="s">
        <v>3108</v>
      </c>
      <c r="T2" s="420" t="s">
        <v>3109</v>
      </c>
      <c r="U2" s="420" t="s">
        <v>3110</v>
      </c>
      <c r="Z2" t="s">
        <v>3111</v>
      </c>
    </row>
    <row r="3" spans="1:26" ht="42" outlineLevel="2" x14ac:dyDescent="0.15">
      <c r="A3" t="s">
        <v>92</v>
      </c>
      <c r="B3" t="s">
        <v>2598</v>
      </c>
      <c r="C3" t="s">
        <v>94</v>
      </c>
      <c r="F3" t="s">
        <v>2599</v>
      </c>
      <c r="G3" t="s">
        <v>2600</v>
      </c>
      <c r="H3" s="442">
        <v>50000</v>
      </c>
      <c r="I3" s="442">
        <v>0</v>
      </c>
      <c r="J3" s="442"/>
      <c r="K3" s="442"/>
      <c r="L3" t="s">
        <v>1139</v>
      </c>
      <c r="M3" s="420" t="s">
        <v>98</v>
      </c>
      <c r="N3" s="442">
        <f t="shared" ref="N3:N67" si="0">SUM(H3+I3)</f>
        <v>50000</v>
      </c>
      <c r="O3" s="442">
        <f t="shared" ref="O3:O67" si="1">IF((J3+K3)&gt;0,(J3+K3)-N3,0)</f>
        <v>0</v>
      </c>
      <c r="S3" t="s">
        <v>3112</v>
      </c>
      <c r="T3" s="420" t="s">
        <v>3113</v>
      </c>
      <c r="U3" s="420" t="s">
        <v>101</v>
      </c>
      <c r="Z3" t="s">
        <v>2333</v>
      </c>
    </row>
    <row r="4" spans="1:26" ht="28" outlineLevel="2" x14ac:dyDescent="0.15">
      <c r="A4" t="s">
        <v>92</v>
      </c>
      <c r="B4" t="s">
        <v>2634</v>
      </c>
      <c r="C4" t="s">
        <v>94</v>
      </c>
      <c r="F4" t="s">
        <v>2635</v>
      </c>
      <c r="G4" t="s">
        <v>1105</v>
      </c>
      <c r="H4" s="442">
        <v>41900</v>
      </c>
      <c r="I4" s="442">
        <v>0</v>
      </c>
      <c r="J4" s="442"/>
      <c r="K4" s="442"/>
      <c r="L4" t="s">
        <v>2636</v>
      </c>
      <c r="M4" s="420" t="s">
        <v>98</v>
      </c>
      <c r="N4" s="442">
        <f t="shared" si="0"/>
        <v>41900</v>
      </c>
      <c r="O4" s="442">
        <f t="shared" si="1"/>
        <v>0</v>
      </c>
      <c r="S4" t="s">
        <v>3114</v>
      </c>
      <c r="T4" s="420" t="s">
        <v>3115</v>
      </c>
      <c r="U4" s="420" t="s">
        <v>2329</v>
      </c>
      <c r="Z4" t="s">
        <v>2330</v>
      </c>
    </row>
    <row r="5" spans="1:26" ht="28" outlineLevel="2" x14ac:dyDescent="0.15">
      <c r="A5" t="s">
        <v>92</v>
      </c>
      <c r="B5" t="s">
        <v>2655</v>
      </c>
      <c r="C5" t="s">
        <v>94</v>
      </c>
      <c r="F5" t="s">
        <v>2656</v>
      </c>
      <c r="G5" t="s">
        <v>2657</v>
      </c>
      <c r="H5" s="442">
        <v>40000</v>
      </c>
      <c r="I5" s="442">
        <v>0</v>
      </c>
      <c r="J5" s="442"/>
      <c r="K5" s="442"/>
      <c r="L5" t="s">
        <v>2313</v>
      </c>
      <c r="M5" s="420" t="s">
        <v>98</v>
      </c>
      <c r="N5" s="442">
        <f t="shared" si="0"/>
        <v>40000</v>
      </c>
      <c r="O5" s="442">
        <f t="shared" si="1"/>
        <v>0</v>
      </c>
      <c r="S5" t="s">
        <v>3116</v>
      </c>
      <c r="T5" s="420" t="s">
        <v>3117</v>
      </c>
      <c r="U5" s="420" t="s">
        <v>1179</v>
      </c>
      <c r="V5">
        <v>0</v>
      </c>
      <c r="Z5" t="s">
        <v>1605</v>
      </c>
    </row>
    <row r="6" spans="1:26" ht="28" outlineLevel="2" x14ac:dyDescent="0.15">
      <c r="A6" t="s">
        <v>92</v>
      </c>
      <c r="B6" t="s">
        <v>2652</v>
      </c>
      <c r="C6" t="s">
        <v>94</v>
      </c>
      <c r="F6" t="s">
        <v>2653</v>
      </c>
      <c r="G6" t="s">
        <v>1142</v>
      </c>
      <c r="H6" s="442">
        <v>992000</v>
      </c>
      <c r="I6" s="442">
        <v>0</v>
      </c>
      <c r="J6" s="442"/>
      <c r="K6" s="442"/>
      <c r="L6" t="s">
        <v>2654</v>
      </c>
      <c r="M6" s="420" t="s">
        <v>98</v>
      </c>
      <c r="N6" s="442">
        <f t="shared" si="0"/>
        <v>992000</v>
      </c>
      <c r="O6" s="442">
        <f t="shared" si="1"/>
        <v>0</v>
      </c>
      <c r="S6" t="s">
        <v>3120</v>
      </c>
      <c r="T6" s="420" t="s">
        <v>3121</v>
      </c>
      <c r="U6" s="420" t="s">
        <v>2130</v>
      </c>
      <c r="V6">
        <v>0</v>
      </c>
      <c r="Z6" t="s">
        <v>2131</v>
      </c>
    </row>
    <row r="7" spans="1:26" ht="28" outlineLevel="2" x14ac:dyDescent="0.15">
      <c r="A7" t="s">
        <v>92</v>
      </c>
      <c r="B7" t="s">
        <v>2658</v>
      </c>
      <c r="C7" t="s">
        <v>94</v>
      </c>
      <c r="F7" t="s">
        <v>2659</v>
      </c>
      <c r="G7" t="s">
        <v>2660</v>
      </c>
      <c r="H7" s="442">
        <v>40000</v>
      </c>
      <c r="I7" s="442">
        <v>0</v>
      </c>
      <c r="J7" s="442"/>
      <c r="K7" s="442"/>
      <c r="L7" t="s">
        <v>2661</v>
      </c>
      <c r="M7" s="420" t="s">
        <v>98</v>
      </c>
      <c r="N7" s="442">
        <f t="shared" si="0"/>
        <v>40000</v>
      </c>
      <c r="O7" s="442">
        <f t="shared" si="1"/>
        <v>0</v>
      </c>
      <c r="S7" t="s">
        <v>3122</v>
      </c>
      <c r="T7" s="420" t="s">
        <v>3123</v>
      </c>
      <c r="U7" s="420" t="s">
        <v>1755</v>
      </c>
      <c r="Z7" t="s">
        <v>1762</v>
      </c>
    </row>
    <row r="8" spans="1:26" ht="42" outlineLevel="2" x14ac:dyDescent="0.15">
      <c r="A8" t="s">
        <v>92</v>
      </c>
      <c r="B8" t="s">
        <v>2662</v>
      </c>
      <c r="C8" t="s">
        <v>94</v>
      </c>
      <c r="F8" t="s">
        <v>2663</v>
      </c>
      <c r="G8" t="s">
        <v>2664</v>
      </c>
      <c r="H8" s="442">
        <v>1207396</v>
      </c>
      <c r="I8" s="442">
        <v>0</v>
      </c>
      <c r="J8" s="442"/>
      <c r="K8" s="442"/>
      <c r="L8" t="s">
        <v>695</v>
      </c>
      <c r="M8" s="420" t="s">
        <v>98</v>
      </c>
      <c r="N8" s="442">
        <f t="shared" si="0"/>
        <v>1207396</v>
      </c>
      <c r="O8" s="442">
        <f t="shared" si="1"/>
        <v>0</v>
      </c>
      <c r="S8" t="s">
        <v>3127</v>
      </c>
      <c r="T8" s="420" t="s">
        <v>3128</v>
      </c>
      <c r="U8" s="420" t="s">
        <v>1598</v>
      </c>
      <c r="Z8" t="s">
        <v>3073</v>
      </c>
    </row>
    <row r="9" spans="1:26" ht="42" outlineLevel="2" x14ac:dyDescent="0.15">
      <c r="A9" t="s">
        <v>92</v>
      </c>
      <c r="B9" t="s">
        <v>2665</v>
      </c>
      <c r="C9" t="s">
        <v>94</v>
      </c>
      <c r="F9" s="420" t="s">
        <v>2666</v>
      </c>
      <c r="G9" t="s">
        <v>2667</v>
      </c>
      <c r="H9" s="442">
        <v>15000</v>
      </c>
      <c r="I9" s="442">
        <v>0</v>
      </c>
      <c r="J9" s="442"/>
      <c r="K9" s="442"/>
      <c r="L9" t="s">
        <v>2668</v>
      </c>
      <c r="M9" s="420" t="s">
        <v>98</v>
      </c>
      <c r="N9" s="442">
        <f t="shared" si="0"/>
        <v>15000</v>
      </c>
      <c r="O9" s="442">
        <f t="shared" si="1"/>
        <v>0</v>
      </c>
      <c r="S9" t="s">
        <v>3133</v>
      </c>
      <c r="T9" s="420" t="s">
        <v>3134</v>
      </c>
      <c r="U9" s="420" t="s">
        <v>1802</v>
      </c>
      <c r="Z9" t="s">
        <v>1803</v>
      </c>
    </row>
    <row r="10" spans="1:26" ht="28" outlineLevel="2" x14ac:dyDescent="0.15">
      <c r="A10" t="s">
        <v>92</v>
      </c>
      <c r="B10" t="s">
        <v>2669</v>
      </c>
      <c r="C10" t="s">
        <v>94</v>
      </c>
      <c r="F10" t="s">
        <v>2670</v>
      </c>
      <c r="G10" t="s">
        <v>150</v>
      </c>
      <c r="H10" s="442">
        <v>832000</v>
      </c>
      <c r="I10" s="442">
        <v>0</v>
      </c>
      <c r="J10" s="442"/>
      <c r="K10" s="442"/>
      <c r="L10" t="s">
        <v>2671</v>
      </c>
      <c r="M10" s="420" t="s">
        <v>98</v>
      </c>
      <c r="N10" s="442">
        <f t="shared" si="0"/>
        <v>832000</v>
      </c>
      <c r="O10" s="442">
        <f t="shared" si="1"/>
        <v>0</v>
      </c>
    </row>
    <row r="11" spans="1:26" ht="28" outlineLevel="2" x14ac:dyDescent="0.15">
      <c r="A11" t="s">
        <v>92</v>
      </c>
      <c r="B11" t="s">
        <v>2649</v>
      </c>
      <c r="C11" t="s">
        <v>94</v>
      </c>
      <c r="F11" t="s">
        <v>2650</v>
      </c>
      <c r="G11" t="s">
        <v>946</v>
      </c>
      <c r="H11" s="442">
        <v>50000</v>
      </c>
      <c r="I11" s="442">
        <v>0</v>
      </c>
      <c r="J11" s="442"/>
      <c r="K11" s="442"/>
      <c r="L11" t="s">
        <v>2651</v>
      </c>
      <c r="M11" s="420" t="s">
        <v>98</v>
      </c>
      <c r="N11" s="442">
        <f t="shared" si="0"/>
        <v>50000</v>
      </c>
      <c r="O11" s="442">
        <f t="shared" si="1"/>
        <v>0</v>
      </c>
    </row>
    <row r="12" spans="1:26" ht="28" outlineLevel="2" x14ac:dyDescent="0.15">
      <c r="A12" t="s">
        <v>92</v>
      </c>
      <c r="B12" t="s">
        <v>2672</v>
      </c>
      <c r="C12" t="s">
        <v>94</v>
      </c>
      <c r="F12" t="s">
        <v>2673</v>
      </c>
      <c r="G12" t="s">
        <v>2674</v>
      </c>
      <c r="H12" s="442">
        <v>746000</v>
      </c>
      <c r="I12" s="442">
        <v>0</v>
      </c>
      <c r="J12" s="442"/>
      <c r="K12" s="442"/>
      <c r="L12" t="s">
        <v>2675</v>
      </c>
      <c r="M12" s="420" t="s">
        <v>98</v>
      </c>
      <c r="N12" s="442">
        <f t="shared" si="0"/>
        <v>746000</v>
      </c>
      <c r="O12" s="442">
        <f t="shared" si="1"/>
        <v>0</v>
      </c>
    </row>
    <row r="13" spans="1:26" ht="28" outlineLevel="2" x14ac:dyDescent="0.15">
      <c r="A13" t="s">
        <v>92</v>
      </c>
      <c r="B13" t="s">
        <v>2696</v>
      </c>
      <c r="C13" t="s">
        <v>154</v>
      </c>
      <c r="F13" t="s">
        <v>2697</v>
      </c>
      <c r="G13" t="s">
        <v>165</v>
      </c>
      <c r="H13" s="442">
        <v>52000</v>
      </c>
      <c r="I13" s="442">
        <v>0</v>
      </c>
      <c r="J13" s="442"/>
      <c r="K13" s="442"/>
      <c r="L13" t="s">
        <v>2698</v>
      </c>
      <c r="M13" s="420" t="s">
        <v>98</v>
      </c>
      <c r="N13" s="442">
        <f t="shared" si="0"/>
        <v>52000</v>
      </c>
      <c r="O13" s="442">
        <f t="shared" si="1"/>
        <v>0</v>
      </c>
    </row>
    <row r="14" spans="1:26" ht="28" outlineLevel="2" x14ac:dyDescent="0.15">
      <c r="A14" t="s">
        <v>92</v>
      </c>
      <c r="B14" t="s">
        <v>2687</v>
      </c>
      <c r="C14" t="s">
        <v>154</v>
      </c>
      <c r="F14" t="s">
        <v>2688</v>
      </c>
      <c r="G14" t="s">
        <v>156</v>
      </c>
      <c r="H14" s="442">
        <v>39000</v>
      </c>
      <c r="I14" s="442">
        <v>0</v>
      </c>
      <c r="J14" s="442"/>
      <c r="K14" s="442"/>
      <c r="L14" t="s">
        <v>2689</v>
      </c>
      <c r="M14" s="420" t="s">
        <v>98</v>
      </c>
      <c r="N14" s="442">
        <f t="shared" si="0"/>
        <v>39000</v>
      </c>
      <c r="O14" s="442">
        <f t="shared" si="1"/>
        <v>0</v>
      </c>
    </row>
    <row r="15" spans="1:26" ht="28" outlineLevel="2" x14ac:dyDescent="0.15">
      <c r="A15" t="s">
        <v>92</v>
      </c>
      <c r="B15" t="s">
        <v>2693</v>
      </c>
      <c r="C15" t="s">
        <v>154</v>
      </c>
      <c r="F15" t="s">
        <v>2694</v>
      </c>
      <c r="G15" t="s">
        <v>358</v>
      </c>
      <c r="H15" s="442">
        <v>15000</v>
      </c>
      <c r="I15" s="442">
        <v>0</v>
      </c>
      <c r="J15" s="442"/>
      <c r="K15" s="442"/>
      <c r="L15" t="s">
        <v>2695</v>
      </c>
      <c r="M15" s="420" t="s">
        <v>98</v>
      </c>
      <c r="N15" s="442">
        <f t="shared" si="0"/>
        <v>15000</v>
      </c>
      <c r="O15" s="442">
        <f t="shared" si="1"/>
        <v>0</v>
      </c>
    </row>
    <row r="16" spans="1:26" ht="28" outlineLevel="2" x14ac:dyDescent="0.15">
      <c r="A16" t="s">
        <v>92</v>
      </c>
      <c r="B16" t="s">
        <v>2705</v>
      </c>
      <c r="C16" t="s">
        <v>154</v>
      </c>
      <c r="F16" t="s">
        <v>2706</v>
      </c>
      <c r="G16" t="s">
        <v>890</v>
      </c>
      <c r="H16" s="442">
        <v>9800</v>
      </c>
      <c r="I16" s="442">
        <v>0</v>
      </c>
      <c r="J16" s="442"/>
      <c r="K16" s="442"/>
      <c r="L16" t="s">
        <v>2707</v>
      </c>
      <c r="M16" s="420" t="s">
        <v>98</v>
      </c>
      <c r="N16" s="442">
        <f t="shared" si="0"/>
        <v>9800</v>
      </c>
      <c r="O16" s="442">
        <f t="shared" si="1"/>
        <v>0</v>
      </c>
    </row>
    <row r="17" spans="1:15" ht="28" outlineLevel="2" x14ac:dyDescent="0.15">
      <c r="A17" t="s">
        <v>92</v>
      </c>
      <c r="B17" t="s">
        <v>2708</v>
      </c>
      <c r="C17" t="s">
        <v>154</v>
      </c>
      <c r="D17" t="s">
        <v>274</v>
      </c>
      <c r="F17" t="s">
        <v>2709</v>
      </c>
      <c r="G17" t="s">
        <v>165</v>
      </c>
      <c r="H17" s="442">
        <v>38900</v>
      </c>
      <c r="I17" s="442">
        <v>0</v>
      </c>
      <c r="J17" s="442"/>
      <c r="K17" s="442"/>
      <c r="L17" t="s">
        <v>2710</v>
      </c>
      <c r="M17" s="420" t="s">
        <v>98</v>
      </c>
      <c r="N17" s="442">
        <f t="shared" si="0"/>
        <v>38900</v>
      </c>
      <c r="O17" s="442">
        <f t="shared" si="1"/>
        <v>0</v>
      </c>
    </row>
    <row r="18" spans="1:15" outlineLevel="1" x14ac:dyDescent="0.15">
      <c r="A18" s="555" t="s">
        <v>516</v>
      </c>
      <c r="B18" s="555">
        <f>COUNTA(B2:B17)</f>
        <v>16</v>
      </c>
      <c r="C18" s="555"/>
      <c r="D18" s="555"/>
      <c r="E18" s="555"/>
      <c r="F18" s="555"/>
      <c r="G18" s="555"/>
      <c r="H18" s="557">
        <f>SUBTOTAL(9,H2:H17)</f>
        <v>4173596</v>
      </c>
      <c r="I18" s="557">
        <f>SUBTOTAL(9,I2:I17)</f>
        <v>0</v>
      </c>
      <c r="J18" s="557">
        <f>SUBTOTAL(9,J2:J17)</f>
        <v>0</v>
      </c>
      <c r="K18" s="557">
        <f>SUBTOTAL(9,K2:K17)</f>
        <v>0</v>
      </c>
      <c r="L18" s="555"/>
      <c r="M18" s="556"/>
      <c r="N18" s="557">
        <f>SUBTOTAL(9,N2:N17)</f>
        <v>4173596</v>
      </c>
      <c r="O18" s="557">
        <f>SUBTOTAL(9,O2:O17)</f>
        <v>0</v>
      </c>
    </row>
    <row r="19" spans="1:15" ht="28" outlineLevel="2" x14ac:dyDescent="0.15">
      <c r="A19" t="s">
        <v>200</v>
      </c>
      <c r="B19" t="s">
        <v>2714</v>
      </c>
      <c r="D19" t="s">
        <v>202</v>
      </c>
      <c r="F19" t="s">
        <v>2715</v>
      </c>
      <c r="G19" t="s">
        <v>2716</v>
      </c>
      <c r="H19" s="442"/>
      <c r="I19" s="442">
        <v>4266.1000000000004</v>
      </c>
      <c r="J19" s="442"/>
      <c r="K19" s="442">
        <v>8584</v>
      </c>
      <c r="L19" t="s">
        <v>2717</v>
      </c>
      <c r="M19" s="420" t="s">
        <v>98</v>
      </c>
      <c r="N19" s="442">
        <f t="shared" si="0"/>
        <v>4266.1000000000004</v>
      </c>
      <c r="O19" s="442">
        <f t="shared" si="1"/>
        <v>4317.8999999999996</v>
      </c>
    </row>
    <row r="20" spans="1:15" ht="28" outlineLevel="2" x14ac:dyDescent="0.15">
      <c r="A20" t="s">
        <v>200</v>
      </c>
      <c r="B20" t="s">
        <v>2712</v>
      </c>
      <c r="D20" t="s">
        <v>202</v>
      </c>
      <c r="F20" t="s">
        <v>2713</v>
      </c>
      <c r="G20" t="s">
        <v>101</v>
      </c>
      <c r="H20" s="442">
        <v>18750</v>
      </c>
      <c r="I20" s="442">
        <v>0</v>
      </c>
      <c r="J20" s="442"/>
      <c r="K20" s="442"/>
      <c r="L20" t="s">
        <v>218</v>
      </c>
      <c r="M20" s="420" t="s">
        <v>98</v>
      </c>
      <c r="N20" s="442">
        <f t="shared" si="0"/>
        <v>18750</v>
      </c>
      <c r="O20" s="442">
        <f t="shared" si="1"/>
        <v>0</v>
      </c>
    </row>
    <row r="21" spans="1:15" ht="28" outlineLevel="2" x14ac:dyDescent="0.15">
      <c r="A21" t="s">
        <v>200</v>
      </c>
      <c r="B21" t="s">
        <v>2718</v>
      </c>
      <c r="D21" t="s">
        <v>202</v>
      </c>
      <c r="E21" t="s">
        <v>759</v>
      </c>
      <c r="F21" t="s">
        <v>2719</v>
      </c>
      <c r="G21" t="s">
        <v>101</v>
      </c>
      <c r="H21" s="442"/>
      <c r="I21" s="442">
        <v>39192.5</v>
      </c>
      <c r="J21" s="442"/>
      <c r="K21" s="442">
        <v>129801.5</v>
      </c>
      <c r="L21" t="s">
        <v>2720</v>
      </c>
      <c r="M21" s="420" t="s">
        <v>268</v>
      </c>
      <c r="N21" s="442">
        <f t="shared" si="0"/>
        <v>39192.5</v>
      </c>
      <c r="O21" s="442">
        <f t="shared" si="1"/>
        <v>90609</v>
      </c>
    </row>
    <row r="22" spans="1:15" ht="28" outlineLevel="2" x14ac:dyDescent="0.15">
      <c r="A22" t="s">
        <v>200</v>
      </c>
      <c r="B22" t="s">
        <v>2723</v>
      </c>
      <c r="D22" t="s">
        <v>202</v>
      </c>
      <c r="F22" t="s">
        <v>2724</v>
      </c>
      <c r="G22" t="s">
        <v>2725</v>
      </c>
      <c r="H22" s="442">
        <v>5000</v>
      </c>
      <c r="I22" s="442">
        <v>0</v>
      </c>
      <c r="J22" s="442"/>
      <c r="K22" s="442"/>
      <c r="L22" t="s">
        <v>2726</v>
      </c>
      <c r="M22" s="420" t="s">
        <v>98</v>
      </c>
      <c r="N22" s="442">
        <f t="shared" si="0"/>
        <v>5000</v>
      </c>
      <c r="O22" s="442">
        <f t="shared" si="1"/>
        <v>0</v>
      </c>
    </row>
    <row r="23" spans="1:15" ht="28" outlineLevel="2" x14ac:dyDescent="0.15">
      <c r="A23" t="s">
        <v>200</v>
      </c>
      <c r="B23" t="s">
        <v>2721</v>
      </c>
      <c r="D23" t="s">
        <v>202</v>
      </c>
      <c r="F23" t="s">
        <v>210</v>
      </c>
      <c r="G23" t="s">
        <v>2499</v>
      </c>
      <c r="H23" s="442"/>
      <c r="I23" s="442">
        <v>84884.62</v>
      </c>
      <c r="J23" s="442"/>
      <c r="K23" s="442">
        <v>271858.11</v>
      </c>
      <c r="L23" t="s">
        <v>2722</v>
      </c>
      <c r="M23" s="420" t="s">
        <v>98</v>
      </c>
      <c r="N23" s="442">
        <f t="shared" si="0"/>
        <v>84884.62</v>
      </c>
      <c r="O23" s="442">
        <f t="shared" si="1"/>
        <v>186973.49</v>
      </c>
    </row>
    <row r="24" spans="1:15" ht="28" outlineLevel="2" x14ac:dyDescent="0.15">
      <c r="A24" t="s">
        <v>200</v>
      </c>
      <c r="B24" t="s">
        <v>2732</v>
      </c>
      <c r="D24" t="s">
        <v>202</v>
      </c>
      <c r="F24" t="s">
        <v>2733</v>
      </c>
      <c r="G24" t="s">
        <v>241</v>
      </c>
      <c r="H24" s="442">
        <v>6000</v>
      </c>
      <c r="I24" s="442">
        <v>0</v>
      </c>
      <c r="J24" s="442"/>
      <c r="K24" s="442"/>
      <c r="L24" t="s">
        <v>2729</v>
      </c>
      <c r="M24" s="420" t="s">
        <v>98</v>
      </c>
      <c r="N24" s="442">
        <f t="shared" si="0"/>
        <v>6000</v>
      </c>
      <c r="O24" s="442">
        <f t="shared" si="1"/>
        <v>0</v>
      </c>
    </row>
    <row r="25" spans="1:15" ht="28" outlineLevel="2" x14ac:dyDescent="0.15">
      <c r="A25" t="s">
        <v>200</v>
      </c>
      <c r="B25" t="s">
        <v>2727</v>
      </c>
      <c r="D25" t="s">
        <v>202</v>
      </c>
      <c r="F25" t="s">
        <v>2728</v>
      </c>
      <c r="G25" t="s">
        <v>241</v>
      </c>
      <c r="H25" s="442">
        <v>12000</v>
      </c>
      <c r="I25" s="442">
        <v>0</v>
      </c>
      <c r="J25" s="442"/>
      <c r="K25" s="442"/>
      <c r="L25" t="s">
        <v>2729</v>
      </c>
      <c r="M25" s="420" t="s">
        <v>98</v>
      </c>
      <c r="N25" s="442">
        <f t="shared" si="0"/>
        <v>12000</v>
      </c>
      <c r="O25" s="442">
        <f t="shared" si="1"/>
        <v>0</v>
      </c>
    </row>
    <row r="26" spans="1:15" ht="28" outlineLevel="2" x14ac:dyDescent="0.15">
      <c r="A26" t="s">
        <v>200</v>
      </c>
      <c r="B26" t="s">
        <v>2739</v>
      </c>
      <c r="D26" t="s">
        <v>202</v>
      </c>
      <c r="F26" t="s">
        <v>2740</v>
      </c>
      <c r="G26" t="s">
        <v>2200</v>
      </c>
      <c r="H26" s="442">
        <v>90000</v>
      </c>
      <c r="I26" s="442">
        <v>0</v>
      </c>
      <c r="J26" s="442"/>
      <c r="K26" s="442">
        <v>54313.2</v>
      </c>
      <c r="L26" t="s">
        <v>2741</v>
      </c>
      <c r="M26" s="420" t="s">
        <v>98</v>
      </c>
      <c r="N26" s="442">
        <f t="shared" si="0"/>
        <v>90000</v>
      </c>
      <c r="O26" s="442">
        <f t="shared" si="1"/>
        <v>-35686.800000000003</v>
      </c>
    </row>
    <row r="27" spans="1:15" ht="28" outlineLevel="2" x14ac:dyDescent="0.15">
      <c r="A27" t="s">
        <v>200</v>
      </c>
      <c r="B27" t="s">
        <v>2734</v>
      </c>
      <c r="D27" t="s">
        <v>202</v>
      </c>
      <c r="F27" t="s">
        <v>2735</v>
      </c>
      <c r="G27" t="s">
        <v>225</v>
      </c>
      <c r="H27" s="442">
        <v>20000</v>
      </c>
      <c r="I27" s="442">
        <v>0</v>
      </c>
      <c r="J27" s="442"/>
      <c r="K27" s="442">
        <v>1299.2</v>
      </c>
      <c r="L27" t="s">
        <v>226</v>
      </c>
      <c r="M27" s="420" t="s">
        <v>98</v>
      </c>
      <c r="N27" s="442">
        <f t="shared" si="0"/>
        <v>20000</v>
      </c>
      <c r="O27" s="442">
        <f t="shared" si="1"/>
        <v>-18700.8</v>
      </c>
    </row>
    <row r="28" spans="1:15" ht="28" outlineLevel="2" x14ac:dyDescent="0.15">
      <c r="A28" t="s">
        <v>200</v>
      </c>
      <c r="B28" t="s">
        <v>2730</v>
      </c>
      <c r="D28" t="s">
        <v>202</v>
      </c>
      <c r="F28" t="s">
        <v>2731</v>
      </c>
      <c r="G28" t="s">
        <v>101</v>
      </c>
      <c r="H28" s="442">
        <v>4500</v>
      </c>
      <c r="I28" s="442">
        <v>0</v>
      </c>
      <c r="J28" s="442"/>
      <c r="K28" s="442"/>
      <c r="L28" t="s">
        <v>2026</v>
      </c>
      <c r="M28" s="420" t="s">
        <v>98</v>
      </c>
      <c r="N28" s="442">
        <f t="shared" si="0"/>
        <v>4500</v>
      </c>
      <c r="O28" s="442">
        <f t="shared" si="1"/>
        <v>0</v>
      </c>
    </row>
    <row r="29" spans="1:15" ht="28" outlineLevel="2" x14ac:dyDescent="0.15">
      <c r="A29" t="s">
        <v>200</v>
      </c>
      <c r="B29" t="s">
        <v>2736</v>
      </c>
      <c r="D29" t="s">
        <v>202</v>
      </c>
      <c r="F29" t="s">
        <v>2737</v>
      </c>
      <c r="G29" t="s">
        <v>2188</v>
      </c>
      <c r="H29" s="442">
        <v>51000</v>
      </c>
      <c r="I29" s="442">
        <v>0</v>
      </c>
      <c r="J29" s="442"/>
      <c r="K29" s="442"/>
      <c r="L29" t="s">
        <v>2738</v>
      </c>
      <c r="M29" s="420" t="s">
        <v>98</v>
      </c>
      <c r="N29" s="442">
        <f t="shared" si="0"/>
        <v>51000</v>
      </c>
      <c r="O29" s="442">
        <f t="shared" si="1"/>
        <v>0</v>
      </c>
    </row>
    <row r="30" spans="1:15" ht="28" outlineLevel="2" x14ac:dyDescent="0.15">
      <c r="A30" t="s">
        <v>200</v>
      </c>
      <c r="B30" t="s">
        <v>2763</v>
      </c>
      <c r="D30" t="s">
        <v>202</v>
      </c>
      <c r="F30" t="s">
        <v>1188</v>
      </c>
      <c r="G30" t="s">
        <v>2318</v>
      </c>
      <c r="H30" s="442">
        <v>130000</v>
      </c>
      <c r="I30" s="442">
        <v>0</v>
      </c>
      <c r="J30" s="442"/>
      <c r="K30" s="442"/>
      <c r="L30" t="s">
        <v>2764</v>
      </c>
      <c r="M30" s="420" t="s">
        <v>98</v>
      </c>
      <c r="N30" s="442">
        <f t="shared" si="0"/>
        <v>130000</v>
      </c>
      <c r="O30" s="442">
        <f t="shared" si="1"/>
        <v>0</v>
      </c>
    </row>
    <row r="31" spans="1:15" ht="28" outlineLevel="2" x14ac:dyDescent="0.15">
      <c r="A31" t="s">
        <v>200</v>
      </c>
      <c r="B31" t="s">
        <v>2765</v>
      </c>
      <c r="D31" t="s">
        <v>202</v>
      </c>
      <c r="F31" t="s">
        <v>2766</v>
      </c>
      <c r="G31" t="s">
        <v>1772</v>
      </c>
      <c r="H31" s="442">
        <v>150000</v>
      </c>
      <c r="I31" s="442">
        <v>0</v>
      </c>
      <c r="J31" s="442"/>
      <c r="K31" s="442"/>
      <c r="L31" t="s">
        <v>1773</v>
      </c>
      <c r="M31" s="420" t="s">
        <v>98</v>
      </c>
      <c r="N31" s="442">
        <f t="shared" si="0"/>
        <v>150000</v>
      </c>
      <c r="O31" s="442">
        <f t="shared" si="1"/>
        <v>0</v>
      </c>
    </row>
    <row r="32" spans="1:15" ht="28" outlineLevel="2" x14ac:dyDescent="0.15">
      <c r="A32" t="s">
        <v>200</v>
      </c>
      <c r="B32" t="s">
        <v>2770</v>
      </c>
      <c r="D32" t="s">
        <v>202</v>
      </c>
      <c r="F32" t="s">
        <v>2771</v>
      </c>
      <c r="G32" t="s">
        <v>2772</v>
      </c>
      <c r="H32" s="442">
        <v>600</v>
      </c>
      <c r="I32" s="442">
        <v>0</v>
      </c>
      <c r="J32" s="442"/>
      <c r="K32" s="442"/>
      <c r="L32" t="s">
        <v>2773</v>
      </c>
      <c r="M32" s="420" t="s">
        <v>98</v>
      </c>
      <c r="N32" s="442">
        <f t="shared" si="0"/>
        <v>600</v>
      </c>
      <c r="O32" s="442">
        <f t="shared" si="1"/>
        <v>0</v>
      </c>
    </row>
    <row r="33" spans="1:15" ht="28" outlineLevel="2" x14ac:dyDescent="0.15">
      <c r="A33" t="s">
        <v>200</v>
      </c>
      <c r="B33" t="s">
        <v>2767</v>
      </c>
      <c r="D33" t="s">
        <v>202</v>
      </c>
      <c r="F33" t="s">
        <v>2768</v>
      </c>
      <c r="G33" t="s">
        <v>1978</v>
      </c>
      <c r="H33" s="442">
        <v>64000</v>
      </c>
      <c r="I33" s="442">
        <v>0</v>
      </c>
      <c r="J33" s="442"/>
      <c r="K33" s="442"/>
      <c r="L33" t="s">
        <v>2769</v>
      </c>
      <c r="M33" s="420" t="s">
        <v>98</v>
      </c>
      <c r="N33" s="442">
        <f t="shared" si="0"/>
        <v>64000</v>
      </c>
      <c r="O33" s="442">
        <f t="shared" si="1"/>
        <v>0</v>
      </c>
    </row>
    <row r="34" spans="1:15" ht="28" outlineLevel="2" x14ac:dyDescent="0.15">
      <c r="A34" t="s">
        <v>200</v>
      </c>
      <c r="B34" t="s">
        <v>2779</v>
      </c>
      <c r="D34" t="s">
        <v>202</v>
      </c>
      <c r="F34" t="s">
        <v>2502</v>
      </c>
      <c r="G34" t="s">
        <v>434</v>
      </c>
      <c r="H34" s="442">
        <v>150000</v>
      </c>
      <c r="I34" s="442">
        <v>0</v>
      </c>
      <c r="J34" s="442"/>
      <c r="K34" s="442"/>
      <c r="L34" t="s">
        <v>2780</v>
      </c>
      <c r="M34" s="420" t="s">
        <v>98</v>
      </c>
      <c r="N34" s="442">
        <f t="shared" si="0"/>
        <v>150000</v>
      </c>
      <c r="O34" s="442">
        <f t="shared" si="1"/>
        <v>0</v>
      </c>
    </row>
    <row r="35" spans="1:15" ht="28" outlineLevel="2" x14ac:dyDescent="0.15">
      <c r="A35" t="s">
        <v>200</v>
      </c>
      <c r="B35" t="s">
        <v>2755</v>
      </c>
      <c r="D35" t="s">
        <v>202</v>
      </c>
      <c r="F35" t="s">
        <v>2756</v>
      </c>
      <c r="G35" t="s">
        <v>2757</v>
      </c>
      <c r="H35" s="442">
        <v>200000</v>
      </c>
      <c r="I35" s="442">
        <v>0</v>
      </c>
      <c r="J35" s="442"/>
      <c r="K35" s="442"/>
      <c r="L35" t="s">
        <v>2758</v>
      </c>
      <c r="M35" s="420" t="s">
        <v>98</v>
      </c>
      <c r="N35" s="442">
        <f t="shared" si="0"/>
        <v>200000</v>
      </c>
      <c r="O35" s="442">
        <f t="shared" si="1"/>
        <v>0</v>
      </c>
    </row>
    <row r="36" spans="1:15" ht="28" outlineLevel="2" x14ac:dyDescent="0.15">
      <c r="A36" t="s">
        <v>200</v>
      </c>
      <c r="B36" t="s">
        <v>2797</v>
      </c>
      <c r="D36" t="s">
        <v>2798</v>
      </c>
      <c r="F36" t="s">
        <v>2799</v>
      </c>
      <c r="G36" t="s">
        <v>358</v>
      </c>
      <c r="H36" s="442">
        <v>15000</v>
      </c>
      <c r="I36" s="442">
        <v>0</v>
      </c>
      <c r="J36" s="442"/>
      <c r="K36" s="442"/>
      <c r="L36" t="s">
        <v>2800</v>
      </c>
      <c r="M36" s="420" t="s">
        <v>98</v>
      </c>
      <c r="N36" s="442">
        <f t="shared" si="0"/>
        <v>15000</v>
      </c>
      <c r="O36" s="442">
        <f t="shared" si="1"/>
        <v>0</v>
      </c>
    </row>
    <row r="37" spans="1:15" ht="28" outlineLevel="2" x14ac:dyDescent="0.15">
      <c r="A37" t="s">
        <v>200</v>
      </c>
      <c r="B37" t="s">
        <v>2801</v>
      </c>
      <c r="D37" t="s">
        <v>274</v>
      </c>
      <c r="F37" t="s">
        <v>2802</v>
      </c>
      <c r="G37" t="s">
        <v>305</v>
      </c>
      <c r="H37" s="442">
        <v>24000</v>
      </c>
      <c r="I37" s="442">
        <v>0</v>
      </c>
      <c r="J37" s="442"/>
      <c r="K37" s="442"/>
      <c r="L37" t="s">
        <v>2803</v>
      </c>
      <c r="M37" s="420" t="s">
        <v>98</v>
      </c>
      <c r="N37" s="442">
        <f t="shared" si="0"/>
        <v>24000</v>
      </c>
      <c r="O37" s="442">
        <f t="shared" si="1"/>
        <v>0</v>
      </c>
    </row>
    <row r="38" spans="1:15" ht="28" outlineLevel="2" x14ac:dyDescent="0.15">
      <c r="A38" t="s">
        <v>200</v>
      </c>
      <c r="B38" t="s">
        <v>2804</v>
      </c>
      <c r="D38" t="s">
        <v>274</v>
      </c>
      <c r="F38" t="s">
        <v>2805</v>
      </c>
      <c r="G38" t="s">
        <v>324</v>
      </c>
      <c r="H38" s="442">
        <v>20300</v>
      </c>
      <c r="I38" s="442">
        <v>0</v>
      </c>
      <c r="J38" s="442"/>
      <c r="K38" s="442"/>
      <c r="L38" t="s">
        <v>2806</v>
      </c>
      <c r="M38" s="420" t="s">
        <v>98</v>
      </c>
      <c r="N38" s="442">
        <f t="shared" si="0"/>
        <v>20300</v>
      </c>
      <c r="O38" s="442">
        <f t="shared" si="1"/>
        <v>0</v>
      </c>
    </row>
    <row r="39" spans="1:15" ht="28" outlineLevel="2" x14ac:dyDescent="0.15">
      <c r="A39" t="s">
        <v>200</v>
      </c>
      <c r="B39" t="s">
        <v>2807</v>
      </c>
      <c r="D39" t="s">
        <v>274</v>
      </c>
      <c r="F39" t="s">
        <v>2808</v>
      </c>
      <c r="G39" t="s">
        <v>358</v>
      </c>
      <c r="H39" s="442">
        <v>25000</v>
      </c>
      <c r="I39" s="442">
        <v>0</v>
      </c>
      <c r="J39" s="442"/>
      <c r="K39" s="442"/>
      <c r="L39" t="s">
        <v>2809</v>
      </c>
      <c r="M39" s="420" t="s">
        <v>98</v>
      </c>
      <c r="N39" s="442">
        <f t="shared" si="0"/>
        <v>25000</v>
      </c>
      <c r="O39" s="442">
        <f t="shared" si="1"/>
        <v>0</v>
      </c>
    </row>
    <row r="40" spans="1:15" ht="28" outlineLevel="2" x14ac:dyDescent="0.15">
      <c r="A40" t="s">
        <v>200</v>
      </c>
      <c r="B40" t="s">
        <v>2853</v>
      </c>
      <c r="D40" t="s">
        <v>274</v>
      </c>
      <c r="F40" t="s">
        <v>2854</v>
      </c>
      <c r="G40" t="s">
        <v>381</v>
      </c>
      <c r="H40" s="442">
        <v>15000</v>
      </c>
      <c r="I40" s="442">
        <v>0</v>
      </c>
      <c r="J40" s="442"/>
      <c r="K40" s="442"/>
      <c r="L40" t="s">
        <v>2855</v>
      </c>
      <c r="M40" s="420" t="s">
        <v>98</v>
      </c>
      <c r="N40" s="442">
        <f t="shared" si="0"/>
        <v>15000</v>
      </c>
      <c r="O40" s="442">
        <f t="shared" si="1"/>
        <v>0</v>
      </c>
    </row>
    <row r="41" spans="1:15" ht="28" outlineLevel="2" x14ac:dyDescent="0.15">
      <c r="A41" t="s">
        <v>200</v>
      </c>
      <c r="B41" t="s">
        <v>2856</v>
      </c>
      <c r="D41" t="s">
        <v>274</v>
      </c>
      <c r="F41" t="s">
        <v>2857</v>
      </c>
      <c r="G41" t="s">
        <v>1229</v>
      </c>
      <c r="H41" s="442">
        <v>11000</v>
      </c>
      <c r="I41" s="442">
        <v>0</v>
      </c>
      <c r="J41" s="442"/>
      <c r="K41" s="442"/>
      <c r="L41" t="s">
        <v>2858</v>
      </c>
      <c r="M41" s="420" t="s">
        <v>98</v>
      </c>
      <c r="N41" s="442">
        <f t="shared" si="0"/>
        <v>11000</v>
      </c>
      <c r="O41" s="442">
        <f t="shared" si="1"/>
        <v>0</v>
      </c>
    </row>
    <row r="42" spans="1:15" ht="28" outlineLevel="2" x14ac:dyDescent="0.15">
      <c r="A42" t="s">
        <v>200</v>
      </c>
      <c r="B42" t="s">
        <v>2897</v>
      </c>
      <c r="D42" t="s">
        <v>274</v>
      </c>
      <c r="F42" t="s">
        <v>298</v>
      </c>
      <c r="G42" t="s">
        <v>156</v>
      </c>
      <c r="H42" s="442">
        <v>9500</v>
      </c>
      <c r="I42" s="442">
        <v>0</v>
      </c>
      <c r="J42" s="442"/>
      <c r="K42" s="442"/>
      <c r="L42" t="s">
        <v>2898</v>
      </c>
      <c r="M42" s="420" t="s">
        <v>98</v>
      </c>
      <c r="N42" s="442">
        <f t="shared" si="0"/>
        <v>9500</v>
      </c>
      <c r="O42" s="442">
        <f t="shared" si="1"/>
        <v>0</v>
      </c>
    </row>
    <row r="43" spans="1:15" ht="28" outlineLevel="2" x14ac:dyDescent="0.15">
      <c r="A43" t="s">
        <v>200</v>
      </c>
      <c r="B43" t="s">
        <v>2938</v>
      </c>
      <c r="D43" t="s">
        <v>274</v>
      </c>
      <c r="F43" t="s">
        <v>2939</v>
      </c>
      <c r="G43" t="s">
        <v>381</v>
      </c>
      <c r="H43" s="442">
        <v>15000</v>
      </c>
      <c r="I43" s="442">
        <v>0</v>
      </c>
      <c r="J43" s="442"/>
      <c r="K43" s="442"/>
      <c r="L43" t="s">
        <v>2940</v>
      </c>
      <c r="M43" s="420" t="s">
        <v>98</v>
      </c>
      <c r="N43" s="442">
        <f t="shared" si="0"/>
        <v>15000</v>
      </c>
      <c r="O43" s="442">
        <f t="shared" si="1"/>
        <v>0</v>
      </c>
    </row>
    <row r="44" spans="1:15" ht="28" outlineLevel="2" x14ac:dyDescent="0.15">
      <c r="A44" t="s">
        <v>200</v>
      </c>
      <c r="B44" t="s">
        <v>2935</v>
      </c>
      <c r="D44" t="s">
        <v>274</v>
      </c>
      <c r="F44" t="s">
        <v>2936</v>
      </c>
      <c r="G44" t="s">
        <v>1314</v>
      </c>
      <c r="H44" s="442">
        <v>5870</v>
      </c>
      <c r="I44" s="442">
        <v>0</v>
      </c>
      <c r="J44" s="442"/>
      <c r="K44" s="442"/>
      <c r="L44" t="s">
        <v>2937</v>
      </c>
      <c r="M44" s="420" t="s">
        <v>98</v>
      </c>
      <c r="N44" s="442">
        <f t="shared" si="0"/>
        <v>5870</v>
      </c>
      <c r="O44" s="442">
        <f t="shared" si="1"/>
        <v>0</v>
      </c>
    </row>
    <row r="45" spans="1:15" ht="28" outlineLevel="2" x14ac:dyDescent="0.15">
      <c r="A45" t="s">
        <v>200</v>
      </c>
      <c r="B45" t="s">
        <v>2928</v>
      </c>
      <c r="D45" t="s">
        <v>274</v>
      </c>
      <c r="F45" t="s">
        <v>1703</v>
      </c>
      <c r="G45" t="s">
        <v>156</v>
      </c>
      <c r="H45" s="442">
        <v>25000</v>
      </c>
      <c r="I45" s="442">
        <v>0</v>
      </c>
      <c r="J45" s="442"/>
      <c r="K45" s="442"/>
      <c r="L45" t="s">
        <v>2929</v>
      </c>
      <c r="M45" s="420" t="s">
        <v>98</v>
      </c>
      <c r="N45" s="442">
        <f t="shared" si="0"/>
        <v>25000</v>
      </c>
      <c r="O45" s="442">
        <f t="shared" si="1"/>
        <v>0</v>
      </c>
    </row>
    <row r="46" spans="1:15" ht="28" outlineLevel="2" x14ac:dyDescent="0.15">
      <c r="A46" t="s">
        <v>200</v>
      </c>
      <c r="B46" t="s">
        <v>2932</v>
      </c>
      <c r="D46" t="s">
        <v>274</v>
      </c>
      <c r="F46" t="s">
        <v>2933</v>
      </c>
      <c r="G46" t="s">
        <v>381</v>
      </c>
      <c r="H46" s="442">
        <v>2000</v>
      </c>
      <c r="I46" s="442">
        <v>0</v>
      </c>
      <c r="J46" s="442"/>
      <c r="K46" s="442"/>
      <c r="L46" t="s">
        <v>2934</v>
      </c>
      <c r="M46" s="420" t="s">
        <v>98</v>
      </c>
      <c r="N46" s="442">
        <f t="shared" si="0"/>
        <v>2000</v>
      </c>
      <c r="O46" s="442">
        <f t="shared" si="1"/>
        <v>0</v>
      </c>
    </row>
    <row r="47" spans="1:15" ht="28" outlineLevel="2" x14ac:dyDescent="0.15">
      <c r="A47" t="s">
        <v>200</v>
      </c>
      <c r="B47" t="s">
        <v>2930</v>
      </c>
      <c r="D47" t="s">
        <v>274</v>
      </c>
      <c r="F47" t="s">
        <v>2931</v>
      </c>
      <c r="G47" t="s">
        <v>156</v>
      </c>
      <c r="H47" s="442">
        <v>2500</v>
      </c>
      <c r="I47" s="442">
        <v>0</v>
      </c>
      <c r="J47" s="442"/>
      <c r="K47" s="442"/>
      <c r="L47" t="s">
        <v>2837</v>
      </c>
      <c r="M47" s="420" t="s">
        <v>98</v>
      </c>
      <c r="N47" s="442">
        <f t="shared" si="0"/>
        <v>2500</v>
      </c>
      <c r="O47" s="442">
        <f t="shared" si="1"/>
        <v>0</v>
      </c>
    </row>
    <row r="48" spans="1:15" ht="28" outlineLevel="2" x14ac:dyDescent="0.15">
      <c r="A48" t="s">
        <v>200</v>
      </c>
      <c r="B48" t="s">
        <v>2954</v>
      </c>
      <c r="D48" t="s">
        <v>274</v>
      </c>
      <c r="F48" t="s">
        <v>2955</v>
      </c>
      <c r="G48" t="s">
        <v>381</v>
      </c>
      <c r="H48" s="442">
        <v>10000</v>
      </c>
      <c r="I48" s="442">
        <v>0</v>
      </c>
      <c r="J48" s="442"/>
      <c r="K48" s="442"/>
      <c r="L48" t="s">
        <v>2956</v>
      </c>
      <c r="M48" s="420" t="s">
        <v>98</v>
      </c>
      <c r="N48" s="442">
        <f t="shared" si="0"/>
        <v>10000</v>
      </c>
      <c r="O48" s="442">
        <f t="shared" si="1"/>
        <v>0</v>
      </c>
    </row>
    <row r="49" spans="1:15" ht="28" outlineLevel="2" x14ac:dyDescent="0.15">
      <c r="A49" t="s">
        <v>200</v>
      </c>
      <c r="B49" t="s">
        <v>2951</v>
      </c>
      <c r="D49" t="s">
        <v>274</v>
      </c>
      <c r="F49" t="s">
        <v>2952</v>
      </c>
      <c r="G49" t="s">
        <v>170</v>
      </c>
      <c r="H49" s="442">
        <v>5850</v>
      </c>
      <c r="I49" s="442">
        <v>0</v>
      </c>
      <c r="J49" s="442"/>
      <c r="K49" s="442"/>
      <c r="L49" t="s">
        <v>2953</v>
      </c>
      <c r="M49" s="420" t="s">
        <v>98</v>
      </c>
      <c r="N49" s="442">
        <f t="shared" si="0"/>
        <v>5850</v>
      </c>
      <c r="O49" s="442">
        <f t="shared" si="1"/>
        <v>0</v>
      </c>
    </row>
    <row r="50" spans="1:15" ht="28" outlineLevel="2" x14ac:dyDescent="0.15">
      <c r="A50" t="s">
        <v>200</v>
      </c>
      <c r="B50" t="s">
        <v>2949</v>
      </c>
      <c r="D50" t="s">
        <v>274</v>
      </c>
      <c r="F50" t="s">
        <v>2950</v>
      </c>
      <c r="G50" t="s">
        <v>1229</v>
      </c>
      <c r="H50" s="442">
        <v>4500</v>
      </c>
      <c r="I50" s="442">
        <v>0</v>
      </c>
      <c r="J50" s="442"/>
      <c r="K50" s="442"/>
      <c r="L50" t="s">
        <v>2858</v>
      </c>
      <c r="M50" s="420" t="s">
        <v>98</v>
      </c>
      <c r="N50" s="442">
        <f t="shared" si="0"/>
        <v>4500</v>
      </c>
      <c r="O50" s="442">
        <f t="shared" si="1"/>
        <v>0</v>
      </c>
    </row>
    <row r="51" spans="1:15" ht="28" outlineLevel="2" x14ac:dyDescent="0.15">
      <c r="A51" t="s">
        <v>200</v>
      </c>
      <c r="B51" t="s">
        <v>2990</v>
      </c>
      <c r="D51" t="s">
        <v>274</v>
      </c>
      <c r="F51" t="s">
        <v>2991</v>
      </c>
      <c r="G51" t="s">
        <v>2886</v>
      </c>
      <c r="H51" s="442">
        <v>16800</v>
      </c>
      <c r="I51" s="442">
        <v>0</v>
      </c>
      <c r="J51" s="442"/>
      <c r="K51" s="442"/>
      <c r="L51" t="s">
        <v>2992</v>
      </c>
      <c r="M51" s="420" t="s">
        <v>98</v>
      </c>
      <c r="N51" s="442">
        <f t="shared" si="0"/>
        <v>16800</v>
      </c>
      <c r="O51" s="442">
        <f t="shared" si="1"/>
        <v>0</v>
      </c>
    </row>
    <row r="52" spans="1:15" ht="28" outlineLevel="2" x14ac:dyDescent="0.15">
      <c r="A52" t="s">
        <v>200</v>
      </c>
      <c r="B52" t="s">
        <v>2987</v>
      </c>
      <c r="D52" t="s">
        <v>274</v>
      </c>
      <c r="F52" t="s">
        <v>2988</v>
      </c>
      <c r="G52" t="s">
        <v>381</v>
      </c>
      <c r="H52" s="442">
        <v>30000</v>
      </c>
      <c r="I52" s="442">
        <v>0</v>
      </c>
      <c r="J52" s="442"/>
      <c r="K52" s="442"/>
      <c r="L52" t="s">
        <v>2989</v>
      </c>
      <c r="M52" s="420" t="s">
        <v>98</v>
      </c>
      <c r="N52" s="442">
        <f t="shared" si="0"/>
        <v>30000</v>
      </c>
      <c r="O52" s="442">
        <f t="shared" si="1"/>
        <v>0</v>
      </c>
    </row>
    <row r="53" spans="1:15" ht="28" outlineLevel="2" x14ac:dyDescent="0.15">
      <c r="A53" t="s">
        <v>200</v>
      </c>
      <c r="B53" t="s">
        <v>2993</v>
      </c>
      <c r="D53" t="s">
        <v>274</v>
      </c>
      <c r="F53" t="s">
        <v>2994</v>
      </c>
      <c r="G53" t="s">
        <v>381</v>
      </c>
      <c r="H53" s="442">
        <v>30000</v>
      </c>
      <c r="I53" s="442">
        <v>0</v>
      </c>
      <c r="J53" s="442"/>
      <c r="K53" s="442"/>
      <c r="L53" t="s">
        <v>2989</v>
      </c>
      <c r="M53" s="420" t="s">
        <v>98</v>
      </c>
      <c r="N53" s="442">
        <f t="shared" si="0"/>
        <v>30000</v>
      </c>
      <c r="O53" s="442">
        <f t="shared" si="1"/>
        <v>0</v>
      </c>
    </row>
    <row r="54" spans="1:15" ht="28" outlineLevel="2" x14ac:dyDescent="0.15">
      <c r="A54" t="s">
        <v>200</v>
      </c>
      <c r="B54" t="s">
        <v>2984</v>
      </c>
      <c r="D54" t="s">
        <v>274</v>
      </c>
      <c r="F54" t="s">
        <v>2985</v>
      </c>
      <c r="G54" t="s">
        <v>381</v>
      </c>
      <c r="H54" s="442">
        <v>15000</v>
      </c>
      <c r="I54" s="442">
        <v>0</v>
      </c>
      <c r="J54" s="442"/>
      <c r="K54" s="442"/>
      <c r="L54" t="s">
        <v>2986</v>
      </c>
      <c r="M54" s="420" t="s">
        <v>98</v>
      </c>
      <c r="N54" s="442">
        <f t="shared" si="0"/>
        <v>15000</v>
      </c>
      <c r="O54" s="442">
        <f t="shared" si="1"/>
        <v>0</v>
      </c>
    </row>
    <row r="55" spans="1:15" ht="28" outlineLevel="2" x14ac:dyDescent="0.15">
      <c r="A55" t="s">
        <v>200</v>
      </c>
      <c r="B55" t="s">
        <v>2995</v>
      </c>
      <c r="D55" t="s">
        <v>274</v>
      </c>
      <c r="F55" t="s">
        <v>2996</v>
      </c>
      <c r="G55" t="s">
        <v>381</v>
      </c>
      <c r="H55" s="442">
        <v>20000</v>
      </c>
      <c r="I55" s="442">
        <v>0</v>
      </c>
      <c r="J55" s="442"/>
      <c r="K55" s="442"/>
      <c r="L55" t="s">
        <v>2934</v>
      </c>
      <c r="M55" s="420" t="s">
        <v>98</v>
      </c>
      <c r="N55" s="442">
        <f t="shared" si="0"/>
        <v>20000</v>
      </c>
      <c r="O55" s="442">
        <f t="shared" si="1"/>
        <v>0</v>
      </c>
    </row>
    <row r="56" spans="1:15" ht="28" outlineLevel="2" x14ac:dyDescent="0.15">
      <c r="A56" t="s">
        <v>200</v>
      </c>
      <c r="B56" t="s">
        <v>2997</v>
      </c>
      <c r="D56" t="s">
        <v>274</v>
      </c>
      <c r="F56" t="s">
        <v>2998</v>
      </c>
      <c r="G56" t="s">
        <v>285</v>
      </c>
      <c r="H56" s="442">
        <v>10000</v>
      </c>
      <c r="I56" s="442">
        <v>0</v>
      </c>
      <c r="J56" s="442"/>
      <c r="K56" s="442"/>
      <c r="L56" t="s">
        <v>2999</v>
      </c>
      <c r="M56" s="420" t="s">
        <v>98</v>
      </c>
      <c r="N56" s="442">
        <f t="shared" si="0"/>
        <v>10000</v>
      </c>
      <c r="O56" s="442">
        <f t="shared" si="1"/>
        <v>0</v>
      </c>
    </row>
    <row r="57" spans="1:15" ht="28" outlineLevel="2" x14ac:dyDescent="0.15">
      <c r="A57" t="s">
        <v>200</v>
      </c>
      <c r="B57" t="s">
        <v>3005</v>
      </c>
      <c r="D57" t="s">
        <v>274</v>
      </c>
      <c r="F57" t="s">
        <v>1703</v>
      </c>
      <c r="G57" t="s">
        <v>156</v>
      </c>
      <c r="H57" s="442">
        <v>10200</v>
      </c>
      <c r="I57" s="442">
        <v>0</v>
      </c>
      <c r="J57" s="442"/>
      <c r="K57" s="442"/>
      <c r="L57" t="s">
        <v>3006</v>
      </c>
      <c r="M57" s="420" t="s">
        <v>98</v>
      </c>
      <c r="N57" s="442">
        <f t="shared" si="0"/>
        <v>10200</v>
      </c>
      <c r="O57" s="442">
        <f t="shared" si="1"/>
        <v>0</v>
      </c>
    </row>
    <row r="58" spans="1:15" ht="28" outlineLevel="2" x14ac:dyDescent="0.15">
      <c r="A58" t="s">
        <v>200</v>
      </c>
      <c r="B58" t="s">
        <v>3003</v>
      </c>
      <c r="D58" t="s">
        <v>274</v>
      </c>
      <c r="F58" t="s">
        <v>2947</v>
      </c>
      <c r="G58" t="s">
        <v>156</v>
      </c>
      <c r="H58" s="442">
        <v>20100</v>
      </c>
      <c r="I58" s="442">
        <v>0</v>
      </c>
      <c r="J58" s="442"/>
      <c r="K58" s="442"/>
      <c r="L58" t="s">
        <v>3004</v>
      </c>
      <c r="M58" s="420" t="s">
        <v>98</v>
      </c>
      <c r="N58" s="442">
        <f t="shared" si="0"/>
        <v>20100</v>
      </c>
      <c r="O58" s="442">
        <f t="shared" si="1"/>
        <v>0</v>
      </c>
    </row>
    <row r="59" spans="1:15" ht="28" outlineLevel="2" x14ac:dyDescent="0.15">
      <c r="A59" t="s">
        <v>200</v>
      </c>
      <c r="B59" t="s">
        <v>3000</v>
      </c>
      <c r="D59" t="s">
        <v>274</v>
      </c>
      <c r="F59" t="s">
        <v>3001</v>
      </c>
      <c r="G59" t="s">
        <v>2957</v>
      </c>
      <c r="H59" s="442">
        <v>11000</v>
      </c>
      <c r="I59" s="442">
        <v>0</v>
      </c>
      <c r="J59" s="442"/>
      <c r="K59" s="442"/>
      <c r="L59" t="s">
        <v>3002</v>
      </c>
      <c r="M59" s="420" t="s">
        <v>98</v>
      </c>
      <c r="N59" s="442">
        <f t="shared" si="0"/>
        <v>11000</v>
      </c>
      <c r="O59" s="442">
        <f t="shared" si="1"/>
        <v>0</v>
      </c>
    </row>
    <row r="60" spans="1:15" ht="28" outlineLevel="2" x14ac:dyDescent="0.15">
      <c r="A60" t="s">
        <v>200</v>
      </c>
      <c r="B60" t="s">
        <v>2958</v>
      </c>
      <c r="D60" t="s">
        <v>274</v>
      </c>
      <c r="F60" t="s">
        <v>2959</v>
      </c>
      <c r="G60" t="s">
        <v>728</v>
      </c>
      <c r="H60" s="442">
        <v>15960</v>
      </c>
      <c r="I60" s="442">
        <v>0</v>
      </c>
      <c r="J60" s="442"/>
      <c r="K60" s="442"/>
      <c r="L60" t="s">
        <v>2960</v>
      </c>
      <c r="M60" s="420" t="s">
        <v>98</v>
      </c>
      <c r="N60" s="442">
        <f t="shared" si="0"/>
        <v>15960</v>
      </c>
      <c r="O60" s="442">
        <f t="shared" si="1"/>
        <v>0</v>
      </c>
    </row>
    <row r="61" spans="1:15" ht="28" outlineLevel="2" x14ac:dyDescent="0.15">
      <c r="A61" t="s">
        <v>200</v>
      </c>
      <c r="B61" t="s">
        <v>2963</v>
      </c>
      <c r="D61" t="s">
        <v>274</v>
      </c>
      <c r="F61" t="s">
        <v>2964</v>
      </c>
      <c r="G61" t="s">
        <v>170</v>
      </c>
      <c r="H61" s="442">
        <v>11750</v>
      </c>
      <c r="I61" s="442">
        <v>0</v>
      </c>
      <c r="J61" s="442"/>
      <c r="K61" s="442"/>
      <c r="L61" t="s">
        <v>2965</v>
      </c>
      <c r="M61" s="420" t="s">
        <v>98</v>
      </c>
      <c r="N61" s="442">
        <f t="shared" si="0"/>
        <v>11750</v>
      </c>
      <c r="O61" s="442">
        <f t="shared" si="1"/>
        <v>0</v>
      </c>
    </row>
    <row r="62" spans="1:15" ht="28" outlineLevel="2" x14ac:dyDescent="0.15">
      <c r="A62" t="s">
        <v>200</v>
      </c>
      <c r="B62" t="s">
        <v>2966</v>
      </c>
      <c r="D62" t="s">
        <v>274</v>
      </c>
      <c r="F62" t="s">
        <v>2967</v>
      </c>
      <c r="G62" t="s">
        <v>728</v>
      </c>
      <c r="H62" s="442">
        <v>19995</v>
      </c>
      <c r="I62" s="442">
        <v>0</v>
      </c>
      <c r="J62" s="442"/>
      <c r="K62" s="442"/>
      <c r="L62" t="s">
        <v>2968</v>
      </c>
      <c r="M62" s="420" t="s">
        <v>98</v>
      </c>
      <c r="N62" s="442">
        <f t="shared" si="0"/>
        <v>19995</v>
      </c>
      <c r="O62" s="442">
        <f t="shared" si="1"/>
        <v>0</v>
      </c>
    </row>
    <row r="63" spans="1:15" ht="42" outlineLevel="2" x14ac:dyDescent="0.15">
      <c r="A63" t="s">
        <v>200</v>
      </c>
      <c r="B63" t="s">
        <v>2961</v>
      </c>
      <c r="D63" t="s">
        <v>274</v>
      </c>
      <c r="F63" s="420" t="s">
        <v>2962</v>
      </c>
      <c r="G63" t="s">
        <v>156</v>
      </c>
      <c r="H63" s="442">
        <v>1000</v>
      </c>
      <c r="I63" s="442">
        <v>0</v>
      </c>
      <c r="J63" s="442"/>
      <c r="K63" s="442"/>
      <c r="L63" t="s">
        <v>2841</v>
      </c>
      <c r="M63" s="420" t="s">
        <v>98</v>
      </c>
      <c r="N63" s="442">
        <f t="shared" si="0"/>
        <v>1000</v>
      </c>
      <c r="O63" s="442">
        <f t="shared" si="1"/>
        <v>0</v>
      </c>
    </row>
    <row r="64" spans="1:15" ht="42" outlineLevel="2" x14ac:dyDescent="0.15">
      <c r="A64" t="s">
        <v>200</v>
      </c>
      <c r="B64" t="s">
        <v>2972</v>
      </c>
      <c r="D64" t="s">
        <v>274</v>
      </c>
      <c r="F64" s="420" t="s">
        <v>2973</v>
      </c>
      <c r="G64" t="s">
        <v>156</v>
      </c>
      <c r="H64" s="442">
        <v>22000</v>
      </c>
      <c r="I64" s="442">
        <v>0</v>
      </c>
      <c r="J64" s="442"/>
      <c r="K64" s="442"/>
      <c r="L64" t="s">
        <v>2974</v>
      </c>
      <c r="M64" s="420" t="s">
        <v>98</v>
      </c>
      <c r="N64" s="442">
        <f t="shared" si="0"/>
        <v>22000</v>
      </c>
      <c r="O64" s="442">
        <f t="shared" si="1"/>
        <v>0</v>
      </c>
    </row>
    <row r="65" spans="1:15" ht="28" outlineLevel="2" x14ac:dyDescent="0.15">
      <c r="A65" t="s">
        <v>200</v>
      </c>
      <c r="B65" t="s">
        <v>2981</v>
      </c>
      <c r="D65" t="s">
        <v>274</v>
      </c>
      <c r="F65" t="s">
        <v>2982</v>
      </c>
      <c r="G65" t="s">
        <v>305</v>
      </c>
      <c r="H65" s="442">
        <v>6000</v>
      </c>
      <c r="I65" s="442">
        <v>0</v>
      </c>
      <c r="J65" s="442"/>
      <c r="K65" s="442"/>
      <c r="L65" t="s">
        <v>2983</v>
      </c>
      <c r="M65" s="420" t="s">
        <v>98</v>
      </c>
      <c r="N65" s="442">
        <f t="shared" si="0"/>
        <v>6000</v>
      </c>
      <c r="O65" s="442">
        <f t="shared" si="1"/>
        <v>0</v>
      </c>
    </row>
    <row r="66" spans="1:15" ht="28" outlineLevel="2" x14ac:dyDescent="0.15">
      <c r="A66" t="s">
        <v>200</v>
      </c>
      <c r="B66" t="s">
        <v>2975</v>
      </c>
      <c r="D66" t="s">
        <v>274</v>
      </c>
      <c r="F66" t="s">
        <v>2976</v>
      </c>
      <c r="G66" t="s">
        <v>1229</v>
      </c>
      <c r="H66" s="442">
        <v>18000</v>
      </c>
      <c r="I66" s="442">
        <v>0</v>
      </c>
      <c r="J66" s="442"/>
      <c r="K66" s="442"/>
      <c r="L66" t="s">
        <v>2977</v>
      </c>
      <c r="M66" s="420" t="s">
        <v>98</v>
      </c>
      <c r="N66" s="442">
        <f t="shared" si="0"/>
        <v>18000</v>
      </c>
      <c r="O66" s="442">
        <f t="shared" si="1"/>
        <v>0</v>
      </c>
    </row>
    <row r="67" spans="1:15" ht="28" outlineLevel="2" x14ac:dyDescent="0.15">
      <c r="A67" t="s">
        <v>200</v>
      </c>
      <c r="B67" t="s">
        <v>2978</v>
      </c>
      <c r="D67" t="s">
        <v>274</v>
      </c>
      <c r="F67" t="s">
        <v>2979</v>
      </c>
      <c r="G67" t="s">
        <v>170</v>
      </c>
      <c r="H67" s="442">
        <v>7950</v>
      </c>
      <c r="I67" s="442">
        <v>0</v>
      </c>
      <c r="J67" s="442"/>
      <c r="K67" s="442"/>
      <c r="L67" t="s">
        <v>2980</v>
      </c>
      <c r="M67" s="420" t="s">
        <v>98</v>
      </c>
      <c r="N67" s="442">
        <f t="shared" si="0"/>
        <v>7950</v>
      </c>
      <c r="O67" s="442">
        <f t="shared" si="1"/>
        <v>0</v>
      </c>
    </row>
    <row r="68" spans="1:15" ht="28" outlineLevel="2" x14ac:dyDescent="0.15">
      <c r="A68" t="s">
        <v>200</v>
      </c>
      <c r="B68" t="s">
        <v>2969</v>
      </c>
      <c r="D68" t="s">
        <v>274</v>
      </c>
      <c r="F68" t="s">
        <v>2970</v>
      </c>
      <c r="G68" t="s">
        <v>1229</v>
      </c>
      <c r="H68" s="442">
        <v>10000</v>
      </c>
      <c r="I68" s="442">
        <v>0</v>
      </c>
      <c r="J68" s="442"/>
      <c r="K68" s="442"/>
      <c r="L68" t="s">
        <v>2971</v>
      </c>
      <c r="M68" s="420" t="s">
        <v>98</v>
      </c>
      <c r="N68" s="442">
        <f t="shared" ref="N68:N92" si="2">SUM(H68+I68)</f>
        <v>10000</v>
      </c>
      <c r="O68" s="442">
        <f t="shared" ref="O68:O92" si="3">IF((J68+K68)&gt;0,(J68+K68)-N68,0)</f>
        <v>0</v>
      </c>
    </row>
    <row r="69" spans="1:15" ht="28" outlineLevel="2" x14ac:dyDescent="0.15">
      <c r="A69" t="s">
        <v>200</v>
      </c>
      <c r="B69" t="s">
        <v>2708</v>
      </c>
      <c r="C69" t="s">
        <v>154</v>
      </c>
      <c r="D69" t="s">
        <v>274</v>
      </c>
      <c r="F69" t="s">
        <v>2709</v>
      </c>
      <c r="G69" t="s">
        <v>165</v>
      </c>
      <c r="H69" s="442">
        <v>38900</v>
      </c>
      <c r="I69" s="442">
        <v>0</v>
      </c>
      <c r="J69" s="442"/>
      <c r="K69" s="442"/>
      <c r="L69" t="s">
        <v>2710</v>
      </c>
      <c r="M69" s="420" t="s">
        <v>98</v>
      </c>
      <c r="N69" s="442">
        <f t="shared" si="2"/>
        <v>38900</v>
      </c>
      <c r="O69" s="442">
        <f t="shared" si="3"/>
        <v>0</v>
      </c>
    </row>
    <row r="70" spans="1:15" outlineLevel="1" x14ac:dyDescent="0.15">
      <c r="A70" s="555" t="s">
        <v>517</v>
      </c>
      <c r="B70" s="555">
        <f>COUNTA(B19:B69)</f>
        <v>51</v>
      </c>
      <c r="C70" s="555"/>
      <c r="D70" s="555"/>
      <c r="E70" s="555"/>
      <c r="F70" s="555"/>
      <c r="G70" s="555"/>
      <c r="H70" s="557">
        <f>SUBTOTAL(9,H19:H69)</f>
        <v>1407025</v>
      </c>
      <c r="I70" s="557">
        <f>SUBTOTAL(9,I19:I69)</f>
        <v>128343.22</v>
      </c>
      <c r="J70" s="557">
        <f>SUBTOTAL(9,J19:J69)</f>
        <v>0</v>
      </c>
      <c r="K70" s="557">
        <f>SUBTOTAL(9,K19:K69)</f>
        <v>465856.01</v>
      </c>
      <c r="L70" s="555"/>
      <c r="M70" s="556"/>
      <c r="N70" s="557">
        <f>SUBTOTAL(9,N19:N69)</f>
        <v>1535368.22</v>
      </c>
      <c r="O70" s="557">
        <f>SUBTOTAL(9,O19:O69)</f>
        <v>227512.79000000004</v>
      </c>
    </row>
    <row r="71" spans="1:15" ht="28" outlineLevel="2" x14ac:dyDescent="0.15">
      <c r="A71" t="s">
        <v>410</v>
      </c>
      <c r="B71" t="s">
        <v>3028</v>
      </c>
      <c r="D71" t="s">
        <v>412</v>
      </c>
      <c r="F71" t="s">
        <v>2227</v>
      </c>
      <c r="G71" t="s">
        <v>964</v>
      </c>
      <c r="H71" s="442"/>
      <c r="I71" s="442">
        <v>69976.38</v>
      </c>
      <c r="J71" s="442"/>
      <c r="K71" s="442">
        <v>224006.1</v>
      </c>
      <c r="L71" t="s">
        <v>3029</v>
      </c>
      <c r="M71" s="420" t="s">
        <v>419</v>
      </c>
      <c r="N71" s="442">
        <f t="shared" si="2"/>
        <v>69976.38</v>
      </c>
      <c r="O71" s="442">
        <f t="shared" si="3"/>
        <v>154029.72</v>
      </c>
    </row>
    <row r="72" spans="1:15" ht="28" outlineLevel="2" x14ac:dyDescent="0.15">
      <c r="A72" t="s">
        <v>410</v>
      </c>
      <c r="B72" t="s">
        <v>3032</v>
      </c>
      <c r="D72" t="s">
        <v>412</v>
      </c>
      <c r="F72" t="s">
        <v>425</v>
      </c>
      <c r="G72" t="s">
        <v>2436</v>
      </c>
      <c r="H72" s="442"/>
      <c r="I72" s="442">
        <v>215984.73</v>
      </c>
      <c r="J72" s="442"/>
      <c r="K72" s="442">
        <v>694508.07</v>
      </c>
      <c r="L72" t="s">
        <v>3033</v>
      </c>
      <c r="M72" s="677" t="s">
        <v>3155</v>
      </c>
      <c r="N72" s="442">
        <f t="shared" si="2"/>
        <v>215984.73</v>
      </c>
      <c r="O72" s="442">
        <f t="shared" si="3"/>
        <v>478523.33999999997</v>
      </c>
    </row>
    <row r="73" spans="1:15" ht="28" outlineLevel="2" x14ac:dyDescent="0.15">
      <c r="A73" t="s">
        <v>410</v>
      </c>
      <c r="B73" t="s">
        <v>3036</v>
      </c>
      <c r="D73" t="s">
        <v>412</v>
      </c>
      <c r="F73" t="s">
        <v>2382</v>
      </c>
      <c r="G73" t="s">
        <v>2561</v>
      </c>
      <c r="H73" s="442"/>
      <c r="I73" s="442">
        <v>109333.93</v>
      </c>
      <c r="J73" s="442"/>
      <c r="K73" s="442">
        <v>354905.22</v>
      </c>
      <c r="L73" t="s">
        <v>3037</v>
      </c>
      <c r="M73" s="420" t="s">
        <v>419</v>
      </c>
      <c r="N73" s="442">
        <f t="shared" si="2"/>
        <v>109333.93</v>
      </c>
      <c r="O73" s="442">
        <f t="shared" si="3"/>
        <v>245571.28999999998</v>
      </c>
    </row>
    <row r="74" spans="1:15" ht="28" outlineLevel="2" x14ac:dyDescent="0.15">
      <c r="A74" t="s">
        <v>410</v>
      </c>
      <c r="B74" t="s">
        <v>3030</v>
      </c>
      <c r="D74" t="s">
        <v>412</v>
      </c>
      <c r="F74" t="s">
        <v>2227</v>
      </c>
      <c r="G74" t="s">
        <v>964</v>
      </c>
      <c r="H74" s="442"/>
      <c r="I74" s="442">
        <v>69976.38</v>
      </c>
      <c r="J74" s="442"/>
      <c r="K74" s="442">
        <v>224006.1</v>
      </c>
      <c r="L74" t="s">
        <v>3031</v>
      </c>
      <c r="M74" s="420" t="s">
        <v>419</v>
      </c>
      <c r="N74" s="442">
        <f t="shared" si="2"/>
        <v>69976.38</v>
      </c>
      <c r="O74" s="442">
        <f t="shared" si="3"/>
        <v>154029.72</v>
      </c>
    </row>
    <row r="75" spans="1:15" ht="28" outlineLevel="2" x14ac:dyDescent="0.15">
      <c r="A75" t="s">
        <v>410</v>
      </c>
      <c r="B75" t="s">
        <v>3040</v>
      </c>
      <c r="D75" t="s">
        <v>412</v>
      </c>
      <c r="F75" t="s">
        <v>3041</v>
      </c>
      <c r="G75" t="s">
        <v>3012</v>
      </c>
      <c r="H75" s="442"/>
      <c r="I75" s="442">
        <v>130209.42</v>
      </c>
      <c r="J75" s="442"/>
      <c r="K75" s="442">
        <v>416747.38</v>
      </c>
      <c r="L75" t="s">
        <v>3042</v>
      </c>
      <c r="M75" s="420" t="s">
        <v>419</v>
      </c>
      <c r="N75" s="442">
        <f t="shared" si="2"/>
        <v>130209.42</v>
      </c>
      <c r="O75" s="442">
        <f t="shared" si="3"/>
        <v>286537.96000000002</v>
      </c>
    </row>
    <row r="76" spans="1:15" ht="28" outlineLevel="2" x14ac:dyDescent="0.15">
      <c r="A76" t="s">
        <v>410</v>
      </c>
      <c r="B76" t="s">
        <v>3045</v>
      </c>
      <c r="D76" t="s">
        <v>412</v>
      </c>
      <c r="F76" t="s">
        <v>3046</v>
      </c>
      <c r="G76" t="s">
        <v>3047</v>
      </c>
      <c r="H76" s="442"/>
      <c r="I76" s="442">
        <v>161192.65</v>
      </c>
      <c r="J76" s="442"/>
      <c r="K76" s="442">
        <v>575568.06999999995</v>
      </c>
      <c r="L76" t="s">
        <v>3048</v>
      </c>
      <c r="M76" s="420" t="s">
        <v>419</v>
      </c>
      <c r="N76" s="442">
        <f t="shared" si="2"/>
        <v>161192.65</v>
      </c>
      <c r="O76" s="442">
        <f t="shared" si="3"/>
        <v>414375.41999999993</v>
      </c>
    </row>
    <row r="77" spans="1:15" ht="28" outlineLevel="2" x14ac:dyDescent="0.15">
      <c r="A77" t="s">
        <v>410</v>
      </c>
      <c r="B77" t="s">
        <v>3043</v>
      </c>
      <c r="D77" t="s">
        <v>412</v>
      </c>
      <c r="F77" t="s">
        <v>2369</v>
      </c>
      <c r="G77" t="s">
        <v>1335</v>
      </c>
      <c r="H77" s="442"/>
      <c r="I77" s="442">
        <v>146892.29999999999</v>
      </c>
      <c r="J77" s="442"/>
      <c r="K77" s="442">
        <v>477779.64</v>
      </c>
      <c r="L77" t="s">
        <v>3044</v>
      </c>
      <c r="M77" s="677" t="s">
        <v>3155</v>
      </c>
      <c r="N77" s="442">
        <f t="shared" si="2"/>
        <v>146892.29999999999</v>
      </c>
      <c r="O77" s="442">
        <f t="shared" si="3"/>
        <v>330887.34000000003</v>
      </c>
    </row>
    <row r="78" spans="1:15" ht="28" outlineLevel="2" x14ac:dyDescent="0.15">
      <c r="A78" t="s">
        <v>410</v>
      </c>
      <c r="B78" t="s">
        <v>3038</v>
      </c>
      <c r="D78" t="s">
        <v>412</v>
      </c>
      <c r="F78" t="s">
        <v>425</v>
      </c>
      <c r="G78" t="s">
        <v>426</v>
      </c>
      <c r="H78" s="442"/>
      <c r="I78" s="442">
        <v>105224.94</v>
      </c>
      <c r="J78" s="442"/>
      <c r="K78" s="442">
        <v>340128.88</v>
      </c>
      <c r="L78" t="s">
        <v>3039</v>
      </c>
      <c r="M78" s="677" t="s">
        <v>3155</v>
      </c>
      <c r="N78" s="442">
        <f t="shared" si="2"/>
        <v>105224.94</v>
      </c>
      <c r="O78" s="442">
        <f t="shared" si="3"/>
        <v>234903.94</v>
      </c>
    </row>
    <row r="79" spans="1:15" ht="28" outlineLevel="2" x14ac:dyDescent="0.15">
      <c r="A79" t="s">
        <v>410</v>
      </c>
      <c r="B79" t="s">
        <v>3049</v>
      </c>
      <c r="D79" t="s">
        <v>412</v>
      </c>
      <c r="F79" t="s">
        <v>2369</v>
      </c>
      <c r="G79" t="s">
        <v>3050</v>
      </c>
      <c r="H79" s="442"/>
      <c r="I79" s="442">
        <v>139759.32999999999</v>
      </c>
      <c r="J79" s="442"/>
      <c r="K79" s="442">
        <v>672781.15</v>
      </c>
      <c r="L79" t="s">
        <v>3051</v>
      </c>
      <c r="M79" s="677" t="s">
        <v>3155</v>
      </c>
      <c r="N79" s="442">
        <f t="shared" si="2"/>
        <v>139759.32999999999</v>
      </c>
      <c r="O79" s="442">
        <f t="shared" si="3"/>
        <v>533021.82000000007</v>
      </c>
    </row>
    <row r="80" spans="1:15" ht="28" outlineLevel="2" x14ac:dyDescent="0.15">
      <c r="A80" t="s">
        <v>410</v>
      </c>
      <c r="B80" t="s">
        <v>3052</v>
      </c>
      <c r="D80" t="s">
        <v>412</v>
      </c>
      <c r="F80" t="s">
        <v>3053</v>
      </c>
      <c r="G80" t="s">
        <v>964</v>
      </c>
      <c r="H80" s="442"/>
      <c r="I80" s="442">
        <v>113128.45</v>
      </c>
      <c r="J80" s="442"/>
      <c r="K80" s="442">
        <v>375055.49</v>
      </c>
      <c r="L80" t="s">
        <v>3054</v>
      </c>
      <c r="M80" s="420" t="s">
        <v>419</v>
      </c>
      <c r="N80" s="442">
        <f t="shared" si="2"/>
        <v>113128.45</v>
      </c>
      <c r="O80" s="442">
        <f t="shared" si="3"/>
        <v>261927.03999999998</v>
      </c>
    </row>
    <row r="81" spans="1:15" outlineLevel="1" x14ac:dyDescent="0.15">
      <c r="A81" s="555" t="s">
        <v>518</v>
      </c>
      <c r="B81" s="555"/>
      <c r="C81" s="555"/>
      <c r="D81" s="555"/>
      <c r="E81" s="555"/>
      <c r="F81" s="555"/>
      <c r="G81" s="555"/>
      <c r="H81" s="557">
        <f>SUBTOTAL(9,H71:H80)</f>
        <v>0</v>
      </c>
      <c r="I81" s="557">
        <f>SUBTOTAL(9,I71:I80)</f>
        <v>1261678.51</v>
      </c>
      <c r="J81" s="557">
        <f>SUBTOTAL(9,J71:J80)</f>
        <v>0</v>
      </c>
      <c r="K81" s="557">
        <f>SUBTOTAL(9,K71:K80)</f>
        <v>4355486.0999999996</v>
      </c>
      <c r="L81" s="555"/>
      <c r="M81" s="556">
        <f>COUNTA(M71:M80)</f>
        <v>10</v>
      </c>
      <c r="N81" s="557">
        <f>SUBTOTAL(9,N71:N80)</f>
        <v>1261678.51</v>
      </c>
      <c r="O81" s="557">
        <f>SUBTOTAL(9,O71:O80)</f>
        <v>3093807.59</v>
      </c>
    </row>
    <row r="82" spans="1:15" ht="28" outlineLevel="2" x14ac:dyDescent="0.15">
      <c r="A82" t="s">
        <v>470</v>
      </c>
      <c r="B82" t="s">
        <v>3070</v>
      </c>
      <c r="C82" t="s">
        <v>1345</v>
      </c>
      <c r="F82" t="s">
        <v>3071</v>
      </c>
      <c r="G82" t="s">
        <v>156</v>
      </c>
      <c r="H82" s="442">
        <v>30000</v>
      </c>
      <c r="I82" s="442">
        <v>0</v>
      </c>
      <c r="J82" s="442"/>
      <c r="K82" s="442"/>
      <c r="L82" t="s">
        <v>3072</v>
      </c>
      <c r="M82" s="677" t="s">
        <v>3157</v>
      </c>
      <c r="N82" s="442">
        <f t="shared" si="2"/>
        <v>30000</v>
      </c>
      <c r="O82" s="442">
        <f t="shared" si="3"/>
        <v>0</v>
      </c>
    </row>
    <row r="83" spans="1:15" outlineLevel="1" x14ac:dyDescent="0.15">
      <c r="A83" s="555" t="s">
        <v>519</v>
      </c>
      <c r="B83" s="555"/>
      <c r="C83" s="555"/>
      <c r="D83" s="555"/>
      <c r="E83" s="555"/>
      <c r="F83" s="555"/>
      <c r="G83" s="555"/>
      <c r="H83" s="557">
        <f>SUBTOTAL(9,H82:H82)</f>
        <v>30000</v>
      </c>
      <c r="I83" s="557">
        <f>SUBTOTAL(9,I82:I82)</f>
        <v>0</v>
      </c>
      <c r="J83" s="557">
        <f>SUBTOTAL(9,J82:J82)</f>
        <v>0</v>
      </c>
      <c r="K83" s="557">
        <f>SUBTOTAL(9,K82:K82)</f>
        <v>0</v>
      </c>
      <c r="L83" s="555"/>
      <c r="M83" s="556">
        <f>COUNTA(M82)</f>
        <v>1</v>
      </c>
      <c r="N83" s="557">
        <f>SUBTOTAL(9,N82:N82)</f>
        <v>30000</v>
      </c>
      <c r="O83" s="557">
        <f>SUBTOTAL(9,O82:O82)</f>
        <v>0</v>
      </c>
    </row>
    <row r="84" spans="1:15" ht="28" outlineLevel="2" x14ac:dyDescent="0.15">
      <c r="A84" t="s">
        <v>486</v>
      </c>
      <c r="B84" t="s">
        <v>3074</v>
      </c>
      <c r="D84" t="s">
        <v>488</v>
      </c>
      <c r="F84" t="s">
        <v>3075</v>
      </c>
      <c r="G84" t="s">
        <v>2200</v>
      </c>
      <c r="H84" s="442"/>
      <c r="I84" s="442">
        <v>13094.4</v>
      </c>
      <c r="J84" s="442"/>
      <c r="K84" s="442">
        <v>46410.239999999998</v>
      </c>
      <c r="L84" t="s">
        <v>2741</v>
      </c>
      <c r="M84" s="420" t="s">
        <v>98</v>
      </c>
      <c r="N84" s="442">
        <f t="shared" si="2"/>
        <v>13094.4</v>
      </c>
      <c r="O84" s="442">
        <f t="shared" si="3"/>
        <v>33315.839999999997</v>
      </c>
    </row>
    <row r="85" spans="1:15" outlineLevel="2" x14ac:dyDescent="0.15">
      <c r="A85" t="s">
        <v>486</v>
      </c>
      <c r="B85" t="s">
        <v>3076</v>
      </c>
      <c r="D85" t="s">
        <v>488</v>
      </c>
      <c r="F85" t="s">
        <v>3077</v>
      </c>
      <c r="G85" t="s">
        <v>3012</v>
      </c>
      <c r="H85" s="442"/>
      <c r="I85" s="442">
        <v>9820.7999999999993</v>
      </c>
      <c r="J85" s="442"/>
      <c r="K85" s="442">
        <v>34807.68</v>
      </c>
      <c r="L85" t="s">
        <v>3042</v>
      </c>
      <c r="M85" s="420"/>
      <c r="N85" s="442">
        <f t="shared" si="2"/>
        <v>9820.7999999999993</v>
      </c>
      <c r="O85" s="442">
        <f t="shared" si="3"/>
        <v>24986.880000000001</v>
      </c>
    </row>
    <row r="86" spans="1:15" outlineLevel="2" x14ac:dyDescent="0.15">
      <c r="A86" t="s">
        <v>486</v>
      </c>
      <c r="B86" t="s">
        <v>3085</v>
      </c>
      <c r="D86" t="s">
        <v>488</v>
      </c>
      <c r="F86" t="s">
        <v>2240</v>
      </c>
      <c r="G86" t="s">
        <v>964</v>
      </c>
      <c r="H86" s="442"/>
      <c r="I86" s="442">
        <v>11013.12</v>
      </c>
      <c r="J86" s="442"/>
      <c r="K86" s="442">
        <v>34804.68</v>
      </c>
      <c r="L86" t="s">
        <v>3029</v>
      </c>
      <c r="M86" s="420"/>
      <c r="N86" s="442">
        <f t="shared" si="2"/>
        <v>11013.12</v>
      </c>
      <c r="O86" s="442">
        <f t="shared" si="3"/>
        <v>23791.559999999998</v>
      </c>
    </row>
    <row r="87" spans="1:15" outlineLevel="2" x14ac:dyDescent="0.15">
      <c r="A87" t="s">
        <v>486</v>
      </c>
      <c r="B87" t="s">
        <v>3081</v>
      </c>
      <c r="D87" t="s">
        <v>488</v>
      </c>
      <c r="F87" t="s">
        <v>3082</v>
      </c>
      <c r="G87" t="s">
        <v>3083</v>
      </c>
      <c r="H87" s="442"/>
      <c r="I87" s="442">
        <v>9820.7999999999993</v>
      </c>
      <c r="J87" s="442"/>
      <c r="K87" s="442">
        <v>38290.980000000003</v>
      </c>
      <c r="L87" t="s">
        <v>3084</v>
      </c>
      <c r="M87" s="420"/>
      <c r="N87" s="442">
        <f t="shared" si="2"/>
        <v>9820.7999999999993</v>
      </c>
      <c r="O87" s="442">
        <f t="shared" si="3"/>
        <v>28470.180000000004</v>
      </c>
    </row>
    <row r="88" spans="1:15" outlineLevel="2" x14ac:dyDescent="0.15">
      <c r="A88" t="s">
        <v>486</v>
      </c>
      <c r="B88" t="s">
        <v>3086</v>
      </c>
      <c r="D88" t="s">
        <v>488</v>
      </c>
      <c r="F88" t="s">
        <v>2240</v>
      </c>
      <c r="G88" t="s">
        <v>964</v>
      </c>
      <c r="H88" s="442"/>
      <c r="I88" s="442">
        <v>9820.7999999999993</v>
      </c>
      <c r="J88" s="442"/>
      <c r="K88" s="442">
        <v>34807.68</v>
      </c>
      <c r="L88" t="s">
        <v>3031</v>
      </c>
      <c r="M88" s="420"/>
      <c r="N88" s="442">
        <f t="shared" si="2"/>
        <v>9820.7999999999993</v>
      </c>
      <c r="O88" s="442">
        <f t="shared" si="3"/>
        <v>24986.880000000001</v>
      </c>
    </row>
    <row r="89" spans="1:15" outlineLevel="1" x14ac:dyDescent="0.15">
      <c r="A89" s="555" t="s">
        <v>520</v>
      </c>
      <c r="B89" s="555"/>
      <c r="C89" s="555"/>
      <c r="D89" s="555"/>
      <c r="E89" s="555"/>
      <c r="F89" s="555"/>
      <c r="G89" s="555"/>
      <c r="H89" s="557">
        <f>SUBTOTAL(9,H84:H88)</f>
        <v>0</v>
      </c>
      <c r="I89" s="557">
        <f>SUBTOTAL(9,I84:I88)</f>
        <v>53569.919999999998</v>
      </c>
      <c r="J89" s="557">
        <f>SUBTOTAL(9,J84:J88)</f>
        <v>0</v>
      </c>
      <c r="K89" s="557">
        <f>SUBTOTAL(9,K84:K88)</f>
        <v>189121.26</v>
      </c>
      <c r="L89" s="555">
        <f>COUNTA(L84:L88)</f>
        <v>5</v>
      </c>
      <c r="M89" s="556"/>
      <c r="N89" s="557">
        <f>SUBTOTAL(9,N84:N88)</f>
        <v>53569.919999999998</v>
      </c>
      <c r="O89" s="557">
        <f>SUBTOTAL(9,O84:O88)</f>
        <v>135551.34</v>
      </c>
    </row>
    <row r="90" spans="1:15" ht="28" outlineLevel="2" x14ac:dyDescent="0.15">
      <c r="A90" t="s">
        <v>501</v>
      </c>
      <c r="B90" t="s">
        <v>3091</v>
      </c>
      <c r="C90" t="s">
        <v>508</v>
      </c>
      <c r="F90" t="s">
        <v>3092</v>
      </c>
      <c r="G90" t="s">
        <v>793</v>
      </c>
      <c r="H90" s="442"/>
      <c r="I90" s="442">
        <v>677268.4</v>
      </c>
      <c r="J90" s="442"/>
      <c r="K90" s="442">
        <v>2094003.39</v>
      </c>
      <c r="L90" t="s">
        <v>3093</v>
      </c>
      <c r="M90" s="420" t="s">
        <v>98</v>
      </c>
      <c r="N90" s="442">
        <f t="shared" si="2"/>
        <v>677268.4</v>
      </c>
      <c r="O90" s="442">
        <f t="shared" si="3"/>
        <v>1416734.9899999998</v>
      </c>
    </row>
    <row r="91" spans="1:15" ht="28" outlineLevel="2" x14ac:dyDescent="0.15">
      <c r="A91" t="s">
        <v>501</v>
      </c>
      <c r="B91" t="s">
        <v>3100</v>
      </c>
      <c r="C91" t="s">
        <v>3101</v>
      </c>
      <c r="F91" t="s">
        <v>3102</v>
      </c>
      <c r="G91" t="s">
        <v>150</v>
      </c>
      <c r="H91" s="442"/>
      <c r="I91" s="442">
        <v>2896628.24</v>
      </c>
      <c r="J91" s="442">
        <v>6828810.9000000004</v>
      </c>
      <c r="K91" s="442"/>
      <c r="L91" t="s">
        <v>3103</v>
      </c>
      <c r="M91" s="420" t="s">
        <v>98</v>
      </c>
      <c r="N91" s="442">
        <f t="shared" si="2"/>
        <v>2896628.24</v>
      </c>
      <c r="O91" s="442">
        <f t="shared" si="3"/>
        <v>3932182.66</v>
      </c>
    </row>
    <row r="92" spans="1:15" ht="28" outlineLevel="2" x14ac:dyDescent="0.15">
      <c r="A92" t="s">
        <v>501</v>
      </c>
      <c r="B92" t="s">
        <v>3104</v>
      </c>
      <c r="C92" t="s">
        <v>3105</v>
      </c>
      <c r="F92" t="s">
        <v>3106</v>
      </c>
      <c r="G92" t="s">
        <v>1142</v>
      </c>
      <c r="H92" s="442"/>
      <c r="I92" s="442">
        <v>902496</v>
      </c>
      <c r="J92" s="442">
        <v>3947400</v>
      </c>
      <c r="K92" s="442"/>
      <c r="L92" t="s">
        <v>3107</v>
      </c>
      <c r="M92" s="420" t="s">
        <v>98</v>
      </c>
      <c r="N92" s="442">
        <f t="shared" si="2"/>
        <v>902496</v>
      </c>
      <c r="O92" s="442">
        <f t="shared" si="3"/>
        <v>3044904</v>
      </c>
    </row>
    <row r="93" spans="1:15" outlineLevel="1" x14ac:dyDescent="0.15">
      <c r="A93" s="555" t="s">
        <v>521</v>
      </c>
      <c r="B93" s="555"/>
      <c r="C93" s="555"/>
      <c r="D93" s="555"/>
      <c r="E93" s="555"/>
      <c r="F93" s="555"/>
      <c r="G93" s="555"/>
      <c r="H93" s="557">
        <f>SUBTOTAL(9,H90:H92)</f>
        <v>0</v>
      </c>
      <c r="I93" s="557">
        <f>SUBTOTAL(9,I90:I92)</f>
        <v>4476392.6400000006</v>
      </c>
      <c r="J93" s="557">
        <f>SUBTOTAL(9,J90:J92)</f>
        <v>10776210.9</v>
      </c>
      <c r="K93" s="557">
        <f>SUBTOTAL(9,K90:K92)</f>
        <v>2094003.39</v>
      </c>
      <c r="L93" s="555">
        <f>COUNTA(L90:L92)</f>
        <v>3</v>
      </c>
      <c r="M93" s="556"/>
      <c r="N93" s="557">
        <f>SUBTOTAL(9,N90:N92)</f>
        <v>4476392.6400000006</v>
      </c>
      <c r="O93" s="557">
        <f>SUBTOTAL(9,O90:O92)</f>
        <v>8393821.6500000004</v>
      </c>
    </row>
    <row r="94" spans="1:15" x14ac:dyDescent="0.15">
      <c r="A94" s="674" t="s">
        <v>522</v>
      </c>
      <c r="B94" s="674"/>
      <c r="C94" s="674"/>
      <c r="D94" s="674"/>
      <c r="E94" s="674"/>
      <c r="F94" s="674"/>
      <c r="G94" s="674"/>
      <c r="H94" s="676">
        <f>SUBTOTAL(9,H2:H92)</f>
        <v>5610621</v>
      </c>
      <c r="I94" s="676">
        <f>SUBTOTAL(9,I2:I92)</f>
        <v>5919984.290000001</v>
      </c>
      <c r="J94" s="676">
        <f>SUBTOTAL(9,J2:J92)</f>
        <v>10776210.9</v>
      </c>
      <c r="K94" s="676">
        <f>SUBTOTAL(9,K2:K92)</f>
        <v>7104466.7599999998</v>
      </c>
      <c r="L94" s="674"/>
      <c r="M94" s="675"/>
      <c r="N94" s="676">
        <f>SUBTOTAL(9,N2:N92)</f>
        <v>11530605.290000001</v>
      </c>
      <c r="O94" s="676">
        <f>SUBTOTAL(9,O2:O92)</f>
        <v>11850693.369999999</v>
      </c>
    </row>
    <row r="96" spans="1:15" x14ac:dyDescent="0.15">
      <c r="L96" s="553"/>
      <c r="M96" s="585" t="s">
        <v>45</v>
      </c>
      <c r="N96" s="581">
        <f>SUM(N94:O94)</f>
        <v>23381298.66</v>
      </c>
    </row>
  </sheetData>
  <conditionalFormatting sqref="A1:M1">
    <cfRule type="expression" dxfId="35" priority="9">
      <formula>_xlfn.ISFORMULA($I1048532)</formula>
    </cfRule>
  </conditionalFormatting>
  <conditionalFormatting sqref="B1">
    <cfRule type="duplicateValues" dxfId="34" priority="1"/>
    <cfRule type="duplicateValues" dxfId="33" priority="2"/>
    <cfRule type="duplicateValues" dxfId="32" priority="3"/>
    <cfRule type="duplicateValues" dxfId="31" priority="4"/>
    <cfRule type="duplicateValues" dxfId="30" priority="5"/>
    <cfRule type="duplicateValues" dxfId="29" priority="6"/>
    <cfRule type="duplicateValues" dxfId="28" priority="7"/>
    <cfRule type="duplicateValues" dxfId="27" priority="8"/>
    <cfRule type="duplicateValues" dxfId="26" priority="11"/>
  </conditionalFormatting>
  <conditionalFormatting sqref="N1:O1">
    <cfRule type="expression" dxfId="25" priority="10">
      <formula>_xlfn.ISFORMULA($I1048534)</formula>
    </cfRule>
  </conditionalFormatting>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5AFED-06F4-4568-91C7-C22725691B0C}">
  <dimension ref="A1:J149"/>
  <sheetViews>
    <sheetView workbookViewId="0">
      <selection activeCell="M24" sqref="M24"/>
    </sheetView>
  </sheetViews>
  <sheetFormatPr baseColWidth="10" defaultColWidth="8.83203125" defaultRowHeight="13" x14ac:dyDescent="0.15"/>
  <cols>
    <col min="1" max="1" width="23.6640625" customWidth="1"/>
    <col min="2" max="2" width="35.33203125" customWidth="1"/>
    <col min="3" max="3" width="21.1640625" customWidth="1"/>
    <col min="5" max="5" width="34.83203125" customWidth="1"/>
    <col min="6" max="6" width="48.5" customWidth="1"/>
    <col min="7" max="7" width="16.5" customWidth="1"/>
    <col min="9" max="9" width="47.33203125" customWidth="1"/>
    <col min="10" max="10" width="18" customWidth="1"/>
  </cols>
  <sheetData>
    <row r="1" spans="1:10" ht="17" thickBot="1" x14ac:dyDescent="0.25">
      <c r="A1" t="s">
        <v>523</v>
      </c>
      <c r="E1" t="s">
        <v>2094</v>
      </c>
      <c r="I1" s="81" t="s">
        <v>1405</v>
      </c>
      <c r="J1" s="81"/>
    </row>
    <row r="2" spans="1:10" ht="35" thickBot="1" x14ac:dyDescent="0.25">
      <c r="A2" s="669" t="s">
        <v>2092</v>
      </c>
      <c r="B2" s="669" t="s">
        <v>2093</v>
      </c>
      <c r="C2" s="669" t="s">
        <v>1808</v>
      </c>
      <c r="E2" s="655" t="s">
        <v>2092</v>
      </c>
      <c r="F2" s="655" t="s">
        <v>2093</v>
      </c>
      <c r="G2" s="660" t="s">
        <v>1808</v>
      </c>
      <c r="I2" s="671" t="s">
        <v>644</v>
      </c>
      <c r="J2" s="671" t="s">
        <v>645</v>
      </c>
    </row>
    <row r="3" spans="1:10" ht="18" thickBot="1" x14ac:dyDescent="0.2">
      <c r="A3" s="546"/>
      <c r="B3" s="546"/>
      <c r="C3" s="626"/>
      <c r="E3" s="655" t="s">
        <v>1813</v>
      </c>
      <c r="F3" s="655" t="s">
        <v>1814</v>
      </c>
      <c r="G3" s="629">
        <v>7425.2</v>
      </c>
      <c r="I3" s="670" t="s">
        <v>51</v>
      </c>
      <c r="J3" s="696">
        <v>5</v>
      </c>
    </row>
    <row r="4" spans="1:10" ht="18" thickBot="1" x14ac:dyDescent="0.2">
      <c r="A4" s="655" t="s">
        <v>1809</v>
      </c>
      <c r="B4" s="655" t="s">
        <v>1810</v>
      </c>
      <c r="C4" s="629">
        <v>72574</v>
      </c>
      <c r="E4" s="655" t="s">
        <v>1888</v>
      </c>
      <c r="F4" s="655" t="s">
        <v>1889</v>
      </c>
      <c r="G4" s="625">
        <v>65</v>
      </c>
      <c r="I4" s="673" t="s">
        <v>572</v>
      </c>
      <c r="J4" s="697">
        <v>109</v>
      </c>
    </row>
    <row r="5" spans="1:10" ht="18" thickBot="1" x14ac:dyDescent="0.2">
      <c r="A5" s="655" t="s">
        <v>1811</v>
      </c>
      <c r="B5" s="655" t="s">
        <v>1812</v>
      </c>
      <c r="C5" s="629">
        <v>8745.2099999999991</v>
      </c>
      <c r="E5" s="655" t="s">
        <v>1815</v>
      </c>
      <c r="F5" s="655" t="s">
        <v>1816</v>
      </c>
      <c r="G5" s="629">
        <v>2794</v>
      </c>
      <c r="I5" s="670" t="s">
        <v>590</v>
      </c>
      <c r="J5" s="696">
        <v>101</v>
      </c>
    </row>
    <row r="6" spans="1:10" ht="18" thickBot="1" x14ac:dyDescent="0.2">
      <c r="A6" s="543"/>
      <c r="B6" s="543"/>
      <c r="C6" s="543"/>
      <c r="E6" s="655" t="s">
        <v>1890</v>
      </c>
      <c r="F6" s="655" t="s">
        <v>1891</v>
      </c>
      <c r="G6" s="625">
        <v>477</v>
      </c>
      <c r="I6" s="673" t="s">
        <v>592</v>
      </c>
      <c r="J6" s="697">
        <v>74</v>
      </c>
    </row>
    <row r="7" spans="1:10" ht="18" thickTop="1" thickBot="1" x14ac:dyDescent="0.2">
      <c r="A7" s="799"/>
      <c r="B7" s="799"/>
      <c r="C7" s="799"/>
      <c r="E7" s="655" t="s">
        <v>1892</v>
      </c>
      <c r="F7" s="655" t="s">
        <v>1893</v>
      </c>
      <c r="G7" s="629">
        <v>1505</v>
      </c>
      <c r="I7" s="672"/>
      <c r="J7" s="698">
        <v>289</v>
      </c>
    </row>
    <row r="8" spans="1:10" ht="15" customHeight="1" x14ac:dyDescent="0.2">
      <c r="A8" s="842" t="s">
        <v>2261</v>
      </c>
      <c r="B8" s="842" t="s">
        <v>2262</v>
      </c>
      <c r="C8" s="630">
        <v>186</v>
      </c>
      <c r="E8" s="655" t="s">
        <v>1817</v>
      </c>
      <c r="F8" s="655" t="s">
        <v>1818</v>
      </c>
      <c r="G8" s="629">
        <v>5762</v>
      </c>
      <c r="I8" s="81"/>
      <c r="J8" s="81"/>
    </row>
    <row r="9" spans="1:10" ht="17" thickBot="1" x14ac:dyDescent="0.25">
      <c r="A9" s="843"/>
      <c r="B9" s="843"/>
      <c r="C9" s="631"/>
      <c r="E9" s="655" t="s">
        <v>1819</v>
      </c>
      <c r="F9" s="655" t="s">
        <v>1820</v>
      </c>
      <c r="G9" s="629">
        <v>7581</v>
      </c>
      <c r="I9" s="81" t="s">
        <v>646</v>
      </c>
      <c r="J9" s="81"/>
    </row>
    <row r="10" spans="1:10" ht="47.5" customHeight="1" thickBot="1" x14ac:dyDescent="0.25">
      <c r="A10" s="842" t="s">
        <v>2263</v>
      </c>
      <c r="B10" s="842" t="s">
        <v>2264</v>
      </c>
      <c r="C10" s="632">
        <v>1857</v>
      </c>
      <c r="E10" s="543"/>
      <c r="F10" s="543"/>
      <c r="G10" s="543"/>
      <c r="I10" s="671" t="s">
        <v>647</v>
      </c>
      <c r="J10" s="671" t="s">
        <v>645</v>
      </c>
    </row>
    <row r="11" spans="1:10" ht="18" thickBot="1" x14ac:dyDescent="0.2">
      <c r="A11" s="843"/>
      <c r="B11" s="843"/>
      <c r="C11" s="633"/>
      <c r="E11" s="799"/>
      <c r="F11" s="799"/>
      <c r="G11" s="799"/>
      <c r="I11" s="670" t="s">
        <v>623</v>
      </c>
      <c r="J11" s="696">
        <v>4</v>
      </c>
    </row>
    <row r="12" spans="1:10" ht="18" thickBot="1" x14ac:dyDescent="0.2">
      <c r="A12" s="655" t="s">
        <v>1819</v>
      </c>
      <c r="B12" s="655" t="s">
        <v>1820</v>
      </c>
      <c r="C12" s="629">
        <v>2872</v>
      </c>
      <c r="E12" s="655" t="s">
        <v>1894</v>
      </c>
      <c r="F12" s="655" t="s">
        <v>1895</v>
      </c>
      <c r="G12" s="629">
        <v>1535</v>
      </c>
      <c r="I12" s="673" t="s">
        <v>625</v>
      </c>
      <c r="J12" s="697">
        <v>19</v>
      </c>
    </row>
    <row r="13" spans="1:10" ht="18" thickBot="1" x14ac:dyDescent="0.2">
      <c r="A13" s="655" t="s">
        <v>1894</v>
      </c>
      <c r="B13" s="655" t="s">
        <v>1895</v>
      </c>
      <c r="C13" s="625">
        <v>119</v>
      </c>
      <c r="E13" s="655" t="s">
        <v>1896</v>
      </c>
      <c r="F13" s="655" t="s">
        <v>1897</v>
      </c>
      <c r="G13" s="625">
        <v>226</v>
      </c>
      <c r="I13" s="670" t="s">
        <v>648</v>
      </c>
      <c r="J13" s="696">
        <v>7</v>
      </c>
    </row>
    <row r="14" spans="1:10" ht="16.25" customHeight="1" thickBot="1" x14ac:dyDescent="0.2">
      <c r="A14" s="842" t="s">
        <v>2422</v>
      </c>
      <c r="B14" s="844" t="s">
        <v>2423</v>
      </c>
      <c r="C14" s="630">
        <v>102</v>
      </c>
      <c r="E14" s="655" t="s">
        <v>2095</v>
      </c>
      <c r="F14" s="655" t="s">
        <v>2096</v>
      </c>
      <c r="G14" s="625">
        <v>200</v>
      </c>
      <c r="I14" s="673" t="s">
        <v>627</v>
      </c>
      <c r="J14" s="697">
        <v>9</v>
      </c>
    </row>
    <row r="15" spans="1:10" ht="18" thickBot="1" x14ac:dyDescent="0.2">
      <c r="A15" s="843"/>
      <c r="B15" s="845"/>
      <c r="C15" s="631"/>
      <c r="E15" s="655" t="s">
        <v>1902</v>
      </c>
      <c r="F15" s="655" t="s">
        <v>1903</v>
      </c>
      <c r="G15" s="629">
        <v>1285</v>
      </c>
      <c r="I15" s="670" t="s">
        <v>576</v>
      </c>
      <c r="J15" s="696">
        <v>10</v>
      </c>
    </row>
    <row r="16" spans="1:10" ht="32" customHeight="1" thickBot="1" x14ac:dyDescent="0.2">
      <c r="A16" s="842" t="s">
        <v>1821</v>
      </c>
      <c r="B16" s="842" t="s">
        <v>1822</v>
      </c>
      <c r="C16" s="632">
        <v>1333</v>
      </c>
      <c r="E16" s="655" t="s">
        <v>1904</v>
      </c>
      <c r="F16" s="655" t="s">
        <v>1905</v>
      </c>
      <c r="G16" s="625">
        <v>161</v>
      </c>
      <c r="I16" s="673" t="s">
        <v>629</v>
      </c>
      <c r="J16" s="697">
        <v>32</v>
      </c>
    </row>
    <row r="17" spans="1:10" ht="18" thickBot="1" x14ac:dyDescent="0.2">
      <c r="A17" s="843"/>
      <c r="B17" s="843"/>
      <c r="C17" s="633"/>
      <c r="E17" s="655" t="s">
        <v>1821</v>
      </c>
      <c r="F17" s="655" t="s">
        <v>1822</v>
      </c>
      <c r="G17" s="629">
        <v>2624</v>
      </c>
      <c r="I17" s="670" t="s">
        <v>631</v>
      </c>
      <c r="J17" s="696">
        <v>28</v>
      </c>
    </row>
    <row r="18" spans="1:10" ht="18" thickBot="1" x14ac:dyDescent="0.2">
      <c r="A18" s="655" t="s">
        <v>1823</v>
      </c>
      <c r="B18" s="655" t="s">
        <v>1824</v>
      </c>
      <c r="C18" s="625">
        <v>778</v>
      </c>
      <c r="E18" s="655" t="s">
        <v>1823</v>
      </c>
      <c r="F18" s="655" t="s">
        <v>1824</v>
      </c>
      <c r="G18" s="629">
        <v>3692</v>
      </c>
      <c r="I18" s="673" t="s">
        <v>633</v>
      </c>
      <c r="J18" s="697">
        <v>6</v>
      </c>
    </row>
    <row r="19" spans="1:10" ht="18" thickBot="1" x14ac:dyDescent="0.2">
      <c r="A19" s="655" t="s">
        <v>1825</v>
      </c>
      <c r="B19" s="655" t="s">
        <v>1826</v>
      </c>
      <c r="C19" s="625">
        <v>494</v>
      </c>
      <c r="E19" s="655" t="s">
        <v>1825</v>
      </c>
      <c r="F19" s="655" t="s">
        <v>1826</v>
      </c>
      <c r="G19" s="629">
        <v>2537</v>
      </c>
      <c r="I19" s="670" t="s">
        <v>641</v>
      </c>
      <c r="J19" s="696">
        <v>15</v>
      </c>
    </row>
    <row r="20" spans="1:10" ht="35" thickBot="1" x14ac:dyDescent="0.2">
      <c r="A20" s="655" t="s">
        <v>1827</v>
      </c>
      <c r="B20" s="655" t="s">
        <v>1828</v>
      </c>
      <c r="C20" s="629">
        <v>4402</v>
      </c>
      <c r="E20" s="655" t="s">
        <v>1829</v>
      </c>
      <c r="F20" s="655" t="s">
        <v>1830</v>
      </c>
      <c r="G20" s="629">
        <v>2042</v>
      </c>
      <c r="I20" s="673" t="s">
        <v>3137</v>
      </c>
      <c r="J20" s="697">
        <v>8</v>
      </c>
    </row>
    <row r="21" spans="1:10" ht="18" thickTop="1" thickBot="1" x14ac:dyDescent="0.2">
      <c r="A21" s="655" t="s">
        <v>1835</v>
      </c>
      <c r="B21" s="655" t="s">
        <v>1836</v>
      </c>
      <c r="C21" s="625">
        <v>595</v>
      </c>
      <c r="E21" s="655" t="s">
        <v>1831</v>
      </c>
      <c r="F21" s="655" t="s">
        <v>1832</v>
      </c>
      <c r="G21" s="629">
        <v>5361</v>
      </c>
      <c r="I21" s="672"/>
      <c r="J21" s="698">
        <v>138</v>
      </c>
    </row>
    <row r="22" spans="1:10" ht="16" x14ac:dyDescent="0.2">
      <c r="A22" s="655" t="s">
        <v>1837</v>
      </c>
      <c r="B22" s="655" t="s">
        <v>1838</v>
      </c>
      <c r="C22" s="629">
        <v>41093.56</v>
      </c>
      <c r="E22" s="655" t="s">
        <v>1833</v>
      </c>
      <c r="F22" s="655" t="s">
        <v>1834</v>
      </c>
      <c r="G22" s="629">
        <v>16469.53</v>
      </c>
      <c r="I22" s="81"/>
      <c r="J22" s="81"/>
    </row>
    <row r="23" spans="1:10" ht="17" thickBot="1" x14ac:dyDescent="0.25">
      <c r="A23" s="655" t="s">
        <v>1839</v>
      </c>
      <c r="B23" s="655" t="s">
        <v>1840</v>
      </c>
      <c r="C23" s="629">
        <v>25654.53</v>
      </c>
      <c r="E23" s="655" t="s">
        <v>2100</v>
      </c>
      <c r="F23" s="546"/>
      <c r="G23" s="625">
        <v>674</v>
      </c>
      <c r="I23" s="81" t="s">
        <v>3136</v>
      </c>
      <c r="J23" s="81"/>
    </row>
    <row r="24" spans="1:10" ht="35" thickBot="1" x14ac:dyDescent="0.25">
      <c r="A24" s="655" t="s">
        <v>1841</v>
      </c>
      <c r="B24" s="655" t="s">
        <v>1842</v>
      </c>
      <c r="C24" s="629">
        <v>9718</v>
      </c>
      <c r="E24" s="655" t="s">
        <v>1835</v>
      </c>
      <c r="F24" s="655" t="s">
        <v>1836</v>
      </c>
      <c r="G24" s="629">
        <v>187724</v>
      </c>
      <c r="I24" s="671" t="s">
        <v>647</v>
      </c>
      <c r="J24" s="671" t="s">
        <v>645</v>
      </c>
    </row>
    <row r="25" spans="1:10" ht="18" thickBot="1" x14ac:dyDescent="0.2">
      <c r="A25" s="655" t="s">
        <v>1843</v>
      </c>
      <c r="B25" s="655" t="s">
        <v>1844</v>
      </c>
      <c r="C25" s="629">
        <v>8037</v>
      </c>
      <c r="E25" s="655" t="s">
        <v>1906</v>
      </c>
      <c r="F25" s="546"/>
      <c r="G25" s="629">
        <v>16984</v>
      </c>
      <c r="I25" s="670" t="s">
        <v>637</v>
      </c>
      <c r="J25" s="696">
        <v>14</v>
      </c>
    </row>
    <row r="26" spans="1:10" ht="18" thickBot="1" x14ac:dyDescent="0.2">
      <c r="A26" s="655" t="s">
        <v>3141</v>
      </c>
      <c r="B26" s="546"/>
      <c r="C26" s="625">
        <v>65</v>
      </c>
      <c r="E26" s="655" t="s">
        <v>1837</v>
      </c>
      <c r="F26" s="655" t="s">
        <v>1838</v>
      </c>
      <c r="G26" s="629">
        <v>61607.64</v>
      </c>
      <c r="I26" s="673" t="s">
        <v>639</v>
      </c>
      <c r="J26" s="697">
        <v>3</v>
      </c>
    </row>
    <row r="27" spans="1:10" ht="18" thickTop="1" thickBot="1" x14ac:dyDescent="0.2">
      <c r="A27" s="655" t="s">
        <v>3149</v>
      </c>
      <c r="B27" s="546"/>
      <c r="C27" s="625">
        <v>219</v>
      </c>
      <c r="E27" s="655" t="s">
        <v>1839</v>
      </c>
      <c r="F27" s="655" t="s">
        <v>1840</v>
      </c>
      <c r="G27" s="625">
        <v>148</v>
      </c>
      <c r="I27" s="672"/>
      <c r="J27" s="698">
        <v>17</v>
      </c>
    </row>
    <row r="28" spans="1:10" ht="14" x14ac:dyDescent="0.15">
      <c r="A28" s="655" t="s">
        <v>3150</v>
      </c>
      <c r="B28" s="546"/>
      <c r="C28" s="625">
        <v>988</v>
      </c>
      <c r="E28" s="655" t="s">
        <v>1841</v>
      </c>
      <c r="F28" s="655" t="s">
        <v>1842</v>
      </c>
      <c r="G28" s="625">
        <v>48</v>
      </c>
    </row>
    <row r="29" spans="1:10" ht="14" x14ac:dyDescent="0.15">
      <c r="A29" s="655" t="s">
        <v>3151</v>
      </c>
      <c r="B29" s="546"/>
      <c r="C29" s="625">
        <v>552</v>
      </c>
      <c r="E29" s="655" t="s">
        <v>1843</v>
      </c>
      <c r="F29" s="655" t="s">
        <v>1844</v>
      </c>
      <c r="G29" s="625">
        <v>255</v>
      </c>
    </row>
    <row r="30" spans="1:10" ht="14" x14ac:dyDescent="0.15">
      <c r="A30" s="655" t="s">
        <v>3142</v>
      </c>
      <c r="B30" s="546"/>
      <c r="C30" s="625">
        <v>82</v>
      </c>
      <c r="E30" s="655" t="s">
        <v>3138</v>
      </c>
      <c r="F30" s="546"/>
      <c r="G30" s="629">
        <v>1801.08</v>
      </c>
    </row>
    <row r="31" spans="1:10" ht="14" x14ac:dyDescent="0.15">
      <c r="A31" s="655" t="s">
        <v>1845</v>
      </c>
      <c r="B31" s="655" t="s">
        <v>1846</v>
      </c>
      <c r="C31" s="625">
        <v>0</v>
      </c>
      <c r="E31" s="655" t="s">
        <v>3139</v>
      </c>
      <c r="F31" s="655" t="s">
        <v>3140</v>
      </c>
      <c r="G31" s="629">
        <v>9933.2000000000007</v>
      </c>
    </row>
    <row r="32" spans="1:10" ht="14" x14ac:dyDescent="0.15">
      <c r="A32" s="655" t="s">
        <v>1847</v>
      </c>
      <c r="B32" s="655" t="s">
        <v>1848</v>
      </c>
      <c r="C32" s="625">
        <v>0</v>
      </c>
      <c r="E32" s="655" t="s">
        <v>3141</v>
      </c>
      <c r="F32" s="546"/>
      <c r="G32" s="625">
        <v>130</v>
      </c>
    </row>
    <row r="33" spans="1:7" ht="14" x14ac:dyDescent="0.15">
      <c r="A33" s="656" t="s">
        <v>1849</v>
      </c>
      <c r="B33" s="546"/>
      <c r="C33" s="628">
        <v>180466.3</v>
      </c>
      <c r="E33" s="655" t="s">
        <v>3147</v>
      </c>
      <c r="F33" s="546"/>
      <c r="G33" s="629">
        <v>3371.12</v>
      </c>
    </row>
    <row r="34" spans="1:7" ht="14" x14ac:dyDescent="0.15">
      <c r="A34" s="547"/>
      <c r="B34" s="547"/>
      <c r="C34" s="668"/>
      <c r="E34" s="655" t="s">
        <v>3148</v>
      </c>
      <c r="F34" s="546"/>
      <c r="G34" s="629">
        <v>1539</v>
      </c>
    </row>
    <row r="35" spans="1:7" ht="14" x14ac:dyDescent="0.15">
      <c r="A35" s="836" t="s">
        <v>1850</v>
      </c>
      <c r="B35" s="837"/>
      <c r="C35" s="660" t="s">
        <v>1808</v>
      </c>
      <c r="E35" s="655" t="s">
        <v>3149</v>
      </c>
      <c r="F35" s="546"/>
      <c r="G35" s="625">
        <v>541</v>
      </c>
    </row>
    <row r="36" spans="1:7" ht="14" x14ac:dyDescent="0.15">
      <c r="A36" s="826" t="s">
        <v>1851</v>
      </c>
      <c r="B36" s="827"/>
      <c r="C36" s="626"/>
      <c r="E36" s="655" t="s">
        <v>3154</v>
      </c>
      <c r="F36" s="546"/>
      <c r="G36" s="625">
        <v>5</v>
      </c>
    </row>
    <row r="37" spans="1:7" ht="14" x14ac:dyDescent="0.15">
      <c r="A37" s="830" t="s">
        <v>1819</v>
      </c>
      <c r="B37" s="831"/>
      <c r="C37" s="629">
        <v>1862</v>
      </c>
      <c r="E37" s="655" t="s">
        <v>3150</v>
      </c>
      <c r="F37" s="546"/>
      <c r="G37" s="629">
        <v>4342</v>
      </c>
    </row>
    <row r="38" spans="1:7" ht="14" x14ac:dyDescent="0.15">
      <c r="A38" s="830" t="s">
        <v>1821</v>
      </c>
      <c r="B38" s="831"/>
      <c r="C38" s="629">
        <v>1333</v>
      </c>
      <c r="E38" s="655" t="s">
        <v>3151</v>
      </c>
      <c r="F38" s="546"/>
      <c r="G38" s="629">
        <v>6676</v>
      </c>
    </row>
    <row r="39" spans="1:7" ht="14" x14ac:dyDescent="0.15">
      <c r="A39" s="830" t="s">
        <v>1823</v>
      </c>
      <c r="B39" s="831"/>
      <c r="C39" s="625">
        <v>778</v>
      </c>
      <c r="E39" s="655" t="s">
        <v>3142</v>
      </c>
      <c r="F39" s="546"/>
      <c r="G39" s="629">
        <v>3684</v>
      </c>
    </row>
    <row r="40" spans="1:7" ht="14" x14ac:dyDescent="0.15">
      <c r="A40" s="830" t="s">
        <v>1825</v>
      </c>
      <c r="B40" s="831"/>
      <c r="C40" s="625">
        <v>212</v>
      </c>
      <c r="E40" s="655" t="s">
        <v>1908</v>
      </c>
      <c r="F40" s="655" t="s">
        <v>1909</v>
      </c>
      <c r="G40" s="629">
        <v>4346.82</v>
      </c>
    </row>
    <row r="41" spans="1:7" ht="14" x14ac:dyDescent="0.15">
      <c r="A41" s="830" t="s">
        <v>1837</v>
      </c>
      <c r="B41" s="831"/>
      <c r="C41" s="629">
        <v>23053.78</v>
      </c>
      <c r="E41" s="655" t="s">
        <v>1845</v>
      </c>
      <c r="F41" s="655" t="s">
        <v>1846</v>
      </c>
      <c r="G41" s="629">
        <v>53944</v>
      </c>
    </row>
    <row r="42" spans="1:7" x14ac:dyDescent="0.15">
      <c r="A42" s="826" t="s">
        <v>1852</v>
      </c>
      <c r="B42" s="827"/>
      <c r="C42" s="628">
        <v>27238.78</v>
      </c>
      <c r="E42" s="799"/>
      <c r="F42" s="799"/>
      <c r="G42" s="799"/>
    </row>
    <row r="43" spans="1:7" ht="14" x14ac:dyDescent="0.15">
      <c r="A43" s="799"/>
      <c r="B43" s="799"/>
      <c r="C43" s="799"/>
      <c r="E43" s="655" t="s">
        <v>1910</v>
      </c>
      <c r="F43" s="655" t="s">
        <v>1911</v>
      </c>
      <c r="G43" s="625">
        <v>128</v>
      </c>
    </row>
    <row r="44" spans="1:7" ht="14" x14ac:dyDescent="0.15">
      <c r="A44" s="826" t="s">
        <v>1853</v>
      </c>
      <c r="B44" s="827"/>
      <c r="C44" s="626"/>
      <c r="E44" s="655" t="s">
        <v>1847</v>
      </c>
      <c r="F44" s="655" t="s">
        <v>1848</v>
      </c>
      <c r="G44" s="629">
        <v>60645</v>
      </c>
    </row>
    <row r="45" spans="1:7" ht="14" x14ac:dyDescent="0.15">
      <c r="A45" s="830" t="s">
        <v>1819</v>
      </c>
      <c r="B45" s="831"/>
      <c r="C45" s="629">
        <v>1010</v>
      </c>
      <c r="E45" s="655" t="s">
        <v>1912</v>
      </c>
      <c r="F45" s="655" t="s">
        <v>1913</v>
      </c>
      <c r="G45" s="629">
        <v>1753.54</v>
      </c>
    </row>
    <row r="46" spans="1:7" ht="14" x14ac:dyDescent="0.15">
      <c r="A46" s="830" t="s">
        <v>1825</v>
      </c>
      <c r="B46" s="831"/>
      <c r="C46" s="625">
        <v>282</v>
      </c>
      <c r="E46" s="656" t="s">
        <v>1849</v>
      </c>
      <c r="F46" s="546"/>
      <c r="G46" s="628">
        <v>482022.13</v>
      </c>
    </row>
    <row r="47" spans="1:7" x14ac:dyDescent="0.15">
      <c r="A47" s="830" t="s">
        <v>1835</v>
      </c>
      <c r="B47" s="831"/>
      <c r="C47" s="625">
        <v>595</v>
      </c>
      <c r="E47" s="547"/>
      <c r="F47" s="547"/>
      <c r="G47" s="547"/>
    </row>
    <row r="48" spans="1:7" ht="14" x14ac:dyDescent="0.15">
      <c r="A48" s="830" t="s">
        <v>1837</v>
      </c>
      <c r="B48" s="831"/>
      <c r="C48" s="629">
        <v>18039.78</v>
      </c>
      <c r="E48" s="836" t="s">
        <v>1850</v>
      </c>
      <c r="F48" s="837"/>
      <c r="G48" s="660" t="s">
        <v>1808</v>
      </c>
    </row>
    <row r="49" spans="1:7" x14ac:dyDescent="0.15">
      <c r="A49" s="830" t="s">
        <v>3149</v>
      </c>
      <c r="B49" s="831"/>
      <c r="C49" s="625">
        <v>219</v>
      </c>
      <c r="E49" s="826" t="s">
        <v>1851</v>
      </c>
      <c r="F49" s="827"/>
      <c r="G49" s="546"/>
    </row>
    <row r="50" spans="1:7" x14ac:dyDescent="0.15">
      <c r="A50" s="826" t="s">
        <v>1854</v>
      </c>
      <c r="B50" s="827"/>
      <c r="C50" s="628">
        <v>20145.78</v>
      </c>
      <c r="E50" s="830" t="s">
        <v>1819</v>
      </c>
      <c r="F50" s="831"/>
      <c r="G50" s="629">
        <v>2793</v>
      </c>
    </row>
    <row r="51" spans="1:7" x14ac:dyDescent="0.15">
      <c r="A51" s="826" t="s">
        <v>1855</v>
      </c>
      <c r="B51" s="827"/>
      <c r="C51" s="636"/>
      <c r="E51" s="830" t="s">
        <v>1821</v>
      </c>
      <c r="F51" s="831"/>
      <c r="G51" s="629">
        <v>2624</v>
      </c>
    </row>
    <row r="52" spans="1:7" x14ac:dyDescent="0.15">
      <c r="A52" s="830" t="s">
        <v>1809</v>
      </c>
      <c r="B52" s="831"/>
      <c r="C52" s="625">
        <v>348</v>
      </c>
      <c r="E52" s="830" t="s">
        <v>1823</v>
      </c>
      <c r="F52" s="831"/>
      <c r="G52" s="629">
        <v>3692</v>
      </c>
    </row>
    <row r="53" spans="1:7" x14ac:dyDescent="0.15">
      <c r="A53" s="826" t="s">
        <v>1856</v>
      </c>
      <c r="B53" s="827"/>
      <c r="C53" s="635">
        <v>348</v>
      </c>
      <c r="E53" s="830" t="s">
        <v>1825</v>
      </c>
      <c r="F53" s="831"/>
      <c r="G53" s="629">
        <v>1016</v>
      </c>
    </row>
    <row r="54" spans="1:7" x14ac:dyDescent="0.15">
      <c r="A54" s="826" t="s">
        <v>3152</v>
      </c>
      <c r="B54" s="827"/>
      <c r="C54" s="626"/>
      <c r="E54" s="830" t="s">
        <v>1835</v>
      </c>
      <c r="F54" s="831"/>
      <c r="G54" s="629">
        <v>159351</v>
      </c>
    </row>
    <row r="55" spans="1:7" x14ac:dyDescent="0.15">
      <c r="A55" s="830" t="s">
        <v>1809</v>
      </c>
      <c r="B55" s="831"/>
      <c r="C55" s="625">
        <v>352</v>
      </c>
      <c r="E55" s="830" t="s">
        <v>1837</v>
      </c>
      <c r="F55" s="831"/>
      <c r="G55" s="629">
        <v>41676.42</v>
      </c>
    </row>
    <row r="56" spans="1:7" x14ac:dyDescent="0.15">
      <c r="A56" s="826" t="s">
        <v>3153</v>
      </c>
      <c r="B56" s="827"/>
      <c r="C56" s="635">
        <v>352</v>
      </c>
      <c r="E56" s="830" t="s">
        <v>1908</v>
      </c>
      <c r="F56" s="831"/>
      <c r="G56" s="629">
        <v>1726.32</v>
      </c>
    </row>
    <row r="57" spans="1:7" x14ac:dyDescent="0.15">
      <c r="A57" s="826" t="s">
        <v>1857</v>
      </c>
      <c r="B57" s="827"/>
      <c r="C57" s="626"/>
      <c r="E57" s="826" t="s">
        <v>1852</v>
      </c>
      <c r="F57" s="827"/>
      <c r="G57" s="628">
        <v>212878.74</v>
      </c>
    </row>
    <row r="58" spans="1:7" x14ac:dyDescent="0.15">
      <c r="A58" s="830" t="s">
        <v>1809</v>
      </c>
      <c r="B58" s="831"/>
      <c r="C58" s="629">
        <v>7342</v>
      </c>
      <c r="E58" s="826" t="s">
        <v>1853</v>
      </c>
      <c r="F58" s="827"/>
      <c r="G58" s="626"/>
    </row>
    <row r="59" spans="1:7" x14ac:dyDescent="0.15">
      <c r="A59" s="830" t="s">
        <v>1827</v>
      </c>
      <c r="B59" s="831"/>
      <c r="C59" s="629">
        <v>2726</v>
      </c>
      <c r="E59" s="830" t="s">
        <v>1819</v>
      </c>
      <c r="F59" s="831"/>
      <c r="G59" s="629">
        <v>2130</v>
      </c>
    </row>
    <row r="60" spans="1:7" x14ac:dyDescent="0.15">
      <c r="A60" s="826" t="s">
        <v>1858</v>
      </c>
      <c r="B60" s="827"/>
      <c r="C60" s="628">
        <v>10068</v>
      </c>
      <c r="E60" s="830" t="s">
        <v>1825</v>
      </c>
      <c r="F60" s="831"/>
      <c r="G60" s="629">
        <v>1521</v>
      </c>
    </row>
    <row r="61" spans="1:7" x14ac:dyDescent="0.15">
      <c r="A61" s="826" t="s">
        <v>2265</v>
      </c>
      <c r="B61" s="827"/>
      <c r="C61" s="626"/>
      <c r="E61" s="830" t="s">
        <v>1835</v>
      </c>
      <c r="F61" s="831"/>
      <c r="G61" s="629">
        <v>23559</v>
      </c>
    </row>
    <row r="62" spans="1:7" x14ac:dyDescent="0.15">
      <c r="A62" s="830" t="s">
        <v>1809</v>
      </c>
      <c r="B62" s="831"/>
      <c r="C62" s="625">
        <v>744</v>
      </c>
      <c r="E62" s="830" t="s">
        <v>1906</v>
      </c>
      <c r="F62" s="831"/>
      <c r="G62" s="629">
        <v>12676</v>
      </c>
    </row>
    <row r="63" spans="1:7" x14ac:dyDescent="0.15">
      <c r="A63" s="830" t="s">
        <v>2261</v>
      </c>
      <c r="B63" s="831"/>
      <c r="C63" s="625">
        <v>186</v>
      </c>
      <c r="E63" s="830" t="s">
        <v>1837</v>
      </c>
      <c r="F63" s="831"/>
      <c r="G63" s="629">
        <v>19855.22</v>
      </c>
    </row>
    <row r="64" spans="1:7" x14ac:dyDescent="0.15">
      <c r="A64" s="826" t="s">
        <v>2266</v>
      </c>
      <c r="B64" s="827"/>
      <c r="C64" s="635">
        <v>930</v>
      </c>
      <c r="E64" s="830" t="s">
        <v>3149</v>
      </c>
      <c r="F64" s="831"/>
      <c r="G64" s="625">
        <v>541</v>
      </c>
    </row>
    <row r="65" spans="1:7" x14ac:dyDescent="0.15">
      <c r="A65" s="826" t="s">
        <v>1861</v>
      </c>
      <c r="B65" s="827"/>
      <c r="C65" s="626"/>
      <c r="E65" s="830" t="s">
        <v>1908</v>
      </c>
      <c r="F65" s="831"/>
      <c r="G65" s="629">
        <v>2620.5</v>
      </c>
    </row>
    <row r="66" spans="1:7" x14ac:dyDescent="0.15">
      <c r="A66" s="830" t="s">
        <v>1839</v>
      </c>
      <c r="B66" s="831"/>
      <c r="C66" s="629">
        <v>25654.53</v>
      </c>
      <c r="E66" s="826" t="s">
        <v>1854</v>
      </c>
      <c r="F66" s="827"/>
      <c r="G66" s="628">
        <v>62902.720000000001</v>
      </c>
    </row>
    <row r="67" spans="1:7" x14ac:dyDescent="0.15">
      <c r="A67" s="826" t="s">
        <v>1862</v>
      </c>
      <c r="B67" s="827"/>
      <c r="C67" s="628">
        <v>25654.53</v>
      </c>
      <c r="E67" s="826" t="s">
        <v>1859</v>
      </c>
      <c r="F67" s="827"/>
      <c r="G67" s="626"/>
    </row>
    <row r="68" spans="1:7" x14ac:dyDescent="0.15">
      <c r="A68" s="826" t="s">
        <v>1916</v>
      </c>
      <c r="B68" s="827"/>
      <c r="C68" s="626"/>
      <c r="E68" s="830" t="s">
        <v>1837</v>
      </c>
      <c r="F68" s="831"/>
      <c r="G68" s="625">
        <v>76</v>
      </c>
    </row>
    <row r="69" spans="1:7" x14ac:dyDescent="0.15">
      <c r="A69" s="830" t="s">
        <v>3142</v>
      </c>
      <c r="B69" s="831"/>
      <c r="C69" s="625">
        <v>82</v>
      </c>
      <c r="E69" s="826" t="s">
        <v>1860</v>
      </c>
      <c r="F69" s="827"/>
      <c r="G69" s="635">
        <v>76</v>
      </c>
    </row>
    <row r="70" spans="1:7" x14ac:dyDescent="0.15">
      <c r="A70" s="826" t="s">
        <v>1917</v>
      </c>
      <c r="B70" s="827"/>
      <c r="C70" s="635">
        <v>82</v>
      </c>
      <c r="E70" s="826" t="s">
        <v>1861</v>
      </c>
      <c r="F70" s="827"/>
      <c r="G70" s="626"/>
    </row>
    <row r="71" spans="1:7" x14ac:dyDescent="0.15">
      <c r="A71" s="826" t="s">
        <v>1869</v>
      </c>
      <c r="B71" s="827"/>
      <c r="C71" s="636"/>
      <c r="E71" s="830" t="s">
        <v>1839</v>
      </c>
      <c r="F71" s="831"/>
      <c r="G71" s="625">
        <v>148</v>
      </c>
    </row>
    <row r="72" spans="1:7" x14ac:dyDescent="0.15">
      <c r="A72" s="830" t="s">
        <v>3151</v>
      </c>
      <c r="B72" s="831"/>
      <c r="C72" s="625">
        <v>552</v>
      </c>
      <c r="E72" s="826" t="s">
        <v>1862</v>
      </c>
      <c r="F72" s="827"/>
      <c r="G72" s="635">
        <v>148</v>
      </c>
    </row>
    <row r="73" spans="1:7" x14ac:dyDescent="0.15">
      <c r="A73" s="830" t="s">
        <v>1847</v>
      </c>
      <c r="B73" s="831"/>
      <c r="C73" s="625">
        <v>0</v>
      </c>
      <c r="E73" s="826" t="s">
        <v>1914</v>
      </c>
      <c r="F73" s="827"/>
      <c r="G73" s="626"/>
    </row>
    <row r="74" spans="1:7" x14ac:dyDescent="0.15">
      <c r="A74" s="826" t="s">
        <v>1870</v>
      </c>
      <c r="B74" s="827"/>
      <c r="C74" s="635">
        <v>552</v>
      </c>
      <c r="E74" s="830" t="s">
        <v>1890</v>
      </c>
      <c r="F74" s="831"/>
      <c r="G74" s="625">
        <v>477</v>
      </c>
    </row>
    <row r="75" spans="1:7" x14ac:dyDescent="0.15">
      <c r="A75" s="826" t="s">
        <v>1871</v>
      </c>
      <c r="B75" s="827"/>
      <c r="C75" s="636"/>
      <c r="E75" s="799"/>
      <c r="F75" s="799"/>
      <c r="G75" s="799"/>
    </row>
    <row r="76" spans="1:7" x14ac:dyDescent="0.15">
      <c r="A76" s="830" t="s">
        <v>3150</v>
      </c>
      <c r="B76" s="831"/>
      <c r="C76" s="625">
        <v>988</v>
      </c>
      <c r="E76" s="830" t="s">
        <v>3148</v>
      </c>
      <c r="F76" s="831"/>
      <c r="G76" s="629">
        <v>1539</v>
      </c>
    </row>
    <row r="77" spans="1:7" x14ac:dyDescent="0.15">
      <c r="A77" s="799"/>
      <c r="B77" s="799"/>
      <c r="C77" s="799"/>
      <c r="E77" s="826" t="s">
        <v>1915</v>
      </c>
      <c r="F77" s="827"/>
      <c r="G77" s="628">
        <v>2016</v>
      </c>
    </row>
    <row r="78" spans="1:7" x14ac:dyDescent="0.15">
      <c r="A78" s="830" t="s">
        <v>1845</v>
      </c>
      <c r="B78" s="831"/>
      <c r="C78" s="625">
        <v>0</v>
      </c>
      <c r="E78" s="826" t="s">
        <v>1863</v>
      </c>
      <c r="F78" s="827"/>
      <c r="G78" s="626"/>
    </row>
    <row r="79" spans="1:7" x14ac:dyDescent="0.15">
      <c r="A79" s="826" t="s">
        <v>1872</v>
      </c>
      <c r="B79" s="827"/>
      <c r="C79" s="635">
        <v>988</v>
      </c>
      <c r="E79" s="830" t="s">
        <v>1815</v>
      </c>
      <c r="F79" s="831"/>
      <c r="G79" s="629">
        <v>2794</v>
      </c>
    </row>
    <row r="80" spans="1:7" x14ac:dyDescent="0.15">
      <c r="A80" s="826" t="s">
        <v>1920</v>
      </c>
      <c r="B80" s="827"/>
      <c r="C80" s="626"/>
      <c r="E80" s="830" t="s">
        <v>3147</v>
      </c>
      <c r="F80" s="831"/>
      <c r="G80" s="629">
        <v>3371.12</v>
      </c>
    </row>
    <row r="81" spans="1:7" x14ac:dyDescent="0.15">
      <c r="A81" s="830" t="s">
        <v>3141</v>
      </c>
      <c r="B81" s="831"/>
      <c r="C81" s="625">
        <v>65</v>
      </c>
      <c r="E81" s="826" t="s">
        <v>1864</v>
      </c>
      <c r="F81" s="827"/>
      <c r="G81" s="628">
        <v>6165.12</v>
      </c>
    </row>
    <row r="82" spans="1:7" x14ac:dyDescent="0.15">
      <c r="A82" s="826" t="s">
        <v>1921</v>
      </c>
      <c r="B82" s="827"/>
      <c r="C82" s="635">
        <v>65</v>
      </c>
      <c r="E82" s="826" t="s">
        <v>1865</v>
      </c>
      <c r="F82" s="827"/>
      <c r="G82" s="636"/>
    </row>
    <row r="83" spans="1:7" x14ac:dyDescent="0.15">
      <c r="A83" s="826" t="s">
        <v>1873</v>
      </c>
      <c r="B83" s="827"/>
      <c r="C83" s="626"/>
      <c r="E83" s="830" t="s">
        <v>1833</v>
      </c>
      <c r="F83" s="831"/>
      <c r="G83" s="629">
        <v>16469.53</v>
      </c>
    </row>
    <row r="84" spans="1:7" x14ac:dyDescent="0.15">
      <c r="A84" s="830" t="s">
        <v>1809</v>
      </c>
      <c r="B84" s="831"/>
      <c r="C84" s="629">
        <v>7168</v>
      </c>
      <c r="E84" s="830" t="s">
        <v>3142</v>
      </c>
      <c r="F84" s="831"/>
      <c r="G84" s="629">
        <v>2872</v>
      </c>
    </row>
    <row r="85" spans="1:7" x14ac:dyDescent="0.15">
      <c r="A85" s="830" t="s">
        <v>1827</v>
      </c>
      <c r="B85" s="831"/>
      <c r="C85" s="629">
        <v>1334</v>
      </c>
      <c r="E85" s="826" t="s">
        <v>1866</v>
      </c>
      <c r="F85" s="827"/>
      <c r="G85" s="628">
        <v>19341.53</v>
      </c>
    </row>
    <row r="86" spans="1:7" x14ac:dyDescent="0.15">
      <c r="A86" s="826" t="s">
        <v>1874</v>
      </c>
      <c r="B86" s="827"/>
      <c r="C86" s="628">
        <v>8502</v>
      </c>
      <c r="E86" s="826" t="s">
        <v>1916</v>
      </c>
      <c r="F86" s="827"/>
      <c r="G86" s="626"/>
    </row>
    <row r="87" spans="1:7" x14ac:dyDescent="0.15">
      <c r="A87" s="826" t="s">
        <v>1875</v>
      </c>
      <c r="B87" s="827"/>
      <c r="C87" s="626"/>
      <c r="E87" s="830" t="s">
        <v>3142</v>
      </c>
      <c r="F87" s="831"/>
      <c r="G87" s="625">
        <v>812</v>
      </c>
    </row>
    <row r="88" spans="1:7" x14ac:dyDescent="0.15">
      <c r="A88" s="830" t="s">
        <v>1809</v>
      </c>
      <c r="B88" s="831"/>
      <c r="C88" s="629">
        <v>55924</v>
      </c>
      <c r="E88" s="826" t="s">
        <v>1917</v>
      </c>
      <c r="F88" s="827"/>
      <c r="G88" s="635">
        <v>812</v>
      </c>
    </row>
    <row r="89" spans="1:7" x14ac:dyDescent="0.15">
      <c r="A89" s="830" t="s">
        <v>2422</v>
      </c>
      <c r="B89" s="831"/>
      <c r="C89" s="625">
        <v>102</v>
      </c>
      <c r="E89" s="826" t="s">
        <v>1867</v>
      </c>
      <c r="F89" s="827"/>
      <c r="G89" s="626"/>
    </row>
    <row r="90" spans="1:7" x14ac:dyDescent="0.15">
      <c r="A90" s="826" t="s">
        <v>1876</v>
      </c>
      <c r="B90" s="827"/>
      <c r="C90" s="628">
        <v>56026</v>
      </c>
      <c r="E90" s="830" t="s">
        <v>1813</v>
      </c>
      <c r="F90" s="831"/>
      <c r="G90" s="629">
        <v>1787.2</v>
      </c>
    </row>
    <row r="91" spans="1:7" x14ac:dyDescent="0.15">
      <c r="A91" s="826" t="s">
        <v>1877</v>
      </c>
      <c r="B91" s="827"/>
      <c r="C91" s="626"/>
      <c r="E91" s="830" t="s">
        <v>3138</v>
      </c>
      <c r="F91" s="831"/>
      <c r="G91" s="629">
        <v>1801.08</v>
      </c>
    </row>
    <row r="92" spans="1:7" x14ac:dyDescent="0.15">
      <c r="A92" s="830" t="s">
        <v>1809</v>
      </c>
      <c r="B92" s="831"/>
      <c r="C92" s="625">
        <v>431</v>
      </c>
      <c r="E92" s="830" t="s">
        <v>3139</v>
      </c>
      <c r="F92" s="831"/>
      <c r="G92" s="629">
        <v>4431.2</v>
      </c>
    </row>
    <row r="93" spans="1:7" x14ac:dyDescent="0.15">
      <c r="A93" s="830" t="s">
        <v>1827</v>
      </c>
      <c r="B93" s="831"/>
      <c r="C93" s="625">
        <v>342</v>
      </c>
      <c r="E93" s="826" t="s">
        <v>1868</v>
      </c>
      <c r="F93" s="827"/>
      <c r="G93" s="628">
        <v>8019.48</v>
      </c>
    </row>
    <row r="94" spans="1:7" x14ac:dyDescent="0.15">
      <c r="A94" s="826" t="s">
        <v>1878</v>
      </c>
      <c r="B94" s="827"/>
      <c r="C94" s="635">
        <v>773</v>
      </c>
      <c r="E94" s="826" t="s">
        <v>1869</v>
      </c>
      <c r="F94" s="827"/>
      <c r="G94" s="636"/>
    </row>
    <row r="95" spans="1:7" x14ac:dyDescent="0.15">
      <c r="A95" s="826" t="s">
        <v>2267</v>
      </c>
      <c r="B95" s="827"/>
      <c r="C95" s="626"/>
      <c r="E95" s="830" t="s">
        <v>1896</v>
      </c>
      <c r="F95" s="831"/>
      <c r="G95" s="625">
        <v>226</v>
      </c>
    </row>
    <row r="96" spans="1:7" x14ac:dyDescent="0.15">
      <c r="A96" s="830" t="s">
        <v>2263</v>
      </c>
      <c r="B96" s="831"/>
      <c r="C96" s="629">
        <v>1857</v>
      </c>
      <c r="E96" s="830" t="s">
        <v>1831</v>
      </c>
      <c r="F96" s="831"/>
      <c r="G96" s="629">
        <v>5361</v>
      </c>
    </row>
    <row r="97" spans="1:7" x14ac:dyDescent="0.15">
      <c r="A97" s="826" t="s">
        <v>2268</v>
      </c>
      <c r="B97" s="827"/>
      <c r="C97" s="628">
        <v>1857</v>
      </c>
      <c r="E97" s="830" t="s">
        <v>1835</v>
      </c>
      <c r="F97" s="831"/>
      <c r="G97" s="629">
        <v>4814</v>
      </c>
    </row>
    <row r="98" spans="1:7" x14ac:dyDescent="0.15">
      <c r="A98" s="826" t="s">
        <v>1879</v>
      </c>
      <c r="B98" s="827"/>
      <c r="C98" s="626"/>
      <c r="E98" s="830" t="s">
        <v>1906</v>
      </c>
      <c r="F98" s="831"/>
      <c r="G98" s="629">
        <v>4308</v>
      </c>
    </row>
    <row r="99" spans="1:7" x14ac:dyDescent="0.15">
      <c r="A99" s="830" t="s">
        <v>1843</v>
      </c>
      <c r="B99" s="831"/>
      <c r="C99" s="629">
        <v>8037</v>
      </c>
      <c r="E99" s="830" t="s">
        <v>3151</v>
      </c>
      <c r="F99" s="831"/>
      <c r="G99" s="629">
        <v>6676</v>
      </c>
    </row>
    <row r="100" spans="1:7" x14ac:dyDescent="0.15">
      <c r="A100" s="826" t="s">
        <v>1880</v>
      </c>
      <c r="B100" s="827"/>
      <c r="C100" s="628">
        <v>8037</v>
      </c>
      <c r="E100" s="830" t="s">
        <v>1847</v>
      </c>
      <c r="F100" s="831"/>
      <c r="G100" s="629">
        <v>60645</v>
      </c>
    </row>
    <row r="101" spans="1:7" x14ac:dyDescent="0.15">
      <c r="A101" s="826" t="s">
        <v>1928</v>
      </c>
      <c r="B101" s="827"/>
      <c r="C101" s="626"/>
      <c r="E101" s="830" t="s">
        <v>1912</v>
      </c>
      <c r="F101" s="831"/>
      <c r="G101" s="629">
        <v>1753.54</v>
      </c>
    </row>
    <row r="102" spans="1:7" x14ac:dyDescent="0.15">
      <c r="A102" s="830" t="s">
        <v>1894</v>
      </c>
      <c r="B102" s="831"/>
      <c r="C102" s="625">
        <v>119</v>
      </c>
      <c r="E102" s="826" t="s">
        <v>1870</v>
      </c>
      <c r="F102" s="827"/>
      <c r="G102" s="628">
        <v>83783.539999999994</v>
      </c>
    </row>
    <row r="103" spans="1:7" x14ac:dyDescent="0.15">
      <c r="A103" s="826" t="s">
        <v>1929</v>
      </c>
      <c r="B103" s="827"/>
      <c r="C103" s="635">
        <v>119</v>
      </c>
      <c r="E103" s="826" t="s">
        <v>1871</v>
      </c>
      <c r="F103" s="827"/>
      <c r="G103" s="636"/>
    </row>
    <row r="104" spans="1:7" x14ac:dyDescent="0.15">
      <c r="A104" s="826" t="s">
        <v>1881</v>
      </c>
      <c r="B104" s="827"/>
      <c r="C104" s="626"/>
      <c r="E104" s="830" t="s">
        <v>1829</v>
      </c>
      <c r="F104" s="831"/>
      <c r="G104" s="629">
        <v>2042</v>
      </c>
    </row>
    <row r="105" spans="1:7" x14ac:dyDescent="0.15">
      <c r="A105" s="830" t="s">
        <v>1841</v>
      </c>
      <c r="B105" s="831"/>
      <c r="C105" s="629">
        <v>9718</v>
      </c>
      <c r="E105" s="830" t="s">
        <v>3150</v>
      </c>
      <c r="F105" s="831"/>
      <c r="G105" s="629">
        <v>4342</v>
      </c>
    </row>
    <row r="106" spans="1:7" x14ac:dyDescent="0.15">
      <c r="A106" s="826" t="s">
        <v>1882</v>
      </c>
      <c r="B106" s="827"/>
      <c r="C106" s="628">
        <v>9718</v>
      </c>
      <c r="E106" s="799"/>
      <c r="F106" s="799"/>
      <c r="G106" s="799"/>
    </row>
    <row r="107" spans="1:7" x14ac:dyDescent="0.15">
      <c r="A107" s="826" t="s">
        <v>1883</v>
      </c>
      <c r="B107" s="827"/>
      <c r="C107" s="626"/>
      <c r="E107" s="830" t="s">
        <v>1845</v>
      </c>
      <c r="F107" s="831"/>
      <c r="G107" s="629">
        <v>53944</v>
      </c>
    </row>
    <row r="108" spans="1:7" x14ac:dyDescent="0.15">
      <c r="A108" s="830" t="s">
        <v>1809</v>
      </c>
      <c r="B108" s="831"/>
      <c r="C108" s="625">
        <v>265</v>
      </c>
      <c r="E108" s="826" t="s">
        <v>1872</v>
      </c>
      <c r="F108" s="827"/>
      <c r="G108" s="628">
        <v>60328</v>
      </c>
    </row>
    <row r="109" spans="1:7" x14ac:dyDescent="0.15">
      <c r="A109" s="830" t="s">
        <v>1811</v>
      </c>
      <c r="B109" s="831"/>
      <c r="C109" s="629">
        <v>1248</v>
      </c>
      <c r="E109" s="826" t="s">
        <v>1920</v>
      </c>
      <c r="F109" s="827"/>
      <c r="G109" s="626"/>
    </row>
    <row r="110" spans="1:7" x14ac:dyDescent="0.15">
      <c r="A110" s="826" t="s">
        <v>1884</v>
      </c>
      <c r="B110" s="827"/>
      <c r="C110" s="628">
        <v>1513</v>
      </c>
      <c r="E110" s="830" t="s">
        <v>1888</v>
      </c>
      <c r="F110" s="831"/>
      <c r="G110" s="625">
        <v>65</v>
      </c>
    </row>
    <row r="111" spans="1:7" x14ac:dyDescent="0.15">
      <c r="A111" s="799"/>
      <c r="B111" s="799"/>
      <c r="C111" s="799"/>
      <c r="E111" s="830" t="s">
        <v>3141</v>
      </c>
      <c r="F111" s="831"/>
      <c r="G111" s="625">
        <v>130</v>
      </c>
    </row>
    <row r="112" spans="1:7" x14ac:dyDescent="0.15">
      <c r="A112" s="826" t="s">
        <v>3143</v>
      </c>
      <c r="B112" s="827"/>
      <c r="C112" s="626"/>
      <c r="E112" s="826" t="s">
        <v>1921</v>
      </c>
      <c r="F112" s="827"/>
      <c r="G112" s="635">
        <v>195</v>
      </c>
    </row>
    <row r="113" spans="1:7" x14ac:dyDescent="0.15">
      <c r="A113" s="830" t="s">
        <v>1811</v>
      </c>
      <c r="B113" s="831"/>
      <c r="C113" s="629">
        <v>7497.21</v>
      </c>
      <c r="E113" s="826" t="s">
        <v>1879</v>
      </c>
      <c r="F113" s="827"/>
      <c r="G113" s="626"/>
    </row>
    <row r="114" spans="1:7" x14ac:dyDescent="0.15">
      <c r="A114" s="826" t="s">
        <v>3144</v>
      </c>
      <c r="B114" s="827"/>
      <c r="C114" s="628">
        <v>7497.21</v>
      </c>
      <c r="E114" s="830" t="s">
        <v>1843</v>
      </c>
      <c r="F114" s="831"/>
      <c r="G114" s="625">
        <v>255</v>
      </c>
    </row>
    <row r="115" spans="1:7" x14ac:dyDescent="0.15">
      <c r="A115" s="826" t="s">
        <v>1849</v>
      </c>
      <c r="B115" s="827"/>
      <c r="C115" s="628">
        <v>180466.3</v>
      </c>
      <c r="E115" s="826" t="s">
        <v>1880</v>
      </c>
      <c r="F115" s="827"/>
      <c r="G115" s="635">
        <v>255</v>
      </c>
    </row>
    <row r="116" spans="1:7" x14ac:dyDescent="0.15">
      <c r="E116" s="826" t="s">
        <v>1922</v>
      </c>
      <c r="F116" s="827"/>
      <c r="G116" s="626"/>
    </row>
    <row r="117" spans="1:7" x14ac:dyDescent="0.15">
      <c r="E117" s="830" t="s">
        <v>1892</v>
      </c>
      <c r="F117" s="831"/>
      <c r="G117" s="629">
        <v>1505</v>
      </c>
    </row>
    <row r="118" spans="1:7" x14ac:dyDescent="0.15">
      <c r="E118" s="830" t="s">
        <v>2100</v>
      </c>
      <c r="F118" s="831"/>
      <c r="G118" s="625">
        <v>674</v>
      </c>
    </row>
    <row r="119" spans="1:7" x14ac:dyDescent="0.15">
      <c r="E119" s="830" t="s">
        <v>3154</v>
      </c>
      <c r="F119" s="831"/>
      <c r="G119" s="625">
        <v>5</v>
      </c>
    </row>
    <row r="120" spans="1:7" x14ac:dyDescent="0.15">
      <c r="E120" s="830" t="s">
        <v>1910</v>
      </c>
      <c r="F120" s="831"/>
      <c r="G120" s="625">
        <v>128</v>
      </c>
    </row>
    <row r="121" spans="1:7" x14ac:dyDescent="0.15">
      <c r="E121" s="826" t="s">
        <v>1923</v>
      </c>
      <c r="F121" s="827"/>
      <c r="G121" s="628">
        <v>2312</v>
      </c>
    </row>
    <row r="122" spans="1:7" x14ac:dyDescent="0.15">
      <c r="E122" s="826" t="s">
        <v>1924</v>
      </c>
      <c r="F122" s="827"/>
      <c r="G122" s="626"/>
    </row>
    <row r="123" spans="1:7" x14ac:dyDescent="0.15">
      <c r="E123" s="830" t="s">
        <v>1819</v>
      </c>
      <c r="F123" s="831"/>
      <c r="G123" s="629">
        <v>1446</v>
      </c>
    </row>
    <row r="124" spans="1:7" x14ac:dyDescent="0.15">
      <c r="E124" s="830" t="s">
        <v>1902</v>
      </c>
      <c r="F124" s="831"/>
      <c r="G124" s="629">
        <v>1285</v>
      </c>
    </row>
    <row r="125" spans="1:7" x14ac:dyDescent="0.15">
      <c r="E125" s="826" t="s">
        <v>1925</v>
      </c>
      <c r="F125" s="827"/>
      <c r="G125" s="628">
        <v>2731</v>
      </c>
    </row>
    <row r="126" spans="1:7" x14ac:dyDescent="0.15">
      <c r="E126" s="826" t="s">
        <v>1926</v>
      </c>
      <c r="F126" s="827"/>
      <c r="G126" s="626"/>
    </row>
    <row r="127" spans="1:7" x14ac:dyDescent="0.15">
      <c r="E127" s="830" t="s">
        <v>1904</v>
      </c>
      <c r="F127" s="831"/>
      <c r="G127" s="625">
        <v>161</v>
      </c>
    </row>
    <row r="128" spans="1:7" x14ac:dyDescent="0.15">
      <c r="E128" s="826" t="s">
        <v>1927</v>
      </c>
      <c r="F128" s="827"/>
      <c r="G128" s="635">
        <v>161</v>
      </c>
    </row>
    <row r="129" spans="5:7" x14ac:dyDescent="0.15">
      <c r="E129" s="826" t="s">
        <v>1928</v>
      </c>
      <c r="F129" s="827"/>
      <c r="G129" s="626"/>
    </row>
    <row r="130" spans="5:7" x14ac:dyDescent="0.15">
      <c r="E130" s="830" t="s">
        <v>1894</v>
      </c>
      <c r="F130" s="831"/>
      <c r="G130" s="629">
        <v>1535</v>
      </c>
    </row>
    <row r="131" spans="5:7" x14ac:dyDescent="0.15">
      <c r="E131" s="826" t="s">
        <v>1929</v>
      </c>
      <c r="F131" s="827"/>
      <c r="G131" s="628">
        <v>1535</v>
      </c>
    </row>
    <row r="132" spans="5:7" x14ac:dyDescent="0.15">
      <c r="E132" s="826" t="s">
        <v>2107</v>
      </c>
      <c r="F132" s="827"/>
      <c r="G132" s="636"/>
    </row>
    <row r="133" spans="5:7" x14ac:dyDescent="0.15">
      <c r="E133" s="830" t="s">
        <v>2095</v>
      </c>
      <c r="F133" s="831"/>
      <c r="G133" s="625">
        <v>200</v>
      </c>
    </row>
    <row r="134" spans="5:7" x14ac:dyDescent="0.15">
      <c r="E134" s="826" t="s">
        <v>2108</v>
      </c>
      <c r="F134" s="827"/>
      <c r="G134" s="635">
        <v>200</v>
      </c>
    </row>
    <row r="135" spans="5:7" x14ac:dyDescent="0.15">
      <c r="E135" s="826" t="s">
        <v>1932</v>
      </c>
      <c r="F135" s="827"/>
      <c r="G135" s="626"/>
    </row>
    <row r="136" spans="5:7" x14ac:dyDescent="0.15">
      <c r="E136" s="830" t="s">
        <v>1819</v>
      </c>
      <c r="F136" s="831"/>
      <c r="G136" s="629">
        <v>1212</v>
      </c>
    </row>
    <row r="137" spans="5:7" x14ac:dyDescent="0.15">
      <c r="E137" s="826" t="s">
        <v>1933</v>
      </c>
      <c r="F137" s="827"/>
      <c r="G137" s="628">
        <v>1212</v>
      </c>
    </row>
    <row r="138" spans="5:7" x14ac:dyDescent="0.15">
      <c r="E138" s="799"/>
      <c r="F138" s="799"/>
      <c r="G138" s="799"/>
    </row>
    <row r="139" spans="5:7" x14ac:dyDescent="0.15">
      <c r="E139" s="826" t="s">
        <v>1881</v>
      </c>
      <c r="F139" s="827"/>
      <c r="G139" s="546"/>
    </row>
    <row r="140" spans="5:7" x14ac:dyDescent="0.15">
      <c r="E140" s="830" t="s">
        <v>1841</v>
      </c>
      <c r="F140" s="831"/>
      <c r="G140" s="625">
        <v>48</v>
      </c>
    </row>
    <row r="141" spans="5:7" x14ac:dyDescent="0.15">
      <c r="E141" s="826" t="s">
        <v>1882</v>
      </c>
      <c r="F141" s="827"/>
      <c r="G141" s="635">
        <v>48</v>
      </c>
    </row>
    <row r="142" spans="5:7" x14ac:dyDescent="0.15">
      <c r="E142" s="826" t="s">
        <v>1885</v>
      </c>
      <c r="F142" s="827"/>
      <c r="G142" s="626"/>
    </row>
    <row r="143" spans="5:7" x14ac:dyDescent="0.15">
      <c r="E143" s="830" t="s">
        <v>1817</v>
      </c>
      <c r="F143" s="831"/>
      <c r="G143" s="629">
        <v>5762</v>
      </c>
    </row>
    <row r="144" spans="5:7" x14ac:dyDescent="0.15">
      <c r="E144" s="826" t="s">
        <v>1886</v>
      </c>
      <c r="F144" s="827"/>
      <c r="G144" s="628">
        <v>5762</v>
      </c>
    </row>
    <row r="145" spans="5:7" x14ac:dyDescent="0.15">
      <c r="E145" s="826" t="s">
        <v>3145</v>
      </c>
      <c r="F145" s="827"/>
      <c r="G145" s="636"/>
    </row>
    <row r="146" spans="5:7" x14ac:dyDescent="0.15">
      <c r="E146" s="830" t="s">
        <v>1813</v>
      </c>
      <c r="F146" s="831"/>
      <c r="G146" s="629">
        <v>5638</v>
      </c>
    </row>
    <row r="147" spans="5:7" x14ac:dyDescent="0.15">
      <c r="E147" s="830" t="s">
        <v>3139</v>
      </c>
      <c r="F147" s="831"/>
      <c r="G147" s="629">
        <v>5502</v>
      </c>
    </row>
    <row r="148" spans="5:7" x14ac:dyDescent="0.15">
      <c r="E148" s="826" t="s">
        <v>3146</v>
      </c>
      <c r="F148" s="827"/>
      <c r="G148" s="628">
        <v>11140</v>
      </c>
    </row>
    <row r="149" spans="5:7" x14ac:dyDescent="0.15">
      <c r="E149" s="826" t="s">
        <v>1849</v>
      </c>
      <c r="F149" s="827"/>
      <c r="G149" s="628">
        <v>482022.13</v>
      </c>
    </row>
  </sheetData>
  <mergeCells count="194">
    <mergeCell ref="E146:F146"/>
    <mergeCell ref="E147:F147"/>
    <mergeCell ref="E148:F148"/>
    <mergeCell ref="E149:F149"/>
    <mergeCell ref="E141:F141"/>
    <mergeCell ref="E142:F142"/>
    <mergeCell ref="E143:F143"/>
    <mergeCell ref="E144:F144"/>
    <mergeCell ref="E145:F145"/>
    <mergeCell ref="E136:F136"/>
    <mergeCell ref="E137:F137"/>
    <mergeCell ref="E138:G138"/>
    <mergeCell ref="E139:F139"/>
    <mergeCell ref="E140:F140"/>
    <mergeCell ref="E131:F131"/>
    <mergeCell ref="E132:F132"/>
    <mergeCell ref="E133:F133"/>
    <mergeCell ref="E134:F134"/>
    <mergeCell ref="E135:F135"/>
    <mergeCell ref="E126:F126"/>
    <mergeCell ref="E127:F127"/>
    <mergeCell ref="E128:F128"/>
    <mergeCell ref="E129:F129"/>
    <mergeCell ref="E130:F130"/>
    <mergeCell ref="E121:F121"/>
    <mergeCell ref="E122:F122"/>
    <mergeCell ref="E123:F123"/>
    <mergeCell ref="E124:F124"/>
    <mergeCell ref="E125:F125"/>
    <mergeCell ref="E116:F116"/>
    <mergeCell ref="E117:F117"/>
    <mergeCell ref="E118:F118"/>
    <mergeCell ref="E119:F119"/>
    <mergeCell ref="E120:F120"/>
    <mergeCell ref="E111:F111"/>
    <mergeCell ref="E112:F112"/>
    <mergeCell ref="E113:F113"/>
    <mergeCell ref="E114:F114"/>
    <mergeCell ref="E115:F115"/>
    <mergeCell ref="E106:G106"/>
    <mergeCell ref="E107:F107"/>
    <mergeCell ref="E108:F108"/>
    <mergeCell ref="E109:F109"/>
    <mergeCell ref="E110:F110"/>
    <mergeCell ref="E101:F101"/>
    <mergeCell ref="E102:F102"/>
    <mergeCell ref="E103:F103"/>
    <mergeCell ref="E104:F104"/>
    <mergeCell ref="E105:F105"/>
    <mergeCell ref="E96:F96"/>
    <mergeCell ref="E97:F97"/>
    <mergeCell ref="E98:F98"/>
    <mergeCell ref="E99:F99"/>
    <mergeCell ref="E100:F100"/>
    <mergeCell ref="E91:F91"/>
    <mergeCell ref="E92:F92"/>
    <mergeCell ref="E93:F93"/>
    <mergeCell ref="E94:F94"/>
    <mergeCell ref="E95:F95"/>
    <mergeCell ref="E86:F86"/>
    <mergeCell ref="E87:F87"/>
    <mergeCell ref="E88:F88"/>
    <mergeCell ref="E89:F89"/>
    <mergeCell ref="E90:F90"/>
    <mergeCell ref="E81:F81"/>
    <mergeCell ref="E82:F82"/>
    <mergeCell ref="E83:F83"/>
    <mergeCell ref="E84:F84"/>
    <mergeCell ref="E85:F85"/>
    <mergeCell ref="E76:F76"/>
    <mergeCell ref="E77:F77"/>
    <mergeCell ref="E78:F78"/>
    <mergeCell ref="E79:F79"/>
    <mergeCell ref="E80:F80"/>
    <mergeCell ref="E71:F71"/>
    <mergeCell ref="E72:F72"/>
    <mergeCell ref="E73:F73"/>
    <mergeCell ref="E74:F74"/>
    <mergeCell ref="E75:G75"/>
    <mergeCell ref="E66:F66"/>
    <mergeCell ref="E67:F67"/>
    <mergeCell ref="E68:F68"/>
    <mergeCell ref="E69:F69"/>
    <mergeCell ref="E70:F70"/>
    <mergeCell ref="E61:F61"/>
    <mergeCell ref="E62:F62"/>
    <mergeCell ref="E63:F63"/>
    <mergeCell ref="E64:F64"/>
    <mergeCell ref="E65:F65"/>
    <mergeCell ref="E56:F56"/>
    <mergeCell ref="E57:F57"/>
    <mergeCell ref="E58:F58"/>
    <mergeCell ref="E59:F59"/>
    <mergeCell ref="E60:F60"/>
    <mergeCell ref="E51:F51"/>
    <mergeCell ref="E52:F52"/>
    <mergeCell ref="E53:F53"/>
    <mergeCell ref="E54:F54"/>
    <mergeCell ref="E55:F55"/>
    <mergeCell ref="E11:G11"/>
    <mergeCell ref="E42:G42"/>
    <mergeCell ref="E48:F48"/>
    <mergeCell ref="E49:F49"/>
    <mergeCell ref="E50:F50"/>
    <mergeCell ref="A111:C111"/>
    <mergeCell ref="A112:B112"/>
    <mergeCell ref="A113:B113"/>
    <mergeCell ref="A114:B114"/>
    <mergeCell ref="A96:B96"/>
    <mergeCell ref="A97:B97"/>
    <mergeCell ref="A98:B98"/>
    <mergeCell ref="A99:B99"/>
    <mergeCell ref="A100:B100"/>
    <mergeCell ref="A91:B91"/>
    <mergeCell ref="A92:B92"/>
    <mergeCell ref="A93:B93"/>
    <mergeCell ref="A94:B94"/>
    <mergeCell ref="A95:B95"/>
    <mergeCell ref="A86:B86"/>
    <mergeCell ref="A87:B87"/>
    <mergeCell ref="A88:B88"/>
    <mergeCell ref="A89:B89"/>
    <mergeCell ref="A90:B90"/>
    <mergeCell ref="A115:B115"/>
    <mergeCell ref="A106:B106"/>
    <mergeCell ref="A107:B107"/>
    <mergeCell ref="A108:B108"/>
    <mergeCell ref="A109:B109"/>
    <mergeCell ref="A110:B110"/>
    <mergeCell ref="A101:B101"/>
    <mergeCell ref="A102:B102"/>
    <mergeCell ref="A103:B103"/>
    <mergeCell ref="A104:B104"/>
    <mergeCell ref="A105:B105"/>
    <mergeCell ref="A81:B81"/>
    <mergeCell ref="A82:B82"/>
    <mergeCell ref="A83:B83"/>
    <mergeCell ref="A84:B84"/>
    <mergeCell ref="A85:B85"/>
    <mergeCell ref="A76:B76"/>
    <mergeCell ref="A77:C77"/>
    <mergeCell ref="A78:B78"/>
    <mergeCell ref="A79:B79"/>
    <mergeCell ref="A80:B80"/>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C43"/>
    <mergeCell ref="A44:B44"/>
    <mergeCell ref="A45:B45"/>
    <mergeCell ref="A36:B36"/>
    <mergeCell ref="A37:B37"/>
    <mergeCell ref="A38:B38"/>
    <mergeCell ref="A39:B39"/>
    <mergeCell ref="A40:B40"/>
    <mergeCell ref="A14:A15"/>
    <mergeCell ref="B14:B15"/>
    <mergeCell ref="A16:A17"/>
    <mergeCell ref="B16:B17"/>
    <mergeCell ref="A35:B35"/>
    <mergeCell ref="A7:C7"/>
    <mergeCell ref="A8:A9"/>
    <mergeCell ref="B8:B9"/>
    <mergeCell ref="A10:A11"/>
    <mergeCell ref="B10:B11"/>
  </mergeCell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F2E0-CE16-4455-84C1-BF2AAAE30E1A}">
  <sheetPr>
    <pageSetUpPr fitToPage="1"/>
  </sheetPr>
  <dimension ref="A1:O64"/>
  <sheetViews>
    <sheetView workbookViewId="0">
      <selection activeCell="D7" sqref="D7"/>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7.25" customHeight="1" thickBot="1" x14ac:dyDescent="0.2">
      <c r="A1" s="773"/>
      <c r="B1" s="773"/>
      <c r="C1" s="773"/>
      <c r="D1" s="773"/>
      <c r="E1" s="773"/>
      <c r="F1" s="773"/>
      <c r="G1" s="773"/>
      <c r="H1" s="773"/>
      <c r="I1" s="773"/>
      <c r="J1" s="773"/>
      <c r="K1" s="773"/>
      <c r="L1" s="773"/>
      <c r="M1" s="774"/>
    </row>
    <row r="2" spans="1:15" ht="17" thickBot="1" x14ac:dyDescent="0.25">
      <c r="A2" s="43">
        <v>45047</v>
      </c>
      <c r="B2" s="44"/>
      <c r="C2" s="44"/>
      <c r="D2" s="44"/>
      <c r="E2" s="44"/>
      <c r="F2" s="44"/>
      <c r="G2" s="44"/>
      <c r="H2" s="44"/>
      <c r="I2" s="44"/>
      <c r="J2" s="44"/>
      <c r="K2" s="44"/>
      <c r="L2" s="44"/>
      <c r="M2" s="45" t="s">
        <v>66</v>
      </c>
      <c r="O2" s="23"/>
    </row>
    <row r="3" spans="1:15" ht="17" thickBot="1" x14ac:dyDescent="0.2">
      <c r="A3" s="46"/>
      <c r="B3" s="777" t="s">
        <v>67</v>
      </c>
      <c r="C3" s="766"/>
      <c r="D3" s="768"/>
      <c r="E3" s="766" t="s">
        <v>48</v>
      </c>
      <c r="F3" s="766"/>
      <c r="G3" s="767"/>
      <c r="H3" s="766" t="s">
        <v>68</v>
      </c>
      <c r="I3" s="766"/>
      <c r="J3" s="767"/>
      <c r="K3" s="766" t="s">
        <v>49</v>
      </c>
      <c r="L3" s="766"/>
      <c r="M3" s="768"/>
      <c r="O3" s="23"/>
    </row>
    <row r="4" spans="1:15"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5" ht="16" x14ac:dyDescent="0.2">
      <c r="A5" s="51" t="s">
        <v>42</v>
      </c>
      <c r="B5" s="225">
        <f>'05 Data Dump'!Q109</f>
        <v>1</v>
      </c>
      <c r="C5" s="225">
        <f>'05 Data Dump'!Q109</f>
        <v>1</v>
      </c>
      <c r="D5" s="120">
        <f>'05 Data Dump'!S109</f>
        <v>78703.31</v>
      </c>
      <c r="E5" s="231">
        <v>7</v>
      </c>
      <c r="F5" s="231">
        <v>7</v>
      </c>
      <c r="G5" s="352">
        <v>701987.55</v>
      </c>
      <c r="H5" s="238">
        <f>SUM(B5+'Apr Report'!H5)</f>
        <v>17</v>
      </c>
      <c r="I5" s="238">
        <f>SUM(C5+'Apr Report'!I5)</f>
        <v>17</v>
      </c>
      <c r="J5" s="291">
        <f>SUM(D5+'Apr Report'!J5)</f>
        <v>1600627.17</v>
      </c>
      <c r="K5" s="231">
        <f>SUM(E5+'Apr Report'!K5)</f>
        <v>13</v>
      </c>
      <c r="L5" s="231">
        <f>SUM(F5+'Apr Report'!L5)</f>
        <v>13</v>
      </c>
      <c r="M5" s="294">
        <f>SUM(G5+'Apr Report'!M5)</f>
        <v>1214061.55</v>
      </c>
      <c r="O5" s="331"/>
    </row>
    <row r="6" spans="1:15" ht="16" x14ac:dyDescent="0.2">
      <c r="A6" s="52" t="s">
        <v>41</v>
      </c>
      <c r="B6" s="225">
        <f>'05 Data Dump'!Q106</f>
        <v>5</v>
      </c>
      <c r="C6" s="225">
        <f>'05 Data Dump'!Q106</f>
        <v>5</v>
      </c>
      <c r="D6" s="364">
        <f>'05 Data Dump'!S106</f>
        <v>498825.5</v>
      </c>
      <c r="E6" s="233">
        <v>15</v>
      </c>
      <c r="F6" s="233">
        <v>15</v>
      </c>
      <c r="G6" s="352">
        <v>1813717.7399999998</v>
      </c>
      <c r="H6" s="228">
        <f>SUM(B6+'Apr Report'!H6)</f>
        <v>90</v>
      </c>
      <c r="I6" s="228">
        <f>SUM(C6+'Apr Report'!I6)</f>
        <v>90</v>
      </c>
      <c r="J6" s="292">
        <f>SUM(D6+'Apr Report'!J6)</f>
        <v>12056661.689999999</v>
      </c>
      <c r="K6" s="233">
        <f>SUM(E6+'Apr Report'!K6)</f>
        <v>111</v>
      </c>
      <c r="L6" s="233">
        <f>SUM(F6+'Apr Report'!L6)</f>
        <v>111</v>
      </c>
      <c r="M6" s="295">
        <f>SUM(G6+'Apr Report'!M6)</f>
        <v>14381071.690000001</v>
      </c>
    </row>
    <row r="7" spans="1:15" ht="16" x14ac:dyDescent="0.2">
      <c r="A7" s="52" t="s">
        <v>5</v>
      </c>
      <c r="B7" s="226">
        <f>'05 Data Dump'!Q111</f>
        <v>1</v>
      </c>
      <c r="C7" s="226">
        <f>'05 Data Dump'!R111</f>
        <v>2</v>
      </c>
      <c r="D7" s="365">
        <f>'05 Data Dump'!S111</f>
        <v>44944.65</v>
      </c>
      <c r="E7" s="233">
        <v>2</v>
      </c>
      <c r="F7" s="233">
        <v>3</v>
      </c>
      <c r="G7" s="352">
        <v>642990.52</v>
      </c>
      <c r="H7" s="228">
        <f>SUM(B7+'Apr Report'!H7)</f>
        <v>8</v>
      </c>
      <c r="I7" s="228">
        <f>SUM(C7+'Apr Report'!I7)</f>
        <v>15</v>
      </c>
      <c r="J7" s="292">
        <f>SUM(D7+'Apr Report'!J7)</f>
        <v>507609.95</v>
      </c>
      <c r="K7" s="233">
        <f>SUM(E7+'Apr Report'!K7)</f>
        <v>7</v>
      </c>
      <c r="L7" s="233">
        <f>SUM(F7+'Apr Report'!L7)</f>
        <v>11</v>
      </c>
      <c r="M7" s="295">
        <f>SUM(G7+'Apr Report'!M7)</f>
        <v>1454950.4300000002</v>
      </c>
    </row>
    <row r="8" spans="1:15" ht="16" x14ac:dyDescent="0.2">
      <c r="A8" s="52" t="s">
        <v>39</v>
      </c>
      <c r="B8" s="226">
        <f>'05 Data Dump'!Q110</f>
        <v>2</v>
      </c>
      <c r="C8" s="226">
        <f>'05 Data Dump'!R110</f>
        <v>16</v>
      </c>
      <c r="D8" s="365">
        <f>'05 Data Dump'!S110</f>
        <v>751847.24</v>
      </c>
      <c r="E8" s="233">
        <v>10</v>
      </c>
      <c r="F8" s="233">
        <v>146</v>
      </c>
      <c r="G8" s="352">
        <v>6952360.2400000002</v>
      </c>
      <c r="H8" s="228">
        <f>SUM(B8+'Apr Report'!H8)</f>
        <v>23</v>
      </c>
      <c r="I8" s="228">
        <f>SUM(C8+'Apr Report'!I8)</f>
        <v>513</v>
      </c>
      <c r="J8" s="292">
        <f>SUM(D8+'Apr Report'!J8)</f>
        <v>25187422.459999997</v>
      </c>
      <c r="K8" s="233">
        <f>SUM(E8+'Apr Report'!K8)</f>
        <v>63</v>
      </c>
      <c r="L8" s="233">
        <f>SUM(F8+'Apr Report'!L8)</f>
        <v>926</v>
      </c>
      <c r="M8" s="295">
        <f>SUM(G8+'Apr Report'!M8)</f>
        <v>46581010.539999999</v>
      </c>
    </row>
    <row r="9" spans="1:15" ht="16" x14ac:dyDescent="0.2">
      <c r="A9" s="52" t="s">
        <v>40</v>
      </c>
      <c r="B9" s="228">
        <v>0</v>
      </c>
      <c r="C9" s="228">
        <v>0</v>
      </c>
      <c r="D9" s="122">
        <v>0</v>
      </c>
      <c r="E9" s="233">
        <v>0</v>
      </c>
      <c r="F9" s="233">
        <v>0</v>
      </c>
      <c r="G9" s="352">
        <v>0</v>
      </c>
      <c r="H9" s="228">
        <f>SUM(B9+'Apr Report'!H9)</f>
        <v>0</v>
      </c>
      <c r="I9" s="228">
        <f>SUM(C9+'Apr Report'!I9)</f>
        <v>0</v>
      </c>
      <c r="J9" s="292">
        <f>SUM(D9+'Apr Report'!J9)</f>
        <v>0</v>
      </c>
      <c r="K9" s="233">
        <f>SUM(E9+'Apr Report'!K9)</f>
        <v>0</v>
      </c>
      <c r="L9" s="233">
        <f>SUM(F9+'Apr Report'!L9)</f>
        <v>0</v>
      </c>
      <c r="M9" s="295">
        <f>SUM(G9+'Apr Report'!M9)</f>
        <v>0</v>
      </c>
      <c r="O9" s="23"/>
    </row>
    <row r="10" spans="1:15" ht="16" x14ac:dyDescent="0.2">
      <c r="A10" s="52" t="s">
        <v>43</v>
      </c>
      <c r="B10" s="228">
        <f>'05 Data Dump'!Q108</f>
        <v>5</v>
      </c>
      <c r="C10" s="228">
        <f>'05 Data Dump'!Q108</f>
        <v>5</v>
      </c>
      <c r="D10" s="292">
        <f>'05 Data Dump'!S108</f>
        <v>275043.67000000004</v>
      </c>
      <c r="E10" s="233">
        <v>1</v>
      </c>
      <c r="F10" s="232">
        <v>1</v>
      </c>
      <c r="G10" s="352">
        <v>96995.49</v>
      </c>
      <c r="H10" s="228">
        <f>SUM(B10+'Apr Report'!H10)</f>
        <v>20</v>
      </c>
      <c r="I10" s="228">
        <f>SUM(C10+'Apr Report'!I10)</f>
        <v>20</v>
      </c>
      <c r="J10" s="292">
        <f>SUM(D10+'Apr Report'!J10)</f>
        <v>1270641.57</v>
      </c>
      <c r="K10" s="233">
        <f>SUM(E10+'Apr Report'!K10)</f>
        <v>25</v>
      </c>
      <c r="L10" s="233">
        <f>SUM(F10+'Apr Report'!L10)</f>
        <v>25</v>
      </c>
      <c r="M10" s="295">
        <f>SUM(G10+'Apr Report'!M10)</f>
        <v>2207471.66</v>
      </c>
      <c r="N10" s="23"/>
    </row>
    <row r="11" spans="1:15" ht="16" x14ac:dyDescent="0.2">
      <c r="A11" s="52" t="s">
        <v>37</v>
      </c>
      <c r="B11" s="228">
        <v>0</v>
      </c>
      <c r="C11" s="228">
        <v>0</v>
      </c>
      <c r="D11" s="122">
        <v>0</v>
      </c>
      <c r="E11" s="233">
        <v>0</v>
      </c>
      <c r="F11" s="232">
        <v>0</v>
      </c>
      <c r="G11" s="353">
        <v>0</v>
      </c>
      <c r="H11" s="228">
        <f>SUM(B11+'Apr Report'!H11)</f>
        <v>6</v>
      </c>
      <c r="I11" s="228">
        <f>SUM(C11+'Apr Report'!I11)</f>
        <v>6</v>
      </c>
      <c r="J11" s="292">
        <f>SUM(D11+'Apr Report'!J11)</f>
        <v>495655.6</v>
      </c>
      <c r="K11" s="233">
        <f>SUM(E11+'Apr Report'!K11)</f>
        <v>22</v>
      </c>
      <c r="L11" s="233">
        <f>SUM(F11+'Apr Report'!L11)</f>
        <v>26</v>
      </c>
      <c r="M11" s="295">
        <f>SUM(G11+'Apr Report'!M11)</f>
        <v>2011879.8499999996</v>
      </c>
    </row>
    <row r="12" spans="1:15" ht="16" x14ac:dyDescent="0.2">
      <c r="A12" s="52" t="s">
        <v>38</v>
      </c>
      <c r="B12" s="228">
        <v>0</v>
      </c>
      <c r="C12" s="228">
        <v>0</v>
      </c>
      <c r="D12" s="122">
        <v>0</v>
      </c>
      <c r="E12" s="233">
        <v>0</v>
      </c>
      <c r="F12" s="235">
        <v>0</v>
      </c>
      <c r="G12" s="353">
        <v>0</v>
      </c>
      <c r="H12" s="228">
        <f>SUM(B12+'Apr Report'!H12)</f>
        <v>0</v>
      </c>
      <c r="I12" s="228">
        <f>SUM(C12+'Apr Report'!I12)</f>
        <v>0</v>
      </c>
      <c r="J12" s="292">
        <f>SUM(D12+'Apr Report'!J12)</f>
        <v>0</v>
      </c>
      <c r="K12" s="233">
        <f>SUM(E12+'Apr Report'!K12)</f>
        <v>13</v>
      </c>
      <c r="L12" s="233">
        <f>SUM(F12+'Apr Report'!L12)</f>
        <v>13</v>
      </c>
      <c r="M12" s="295">
        <f>SUM(G12+'Apr Report'!M12)</f>
        <v>27906394.359999999</v>
      </c>
    </row>
    <row r="13" spans="1:15" ht="17" x14ac:dyDescent="0.2">
      <c r="A13" s="54" t="s">
        <v>6</v>
      </c>
      <c r="B13" s="226">
        <f>'05 Data Dump'!Q122</f>
        <v>5</v>
      </c>
      <c r="C13" s="226">
        <f>'05 Data Dump'!Q122</f>
        <v>5</v>
      </c>
      <c r="D13" s="365">
        <f>'05 Data Dump'!R122</f>
        <v>134525.87</v>
      </c>
      <c r="E13" s="233">
        <v>2</v>
      </c>
      <c r="F13" s="232">
        <v>2</v>
      </c>
      <c r="G13" s="352">
        <v>15101.539999999999</v>
      </c>
      <c r="H13" s="228">
        <f>SUM(B13+'Apr Report'!H13)</f>
        <v>38</v>
      </c>
      <c r="I13" s="228">
        <f>SUM(C13+'Apr Report'!I13)</f>
        <v>38</v>
      </c>
      <c r="J13" s="292">
        <f>SUM(D13+'Apr Report'!J13)</f>
        <v>621348.32999999996</v>
      </c>
      <c r="K13" s="233">
        <f>SUM(E13+'Apr Report'!K13)</f>
        <v>41</v>
      </c>
      <c r="L13" s="233">
        <f>SUM(F13+'Apr Report'!L13)</f>
        <v>41</v>
      </c>
      <c r="M13" s="295">
        <f>SUM(G13+'Apr Report'!M13)</f>
        <v>463647.73999999993</v>
      </c>
    </row>
    <row r="14" spans="1:15" ht="16" x14ac:dyDescent="0.2">
      <c r="A14" s="52" t="s">
        <v>7</v>
      </c>
      <c r="B14" s="228">
        <v>0</v>
      </c>
      <c r="C14" s="228">
        <v>0</v>
      </c>
      <c r="D14" s="122">
        <v>0</v>
      </c>
      <c r="E14" s="233">
        <v>0</v>
      </c>
      <c r="F14" s="232">
        <v>0</v>
      </c>
      <c r="G14" s="353">
        <v>0</v>
      </c>
      <c r="H14" s="228">
        <f>SUM(B14+'Apr Report'!H14)</f>
        <v>0</v>
      </c>
      <c r="I14" s="228">
        <f>SUM(C14+'Apr Report'!I14)</f>
        <v>0</v>
      </c>
      <c r="J14" s="292">
        <f>SUM(D14+'Apr Report'!J14)</f>
        <v>0</v>
      </c>
      <c r="K14" s="233">
        <f>SUM(E14+'Apr Report'!K14)</f>
        <v>0</v>
      </c>
      <c r="L14" s="233">
        <f>SUM(F14+'Apr Report'!L14)</f>
        <v>0</v>
      </c>
      <c r="M14" s="295">
        <f>SUM(G14+'Apr Report'!M14)</f>
        <v>0</v>
      </c>
    </row>
    <row r="15" spans="1:15" ht="16" x14ac:dyDescent="0.2">
      <c r="A15" s="52" t="s">
        <v>8</v>
      </c>
      <c r="B15" s="226">
        <f>'05 Data Dump'!Q128</f>
        <v>11</v>
      </c>
      <c r="C15" s="226">
        <f>'05 Data Dump'!Q128</f>
        <v>11</v>
      </c>
      <c r="D15" s="365">
        <f>'05 Data Dump'!R128</f>
        <v>5172151.91</v>
      </c>
      <c r="E15" s="233">
        <v>1</v>
      </c>
      <c r="F15" s="232">
        <v>1</v>
      </c>
      <c r="G15" s="353">
        <v>297533.03999999998</v>
      </c>
      <c r="H15" s="228">
        <f>SUM(B15+'Apr Report'!H15)</f>
        <v>27</v>
      </c>
      <c r="I15" s="228">
        <f>SUM(C15+'Apr Report'!I15)</f>
        <v>27</v>
      </c>
      <c r="J15" s="292">
        <f>SUM(D15+'Apr Report'!J15)</f>
        <v>13016724.59</v>
      </c>
      <c r="K15" s="233">
        <f>SUM(E15+'Apr Report'!K15)</f>
        <v>15</v>
      </c>
      <c r="L15" s="233">
        <f>SUM(F15+'Apr Report'!L15)</f>
        <v>15</v>
      </c>
      <c r="M15" s="295">
        <f>SUM(G15+'Apr Report'!M15)</f>
        <v>7186891.96</v>
      </c>
      <c r="O15" s="23"/>
    </row>
    <row r="16" spans="1:15" ht="16" x14ac:dyDescent="0.2">
      <c r="A16" s="52" t="s">
        <v>9</v>
      </c>
      <c r="B16" s="228">
        <v>0</v>
      </c>
      <c r="C16" s="228">
        <v>0</v>
      </c>
      <c r="D16" s="122">
        <v>0</v>
      </c>
      <c r="E16" s="233">
        <v>0</v>
      </c>
      <c r="F16" s="232">
        <v>0</v>
      </c>
      <c r="G16" s="354">
        <v>0</v>
      </c>
      <c r="H16" s="228">
        <f>SUM(B16+'Apr Report'!H16)</f>
        <v>1</v>
      </c>
      <c r="I16" s="228">
        <f>SUM(C16+'Apr Report'!I16)</f>
        <v>1</v>
      </c>
      <c r="J16" s="292">
        <f>SUM(D16+'Apr Report'!J16)</f>
        <v>37000000</v>
      </c>
      <c r="K16" s="233">
        <f>SUM(E16+'Apr Report'!K16)</f>
        <v>1</v>
      </c>
      <c r="L16" s="233">
        <f>SUM(F16+'Apr Report'!L16)</f>
        <v>1</v>
      </c>
      <c r="M16" s="295">
        <f>SUM(G16+'Apr Report'!M16)</f>
        <v>1494430.56</v>
      </c>
    </row>
    <row r="17" spans="1:15" ht="16" x14ac:dyDescent="0.2">
      <c r="A17" s="52" t="s">
        <v>10</v>
      </c>
      <c r="B17" s="228">
        <v>0</v>
      </c>
      <c r="C17" s="228">
        <v>0</v>
      </c>
      <c r="D17" s="122">
        <v>0</v>
      </c>
      <c r="E17" s="233">
        <v>0</v>
      </c>
      <c r="F17" s="232">
        <v>0</v>
      </c>
      <c r="G17" s="354">
        <v>0</v>
      </c>
      <c r="H17" s="228">
        <f>SUM(B17+'Apr Report'!H17)</f>
        <v>0</v>
      </c>
      <c r="I17" s="228">
        <f>SUM(C17+'Apr Report'!I17)</f>
        <v>0</v>
      </c>
      <c r="J17" s="292">
        <f>SUM(D17+'Apr Report'!J17)</f>
        <v>0</v>
      </c>
      <c r="K17" s="233">
        <f>SUM(E17+'Apr Report'!K17)</f>
        <v>0</v>
      </c>
      <c r="L17" s="233">
        <f>SUM(F17+'Apr Report'!L17)</f>
        <v>0</v>
      </c>
      <c r="M17" s="295">
        <f>SUM(G17+'Apr Report'!M17)</f>
        <v>0</v>
      </c>
    </row>
    <row r="18" spans="1:15" ht="17" thickBot="1" x14ac:dyDescent="0.25">
      <c r="A18" s="55" t="s">
        <v>11</v>
      </c>
      <c r="B18" s="228">
        <v>0</v>
      </c>
      <c r="C18" s="228">
        <v>0</v>
      </c>
      <c r="D18" s="122">
        <v>0</v>
      </c>
      <c r="E18" s="233">
        <v>0</v>
      </c>
      <c r="F18" s="232">
        <v>0</v>
      </c>
      <c r="G18" s="354">
        <v>0</v>
      </c>
      <c r="H18" s="239">
        <f>SUM(B18+'Apr Report'!H18)</f>
        <v>0</v>
      </c>
      <c r="I18" s="239">
        <f>SUM(C18+'Apr Report'!I18)</f>
        <v>0</v>
      </c>
      <c r="J18" s="293">
        <f>SUM(D18+'Apr Report'!J18)</f>
        <v>0</v>
      </c>
      <c r="K18" s="236">
        <f>SUM(E18+'Apr Report'!K18)</f>
        <v>0</v>
      </c>
      <c r="L18" s="236">
        <f>SUM(F18+'Apr Report'!L18)</f>
        <v>0</v>
      </c>
      <c r="M18" s="296">
        <f>SUM(G18+'Apr Report'!M18)</f>
        <v>0</v>
      </c>
    </row>
    <row r="19" spans="1:15" ht="17" thickBot="1" x14ac:dyDescent="0.25">
      <c r="A19" s="56" t="s">
        <v>12</v>
      </c>
      <c r="B19" s="230">
        <f>SUM(B5:B18)</f>
        <v>30</v>
      </c>
      <c r="C19" s="230">
        <f t="shared" ref="C19:M19" si="0">SUM(C5:C18)</f>
        <v>45</v>
      </c>
      <c r="D19" s="88">
        <f t="shared" si="0"/>
        <v>6956042.1500000004</v>
      </c>
      <c r="E19" s="237">
        <f t="shared" si="0"/>
        <v>38</v>
      </c>
      <c r="F19" s="237">
        <f t="shared" si="0"/>
        <v>175</v>
      </c>
      <c r="G19" s="401">
        <f t="shared" si="0"/>
        <v>10520686.119999999</v>
      </c>
      <c r="H19" s="230">
        <f t="shared" si="0"/>
        <v>230</v>
      </c>
      <c r="I19" s="230">
        <f t="shared" si="0"/>
        <v>727</v>
      </c>
      <c r="J19" s="88">
        <f t="shared" si="0"/>
        <v>91756691.359999999</v>
      </c>
      <c r="K19" s="237">
        <f t="shared" si="0"/>
        <v>311</v>
      </c>
      <c r="L19" s="237">
        <f t="shared" si="0"/>
        <v>1182</v>
      </c>
      <c r="M19" s="405">
        <f t="shared" si="0"/>
        <v>104901810.33999999</v>
      </c>
      <c r="N19" s="23"/>
    </row>
    <row r="20" spans="1:15" ht="17" thickBot="1" x14ac:dyDescent="0.25">
      <c r="A20" s="57"/>
      <c r="B20" s="57"/>
      <c r="C20" s="57"/>
      <c r="D20" s="57"/>
      <c r="E20" s="57"/>
      <c r="F20" s="57"/>
      <c r="G20" s="57"/>
      <c r="H20" s="57"/>
      <c r="I20" s="57"/>
      <c r="J20" s="57"/>
      <c r="K20" s="57"/>
      <c r="L20" s="57"/>
      <c r="M20" s="57"/>
    </row>
    <row r="21" spans="1:15"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5" ht="16" x14ac:dyDescent="0.15">
      <c r="A22" s="61" t="s">
        <v>44</v>
      </c>
      <c r="B22" s="133"/>
      <c r="C22" s="240">
        <f>'05 Data Dump'!B104</f>
        <v>83</v>
      </c>
      <c r="D22" s="156">
        <f>'05 Data Dump'!N104</f>
        <v>4054255.41</v>
      </c>
      <c r="E22" s="138"/>
      <c r="F22" s="244">
        <v>56</v>
      </c>
      <c r="G22" s="355">
        <v>2010255.78</v>
      </c>
      <c r="H22" s="136"/>
      <c r="I22" s="240">
        <f>SUM(C22+'Apr Report'!I22)</f>
        <v>495</v>
      </c>
      <c r="J22" s="297">
        <f>SUM(D22+'Apr Report'!J22)</f>
        <v>15790144.24</v>
      </c>
      <c r="K22" s="249"/>
      <c r="L22" s="278">
        <f>SUM(F22+'Apr Report'!L22)</f>
        <v>466</v>
      </c>
      <c r="M22" s="319">
        <f>SUM(G22+'Apr Report'!M22)</f>
        <v>9868025.3999999985</v>
      </c>
      <c r="O22" s="23"/>
    </row>
    <row r="23" spans="1:15" ht="16" x14ac:dyDescent="0.2">
      <c r="A23" s="62" t="s">
        <v>13</v>
      </c>
      <c r="B23" s="134"/>
      <c r="C23" s="241">
        <f>'05 Data Dump'!B20</f>
        <v>18</v>
      </c>
      <c r="D23" s="157">
        <f>'05 Data Dump'!N20</f>
        <v>724990</v>
      </c>
      <c r="E23" s="139"/>
      <c r="F23" s="245">
        <v>18</v>
      </c>
      <c r="G23" s="356">
        <v>15048142.140000001</v>
      </c>
      <c r="H23" s="134"/>
      <c r="I23" s="241">
        <f>SUM(C23+'Apr Report'!I23)</f>
        <v>235</v>
      </c>
      <c r="J23" s="298">
        <f>SUM(D23+'Apr Report'!J23)</f>
        <v>74796910.680000007</v>
      </c>
      <c r="K23" s="251"/>
      <c r="L23" s="279">
        <f>SUM(F23+'Apr Report'!L23)</f>
        <v>207</v>
      </c>
      <c r="M23" s="320">
        <f>SUM(G23+'Apr Report'!M23)</f>
        <v>45928855.93</v>
      </c>
    </row>
    <row r="24" spans="1:15" ht="17" thickBot="1" x14ac:dyDescent="0.25">
      <c r="A24" s="63" t="s">
        <v>47</v>
      </c>
      <c r="B24" s="135"/>
      <c r="C24" s="242">
        <v>0</v>
      </c>
      <c r="D24" s="158">
        <v>0</v>
      </c>
      <c r="E24" s="140"/>
      <c r="F24" s="246">
        <v>1</v>
      </c>
      <c r="G24" s="357">
        <v>42000</v>
      </c>
      <c r="H24" s="137"/>
      <c r="I24" s="248">
        <f>SUM(C24+'Apr Report'!I24)</f>
        <v>23</v>
      </c>
      <c r="J24" s="299">
        <f>SUM(D24+'Apr Report'!J24)</f>
        <v>3779949.68</v>
      </c>
      <c r="K24" s="253"/>
      <c r="L24" s="280">
        <f>SUM(F24+'Apr Report'!L24)</f>
        <v>11</v>
      </c>
      <c r="M24" s="321">
        <f>SUM(G24+'Apr Report'!M24)</f>
        <v>5583334.21</v>
      </c>
    </row>
    <row r="25" spans="1:15" ht="17" thickBot="1" x14ac:dyDescent="0.25">
      <c r="A25" s="64" t="s">
        <v>14</v>
      </c>
      <c r="B25" s="132"/>
      <c r="C25" s="243">
        <f>SUM(C22:C24)</f>
        <v>101</v>
      </c>
      <c r="D25" s="91">
        <f>SUM(D22:D24)</f>
        <v>4779245.41</v>
      </c>
      <c r="E25" s="129"/>
      <c r="F25" s="247">
        <f>SUM(F22:F24)</f>
        <v>75</v>
      </c>
      <c r="G25" s="409">
        <f>SUM(G22:G24)</f>
        <v>17100397.920000002</v>
      </c>
      <c r="H25" s="132"/>
      <c r="I25" s="243">
        <f>SUM(I22:I24)</f>
        <v>753</v>
      </c>
      <c r="J25" s="91">
        <f>SUM(J22:J24)</f>
        <v>94367004.600000009</v>
      </c>
      <c r="K25" s="322"/>
      <c r="L25" s="247">
        <f>SUM(L22:L24)</f>
        <v>684</v>
      </c>
      <c r="M25" s="413">
        <f>SUM(M22:M24)</f>
        <v>61380215.539999999</v>
      </c>
    </row>
    <row r="26" spans="1:15" ht="17" thickBot="1" x14ac:dyDescent="0.25">
      <c r="A26" s="57"/>
      <c r="B26" s="57"/>
      <c r="C26" s="57"/>
      <c r="D26" s="57"/>
      <c r="E26" s="57"/>
      <c r="F26" s="57"/>
      <c r="G26" s="57"/>
      <c r="H26" s="57"/>
      <c r="I26" s="57"/>
      <c r="J26" s="57"/>
      <c r="K26" s="57"/>
      <c r="L26" s="57"/>
      <c r="M26" s="57"/>
    </row>
    <row r="27" spans="1:15"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5" ht="18" thickBot="1" x14ac:dyDescent="0.25">
      <c r="A28" s="67" t="s">
        <v>62</v>
      </c>
      <c r="B28" s="126"/>
      <c r="C28" s="127">
        <f>'05 Data Dump'!Q107</f>
        <v>2</v>
      </c>
      <c r="D28" s="103">
        <f>SUM(C5:C12)+C28</f>
        <v>31</v>
      </c>
      <c r="E28" s="129"/>
      <c r="F28" s="128">
        <v>0</v>
      </c>
      <c r="G28" s="99">
        <f>SUM(F5:F12)+F28</f>
        <v>172</v>
      </c>
      <c r="H28" s="125"/>
      <c r="I28" s="124">
        <f>SUM(C28+'Apr Report'!I28)</f>
        <v>19</v>
      </c>
      <c r="J28" s="124">
        <f>SUM(D28+'Apr Report'!J28)</f>
        <v>680</v>
      </c>
      <c r="K28" s="129"/>
      <c r="L28" s="128">
        <f>SUM(F28+'Apr Report'!L28)</f>
        <v>16</v>
      </c>
      <c r="M28" s="128">
        <f>SUM(G28+'Apr Report'!M28)</f>
        <v>1141</v>
      </c>
      <c r="O28" s="23"/>
    </row>
    <row r="29" spans="1:15" ht="17" thickBot="1" x14ac:dyDescent="0.25">
      <c r="A29" s="57"/>
      <c r="B29" s="57"/>
      <c r="C29" s="57"/>
      <c r="D29" s="57"/>
      <c r="E29" s="57"/>
      <c r="F29" s="57"/>
      <c r="G29" s="57"/>
      <c r="H29" s="57"/>
      <c r="I29" s="57"/>
      <c r="J29" s="57"/>
      <c r="K29" s="57"/>
      <c r="L29" s="57"/>
      <c r="M29" s="57"/>
    </row>
    <row r="30" spans="1:15"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5" ht="35" thickBot="1" x14ac:dyDescent="0.25">
      <c r="A31" s="69" t="s">
        <v>64</v>
      </c>
      <c r="B31" s="126"/>
      <c r="C31" s="131">
        <f>SUM(B19+C25)</f>
        <v>131</v>
      </c>
      <c r="D31" s="91">
        <f>SUM(D19+D25)</f>
        <v>11735287.560000001</v>
      </c>
      <c r="E31" s="308"/>
      <c r="F31" s="128">
        <f>SUM(E19+F25)</f>
        <v>113</v>
      </c>
      <c r="G31" s="409">
        <f>SUM(G19+G25)</f>
        <v>27621084.039999999</v>
      </c>
      <c r="H31" s="126"/>
      <c r="I31" s="131">
        <f>SUM(H19+I25)</f>
        <v>983</v>
      </c>
      <c r="J31" s="91">
        <f>SUM(J19+J25)</f>
        <v>186123695.96000001</v>
      </c>
      <c r="K31" s="148"/>
      <c r="L31" s="128">
        <f>SUM(K19+L25)</f>
        <v>995</v>
      </c>
      <c r="M31" s="414">
        <f>SUM(M19+M25)</f>
        <v>166282025.88</v>
      </c>
      <c r="O31" s="23"/>
    </row>
    <row r="32" spans="1:15" ht="17" thickBot="1" x14ac:dyDescent="0.25">
      <c r="A32" s="57"/>
      <c r="B32" s="57"/>
      <c r="C32" s="57"/>
      <c r="D32" s="57"/>
      <c r="E32" s="57"/>
      <c r="F32" s="57"/>
      <c r="G32" s="57"/>
      <c r="H32" s="57"/>
      <c r="I32" s="57"/>
      <c r="J32" s="57"/>
      <c r="K32" s="57"/>
      <c r="L32" s="57"/>
      <c r="M32" s="57"/>
    </row>
    <row r="33" spans="1:15" ht="17" thickBot="1" x14ac:dyDescent="0.25">
      <c r="A33" s="70" t="s">
        <v>45</v>
      </c>
      <c r="B33" s="763">
        <f>'05 Data Dump'!N142</f>
        <v>30259779.799999997</v>
      </c>
      <c r="C33" s="763"/>
      <c r="D33" s="764"/>
      <c r="E33" s="57"/>
      <c r="F33" s="57"/>
      <c r="G33" s="345"/>
      <c r="H33" s="57"/>
      <c r="I33" s="57"/>
      <c r="J33" s="57"/>
      <c r="K33" s="57"/>
      <c r="L33" s="57"/>
      <c r="M33" s="57"/>
    </row>
    <row r="34" spans="1:15" ht="17" thickBot="1" x14ac:dyDescent="0.25">
      <c r="A34" s="71"/>
      <c r="B34" s="72"/>
      <c r="C34" s="72"/>
      <c r="D34" s="72"/>
      <c r="E34" s="57"/>
      <c r="F34" s="57"/>
      <c r="G34" s="57"/>
      <c r="H34" s="57"/>
      <c r="I34" s="57"/>
      <c r="J34" s="57"/>
      <c r="K34" s="57"/>
      <c r="L34" s="57"/>
      <c r="M34" s="57"/>
    </row>
    <row r="35" spans="1:15" ht="17" thickBot="1" x14ac:dyDescent="0.25">
      <c r="A35" s="57"/>
      <c r="B35" s="777" t="s">
        <v>67</v>
      </c>
      <c r="C35" s="766"/>
      <c r="D35" s="768"/>
      <c r="E35" s="766" t="s">
        <v>48</v>
      </c>
      <c r="F35" s="766"/>
      <c r="G35" s="767"/>
      <c r="H35" s="766" t="s">
        <v>68</v>
      </c>
      <c r="I35" s="766"/>
      <c r="J35" s="767"/>
      <c r="K35" s="766" t="s">
        <v>49</v>
      </c>
      <c r="L35" s="766"/>
      <c r="M35" s="768"/>
      <c r="O35" s="23"/>
    </row>
    <row r="36" spans="1:15" ht="16" x14ac:dyDescent="0.15">
      <c r="A36" s="73" t="s">
        <v>16</v>
      </c>
      <c r="B36" s="761" t="s">
        <v>2</v>
      </c>
      <c r="C36" s="761"/>
      <c r="D36" s="74" t="s">
        <v>1</v>
      </c>
      <c r="E36" s="761" t="s">
        <v>2</v>
      </c>
      <c r="F36" s="761"/>
      <c r="G36" s="74" t="s">
        <v>1</v>
      </c>
      <c r="H36" s="761" t="s">
        <v>2</v>
      </c>
      <c r="I36" s="761"/>
      <c r="J36" s="74" t="s">
        <v>1</v>
      </c>
      <c r="K36" s="761" t="s">
        <v>2</v>
      </c>
      <c r="L36" s="761"/>
      <c r="M36" s="75" t="s">
        <v>1</v>
      </c>
      <c r="N36" s="327"/>
    </row>
    <row r="37" spans="1:15" ht="16" x14ac:dyDescent="0.2">
      <c r="A37" s="52" t="s">
        <v>19</v>
      </c>
      <c r="B37" s="172"/>
      <c r="C37" s="173">
        <f>C31</f>
        <v>131</v>
      </c>
      <c r="D37" s="85">
        <f>SUM('05 Five Reports'!C24+'05 Five Reports'!G25)-'May Report'!D41</f>
        <v>128159.93</v>
      </c>
      <c r="E37" s="164"/>
      <c r="F37" s="366">
        <v>113</v>
      </c>
      <c r="G37" s="17">
        <v>192693.38</v>
      </c>
      <c r="H37" s="172"/>
      <c r="I37" s="258">
        <f>SUM(C37+'Apr Report'!I37)</f>
        <v>983</v>
      </c>
      <c r="J37" s="317">
        <f>SUM(D37+'Apr Report'!J37)</f>
        <v>1229043.18</v>
      </c>
      <c r="K37" s="111"/>
      <c r="L37" s="274">
        <f>SUM(F37+'Apr Report'!L37)</f>
        <v>995</v>
      </c>
      <c r="M37" s="323">
        <f>SUM(G37+'Apr Report'!M37)</f>
        <v>1421429.8199999998</v>
      </c>
    </row>
    <row r="38" spans="1:15" ht="16" x14ac:dyDescent="0.2">
      <c r="A38" s="52" t="s">
        <v>20</v>
      </c>
      <c r="B38" s="176"/>
      <c r="C38" s="283">
        <f>'05 Five Reports'!J4</f>
        <v>126</v>
      </c>
      <c r="D38" s="85">
        <f>SUM('05 Five Reports'!C25+'05 Five Reports'!G26)</f>
        <v>23798.83</v>
      </c>
      <c r="E38" s="164"/>
      <c r="F38" s="263">
        <v>139</v>
      </c>
      <c r="G38" s="18">
        <v>26948.79</v>
      </c>
      <c r="H38" s="172"/>
      <c r="I38" s="258">
        <f>SUM(C38+'Apr Report'!I38)</f>
        <v>1110</v>
      </c>
      <c r="J38" s="317">
        <f>SUM(D38+'Apr Report'!J38)</f>
        <v>270208.71999999997</v>
      </c>
      <c r="K38" s="111"/>
      <c r="L38" s="274">
        <f>SUM(F38+'Apr Report'!L38)</f>
        <v>1137</v>
      </c>
      <c r="M38" s="323">
        <f>SUM(G38+'Apr Report'!M38)</f>
        <v>306418.97000000003</v>
      </c>
    </row>
    <row r="39" spans="1:15" ht="16" x14ac:dyDescent="0.2">
      <c r="A39" s="52" t="s">
        <v>21</v>
      </c>
      <c r="B39" s="176"/>
      <c r="C39" s="283">
        <f>'05 Five Reports'!J6</f>
        <v>64</v>
      </c>
      <c r="D39" s="85">
        <f>SUM('05 Five Reports'!C26+'05 Five Reports'!G27)</f>
        <v>30981</v>
      </c>
      <c r="E39" s="164"/>
      <c r="F39" s="367">
        <v>116</v>
      </c>
      <c r="G39" s="17">
        <v>38906</v>
      </c>
      <c r="H39" s="172"/>
      <c r="I39" s="258">
        <f>SUM(C39+'Apr Report'!I39)</f>
        <v>708</v>
      </c>
      <c r="J39" s="317">
        <f>SUM(D39+'Apr Report'!J39)</f>
        <v>290695.2</v>
      </c>
      <c r="K39" s="111"/>
      <c r="L39" s="274">
        <f>SUM(F39+'Apr Report'!L39)</f>
        <v>871</v>
      </c>
      <c r="M39" s="323">
        <f>SUM(G39+'Apr Report'!M39)</f>
        <v>254879</v>
      </c>
    </row>
    <row r="40" spans="1:15" ht="16" x14ac:dyDescent="0.2">
      <c r="A40" s="52" t="s">
        <v>22</v>
      </c>
      <c r="B40" s="176"/>
      <c r="C40" s="283">
        <f>'05 Five Reports'!J5</f>
        <v>121</v>
      </c>
      <c r="D40" s="85">
        <f>SUM('05 Five Reports'!C27+'05 Five Reports'!G28)</f>
        <v>14127</v>
      </c>
      <c r="E40" s="164"/>
      <c r="F40" s="263">
        <v>135</v>
      </c>
      <c r="G40" s="18">
        <v>12714</v>
      </c>
      <c r="H40" s="172"/>
      <c r="I40" s="258">
        <f>SUM(C40+'Apr Report'!I40)</f>
        <v>1123</v>
      </c>
      <c r="J40" s="317">
        <f>SUM(D40+'Apr Report'!J40)</f>
        <v>123002</v>
      </c>
      <c r="K40" s="111"/>
      <c r="L40" s="274">
        <f>SUM(F40+'Apr Report'!L40)</f>
        <v>1259</v>
      </c>
      <c r="M40" s="323">
        <f>SUM(G40+'Apr Report'!M40)</f>
        <v>150398</v>
      </c>
    </row>
    <row r="41" spans="1:15" ht="17" thickBot="1" x14ac:dyDescent="0.25">
      <c r="A41" s="55" t="s">
        <v>51</v>
      </c>
      <c r="B41" s="182"/>
      <c r="C41" s="284">
        <f>'05 Five Reports'!J3</f>
        <v>6</v>
      </c>
      <c r="D41" s="86">
        <f>SUM('05 Five Reports'!C65+'05 Five Reports'!G69)</f>
        <v>114</v>
      </c>
      <c r="E41" s="165"/>
      <c r="F41" s="368">
        <v>10</v>
      </c>
      <c r="G41" s="20">
        <v>228</v>
      </c>
      <c r="H41" s="172"/>
      <c r="I41" s="258">
        <f>SUM(C41+'Apr Report'!I41)</f>
        <v>70</v>
      </c>
      <c r="J41" s="317">
        <f>SUM(D41+'Apr Report'!J41)</f>
        <v>177517.25999999998</v>
      </c>
      <c r="K41" s="187"/>
      <c r="L41" s="274">
        <f>SUM(F41+'Apr Report'!L41)</f>
        <v>64</v>
      </c>
      <c r="M41" s="323">
        <f>SUM(G41+'Apr Report'!M41)</f>
        <v>1368</v>
      </c>
    </row>
    <row r="42" spans="1:15" ht="17" thickBot="1" x14ac:dyDescent="0.25">
      <c r="A42" s="76" t="s">
        <v>18</v>
      </c>
      <c r="B42" s="174"/>
      <c r="C42" s="184">
        <f>SUM(C37:C41)</f>
        <v>448</v>
      </c>
      <c r="D42" s="94">
        <f>SUM(D37:D41)</f>
        <v>197180.76</v>
      </c>
      <c r="E42" s="166"/>
      <c r="F42" s="265">
        <f>SUM(F37:F41)</f>
        <v>513</v>
      </c>
      <c r="G42" s="95">
        <f>SUM(G37:G41)</f>
        <v>271490.17000000004</v>
      </c>
      <c r="H42" s="174"/>
      <c r="I42" s="270">
        <f>SUM(I37:I41)</f>
        <v>3994</v>
      </c>
      <c r="J42" s="94">
        <f>SUM(J37:J41)</f>
        <v>2090466.3599999999</v>
      </c>
      <c r="K42" s="169"/>
      <c r="L42" s="265">
        <f>SUM(L37:L41)</f>
        <v>4326</v>
      </c>
      <c r="M42" s="418">
        <f>SUM(M37:M41)</f>
        <v>2134493.79</v>
      </c>
    </row>
    <row r="43" spans="1:15" ht="17" thickBot="1" x14ac:dyDescent="0.25">
      <c r="A43" s="57"/>
      <c r="B43" s="57"/>
      <c r="C43" s="57"/>
      <c r="D43" s="57"/>
      <c r="E43" s="57"/>
      <c r="F43" s="57"/>
      <c r="G43" s="57"/>
      <c r="H43" s="57"/>
      <c r="I43" s="57"/>
      <c r="J43" s="57"/>
      <c r="K43" s="57"/>
      <c r="L43" s="57"/>
      <c r="M43" s="57"/>
    </row>
    <row r="44" spans="1:15"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5" ht="16" x14ac:dyDescent="0.2">
      <c r="A45" s="51" t="s">
        <v>36</v>
      </c>
      <c r="B45" s="195"/>
      <c r="C45" s="271">
        <f>'05 Five Reports'!J17</f>
        <v>228</v>
      </c>
      <c r="D45" s="219">
        <f>SUM('05 Five Reports'!C74+'05 Five Reports'!G103)</f>
        <v>28095</v>
      </c>
      <c r="E45" s="113"/>
      <c r="F45" s="276">
        <v>109</v>
      </c>
      <c r="G45" s="326">
        <v>31746</v>
      </c>
      <c r="H45" s="196"/>
      <c r="I45" s="271">
        <f>SUM(C45+'Apr Report'!I45)</f>
        <v>936</v>
      </c>
      <c r="J45" s="316">
        <f>SUM(D45+'Apr Report'!J45)</f>
        <v>164310</v>
      </c>
      <c r="K45" s="288"/>
      <c r="L45" s="285">
        <f>SUM(F45+'Apr Report'!L45)</f>
        <v>856</v>
      </c>
      <c r="M45" s="324">
        <f>SUM(G45+'Apr Report'!M45)</f>
        <v>188717</v>
      </c>
    </row>
    <row r="46" spans="1:15" ht="16" x14ac:dyDescent="0.2">
      <c r="A46" s="52" t="s">
        <v>35</v>
      </c>
      <c r="B46" s="176"/>
      <c r="C46" s="272">
        <f>'05 Five Reports'!J15</f>
        <v>4</v>
      </c>
      <c r="D46" s="220">
        <f>SUM('05 Five Reports'!C123+'05 Five Reports'!G148+'05 Five Reports'!G149)</f>
        <v>57856.93</v>
      </c>
      <c r="E46" s="109"/>
      <c r="F46" s="369">
        <v>14</v>
      </c>
      <c r="G46" s="20">
        <v>14452</v>
      </c>
      <c r="H46" s="105"/>
      <c r="I46" s="272">
        <f>SUM(C46+'Apr Report'!I46)</f>
        <v>243</v>
      </c>
      <c r="J46" s="317">
        <f>SUM(D46+'Apr Report'!J46)</f>
        <v>187895</v>
      </c>
      <c r="K46" s="289"/>
      <c r="L46" s="286">
        <f>SUM(F46+'Apr Report'!L46)</f>
        <v>121</v>
      </c>
      <c r="M46" s="323">
        <f>SUM(G46+'Apr Report'!M46)</f>
        <v>171396.43</v>
      </c>
    </row>
    <row r="47" spans="1:15" ht="16" x14ac:dyDescent="0.2">
      <c r="A47" s="52" t="s">
        <v>25</v>
      </c>
      <c r="B47" s="176"/>
      <c r="C47" s="272">
        <f>'05 Five Reports'!J16</f>
        <v>142</v>
      </c>
      <c r="D47" s="220">
        <f>SUM('05 Five Reports'!G95+'05 Five Reports'!G98)</f>
        <v>73769</v>
      </c>
      <c r="E47" s="109"/>
      <c r="F47" s="369">
        <v>45</v>
      </c>
      <c r="G47" s="20">
        <v>22218</v>
      </c>
      <c r="H47" s="105"/>
      <c r="I47" s="272">
        <f>SUM(C47+'Apr Report'!I47)</f>
        <v>628</v>
      </c>
      <c r="J47" s="317">
        <f>SUM(D47+'Apr Report'!J47)</f>
        <v>252497</v>
      </c>
      <c r="K47" s="289"/>
      <c r="L47" s="286">
        <f>SUM(F47+'Apr Report'!L47)</f>
        <v>583</v>
      </c>
      <c r="M47" s="323">
        <f>SUM(G47+'Apr Report'!M47)</f>
        <v>265460</v>
      </c>
    </row>
    <row r="48" spans="1:15" ht="16" x14ac:dyDescent="0.2">
      <c r="A48" s="52" t="s">
        <v>26</v>
      </c>
      <c r="B48" s="172"/>
      <c r="C48" s="258">
        <v>0</v>
      </c>
      <c r="D48" s="220">
        <v>0</v>
      </c>
      <c r="E48" s="109"/>
      <c r="F48" s="369">
        <v>1</v>
      </c>
      <c r="G48" s="20">
        <v>269</v>
      </c>
      <c r="H48" s="105"/>
      <c r="I48" s="272">
        <f>SUM(C48+'Apr Report'!I48)</f>
        <v>3</v>
      </c>
      <c r="J48" s="317">
        <f>SUM(D48+'Apr Report'!J48)</f>
        <v>807</v>
      </c>
      <c r="K48" s="289"/>
      <c r="L48" s="286">
        <f>SUM(F48+'Apr Report'!L48)</f>
        <v>3</v>
      </c>
      <c r="M48" s="323">
        <f>SUM(G48+'Apr Report'!M48)</f>
        <v>807</v>
      </c>
    </row>
    <row r="49" spans="1:13" ht="16" x14ac:dyDescent="0.2">
      <c r="A49" s="52" t="s">
        <v>27</v>
      </c>
      <c r="B49" s="176"/>
      <c r="C49" s="272">
        <f>'05 Five Reports'!J13</f>
        <v>23</v>
      </c>
      <c r="D49" s="220">
        <f>SUM('05 Five Reports'!G85)</f>
        <v>16921.490000000002</v>
      </c>
      <c r="E49" s="109"/>
      <c r="F49" s="369">
        <v>18</v>
      </c>
      <c r="G49" s="20">
        <v>13495.78</v>
      </c>
      <c r="H49" s="105"/>
      <c r="I49" s="272">
        <f>SUM(C49+'Apr Report'!I49)</f>
        <v>158</v>
      </c>
      <c r="J49" s="317">
        <f>SUM(D49+'Apr Report'!J49)</f>
        <v>167552.32999999999</v>
      </c>
      <c r="K49" s="289"/>
      <c r="L49" s="286">
        <f>SUM(F49+'Apr Report'!L49)</f>
        <v>162</v>
      </c>
      <c r="M49" s="323">
        <f>SUM(G49+'Apr Report'!M49)</f>
        <v>197144.77</v>
      </c>
    </row>
    <row r="50" spans="1:13" ht="16" x14ac:dyDescent="0.2">
      <c r="A50" s="52" t="s">
        <v>28</v>
      </c>
      <c r="B50" s="176"/>
      <c r="C50" s="272">
        <f>'05 Five Reports'!J14</f>
        <v>6</v>
      </c>
      <c r="D50" s="220">
        <f>SUM('05 Five Reports'!C71+'05 Five Reports'!G89)</f>
        <v>891</v>
      </c>
      <c r="E50" s="109"/>
      <c r="F50" s="369">
        <v>6</v>
      </c>
      <c r="G50" s="20">
        <v>530</v>
      </c>
      <c r="H50" s="105"/>
      <c r="I50" s="272">
        <f>SUM(C50+'Apr Report'!I50)</f>
        <v>48</v>
      </c>
      <c r="J50" s="317">
        <f>SUM(D50+'Apr Report'!J50)</f>
        <v>5341</v>
      </c>
      <c r="K50" s="289"/>
      <c r="L50" s="286">
        <f>SUM(F50+'Apr Report'!L50)</f>
        <v>33</v>
      </c>
      <c r="M50" s="323">
        <f>SUM(G50+'Apr Report'!M50)</f>
        <v>4519</v>
      </c>
    </row>
    <row r="51" spans="1:13" ht="16" x14ac:dyDescent="0.2">
      <c r="A51" s="52" t="s">
        <v>3</v>
      </c>
      <c r="B51" s="176"/>
      <c r="C51" s="272">
        <f>'05 Five Reports'!J11</f>
        <v>4</v>
      </c>
      <c r="D51" s="220">
        <f>SUM('05 Five Reports'!G75)</f>
        <v>2061</v>
      </c>
      <c r="E51" s="109"/>
      <c r="F51" s="369">
        <v>4</v>
      </c>
      <c r="G51" s="20">
        <v>1634</v>
      </c>
      <c r="H51" s="105"/>
      <c r="I51" s="272">
        <f>SUM(C51+'Apr Report'!I51)</f>
        <v>33</v>
      </c>
      <c r="J51" s="317">
        <f>SUM(D51+'Apr Report'!J51)</f>
        <v>10533</v>
      </c>
      <c r="K51" s="289"/>
      <c r="L51" s="286">
        <f>SUM(F51+'Apr Report'!L51)</f>
        <v>25</v>
      </c>
      <c r="M51" s="323">
        <f>SUM(G51+'Apr Report'!M51)</f>
        <v>9393</v>
      </c>
    </row>
    <row r="52" spans="1:13" ht="16" x14ac:dyDescent="0.2">
      <c r="A52" s="52" t="s">
        <v>29</v>
      </c>
      <c r="B52" s="176"/>
      <c r="C52" s="272">
        <f>'05 Five Reports'!J12</f>
        <v>22</v>
      </c>
      <c r="D52" s="220">
        <f>SUM('05 Five Reports'!G5)</f>
        <v>2444</v>
      </c>
      <c r="E52" s="109"/>
      <c r="F52" s="369">
        <v>27</v>
      </c>
      <c r="G52" s="20">
        <v>4410</v>
      </c>
      <c r="H52" s="105"/>
      <c r="I52" s="272">
        <f>SUM(C52+'Apr Report'!I52)</f>
        <v>184</v>
      </c>
      <c r="J52" s="317">
        <f>SUM(D52+'Apr Report'!J52)</f>
        <v>33894</v>
      </c>
      <c r="K52" s="289"/>
      <c r="L52" s="286">
        <f>SUM(F52+'Apr Report'!L52)</f>
        <v>234</v>
      </c>
      <c r="M52" s="323">
        <f>SUM(G52+'Apr Report'!M52)</f>
        <v>44206.469999999994</v>
      </c>
    </row>
    <row r="53" spans="1:13" ht="16" x14ac:dyDescent="0.2">
      <c r="A53" s="52" t="s">
        <v>30</v>
      </c>
      <c r="B53" s="172"/>
      <c r="C53" s="272">
        <v>0</v>
      </c>
      <c r="D53" s="220">
        <v>0</v>
      </c>
      <c r="E53" s="109"/>
      <c r="F53" s="369">
        <v>0</v>
      </c>
      <c r="G53" s="20">
        <v>0</v>
      </c>
      <c r="H53" s="105"/>
      <c r="I53" s="272">
        <f>SUM(C53+'Apr Report'!I53)</f>
        <v>7</v>
      </c>
      <c r="J53" s="317">
        <f>SUM(D53+'Apr Report'!J53)</f>
        <v>388</v>
      </c>
      <c r="K53" s="289"/>
      <c r="L53" s="286">
        <f>SUM(F53+'Apr Report'!L53)</f>
        <v>1</v>
      </c>
      <c r="M53" s="323">
        <f>SUM(G53+'Apr Report'!M53)</f>
        <v>388</v>
      </c>
    </row>
    <row r="54" spans="1:13" ht="16" x14ac:dyDescent="0.2">
      <c r="A54" s="52" t="s">
        <v>4</v>
      </c>
      <c r="B54" s="176"/>
      <c r="C54" s="272">
        <f>'05 Five Reports'!J19</f>
        <v>16</v>
      </c>
      <c r="D54" s="220">
        <f>SUM('05 Five Reports'!G145)</f>
        <v>5519</v>
      </c>
      <c r="E54" s="109"/>
      <c r="F54" s="369">
        <v>25</v>
      </c>
      <c r="G54" s="20">
        <v>6404</v>
      </c>
      <c r="H54" s="105"/>
      <c r="I54" s="272">
        <f>SUM(C54+'Apr Report'!I54)</f>
        <v>126</v>
      </c>
      <c r="J54" s="317">
        <f>SUM(D54+'Apr Report'!J54)</f>
        <v>42911</v>
      </c>
      <c r="K54" s="289"/>
      <c r="L54" s="286">
        <f>SUM(F54+'Apr Report'!L54)</f>
        <v>192</v>
      </c>
      <c r="M54" s="323">
        <f>SUM(G54+'Apr Report'!M54)</f>
        <v>54247.990000000005</v>
      </c>
    </row>
    <row r="55" spans="1:13" ht="16" x14ac:dyDescent="0.2">
      <c r="A55" s="52" t="s">
        <v>31</v>
      </c>
      <c r="B55" s="176"/>
      <c r="C55" s="272">
        <f>'05 Five Reports'!J18</f>
        <v>25</v>
      </c>
      <c r="D55" s="220">
        <f>SUM('05 Five Reports'!G4+'05 Five Reports'!C77)</f>
        <v>1535</v>
      </c>
      <c r="E55" s="109"/>
      <c r="F55" s="369">
        <v>1</v>
      </c>
      <c r="G55" s="20">
        <v>1056</v>
      </c>
      <c r="H55" s="105"/>
      <c r="I55" s="272">
        <f>SUM(C55+'Apr Report'!I55)</f>
        <v>77</v>
      </c>
      <c r="J55" s="317">
        <f>SUM(D55+'Apr Report'!J55)</f>
        <v>5471</v>
      </c>
      <c r="K55" s="289"/>
      <c r="L55" s="286">
        <f>SUM(F55+'Apr Report'!L55)</f>
        <v>58</v>
      </c>
      <c r="M55" s="323">
        <f>SUM(G55+'Apr Report'!M55)</f>
        <v>6067</v>
      </c>
    </row>
    <row r="56" spans="1:13" ht="16" x14ac:dyDescent="0.2">
      <c r="A56" s="52" t="s">
        <v>32</v>
      </c>
      <c r="B56" s="176"/>
      <c r="C56" s="272">
        <f>'05 Five Reports'!J26</f>
        <v>9</v>
      </c>
      <c r="D56" s="220">
        <f>SUM('05 Five Reports'!C15+'05 Five Reports'!G9)</f>
        <v>1723</v>
      </c>
      <c r="E56" s="109"/>
      <c r="F56" s="369">
        <v>1</v>
      </c>
      <c r="G56" s="20">
        <v>739</v>
      </c>
      <c r="H56" s="105"/>
      <c r="I56" s="272">
        <f>SUM(C56+'Apr Report'!I56)</f>
        <v>100</v>
      </c>
      <c r="J56" s="317">
        <f>SUM(D56+'Apr Report'!J56)</f>
        <v>14162</v>
      </c>
      <c r="K56" s="289"/>
      <c r="L56" s="286">
        <f>SUM(F56+'Apr Report'!L56)</f>
        <v>55</v>
      </c>
      <c r="M56" s="323">
        <f>SUM(G56+'Apr Report'!M56)</f>
        <v>10552</v>
      </c>
    </row>
    <row r="57" spans="1:13" ht="17" thickBot="1" x14ac:dyDescent="0.25">
      <c r="A57" s="78" t="s">
        <v>33</v>
      </c>
      <c r="B57" s="182"/>
      <c r="C57" s="273">
        <f>'05 Five Reports'!J27</f>
        <v>4</v>
      </c>
      <c r="D57" s="221">
        <f>SUM('05 Five Reports'!G138)</f>
        <v>9879</v>
      </c>
      <c r="E57" s="198"/>
      <c r="F57" s="370">
        <v>3</v>
      </c>
      <c r="G57" s="419">
        <v>18326</v>
      </c>
      <c r="H57" s="107"/>
      <c r="I57" s="273">
        <f>SUM(C57+'Apr Report'!I57)</f>
        <v>40</v>
      </c>
      <c r="J57" s="318">
        <f>SUM(D57+'Apr Report'!J57)</f>
        <v>93970</v>
      </c>
      <c r="K57" s="290"/>
      <c r="L57" s="287">
        <f>SUM(F57+'Apr Report'!L57)</f>
        <v>23</v>
      </c>
      <c r="M57" s="325">
        <f>SUM(G57+'Apr Report'!M57)</f>
        <v>90688</v>
      </c>
    </row>
    <row r="58" spans="1:13" ht="17" thickBot="1" x14ac:dyDescent="0.25">
      <c r="A58" s="79" t="s">
        <v>34</v>
      </c>
      <c r="B58" s="179"/>
      <c r="C58" s="260">
        <f>SUM(C45:C57)</f>
        <v>483</v>
      </c>
      <c r="D58" s="94">
        <f>SUM(D45:D57)</f>
        <v>200694.41999999998</v>
      </c>
      <c r="E58" s="169"/>
      <c r="F58" s="265">
        <f>SUM(F45:F57)</f>
        <v>254</v>
      </c>
      <c r="G58" s="416">
        <f>SUM(G45:G57)</f>
        <v>115279.78</v>
      </c>
      <c r="H58" s="179"/>
      <c r="I58" s="260">
        <f>SUM(I45:I57)</f>
        <v>2583</v>
      </c>
      <c r="J58" s="94">
        <f>SUM(J45:J57)</f>
        <v>979731.33</v>
      </c>
      <c r="K58" s="166"/>
      <c r="L58" s="265">
        <f>SUM(L45:L57)</f>
        <v>2346</v>
      </c>
      <c r="M58" s="395">
        <f>SUM(M45:M57)</f>
        <v>1043586.6599999999</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931</v>
      </c>
      <c r="D60" s="95">
        <f>SUM(D42+D58)</f>
        <v>397875.18</v>
      </c>
      <c r="E60" s="171"/>
      <c r="F60" s="269">
        <f>SUM(F42+F58)</f>
        <v>767</v>
      </c>
      <c r="G60" s="391">
        <f>SUM(G42+G58)</f>
        <v>386769.95000000007</v>
      </c>
      <c r="H60" s="181"/>
      <c r="I60" s="262">
        <f>SUM(I42+I58)</f>
        <v>6577</v>
      </c>
      <c r="J60" s="363">
        <f>SUM(J42+J58)</f>
        <v>3070197.69</v>
      </c>
      <c r="K60" s="171"/>
      <c r="L60" s="269">
        <f>SUM(L42+L58)</f>
        <v>6672</v>
      </c>
      <c r="M60" s="397">
        <f>SUM(M42+M58)</f>
        <v>3178080.45</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orientation="portrait" verticalDpi="300" r:id="rId1"/>
  <ignoredErrors>
    <ignoredError sqref="G28" formulaRange="1"/>
  </ignoredError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1CBD-913A-42C7-A126-45996C293B57}">
  <dimension ref="A1:AC145"/>
  <sheetViews>
    <sheetView workbookViewId="0">
      <pane xSplit="2" ySplit="1" topLeftCell="L29" activePane="bottomRight" state="frozen"/>
      <selection pane="topRight" activeCell="C1" sqref="C1"/>
      <selection pane="bottomLeft" activeCell="A2" sqref="A2"/>
      <selection pane="bottomRight" activeCell="R40" sqref="R40"/>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0.5" customWidth="1"/>
    <col min="6" max="6" width="82.5" customWidth="1"/>
    <col min="7" max="7" width="42.6640625" customWidth="1"/>
    <col min="8" max="11" width="23.33203125" customWidth="1"/>
    <col min="12" max="12" width="37.33203125" customWidth="1"/>
    <col min="13" max="13" width="16.5" customWidth="1"/>
    <col min="14" max="15" width="18.6640625" customWidth="1"/>
    <col min="18" max="18" width="26.5" customWidth="1"/>
    <col min="19" max="19" width="24.33203125" customWidth="1"/>
    <col min="20" max="20" width="61.6640625" customWidth="1"/>
    <col min="21" max="21" width="22.5" customWidth="1"/>
  </cols>
  <sheetData>
    <row r="1" spans="1:29" ht="48"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489" t="s">
        <v>82</v>
      </c>
      <c r="O1" s="490" t="s">
        <v>83</v>
      </c>
    </row>
    <row r="2" spans="1:29" ht="28" outlineLevel="2" x14ac:dyDescent="0.15">
      <c r="A2" s="704" t="s">
        <v>92</v>
      </c>
      <c r="B2" s="705" t="s">
        <v>3190</v>
      </c>
      <c r="C2" s="709" t="s">
        <v>94</v>
      </c>
      <c r="D2" s="704"/>
      <c r="E2" s="704"/>
      <c r="F2" s="704" t="s">
        <v>3191</v>
      </c>
      <c r="G2" s="704" t="s">
        <v>3192</v>
      </c>
      <c r="H2" s="708">
        <v>68190</v>
      </c>
      <c r="I2" s="708">
        <v>0</v>
      </c>
      <c r="J2" s="708"/>
      <c r="K2" s="708"/>
      <c r="L2" s="704" t="s">
        <v>2642</v>
      </c>
      <c r="M2" s="704"/>
      <c r="N2" s="423">
        <f>SUM(H2+I2)</f>
        <v>68190</v>
      </c>
      <c r="O2" s="423">
        <f>IF((J2+K2)&gt;0,(J2+K2)-N2,0)</f>
        <v>0</v>
      </c>
      <c r="R2" s="846" t="s">
        <v>3169</v>
      </c>
      <c r="S2" s="848"/>
      <c r="T2" s="848"/>
      <c r="U2" s="848"/>
      <c r="V2" s="848"/>
      <c r="W2" s="848"/>
      <c r="X2" s="848"/>
      <c r="Y2" s="848"/>
      <c r="Z2" s="848"/>
      <c r="AA2" s="848"/>
      <c r="AB2" s="848"/>
      <c r="AC2" s="847"/>
    </row>
    <row r="3" spans="1:29" ht="42" outlineLevel="2" x14ac:dyDescent="0.15">
      <c r="A3" s="704" t="s">
        <v>92</v>
      </c>
      <c r="B3" s="705" t="s">
        <v>3193</v>
      </c>
      <c r="C3" s="709" t="s">
        <v>94</v>
      </c>
      <c r="D3" s="704"/>
      <c r="E3" s="704"/>
      <c r="F3" s="704" t="s">
        <v>3194</v>
      </c>
      <c r="G3" s="704" t="s">
        <v>1134</v>
      </c>
      <c r="H3" s="708">
        <v>1</v>
      </c>
      <c r="I3" s="708">
        <v>0</v>
      </c>
      <c r="J3" s="708"/>
      <c r="K3" s="708"/>
      <c r="L3" s="704" t="s">
        <v>3195</v>
      </c>
      <c r="M3" s="704"/>
      <c r="N3" s="423">
        <f t="shared" ref="N3:N67" si="0">SUM(H3+I3)</f>
        <v>1</v>
      </c>
      <c r="O3" s="423">
        <f t="shared" ref="O3:O67" si="1">IF((J3+K3)&gt;0,(J3+K3)-N3,0)</f>
        <v>0</v>
      </c>
      <c r="R3" s="846" t="s">
        <v>3170</v>
      </c>
      <c r="S3" s="847"/>
      <c r="T3" s="704" t="s">
        <v>3171</v>
      </c>
      <c r="U3" s="704" t="s">
        <v>3172</v>
      </c>
      <c r="V3" s="846" t="s">
        <v>3173</v>
      </c>
      <c r="W3" s="847"/>
      <c r="X3" s="704" t="s">
        <v>3174</v>
      </c>
      <c r="Y3" s="704" t="s">
        <v>3175</v>
      </c>
      <c r="Z3" s="846" t="s">
        <v>3176</v>
      </c>
      <c r="AA3" s="847"/>
      <c r="AB3" s="846" t="s">
        <v>3177</v>
      </c>
      <c r="AC3" s="847"/>
    </row>
    <row r="4" spans="1:29" ht="15" outlineLevel="2" x14ac:dyDescent="0.15">
      <c r="A4" s="704" t="s">
        <v>92</v>
      </c>
      <c r="B4" s="705" t="s">
        <v>3196</v>
      </c>
      <c r="C4" s="709" t="s">
        <v>94</v>
      </c>
      <c r="D4" s="704"/>
      <c r="E4" s="704"/>
      <c r="F4" s="704" t="s">
        <v>3197</v>
      </c>
      <c r="G4" s="704" t="s">
        <v>3198</v>
      </c>
      <c r="H4" s="708">
        <v>60000</v>
      </c>
      <c r="I4" s="708">
        <v>0</v>
      </c>
      <c r="J4" s="708"/>
      <c r="K4" s="708"/>
      <c r="L4" s="704" t="s">
        <v>3199</v>
      </c>
      <c r="M4" s="704"/>
      <c r="N4" s="423">
        <f t="shared" si="0"/>
        <v>60000</v>
      </c>
      <c r="O4" s="423">
        <f t="shared" si="1"/>
        <v>0</v>
      </c>
      <c r="R4" s="846" t="s">
        <v>3178</v>
      </c>
      <c r="S4" s="847"/>
      <c r="T4" s="704" t="s">
        <v>3179</v>
      </c>
      <c r="U4" s="704" t="s">
        <v>101</v>
      </c>
      <c r="V4" s="846" t="s">
        <v>3180</v>
      </c>
      <c r="W4" s="847"/>
      <c r="X4" s="704"/>
      <c r="Y4" s="704"/>
      <c r="Z4" s="846"/>
      <c r="AA4" s="847"/>
      <c r="AB4" s="846" t="s">
        <v>2026</v>
      </c>
      <c r="AC4" s="847"/>
    </row>
    <row r="5" spans="1:29" ht="42" outlineLevel="2" x14ac:dyDescent="0.15">
      <c r="A5" s="704" t="s">
        <v>92</v>
      </c>
      <c r="B5" s="705" t="s">
        <v>3200</v>
      </c>
      <c r="C5" s="709" t="s">
        <v>94</v>
      </c>
      <c r="D5" s="704"/>
      <c r="E5" s="704"/>
      <c r="F5" s="704" t="s">
        <v>3201</v>
      </c>
      <c r="G5" s="704" t="s">
        <v>1342</v>
      </c>
      <c r="H5" s="708">
        <v>8000</v>
      </c>
      <c r="I5" s="708">
        <v>0</v>
      </c>
      <c r="J5" s="708"/>
      <c r="K5" s="708"/>
      <c r="L5" s="704" t="s">
        <v>3202</v>
      </c>
      <c r="M5" s="704" t="s">
        <v>3159</v>
      </c>
      <c r="N5" s="423">
        <f t="shared" si="0"/>
        <v>8000</v>
      </c>
      <c r="O5" s="423">
        <f t="shared" si="1"/>
        <v>0</v>
      </c>
      <c r="R5" s="846" t="s">
        <v>3181</v>
      </c>
      <c r="S5" s="847"/>
      <c r="T5" s="704" t="s">
        <v>3182</v>
      </c>
      <c r="U5" s="704" t="s">
        <v>1105</v>
      </c>
      <c r="V5" s="846" t="s">
        <v>3158</v>
      </c>
      <c r="W5" s="847"/>
      <c r="X5" s="704"/>
      <c r="Y5" s="704"/>
      <c r="Z5" s="846"/>
      <c r="AA5" s="847"/>
      <c r="AB5" s="846" t="s">
        <v>2636</v>
      </c>
      <c r="AC5" s="847"/>
    </row>
    <row r="6" spans="1:29" ht="28" outlineLevel="2" x14ac:dyDescent="0.15">
      <c r="A6" s="704" t="s">
        <v>92</v>
      </c>
      <c r="B6" s="705" t="s">
        <v>3203</v>
      </c>
      <c r="C6" s="709" t="s">
        <v>94</v>
      </c>
      <c r="D6" s="704"/>
      <c r="E6" s="704"/>
      <c r="F6" s="704" t="s">
        <v>3204</v>
      </c>
      <c r="G6" s="704" t="s">
        <v>1105</v>
      </c>
      <c r="H6" s="708">
        <v>48267</v>
      </c>
      <c r="I6" s="708">
        <v>0</v>
      </c>
      <c r="J6" s="708"/>
      <c r="K6" s="708"/>
      <c r="L6" s="704" t="s">
        <v>1386</v>
      </c>
      <c r="M6" s="704"/>
      <c r="N6" s="423">
        <f t="shared" si="0"/>
        <v>48267</v>
      </c>
      <c r="O6" s="423">
        <f t="shared" si="1"/>
        <v>0</v>
      </c>
      <c r="R6" s="846" t="s">
        <v>3183</v>
      </c>
      <c r="S6" s="847"/>
      <c r="T6" s="704" t="s">
        <v>3184</v>
      </c>
      <c r="U6" s="704" t="s">
        <v>3124</v>
      </c>
      <c r="V6" s="846" t="s">
        <v>3158</v>
      </c>
      <c r="W6" s="847"/>
      <c r="X6" s="704"/>
      <c r="Y6" s="704"/>
      <c r="Z6" s="846"/>
      <c r="AA6" s="847"/>
      <c r="AB6" s="846" t="s">
        <v>2151</v>
      </c>
      <c r="AC6" s="847"/>
    </row>
    <row r="7" spans="1:29" ht="42" outlineLevel="2" x14ac:dyDescent="0.15">
      <c r="A7" s="704" t="s">
        <v>92</v>
      </c>
      <c r="B7" s="705" t="s">
        <v>3205</v>
      </c>
      <c r="C7" s="709" t="s">
        <v>94</v>
      </c>
      <c r="D7" s="704"/>
      <c r="E7" s="704"/>
      <c r="F7" s="704" t="s">
        <v>3206</v>
      </c>
      <c r="G7" s="704" t="s">
        <v>3207</v>
      </c>
      <c r="H7" s="708">
        <v>6512</v>
      </c>
      <c r="I7" s="708">
        <v>0</v>
      </c>
      <c r="J7" s="708"/>
      <c r="K7" s="708"/>
      <c r="L7" s="704" t="s">
        <v>3208</v>
      </c>
      <c r="M7" s="704"/>
      <c r="N7" s="423">
        <f t="shared" si="0"/>
        <v>6512</v>
      </c>
      <c r="O7" s="423">
        <f t="shared" si="1"/>
        <v>0</v>
      </c>
      <c r="R7" s="846" t="s">
        <v>3185</v>
      </c>
      <c r="S7" s="847"/>
      <c r="T7" s="709" t="s">
        <v>3186</v>
      </c>
      <c r="U7" s="704" t="s">
        <v>1608</v>
      </c>
      <c r="V7" s="846"/>
      <c r="W7" s="847"/>
      <c r="X7" s="704"/>
      <c r="Y7" s="704"/>
      <c r="Z7" s="846"/>
      <c r="AA7" s="847"/>
      <c r="AB7" s="846" t="s">
        <v>2302</v>
      </c>
      <c r="AC7" s="847"/>
    </row>
    <row r="8" spans="1:29" ht="28" outlineLevel="2" x14ac:dyDescent="0.15">
      <c r="A8" s="704" t="s">
        <v>92</v>
      </c>
      <c r="B8" s="705" t="s">
        <v>3209</v>
      </c>
      <c r="C8" s="709" t="s">
        <v>94</v>
      </c>
      <c r="D8" s="704"/>
      <c r="E8" s="704"/>
      <c r="F8" s="704" t="s">
        <v>3210</v>
      </c>
      <c r="G8" s="704" t="s">
        <v>101</v>
      </c>
      <c r="H8" s="708">
        <v>70000</v>
      </c>
      <c r="I8" s="708">
        <v>0</v>
      </c>
      <c r="J8" s="708"/>
      <c r="K8" s="708"/>
      <c r="L8" s="704" t="s">
        <v>3211</v>
      </c>
      <c r="M8" s="704"/>
      <c r="N8" s="423">
        <f t="shared" si="0"/>
        <v>70000</v>
      </c>
      <c r="O8" s="423">
        <f t="shared" si="1"/>
        <v>0</v>
      </c>
      <c r="R8" s="846" t="s">
        <v>3187</v>
      </c>
      <c r="S8" s="847"/>
      <c r="T8" s="704" t="s">
        <v>3188</v>
      </c>
      <c r="U8" s="704" t="s">
        <v>426</v>
      </c>
      <c r="V8" s="846"/>
      <c r="W8" s="847"/>
      <c r="X8" s="704"/>
      <c r="Y8" s="704"/>
      <c r="Z8" s="846"/>
      <c r="AA8" s="847"/>
      <c r="AB8" s="846" t="s">
        <v>3189</v>
      </c>
      <c r="AC8" s="847"/>
    </row>
    <row r="9" spans="1:29" ht="14" outlineLevel="2" x14ac:dyDescent="0.15">
      <c r="A9" s="704" t="s">
        <v>92</v>
      </c>
      <c r="B9" s="705" t="s">
        <v>3212</v>
      </c>
      <c r="C9" s="709" t="s">
        <v>94</v>
      </c>
      <c r="D9" s="704"/>
      <c r="E9" s="704"/>
      <c r="F9" s="704" t="s">
        <v>3213</v>
      </c>
      <c r="G9" s="704" t="s">
        <v>3214</v>
      </c>
      <c r="H9" s="708">
        <v>95000</v>
      </c>
      <c r="I9" s="708">
        <v>0</v>
      </c>
      <c r="J9" s="708"/>
      <c r="K9" s="708"/>
      <c r="L9" s="704" t="s">
        <v>3215</v>
      </c>
      <c r="M9" s="704"/>
      <c r="N9" s="423">
        <f t="shared" si="0"/>
        <v>95000</v>
      </c>
      <c r="O9" s="423">
        <f t="shared" si="1"/>
        <v>0</v>
      </c>
    </row>
    <row r="10" spans="1:29" ht="28" outlineLevel="2" x14ac:dyDescent="0.15">
      <c r="A10" s="704" t="s">
        <v>92</v>
      </c>
      <c r="B10" s="705" t="s">
        <v>3216</v>
      </c>
      <c r="C10" s="709" t="s">
        <v>94</v>
      </c>
      <c r="D10" s="704"/>
      <c r="E10" s="704"/>
      <c r="F10" s="704" t="s">
        <v>3217</v>
      </c>
      <c r="G10" s="704" t="s">
        <v>221</v>
      </c>
      <c r="H10" s="708">
        <v>35000</v>
      </c>
      <c r="I10" s="708">
        <v>0</v>
      </c>
      <c r="J10" s="708"/>
      <c r="K10" s="708"/>
      <c r="L10" s="704" t="s">
        <v>3218</v>
      </c>
      <c r="M10" s="704"/>
      <c r="N10" s="423">
        <f t="shared" si="0"/>
        <v>35000</v>
      </c>
      <c r="O10" s="423">
        <f t="shared" si="1"/>
        <v>0</v>
      </c>
    </row>
    <row r="11" spans="1:29" ht="14" outlineLevel="2" x14ac:dyDescent="0.15">
      <c r="A11" s="704" t="s">
        <v>92</v>
      </c>
      <c r="B11" s="705" t="s">
        <v>3219</v>
      </c>
      <c r="C11" s="709" t="s">
        <v>94</v>
      </c>
      <c r="D11" s="704"/>
      <c r="E11" s="704"/>
      <c r="F11" s="704" t="s">
        <v>3220</v>
      </c>
      <c r="G11" s="704" t="s">
        <v>2632</v>
      </c>
      <c r="H11" s="708">
        <v>100000</v>
      </c>
      <c r="I11" s="708">
        <v>0</v>
      </c>
      <c r="J11" s="708"/>
      <c r="K11" s="708"/>
      <c r="L11" s="704" t="s">
        <v>2633</v>
      </c>
      <c r="M11" s="704"/>
      <c r="N11" s="423">
        <f t="shared" si="0"/>
        <v>100000</v>
      </c>
      <c r="O11" s="423">
        <f t="shared" si="1"/>
        <v>0</v>
      </c>
    </row>
    <row r="12" spans="1:29" ht="70" outlineLevel="2" x14ac:dyDescent="0.15">
      <c r="A12" s="704" t="s">
        <v>92</v>
      </c>
      <c r="B12" s="705" t="s">
        <v>3221</v>
      </c>
      <c r="C12" s="709" t="s">
        <v>154</v>
      </c>
      <c r="D12" s="704"/>
      <c r="E12" s="704"/>
      <c r="F12" s="704" t="s">
        <v>3222</v>
      </c>
      <c r="G12" s="704" t="s">
        <v>728</v>
      </c>
      <c r="H12" s="708">
        <v>24600</v>
      </c>
      <c r="I12" s="708">
        <v>0</v>
      </c>
      <c r="J12" s="708"/>
      <c r="K12" s="708"/>
      <c r="L12" s="704" t="s">
        <v>3223</v>
      </c>
      <c r="M12" s="704"/>
      <c r="N12" s="423">
        <f t="shared" si="0"/>
        <v>24600</v>
      </c>
      <c r="O12" s="423">
        <f t="shared" si="1"/>
        <v>0</v>
      </c>
    </row>
    <row r="13" spans="1:29" ht="70" outlineLevel="2" x14ac:dyDescent="0.15">
      <c r="A13" s="704" t="s">
        <v>92</v>
      </c>
      <c r="B13" s="705" t="s">
        <v>3224</v>
      </c>
      <c r="C13" s="709" t="s">
        <v>154</v>
      </c>
      <c r="D13" s="704"/>
      <c r="E13" s="704"/>
      <c r="F13" s="704" t="s">
        <v>3225</v>
      </c>
      <c r="G13" s="704" t="s">
        <v>728</v>
      </c>
      <c r="H13" s="708">
        <v>25320</v>
      </c>
      <c r="I13" s="708">
        <v>0</v>
      </c>
      <c r="J13" s="708"/>
      <c r="K13" s="708"/>
      <c r="L13" s="704" t="s">
        <v>3223</v>
      </c>
      <c r="M13" s="704"/>
      <c r="N13" s="423">
        <f t="shared" si="0"/>
        <v>25320</v>
      </c>
      <c r="O13" s="423">
        <f t="shared" si="1"/>
        <v>0</v>
      </c>
    </row>
    <row r="14" spans="1:29" ht="84" outlineLevel="2" x14ac:dyDescent="0.15">
      <c r="A14" s="704" t="s">
        <v>92</v>
      </c>
      <c r="B14" s="705" t="s">
        <v>3226</v>
      </c>
      <c r="C14" s="709" t="s">
        <v>154</v>
      </c>
      <c r="D14" s="704"/>
      <c r="E14" s="704"/>
      <c r="F14" s="704" t="s">
        <v>3227</v>
      </c>
      <c r="G14" s="704" t="s">
        <v>381</v>
      </c>
      <c r="H14" s="708">
        <v>40000</v>
      </c>
      <c r="I14" s="708">
        <v>0</v>
      </c>
      <c r="J14" s="708"/>
      <c r="K14" s="708"/>
      <c r="L14" s="704" t="s">
        <v>3228</v>
      </c>
      <c r="M14" s="704"/>
      <c r="N14" s="423">
        <f t="shared" si="0"/>
        <v>40000</v>
      </c>
      <c r="O14" s="423">
        <f t="shared" si="1"/>
        <v>0</v>
      </c>
    </row>
    <row r="15" spans="1:29" ht="28" outlineLevel="2" x14ac:dyDescent="0.15">
      <c r="A15" s="704" t="s">
        <v>92</v>
      </c>
      <c r="B15" s="705" t="s">
        <v>3229</v>
      </c>
      <c r="C15" s="709" t="s">
        <v>154</v>
      </c>
      <c r="D15" s="704"/>
      <c r="E15" s="704"/>
      <c r="F15" s="704" t="s">
        <v>3230</v>
      </c>
      <c r="G15" s="704" t="s">
        <v>1622</v>
      </c>
      <c r="H15" s="708">
        <v>20500</v>
      </c>
      <c r="I15" s="708">
        <v>0</v>
      </c>
      <c r="J15" s="708"/>
      <c r="K15" s="708"/>
      <c r="L15" s="704" t="s">
        <v>3231</v>
      </c>
      <c r="M15" s="704"/>
      <c r="N15" s="423">
        <f t="shared" si="0"/>
        <v>20500</v>
      </c>
      <c r="O15" s="423">
        <f t="shared" si="1"/>
        <v>0</v>
      </c>
    </row>
    <row r="16" spans="1:29" ht="56" outlineLevel="2" x14ac:dyDescent="0.15">
      <c r="A16" s="704" t="s">
        <v>92</v>
      </c>
      <c r="B16" s="705" t="s">
        <v>3232</v>
      </c>
      <c r="C16" s="709" t="s">
        <v>154</v>
      </c>
      <c r="D16" s="704"/>
      <c r="E16" s="704"/>
      <c r="F16" s="704" t="s">
        <v>3233</v>
      </c>
      <c r="G16" s="704" t="s">
        <v>890</v>
      </c>
      <c r="H16" s="708">
        <v>9100</v>
      </c>
      <c r="I16" s="708">
        <v>0</v>
      </c>
      <c r="J16" s="708"/>
      <c r="K16" s="708"/>
      <c r="L16" s="704" t="s">
        <v>3234</v>
      </c>
      <c r="M16" s="704" t="s">
        <v>3159</v>
      </c>
      <c r="N16" s="423">
        <f t="shared" si="0"/>
        <v>9100</v>
      </c>
      <c r="O16" s="423">
        <f t="shared" si="1"/>
        <v>0</v>
      </c>
    </row>
    <row r="17" spans="1:15" ht="42" outlineLevel="2" x14ac:dyDescent="0.15">
      <c r="A17" s="704" t="s">
        <v>92</v>
      </c>
      <c r="B17" s="705" t="s">
        <v>3235</v>
      </c>
      <c r="C17" s="709" t="s">
        <v>154</v>
      </c>
      <c r="D17" s="704"/>
      <c r="E17" s="704"/>
      <c r="F17" s="704" t="s">
        <v>3236</v>
      </c>
      <c r="G17" s="704" t="s">
        <v>156</v>
      </c>
      <c r="H17" s="708">
        <v>46000</v>
      </c>
      <c r="I17" s="708">
        <v>0</v>
      </c>
      <c r="J17" s="708"/>
      <c r="K17" s="708"/>
      <c r="L17" s="704" t="s">
        <v>3237</v>
      </c>
      <c r="M17" s="704"/>
      <c r="N17" s="423">
        <f t="shared" si="0"/>
        <v>46000</v>
      </c>
      <c r="O17" s="423">
        <f t="shared" si="1"/>
        <v>0</v>
      </c>
    </row>
    <row r="18" spans="1:15" ht="28" outlineLevel="2" x14ac:dyDescent="0.15">
      <c r="A18" s="704" t="s">
        <v>92</v>
      </c>
      <c r="B18" s="705" t="s">
        <v>3238</v>
      </c>
      <c r="C18" s="709" t="s">
        <v>154</v>
      </c>
      <c r="D18" s="704"/>
      <c r="E18" s="704"/>
      <c r="F18" s="704" t="s">
        <v>3239</v>
      </c>
      <c r="G18" s="704" t="s">
        <v>1622</v>
      </c>
      <c r="H18" s="708">
        <v>40000</v>
      </c>
      <c r="I18" s="708">
        <v>0</v>
      </c>
      <c r="J18" s="708"/>
      <c r="K18" s="708"/>
      <c r="L18" s="704" t="s">
        <v>3240</v>
      </c>
      <c r="M18" s="704"/>
      <c r="N18" s="423">
        <f t="shared" si="0"/>
        <v>40000</v>
      </c>
      <c r="O18" s="423">
        <f t="shared" si="1"/>
        <v>0</v>
      </c>
    </row>
    <row r="19" spans="1:15" ht="84" outlineLevel="2" x14ac:dyDescent="0.15">
      <c r="A19" s="704" t="s">
        <v>92</v>
      </c>
      <c r="B19" s="705" t="s">
        <v>3241</v>
      </c>
      <c r="C19" s="709" t="s">
        <v>154</v>
      </c>
      <c r="D19" s="704"/>
      <c r="E19" s="704"/>
      <c r="F19" s="704" t="s">
        <v>3242</v>
      </c>
      <c r="G19" s="704" t="s">
        <v>165</v>
      </c>
      <c r="H19" s="708">
        <v>28500</v>
      </c>
      <c r="I19" s="708">
        <v>0</v>
      </c>
      <c r="J19" s="708"/>
      <c r="K19" s="708"/>
      <c r="L19" s="704" t="s">
        <v>3243</v>
      </c>
      <c r="M19" s="704"/>
      <c r="N19" s="423">
        <f t="shared" si="0"/>
        <v>28500</v>
      </c>
      <c r="O19" s="423">
        <f t="shared" si="1"/>
        <v>0</v>
      </c>
    </row>
    <row r="20" spans="1:15" ht="14" outlineLevel="1" x14ac:dyDescent="0.15">
      <c r="A20" s="682" t="s">
        <v>516</v>
      </c>
      <c r="B20" s="729">
        <f>COUNTA(B2:B19)</f>
        <v>18</v>
      </c>
      <c r="C20" s="730"/>
      <c r="D20" s="731"/>
      <c r="E20" s="731"/>
      <c r="F20" s="731"/>
      <c r="G20" s="731"/>
      <c r="H20" s="732">
        <f>SUBTOTAL(9,H2:H19)</f>
        <v>724990</v>
      </c>
      <c r="I20" s="732">
        <f>SUBTOTAL(9,I2:I19)</f>
        <v>0</v>
      </c>
      <c r="J20" s="732">
        <f>SUBTOTAL(9,J2:J19)</f>
        <v>0</v>
      </c>
      <c r="K20" s="732">
        <f>SUBTOTAL(9,K2:K19)</f>
        <v>0</v>
      </c>
      <c r="L20" s="731"/>
      <c r="M20" s="731"/>
      <c r="N20" s="433">
        <f>SUBTOTAL(9,N2:N19)</f>
        <v>724990</v>
      </c>
      <c r="O20" s="433">
        <f>SUBTOTAL(9,O2:O19)</f>
        <v>0</v>
      </c>
    </row>
    <row r="21" spans="1:15" ht="14" outlineLevel="2" x14ac:dyDescent="0.15">
      <c r="A21" s="704" t="s">
        <v>200</v>
      </c>
      <c r="B21" s="705" t="s">
        <v>3244</v>
      </c>
      <c r="C21" s="709"/>
      <c r="D21" s="704" t="s">
        <v>202</v>
      </c>
      <c r="E21" s="704"/>
      <c r="F21" s="704" t="s">
        <v>3245</v>
      </c>
      <c r="G21" s="704" t="s">
        <v>204</v>
      </c>
      <c r="H21" s="708">
        <v>15900</v>
      </c>
      <c r="I21" s="708">
        <v>0</v>
      </c>
      <c r="J21" s="708"/>
      <c r="K21" s="708"/>
      <c r="L21" s="704" t="s">
        <v>3246</v>
      </c>
      <c r="M21" s="704"/>
      <c r="N21" s="423">
        <f t="shared" si="0"/>
        <v>15900</v>
      </c>
      <c r="O21" s="423">
        <f t="shared" si="1"/>
        <v>0</v>
      </c>
    </row>
    <row r="22" spans="1:15" ht="14" outlineLevel="2" x14ac:dyDescent="0.15">
      <c r="A22" s="704" t="s">
        <v>200</v>
      </c>
      <c r="B22" s="705" t="s">
        <v>3247</v>
      </c>
      <c r="C22" s="709"/>
      <c r="D22" s="704" t="s">
        <v>202</v>
      </c>
      <c r="E22" s="704"/>
      <c r="F22" s="704" t="s">
        <v>3248</v>
      </c>
      <c r="G22" s="704" t="s">
        <v>204</v>
      </c>
      <c r="H22" s="708">
        <v>8850</v>
      </c>
      <c r="I22" s="708">
        <v>0</v>
      </c>
      <c r="J22" s="708"/>
      <c r="K22" s="708"/>
      <c r="L22" s="704" t="s">
        <v>3249</v>
      </c>
      <c r="M22" s="704"/>
      <c r="N22" s="423">
        <f t="shared" si="0"/>
        <v>8850</v>
      </c>
      <c r="O22" s="423">
        <f t="shared" si="1"/>
        <v>0</v>
      </c>
    </row>
    <row r="23" spans="1:15" ht="28" outlineLevel="2" x14ac:dyDescent="0.15">
      <c r="A23" s="704" t="s">
        <v>200</v>
      </c>
      <c r="B23" s="705" t="s">
        <v>3250</v>
      </c>
      <c r="C23" s="709"/>
      <c r="D23" s="704" t="s">
        <v>202</v>
      </c>
      <c r="E23" s="704"/>
      <c r="F23" s="704" t="s">
        <v>3251</v>
      </c>
      <c r="G23" s="704" t="s">
        <v>204</v>
      </c>
      <c r="H23" s="708">
        <v>6850</v>
      </c>
      <c r="I23" s="708">
        <v>0</v>
      </c>
      <c r="J23" s="708"/>
      <c r="K23" s="708"/>
      <c r="L23" s="704" t="s">
        <v>3252</v>
      </c>
      <c r="M23" s="704"/>
      <c r="N23" s="423">
        <f t="shared" si="0"/>
        <v>6850</v>
      </c>
      <c r="O23" s="423">
        <f t="shared" si="1"/>
        <v>0</v>
      </c>
    </row>
    <row r="24" spans="1:15" ht="14" outlineLevel="2" x14ac:dyDescent="0.15">
      <c r="A24" s="704" t="s">
        <v>200</v>
      </c>
      <c r="B24" s="705" t="s">
        <v>3253</v>
      </c>
      <c r="C24" s="709"/>
      <c r="D24" s="704" t="s">
        <v>202</v>
      </c>
      <c r="E24" s="704"/>
      <c r="F24" s="704" t="s">
        <v>3254</v>
      </c>
      <c r="G24" s="704" t="s">
        <v>204</v>
      </c>
      <c r="H24" s="708">
        <v>8150</v>
      </c>
      <c r="I24" s="708">
        <v>0</v>
      </c>
      <c r="J24" s="708"/>
      <c r="K24" s="708"/>
      <c r="L24" s="704" t="s">
        <v>3255</v>
      </c>
      <c r="M24" s="704"/>
      <c r="N24" s="423">
        <f t="shared" si="0"/>
        <v>8150</v>
      </c>
      <c r="O24" s="423">
        <f t="shared" si="1"/>
        <v>0</v>
      </c>
    </row>
    <row r="25" spans="1:15" ht="14" outlineLevel="2" x14ac:dyDescent="0.15">
      <c r="A25" s="704" t="s">
        <v>200</v>
      </c>
      <c r="B25" s="705" t="s">
        <v>3256</v>
      </c>
      <c r="C25" s="709"/>
      <c r="D25" s="704" t="s">
        <v>202</v>
      </c>
      <c r="E25" s="704"/>
      <c r="F25" s="704" t="s">
        <v>3257</v>
      </c>
      <c r="G25" s="704" t="s">
        <v>204</v>
      </c>
      <c r="H25" s="708">
        <v>8000</v>
      </c>
      <c r="I25" s="708">
        <v>0</v>
      </c>
      <c r="J25" s="708"/>
      <c r="K25" s="708"/>
      <c r="L25" s="704" t="s">
        <v>3258</v>
      </c>
      <c r="M25" s="704"/>
      <c r="N25" s="423">
        <f t="shared" si="0"/>
        <v>8000</v>
      </c>
      <c r="O25" s="423">
        <f t="shared" si="1"/>
        <v>0</v>
      </c>
    </row>
    <row r="26" spans="1:15" ht="28" outlineLevel="2" x14ac:dyDescent="0.15">
      <c r="A26" s="704" t="s">
        <v>200</v>
      </c>
      <c r="B26" s="705" t="s">
        <v>3259</v>
      </c>
      <c r="C26" s="709"/>
      <c r="D26" s="704" t="s">
        <v>202</v>
      </c>
      <c r="E26" s="704"/>
      <c r="F26" s="704" t="s">
        <v>3260</v>
      </c>
      <c r="G26" s="704" t="s">
        <v>2008</v>
      </c>
      <c r="H26" s="708">
        <v>200000</v>
      </c>
      <c r="I26" s="708">
        <v>0</v>
      </c>
      <c r="J26" s="708"/>
      <c r="K26" s="708"/>
      <c r="L26" s="704" t="s">
        <v>3261</v>
      </c>
      <c r="M26" s="704"/>
      <c r="N26" s="423">
        <f t="shared" si="0"/>
        <v>200000</v>
      </c>
      <c r="O26" s="423">
        <f t="shared" si="1"/>
        <v>0</v>
      </c>
    </row>
    <row r="27" spans="1:15" ht="42" outlineLevel="2" x14ac:dyDescent="0.15">
      <c r="A27" s="704" t="s">
        <v>200</v>
      </c>
      <c r="B27" s="705" t="s">
        <v>3262</v>
      </c>
      <c r="C27" s="709"/>
      <c r="D27" s="704" t="s">
        <v>202</v>
      </c>
      <c r="E27" s="704"/>
      <c r="F27" s="704" t="s">
        <v>3263</v>
      </c>
      <c r="G27" s="704" t="s">
        <v>101</v>
      </c>
      <c r="H27" s="708">
        <v>40000</v>
      </c>
      <c r="I27" s="708">
        <v>0</v>
      </c>
      <c r="J27" s="708"/>
      <c r="K27" s="708"/>
      <c r="L27" s="704" t="s">
        <v>3264</v>
      </c>
      <c r="M27" s="704"/>
      <c r="N27" s="423">
        <f t="shared" si="0"/>
        <v>40000</v>
      </c>
      <c r="O27" s="423">
        <f t="shared" si="1"/>
        <v>0</v>
      </c>
    </row>
    <row r="28" spans="1:15" ht="14" outlineLevel="2" x14ac:dyDescent="0.15">
      <c r="A28" s="704" t="s">
        <v>200</v>
      </c>
      <c r="B28" s="705" t="s">
        <v>3265</v>
      </c>
      <c r="C28" s="709"/>
      <c r="D28" s="704" t="s">
        <v>202</v>
      </c>
      <c r="E28" s="704"/>
      <c r="F28" s="704" t="s">
        <v>3266</v>
      </c>
      <c r="G28" s="704" t="s">
        <v>2008</v>
      </c>
      <c r="H28" s="708">
        <v>200000</v>
      </c>
      <c r="I28" s="708">
        <v>0</v>
      </c>
      <c r="J28" s="708"/>
      <c r="K28" s="708"/>
      <c r="L28" s="704" t="s">
        <v>3267</v>
      </c>
      <c r="M28" s="704"/>
      <c r="N28" s="423">
        <f t="shared" si="0"/>
        <v>200000</v>
      </c>
      <c r="O28" s="423">
        <f t="shared" si="1"/>
        <v>0</v>
      </c>
    </row>
    <row r="29" spans="1:15" ht="14" outlineLevel="2" x14ac:dyDescent="0.15">
      <c r="A29" s="704" t="s">
        <v>200</v>
      </c>
      <c r="B29" s="705" t="s">
        <v>3268</v>
      </c>
      <c r="C29" s="709"/>
      <c r="D29" s="704" t="s">
        <v>202</v>
      </c>
      <c r="E29" s="704"/>
      <c r="F29" s="704" t="s">
        <v>2502</v>
      </c>
      <c r="G29" s="704" t="s">
        <v>1772</v>
      </c>
      <c r="H29" s="708">
        <v>315000</v>
      </c>
      <c r="I29" s="708">
        <v>0</v>
      </c>
      <c r="J29" s="708"/>
      <c r="K29" s="708"/>
      <c r="L29" s="704" t="s">
        <v>3269</v>
      </c>
      <c r="M29" s="704"/>
      <c r="N29" s="423">
        <f t="shared" si="0"/>
        <v>315000</v>
      </c>
      <c r="O29" s="423">
        <f t="shared" si="1"/>
        <v>0</v>
      </c>
    </row>
    <row r="30" spans="1:15" ht="28" outlineLevel="2" x14ac:dyDescent="0.15">
      <c r="A30" s="704" t="s">
        <v>200</v>
      </c>
      <c r="B30" s="705" t="s">
        <v>3270</v>
      </c>
      <c r="C30" s="709"/>
      <c r="D30" s="704" t="s">
        <v>202</v>
      </c>
      <c r="E30" s="704"/>
      <c r="F30" s="704" t="s">
        <v>3271</v>
      </c>
      <c r="G30" s="704" t="s">
        <v>101</v>
      </c>
      <c r="H30" s="708">
        <v>20000</v>
      </c>
      <c r="I30" s="708">
        <v>0</v>
      </c>
      <c r="J30" s="708"/>
      <c r="K30" s="708"/>
      <c r="L30" s="704" t="s">
        <v>3272</v>
      </c>
      <c r="M30" s="704" t="s">
        <v>3273</v>
      </c>
      <c r="N30" s="423">
        <f t="shared" si="0"/>
        <v>20000</v>
      </c>
      <c r="O30" s="423">
        <f t="shared" si="1"/>
        <v>0</v>
      </c>
    </row>
    <row r="31" spans="1:15" ht="14" outlineLevel="2" x14ac:dyDescent="0.15">
      <c r="A31" s="704" t="s">
        <v>200</v>
      </c>
      <c r="B31" s="705" t="s">
        <v>3274</v>
      </c>
      <c r="C31" s="709"/>
      <c r="D31" s="704" t="s">
        <v>202</v>
      </c>
      <c r="E31" s="704"/>
      <c r="F31" s="704" t="s">
        <v>3275</v>
      </c>
      <c r="G31" s="704" t="s">
        <v>3276</v>
      </c>
      <c r="H31" s="708">
        <v>20000</v>
      </c>
      <c r="I31" s="708">
        <v>0</v>
      </c>
      <c r="J31" s="708"/>
      <c r="K31" s="708"/>
      <c r="L31" s="704" t="s">
        <v>3277</v>
      </c>
      <c r="M31" s="704"/>
      <c r="N31" s="423">
        <f t="shared" si="0"/>
        <v>20000</v>
      </c>
      <c r="O31" s="423">
        <f t="shared" si="1"/>
        <v>0</v>
      </c>
    </row>
    <row r="32" spans="1:15" ht="28" outlineLevel="2" x14ac:dyDescent="0.15">
      <c r="A32" s="704" t="s">
        <v>200</v>
      </c>
      <c r="B32" s="705" t="s">
        <v>3278</v>
      </c>
      <c r="C32" s="709"/>
      <c r="D32" s="704" t="s">
        <v>202</v>
      </c>
      <c r="E32" s="704"/>
      <c r="F32" s="704" t="s">
        <v>3279</v>
      </c>
      <c r="G32" s="704" t="s">
        <v>101</v>
      </c>
      <c r="H32" s="708"/>
      <c r="I32" s="708">
        <v>2582.7199999999998</v>
      </c>
      <c r="J32" s="708"/>
      <c r="K32" s="708"/>
      <c r="L32" s="704" t="s">
        <v>3280</v>
      </c>
      <c r="M32" s="704" t="s">
        <v>3273</v>
      </c>
      <c r="N32" s="423">
        <f t="shared" si="0"/>
        <v>2582.7199999999998</v>
      </c>
      <c r="O32" s="423">
        <f t="shared" si="1"/>
        <v>0</v>
      </c>
    </row>
    <row r="33" spans="1:15" ht="14" outlineLevel="2" x14ac:dyDescent="0.15">
      <c r="A33" s="704" t="s">
        <v>200</v>
      </c>
      <c r="B33" s="705" t="s">
        <v>3281</v>
      </c>
      <c r="C33" s="709"/>
      <c r="D33" s="704" t="s">
        <v>202</v>
      </c>
      <c r="E33" s="704"/>
      <c r="F33" s="704" t="s">
        <v>3282</v>
      </c>
      <c r="G33" s="704" t="s">
        <v>3283</v>
      </c>
      <c r="H33" s="708">
        <v>34892</v>
      </c>
      <c r="I33" s="708">
        <v>0</v>
      </c>
      <c r="J33" s="708"/>
      <c r="K33" s="708"/>
      <c r="L33" s="704" t="s">
        <v>3284</v>
      </c>
      <c r="M33" s="704"/>
      <c r="N33" s="423">
        <f t="shared" si="0"/>
        <v>34892</v>
      </c>
      <c r="O33" s="423">
        <f t="shared" si="1"/>
        <v>0</v>
      </c>
    </row>
    <row r="34" spans="1:15" ht="14" outlineLevel="2" x14ac:dyDescent="0.15">
      <c r="A34" s="704" t="s">
        <v>200</v>
      </c>
      <c r="B34" s="705" t="s">
        <v>3285</v>
      </c>
      <c r="C34" s="709"/>
      <c r="D34" s="704" t="s">
        <v>202</v>
      </c>
      <c r="E34" s="704"/>
      <c r="F34" s="704" t="s">
        <v>3286</v>
      </c>
      <c r="G34" s="704" t="s">
        <v>204</v>
      </c>
      <c r="H34" s="708">
        <v>7000</v>
      </c>
      <c r="I34" s="708">
        <v>0</v>
      </c>
      <c r="J34" s="708"/>
      <c r="K34" s="708"/>
      <c r="L34" s="704" t="s">
        <v>3287</v>
      </c>
      <c r="M34" s="704"/>
      <c r="N34" s="423">
        <f t="shared" si="0"/>
        <v>7000</v>
      </c>
      <c r="O34" s="423">
        <f t="shared" si="1"/>
        <v>0</v>
      </c>
    </row>
    <row r="35" spans="1:15" ht="28" outlineLevel="2" x14ac:dyDescent="0.15">
      <c r="A35" s="704" t="s">
        <v>200</v>
      </c>
      <c r="B35" s="705" t="s">
        <v>3288</v>
      </c>
      <c r="C35" s="709"/>
      <c r="D35" s="704" t="s">
        <v>202</v>
      </c>
      <c r="E35" s="704"/>
      <c r="F35" s="704" t="s">
        <v>3289</v>
      </c>
      <c r="G35" s="704" t="s">
        <v>3290</v>
      </c>
      <c r="H35" s="708">
        <v>80000</v>
      </c>
      <c r="I35" s="708">
        <v>0</v>
      </c>
      <c r="J35" s="708"/>
      <c r="K35" s="708"/>
      <c r="L35" s="704" t="s">
        <v>3291</v>
      </c>
      <c r="M35" s="704"/>
      <c r="N35" s="423">
        <f t="shared" si="0"/>
        <v>80000</v>
      </c>
      <c r="O35" s="423">
        <f t="shared" si="1"/>
        <v>0</v>
      </c>
    </row>
    <row r="36" spans="1:15" ht="14" outlineLevel="2" x14ac:dyDescent="0.15">
      <c r="A36" s="704" t="s">
        <v>200</v>
      </c>
      <c r="B36" s="705" t="s">
        <v>3292</v>
      </c>
      <c r="C36" s="709"/>
      <c r="D36" s="704" t="s">
        <v>202</v>
      </c>
      <c r="E36" s="704"/>
      <c r="F36" s="704" t="s">
        <v>3286</v>
      </c>
      <c r="G36" s="704" t="s">
        <v>204</v>
      </c>
      <c r="H36" s="708">
        <v>9000</v>
      </c>
      <c r="I36" s="708">
        <v>0</v>
      </c>
      <c r="J36" s="708"/>
      <c r="K36" s="708"/>
      <c r="L36" s="704" t="s">
        <v>3293</v>
      </c>
      <c r="M36" s="704"/>
      <c r="N36" s="423">
        <f t="shared" si="0"/>
        <v>9000</v>
      </c>
      <c r="O36" s="423">
        <f t="shared" si="1"/>
        <v>0</v>
      </c>
    </row>
    <row r="37" spans="1:15" ht="14" outlineLevel="2" x14ac:dyDescent="0.15">
      <c r="A37" s="704" t="s">
        <v>200</v>
      </c>
      <c r="B37" s="705" t="s">
        <v>3294</v>
      </c>
      <c r="C37" s="709"/>
      <c r="D37" s="704" t="s">
        <v>202</v>
      </c>
      <c r="E37" s="704"/>
      <c r="F37" s="704" t="s">
        <v>3286</v>
      </c>
      <c r="G37" s="704" t="s">
        <v>204</v>
      </c>
      <c r="H37" s="708">
        <v>7500</v>
      </c>
      <c r="I37" s="708">
        <v>0</v>
      </c>
      <c r="J37" s="708"/>
      <c r="K37" s="708"/>
      <c r="L37" s="704" t="s">
        <v>3295</v>
      </c>
      <c r="M37" s="704"/>
      <c r="N37" s="423">
        <f t="shared" si="0"/>
        <v>7500</v>
      </c>
      <c r="O37" s="423">
        <f t="shared" si="1"/>
        <v>0</v>
      </c>
    </row>
    <row r="38" spans="1:15" ht="28" outlineLevel="2" x14ac:dyDescent="0.15">
      <c r="A38" s="704" t="s">
        <v>200</v>
      </c>
      <c r="B38" s="705" t="s">
        <v>3296</v>
      </c>
      <c r="C38" s="709"/>
      <c r="D38" s="704" t="s">
        <v>202</v>
      </c>
      <c r="E38" s="704"/>
      <c r="F38" s="704" t="s">
        <v>3297</v>
      </c>
      <c r="G38" s="704" t="s">
        <v>2711</v>
      </c>
      <c r="H38" s="708"/>
      <c r="I38" s="708">
        <v>78703.31</v>
      </c>
      <c r="J38" s="708"/>
      <c r="K38" s="708">
        <v>253878.67</v>
      </c>
      <c r="L38" s="704" t="s">
        <v>3298</v>
      </c>
      <c r="M38" s="704" t="s">
        <v>3299</v>
      </c>
      <c r="N38" s="423">
        <f t="shared" si="0"/>
        <v>78703.31</v>
      </c>
      <c r="O38" s="423">
        <f t="shared" si="1"/>
        <v>175175.36000000002</v>
      </c>
    </row>
    <row r="39" spans="1:15" ht="14" outlineLevel="2" x14ac:dyDescent="0.15">
      <c r="A39" s="704" t="s">
        <v>200</v>
      </c>
      <c r="B39" s="705" t="s">
        <v>3300</v>
      </c>
      <c r="C39" s="709"/>
      <c r="D39" s="704" t="s">
        <v>202</v>
      </c>
      <c r="E39" s="704"/>
      <c r="F39" s="704" t="s">
        <v>1188</v>
      </c>
      <c r="G39" s="704" t="s">
        <v>806</v>
      </c>
      <c r="H39" s="708">
        <v>250000</v>
      </c>
      <c r="I39" s="708">
        <v>0</v>
      </c>
      <c r="J39" s="708"/>
      <c r="K39" s="708"/>
      <c r="L39" s="704" t="s">
        <v>2909</v>
      </c>
      <c r="M39" s="704"/>
      <c r="N39" s="423">
        <f t="shared" si="0"/>
        <v>250000</v>
      </c>
      <c r="O39" s="423">
        <f t="shared" si="1"/>
        <v>0</v>
      </c>
    </row>
    <row r="40" spans="1:15" ht="28" outlineLevel="2" x14ac:dyDescent="0.15">
      <c r="A40" s="704" t="s">
        <v>200</v>
      </c>
      <c r="B40" s="705" t="s">
        <v>3301</v>
      </c>
      <c r="C40" s="709"/>
      <c r="D40" s="704" t="s">
        <v>202</v>
      </c>
      <c r="E40" s="704"/>
      <c r="F40" s="704" t="s">
        <v>3302</v>
      </c>
      <c r="G40" s="704" t="s">
        <v>101</v>
      </c>
      <c r="H40" s="708">
        <v>550000</v>
      </c>
      <c r="I40" s="708">
        <v>0</v>
      </c>
      <c r="J40" s="708"/>
      <c r="K40" s="708"/>
      <c r="L40" s="704" t="s">
        <v>3303</v>
      </c>
      <c r="M40" s="704" t="s">
        <v>3304</v>
      </c>
      <c r="N40" s="423">
        <f t="shared" si="0"/>
        <v>550000</v>
      </c>
      <c r="O40" s="423">
        <f t="shared" si="1"/>
        <v>0</v>
      </c>
    </row>
    <row r="41" spans="1:15" ht="14" outlineLevel="2" x14ac:dyDescent="0.15">
      <c r="A41" s="704" t="s">
        <v>200</v>
      </c>
      <c r="B41" s="705" t="s">
        <v>3305</v>
      </c>
      <c r="C41" s="709"/>
      <c r="D41" s="704" t="s">
        <v>202</v>
      </c>
      <c r="E41" s="704"/>
      <c r="F41" s="704" t="s">
        <v>3306</v>
      </c>
      <c r="G41" s="704" t="s">
        <v>101</v>
      </c>
      <c r="H41" s="708">
        <v>40000</v>
      </c>
      <c r="I41" s="708">
        <v>0</v>
      </c>
      <c r="J41" s="708"/>
      <c r="K41" s="708"/>
      <c r="L41" s="704" t="s">
        <v>2323</v>
      </c>
      <c r="M41" s="704"/>
      <c r="N41" s="423">
        <f t="shared" si="0"/>
        <v>40000</v>
      </c>
      <c r="O41" s="423">
        <f t="shared" si="1"/>
        <v>0</v>
      </c>
    </row>
    <row r="42" spans="1:15" ht="14" outlineLevel="2" x14ac:dyDescent="0.15">
      <c r="A42" s="704" t="s">
        <v>200</v>
      </c>
      <c r="B42" s="705" t="s">
        <v>3307</v>
      </c>
      <c r="C42" s="709"/>
      <c r="D42" s="704" t="s">
        <v>202</v>
      </c>
      <c r="E42" s="704"/>
      <c r="F42" s="704" t="s">
        <v>3266</v>
      </c>
      <c r="G42" s="704" t="s">
        <v>3308</v>
      </c>
      <c r="H42" s="708">
        <v>200000</v>
      </c>
      <c r="I42" s="708">
        <v>0</v>
      </c>
      <c r="J42" s="708"/>
      <c r="K42" s="708"/>
      <c r="L42" s="704" t="s">
        <v>3309</v>
      </c>
      <c r="M42" s="704"/>
      <c r="N42" s="423">
        <f t="shared" si="0"/>
        <v>200000</v>
      </c>
      <c r="O42" s="423">
        <f t="shared" si="1"/>
        <v>0</v>
      </c>
    </row>
    <row r="43" spans="1:15" ht="14" outlineLevel="2" x14ac:dyDescent="0.15">
      <c r="A43" s="704" t="s">
        <v>200</v>
      </c>
      <c r="B43" s="705" t="s">
        <v>3310</v>
      </c>
      <c r="C43" s="709"/>
      <c r="D43" s="704" t="s">
        <v>202</v>
      </c>
      <c r="E43" s="704"/>
      <c r="F43" s="704" t="s">
        <v>1188</v>
      </c>
      <c r="G43" s="704" t="s">
        <v>101</v>
      </c>
      <c r="H43" s="708">
        <v>500000</v>
      </c>
      <c r="I43" s="708">
        <v>0</v>
      </c>
      <c r="J43" s="708"/>
      <c r="K43" s="708"/>
      <c r="L43" s="704" t="s">
        <v>3311</v>
      </c>
      <c r="M43" s="704"/>
      <c r="N43" s="423">
        <f t="shared" si="0"/>
        <v>500000</v>
      </c>
      <c r="O43" s="423">
        <f t="shared" si="1"/>
        <v>0</v>
      </c>
    </row>
    <row r="44" spans="1:15" ht="70" outlineLevel="2" x14ac:dyDescent="0.15">
      <c r="A44" s="704" t="s">
        <v>200</v>
      </c>
      <c r="B44" s="705" t="s">
        <v>3312</v>
      </c>
      <c r="C44" s="709"/>
      <c r="D44" s="704" t="s">
        <v>202</v>
      </c>
      <c r="E44" s="704"/>
      <c r="F44" s="704" t="s">
        <v>3313</v>
      </c>
      <c r="G44" s="704" t="s">
        <v>204</v>
      </c>
      <c r="H44" s="708">
        <v>21500</v>
      </c>
      <c r="I44" s="708">
        <v>0</v>
      </c>
      <c r="J44" s="708"/>
      <c r="K44" s="708"/>
      <c r="L44" s="704" t="s">
        <v>3314</v>
      </c>
      <c r="M44" s="704"/>
      <c r="N44" s="423">
        <f t="shared" si="0"/>
        <v>21500</v>
      </c>
      <c r="O44" s="423">
        <f t="shared" si="1"/>
        <v>0</v>
      </c>
    </row>
    <row r="45" spans="1:15" ht="14" outlineLevel="2" x14ac:dyDescent="0.15">
      <c r="A45" s="704" t="s">
        <v>200</v>
      </c>
      <c r="B45" s="705" t="s">
        <v>3315</v>
      </c>
      <c r="C45" s="709"/>
      <c r="D45" s="704" t="s">
        <v>202</v>
      </c>
      <c r="E45" s="704"/>
      <c r="F45" s="704" t="s">
        <v>3316</v>
      </c>
      <c r="G45" s="704" t="s">
        <v>101</v>
      </c>
      <c r="H45" s="708"/>
      <c r="I45" s="708">
        <v>2155.1</v>
      </c>
      <c r="J45" s="708"/>
      <c r="K45" s="708">
        <v>7699.21</v>
      </c>
      <c r="L45" s="704" t="s">
        <v>3317</v>
      </c>
      <c r="M45" s="704"/>
      <c r="N45" s="423">
        <f t="shared" si="0"/>
        <v>2155.1</v>
      </c>
      <c r="O45" s="423">
        <f t="shared" si="1"/>
        <v>5544.1100000000006</v>
      </c>
    </row>
    <row r="46" spans="1:15" ht="28" outlineLevel="2" x14ac:dyDescent="0.15">
      <c r="A46" s="704" t="s">
        <v>200</v>
      </c>
      <c r="B46" s="705" t="s">
        <v>3318</v>
      </c>
      <c r="C46" s="709"/>
      <c r="D46" s="704" t="s">
        <v>202</v>
      </c>
      <c r="E46" s="704"/>
      <c r="F46" s="704" t="s">
        <v>3319</v>
      </c>
      <c r="G46" s="704" t="s">
        <v>3320</v>
      </c>
      <c r="H46" s="708">
        <v>80000</v>
      </c>
      <c r="I46" s="708">
        <v>0</v>
      </c>
      <c r="J46" s="708"/>
      <c r="K46" s="708"/>
      <c r="L46" s="704" t="s">
        <v>3321</v>
      </c>
      <c r="M46" s="704"/>
      <c r="N46" s="423">
        <f t="shared" si="0"/>
        <v>80000</v>
      </c>
      <c r="O46" s="423">
        <f t="shared" si="1"/>
        <v>0</v>
      </c>
    </row>
    <row r="47" spans="1:15" ht="42" outlineLevel="2" x14ac:dyDescent="0.15">
      <c r="A47" s="704" t="s">
        <v>200</v>
      </c>
      <c r="B47" s="705" t="s">
        <v>3322</v>
      </c>
      <c r="C47" s="709"/>
      <c r="D47" s="704" t="s">
        <v>202</v>
      </c>
      <c r="E47" s="704"/>
      <c r="F47" s="704" t="s">
        <v>3323</v>
      </c>
      <c r="G47" s="704" t="s">
        <v>204</v>
      </c>
      <c r="H47" s="708">
        <v>8000</v>
      </c>
      <c r="I47" s="708">
        <v>0</v>
      </c>
      <c r="J47" s="708"/>
      <c r="K47" s="708"/>
      <c r="L47" s="704" t="s">
        <v>3324</v>
      </c>
      <c r="M47" s="704"/>
      <c r="N47" s="423">
        <f t="shared" si="0"/>
        <v>8000</v>
      </c>
      <c r="O47" s="423">
        <f t="shared" si="1"/>
        <v>0</v>
      </c>
    </row>
    <row r="48" spans="1:15" ht="14" outlineLevel="2" x14ac:dyDescent="0.15">
      <c r="A48" s="704" t="s">
        <v>200</v>
      </c>
      <c r="B48" s="705" t="s">
        <v>3325</v>
      </c>
      <c r="C48" s="709"/>
      <c r="D48" s="704" t="s">
        <v>202</v>
      </c>
      <c r="E48" s="704"/>
      <c r="F48" s="704" t="s">
        <v>3326</v>
      </c>
      <c r="G48" s="704" t="s">
        <v>422</v>
      </c>
      <c r="H48" s="708">
        <v>5000</v>
      </c>
      <c r="I48" s="708">
        <v>0</v>
      </c>
      <c r="J48" s="708"/>
      <c r="K48" s="708"/>
      <c r="L48" s="704" t="s">
        <v>3327</v>
      </c>
      <c r="M48" s="704"/>
      <c r="N48" s="423">
        <f t="shared" si="0"/>
        <v>5000</v>
      </c>
      <c r="O48" s="423">
        <f t="shared" si="1"/>
        <v>0</v>
      </c>
    </row>
    <row r="49" spans="1:15" ht="196" outlineLevel="2" x14ac:dyDescent="0.15">
      <c r="A49" s="704" t="s">
        <v>200</v>
      </c>
      <c r="B49" s="705" t="s">
        <v>3328</v>
      </c>
      <c r="C49" s="709"/>
      <c r="D49" s="704" t="s">
        <v>202</v>
      </c>
      <c r="E49" s="704"/>
      <c r="F49" s="704" t="s">
        <v>3329</v>
      </c>
      <c r="G49" s="704" t="s">
        <v>786</v>
      </c>
      <c r="H49" s="708">
        <v>25</v>
      </c>
      <c r="I49" s="708">
        <v>0</v>
      </c>
      <c r="J49" s="708"/>
      <c r="K49" s="708"/>
      <c r="L49" s="704" t="s">
        <v>3330</v>
      </c>
      <c r="M49" s="704" t="s">
        <v>3273</v>
      </c>
      <c r="N49" s="423">
        <f t="shared" si="0"/>
        <v>25</v>
      </c>
      <c r="O49" s="423">
        <f t="shared" si="1"/>
        <v>0</v>
      </c>
    </row>
    <row r="50" spans="1:15" ht="56" outlineLevel="2" x14ac:dyDescent="0.15">
      <c r="A50" s="704" t="s">
        <v>200</v>
      </c>
      <c r="B50" s="705" t="s">
        <v>3331</v>
      </c>
      <c r="C50" s="709"/>
      <c r="D50" s="704" t="s">
        <v>202</v>
      </c>
      <c r="E50" s="704"/>
      <c r="F50" s="704" t="s">
        <v>3332</v>
      </c>
      <c r="G50" s="704" t="s">
        <v>204</v>
      </c>
      <c r="H50" s="708">
        <v>7900</v>
      </c>
      <c r="I50" s="708">
        <v>0</v>
      </c>
      <c r="J50" s="708"/>
      <c r="K50" s="708"/>
      <c r="L50" s="704" t="s">
        <v>3333</v>
      </c>
      <c r="M50" s="704"/>
      <c r="N50" s="423">
        <f t="shared" si="0"/>
        <v>7900</v>
      </c>
      <c r="O50" s="423">
        <f t="shared" si="1"/>
        <v>0</v>
      </c>
    </row>
    <row r="51" spans="1:15" ht="14" outlineLevel="2" x14ac:dyDescent="0.15">
      <c r="A51" s="704" t="s">
        <v>200</v>
      </c>
      <c r="B51" s="705" t="s">
        <v>3334</v>
      </c>
      <c r="C51" s="709"/>
      <c r="D51" s="704" t="s">
        <v>202</v>
      </c>
      <c r="E51" s="704"/>
      <c r="F51" s="704" t="s">
        <v>1188</v>
      </c>
      <c r="G51" s="704" t="s">
        <v>101</v>
      </c>
      <c r="H51" s="708">
        <v>50000</v>
      </c>
      <c r="I51" s="708">
        <v>0</v>
      </c>
      <c r="J51" s="708"/>
      <c r="K51" s="708"/>
      <c r="L51" s="704" t="s">
        <v>3335</v>
      </c>
      <c r="M51" s="704"/>
      <c r="N51" s="423">
        <f t="shared" si="0"/>
        <v>50000</v>
      </c>
      <c r="O51" s="423">
        <f t="shared" si="1"/>
        <v>0</v>
      </c>
    </row>
    <row r="52" spans="1:15" ht="14" outlineLevel="2" x14ac:dyDescent="0.15">
      <c r="A52" s="704" t="s">
        <v>200</v>
      </c>
      <c r="B52" s="705" t="s">
        <v>3336</v>
      </c>
      <c r="C52" s="709"/>
      <c r="D52" s="704" t="s">
        <v>202</v>
      </c>
      <c r="E52" s="704"/>
      <c r="F52" s="704" t="s">
        <v>1188</v>
      </c>
      <c r="G52" s="704" t="s">
        <v>1978</v>
      </c>
      <c r="H52" s="708">
        <v>400000</v>
      </c>
      <c r="I52" s="708">
        <v>0</v>
      </c>
      <c r="J52" s="708"/>
      <c r="K52" s="708"/>
      <c r="L52" s="704" t="s">
        <v>3337</v>
      </c>
      <c r="M52" s="704"/>
      <c r="N52" s="423">
        <f t="shared" si="0"/>
        <v>400000</v>
      </c>
      <c r="O52" s="423">
        <f t="shared" si="1"/>
        <v>0</v>
      </c>
    </row>
    <row r="53" spans="1:15" ht="14" outlineLevel="2" x14ac:dyDescent="0.15">
      <c r="A53" s="704" t="s">
        <v>200</v>
      </c>
      <c r="B53" s="705" t="s">
        <v>3338</v>
      </c>
      <c r="C53" s="709"/>
      <c r="D53" s="704" t="s">
        <v>202</v>
      </c>
      <c r="E53" s="704"/>
      <c r="F53" s="704" t="s">
        <v>3339</v>
      </c>
      <c r="G53" s="704" t="s">
        <v>101</v>
      </c>
      <c r="H53" s="708">
        <v>145000</v>
      </c>
      <c r="I53" s="708">
        <v>0</v>
      </c>
      <c r="J53" s="708"/>
      <c r="K53" s="708"/>
      <c r="L53" s="704" t="s">
        <v>3340</v>
      </c>
      <c r="M53" s="704"/>
      <c r="N53" s="423">
        <f t="shared" si="0"/>
        <v>145000</v>
      </c>
      <c r="O53" s="423">
        <f t="shared" si="1"/>
        <v>0</v>
      </c>
    </row>
    <row r="54" spans="1:15" ht="28" outlineLevel="2" x14ac:dyDescent="0.15">
      <c r="A54" s="704" t="s">
        <v>200</v>
      </c>
      <c r="B54" s="705" t="s">
        <v>3341</v>
      </c>
      <c r="C54" s="709"/>
      <c r="D54" s="704" t="s">
        <v>202</v>
      </c>
      <c r="E54" s="704"/>
      <c r="F54" s="704" t="s">
        <v>3342</v>
      </c>
      <c r="G54" s="704" t="s">
        <v>3343</v>
      </c>
      <c r="H54" s="708"/>
      <c r="I54" s="708">
        <v>44944.65</v>
      </c>
      <c r="J54" s="708"/>
      <c r="K54" s="708">
        <v>147562.67000000001</v>
      </c>
      <c r="L54" s="704" t="s">
        <v>3344</v>
      </c>
      <c r="M54" s="704" t="s">
        <v>3304</v>
      </c>
      <c r="N54" s="423">
        <f t="shared" si="0"/>
        <v>44944.65</v>
      </c>
      <c r="O54" s="423">
        <f t="shared" si="1"/>
        <v>102618.02000000002</v>
      </c>
    </row>
    <row r="55" spans="1:15" ht="28" outlineLevel="2" x14ac:dyDescent="0.15">
      <c r="A55" s="704" t="s">
        <v>200</v>
      </c>
      <c r="B55" s="705" t="s">
        <v>3345</v>
      </c>
      <c r="C55" s="709"/>
      <c r="D55" s="704" t="s">
        <v>274</v>
      </c>
      <c r="E55" s="704"/>
      <c r="F55" s="704" t="s">
        <v>3346</v>
      </c>
      <c r="G55" s="704" t="s">
        <v>3347</v>
      </c>
      <c r="H55" s="708">
        <v>8866</v>
      </c>
      <c r="I55" s="708">
        <v>0</v>
      </c>
      <c r="J55" s="708"/>
      <c r="K55" s="708"/>
      <c r="L55" s="704" t="s">
        <v>3348</v>
      </c>
      <c r="M55" s="704"/>
      <c r="N55" s="423">
        <f t="shared" si="0"/>
        <v>8866</v>
      </c>
      <c r="O55" s="423">
        <f t="shared" si="1"/>
        <v>0</v>
      </c>
    </row>
    <row r="56" spans="1:15" ht="28" outlineLevel="2" x14ac:dyDescent="0.15">
      <c r="A56" s="704" t="s">
        <v>200</v>
      </c>
      <c r="B56" s="705" t="s">
        <v>3349</v>
      </c>
      <c r="C56" s="709"/>
      <c r="D56" s="704" t="s">
        <v>274</v>
      </c>
      <c r="E56" s="704"/>
      <c r="F56" s="704" t="s">
        <v>3350</v>
      </c>
      <c r="G56" s="704" t="s">
        <v>381</v>
      </c>
      <c r="H56" s="708">
        <v>25000</v>
      </c>
      <c r="I56" s="708">
        <v>0</v>
      </c>
      <c r="J56" s="708"/>
      <c r="K56" s="708"/>
      <c r="L56" s="704" t="s">
        <v>3351</v>
      </c>
      <c r="M56" s="704"/>
      <c r="N56" s="423">
        <f t="shared" si="0"/>
        <v>25000</v>
      </c>
      <c r="O56" s="423">
        <f t="shared" si="1"/>
        <v>0</v>
      </c>
    </row>
    <row r="57" spans="1:15" ht="28" outlineLevel="2" x14ac:dyDescent="0.15">
      <c r="A57" s="704" t="s">
        <v>200</v>
      </c>
      <c r="B57" s="705" t="s">
        <v>3352</v>
      </c>
      <c r="C57" s="709"/>
      <c r="D57" s="704" t="s">
        <v>274</v>
      </c>
      <c r="E57" s="704"/>
      <c r="F57" s="704" t="s">
        <v>3353</v>
      </c>
      <c r="G57" s="704" t="s">
        <v>337</v>
      </c>
      <c r="H57" s="708">
        <v>7292</v>
      </c>
      <c r="I57" s="708">
        <v>0</v>
      </c>
      <c r="J57" s="708"/>
      <c r="K57" s="708"/>
      <c r="L57" s="704" t="s">
        <v>3354</v>
      </c>
      <c r="M57" s="704" t="s">
        <v>3273</v>
      </c>
      <c r="N57" s="423">
        <f t="shared" si="0"/>
        <v>7292</v>
      </c>
      <c r="O57" s="423">
        <f t="shared" si="1"/>
        <v>0</v>
      </c>
    </row>
    <row r="58" spans="1:15" ht="42" outlineLevel="2" x14ac:dyDescent="0.15">
      <c r="A58" s="704" t="s">
        <v>200</v>
      </c>
      <c r="B58" s="705" t="s">
        <v>3355</v>
      </c>
      <c r="C58" s="709"/>
      <c r="D58" s="704" t="s">
        <v>274</v>
      </c>
      <c r="E58" s="704"/>
      <c r="F58" s="704" t="s">
        <v>3356</v>
      </c>
      <c r="G58" s="704" t="s">
        <v>3357</v>
      </c>
      <c r="H58" s="708">
        <v>11475</v>
      </c>
      <c r="I58" s="708">
        <v>0</v>
      </c>
      <c r="J58" s="708"/>
      <c r="K58" s="708"/>
      <c r="L58" s="704" t="s">
        <v>3358</v>
      </c>
      <c r="M58" s="704"/>
      <c r="N58" s="423">
        <f t="shared" si="0"/>
        <v>11475</v>
      </c>
      <c r="O58" s="423">
        <f t="shared" si="1"/>
        <v>0</v>
      </c>
    </row>
    <row r="59" spans="1:15" ht="42" outlineLevel="2" x14ac:dyDescent="0.15">
      <c r="A59" s="704" t="s">
        <v>200</v>
      </c>
      <c r="B59" s="705" t="s">
        <v>3359</v>
      </c>
      <c r="C59" s="709"/>
      <c r="D59" s="704" t="s">
        <v>274</v>
      </c>
      <c r="E59" s="704"/>
      <c r="F59" s="704" t="s">
        <v>3360</v>
      </c>
      <c r="G59" s="704" t="s">
        <v>156</v>
      </c>
      <c r="H59" s="708">
        <v>15000</v>
      </c>
      <c r="I59" s="708">
        <v>0</v>
      </c>
      <c r="J59" s="708"/>
      <c r="K59" s="708"/>
      <c r="L59" s="704" t="s">
        <v>3361</v>
      </c>
      <c r="M59" s="704"/>
      <c r="N59" s="423">
        <f t="shared" si="0"/>
        <v>15000</v>
      </c>
      <c r="O59" s="423">
        <f t="shared" si="1"/>
        <v>0</v>
      </c>
    </row>
    <row r="60" spans="1:15" ht="28" outlineLevel="2" x14ac:dyDescent="0.15">
      <c r="A60" s="704" t="s">
        <v>200</v>
      </c>
      <c r="B60" s="705" t="s">
        <v>3362</v>
      </c>
      <c r="C60" s="709"/>
      <c r="D60" s="704" t="s">
        <v>274</v>
      </c>
      <c r="E60" s="704"/>
      <c r="F60" s="704" t="s">
        <v>3363</v>
      </c>
      <c r="G60" s="704" t="s">
        <v>305</v>
      </c>
      <c r="H60" s="708">
        <v>26400</v>
      </c>
      <c r="I60" s="708">
        <v>0</v>
      </c>
      <c r="J60" s="708"/>
      <c r="K60" s="708"/>
      <c r="L60" s="704" t="s">
        <v>3364</v>
      </c>
      <c r="M60" s="704"/>
      <c r="N60" s="423">
        <f t="shared" si="0"/>
        <v>26400</v>
      </c>
      <c r="O60" s="423">
        <f t="shared" si="1"/>
        <v>0</v>
      </c>
    </row>
    <row r="61" spans="1:15" ht="28" outlineLevel="2" x14ac:dyDescent="0.15">
      <c r="A61" s="704" t="s">
        <v>200</v>
      </c>
      <c r="B61" s="705" t="s">
        <v>3365</v>
      </c>
      <c r="C61" s="709"/>
      <c r="D61" s="704" t="s">
        <v>274</v>
      </c>
      <c r="E61" s="704"/>
      <c r="F61" s="704" t="s">
        <v>3366</v>
      </c>
      <c r="G61" s="704" t="s">
        <v>305</v>
      </c>
      <c r="H61" s="708">
        <v>17600</v>
      </c>
      <c r="I61" s="708">
        <v>0</v>
      </c>
      <c r="J61" s="708"/>
      <c r="K61" s="708"/>
      <c r="L61" s="704" t="s">
        <v>3367</v>
      </c>
      <c r="M61" s="704"/>
      <c r="N61" s="423">
        <f t="shared" si="0"/>
        <v>17600</v>
      </c>
      <c r="O61" s="423">
        <f t="shared" si="1"/>
        <v>0</v>
      </c>
    </row>
    <row r="62" spans="1:15" ht="28" outlineLevel="2" x14ac:dyDescent="0.15">
      <c r="A62" s="704" t="s">
        <v>200</v>
      </c>
      <c r="B62" s="705" t="s">
        <v>3368</v>
      </c>
      <c r="C62" s="709"/>
      <c r="D62" s="704" t="s">
        <v>274</v>
      </c>
      <c r="E62" s="704"/>
      <c r="F62" s="704" t="s">
        <v>3369</v>
      </c>
      <c r="G62" s="704" t="s">
        <v>2957</v>
      </c>
      <c r="H62" s="708">
        <v>10000</v>
      </c>
      <c r="I62" s="708">
        <v>0</v>
      </c>
      <c r="J62" s="708"/>
      <c r="K62" s="708"/>
      <c r="L62" s="704" t="s">
        <v>3370</v>
      </c>
      <c r="M62" s="704"/>
      <c r="N62" s="423">
        <f t="shared" si="0"/>
        <v>10000</v>
      </c>
      <c r="O62" s="423">
        <f t="shared" si="1"/>
        <v>0</v>
      </c>
    </row>
    <row r="63" spans="1:15" ht="42" outlineLevel="2" x14ac:dyDescent="0.15">
      <c r="A63" s="704" t="s">
        <v>200</v>
      </c>
      <c r="B63" s="705" t="s">
        <v>3371</v>
      </c>
      <c r="C63" s="709"/>
      <c r="D63" s="704" t="s">
        <v>274</v>
      </c>
      <c r="E63" s="704"/>
      <c r="F63" s="704" t="s">
        <v>3372</v>
      </c>
      <c r="G63" s="704" t="s">
        <v>324</v>
      </c>
      <c r="H63" s="708">
        <v>19550</v>
      </c>
      <c r="I63" s="708">
        <v>0</v>
      </c>
      <c r="J63" s="708"/>
      <c r="K63" s="708"/>
      <c r="L63" s="704" t="s">
        <v>2192</v>
      </c>
      <c r="M63" s="704"/>
      <c r="N63" s="423">
        <f t="shared" si="0"/>
        <v>19550</v>
      </c>
      <c r="O63" s="423">
        <f t="shared" si="1"/>
        <v>0</v>
      </c>
    </row>
    <row r="64" spans="1:15" ht="42" outlineLevel="2" x14ac:dyDescent="0.15">
      <c r="A64" s="704" t="s">
        <v>200</v>
      </c>
      <c r="B64" s="705" t="s">
        <v>3373</v>
      </c>
      <c r="C64" s="709"/>
      <c r="D64" s="704" t="s">
        <v>274</v>
      </c>
      <c r="E64" s="704"/>
      <c r="F64" s="704" t="s">
        <v>3374</v>
      </c>
      <c r="G64" s="704" t="s">
        <v>1229</v>
      </c>
      <c r="H64" s="708">
        <v>11000</v>
      </c>
      <c r="I64" s="708">
        <v>0</v>
      </c>
      <c r="J64" s="708"/>
      <c r="K64" s="708"/>
      <c r="L64" s="704" t="s">
        <v>3375</v>
      </c>
      <c r="M64" s="704"/>
      <c r="N64" s="423">
        <f t="shared" si="0"/>
        <v>11000</v>
      </c>
      <c r="O64" s="423">
        <f t="shared" si="1"/>
        <v>0</v>
      </c>
    </row>
    <row r="65" spans="1:15" ht="28" outlineLevel="2" x14ac:dyDescent="0.15">
      <c r="A65" s="704" t="s">
        <v>200</v>
      </c>
      <c r="B65" s="705" t="s">
        <v>3376</v>
      </c>
      <c r="C65" s="709"/>
      <c r="D65" s="704" t="s">
        <v>274</v>
      </c>
      <c r="E65" s="704"/>
      <c r="F65" s="704" t="s">
        <v>3377</v>
      </c>
      <c r="G65" s="704" t="s">
        <v>1229</v>
      </c>
      <c r="H65" s="708">
        <v>10000</v>
      </c>
      <c r="I65" s="708">
        <v>0</v>
      </c>
      <c r="J65" s="708"/>
      <c r="K65" s="708"/>
      <c r="L65" s="704" t="s">
        <v>3378</v>
      </c>
      <c r="M65" s="704"/>
      <c r="N65" s="423">
        <f t="shared" si="0"/>
        <v>10000</v>
      </c>
      <c r="O65" s="423">
        <f t="shared" si="1"/>
        <v>0</v>
      </c>
    </row>
    <row r="66" spans="1:15" ht="28" outlineLevel="2" x14ac:dyDescent="0.15">
      <c r="A66" s="704" t="s">
        <v>200</v>
      </c>
      <c r="B66" s="705" t="s">
        <v>3379</v>
      </c>
      <c r="C66" s="709"/>
      <c r="D66" s="704" t="s">
        <v>274</v>
      </c>
      <c r="E66" s="704"/>
      <c r="F66" s="704" t="s">
        <v>3380</v>
      </c>
      <c r="G66" s="704" t="s">
        <v>381</v>
      </c>
      <c r="H66" s="708">
        <v>20000</v>
      </c>
      <c r="I66" s="708">
        <v>0</v>
      </c>
      <c r="J66" s="708"/>
      <c r="K66" s="708"/>
      <c r="L66" s="704" t="s">
        <v>3381</v>
      </c>
      <c r="M66" s="704"/>
      <c r="N66" s="423">
        <f t="shared" si="0"/>
        <v>20000</v>
      </c>
      <c r="O66" s="423">
        <f t="shared" si="1"/>
        <v>0</v>
      </c>
    </row>
    <row r="67" spans="1:15" ht="56" outlineLevel="2" x14ac:dyDescent="0.15">
      <c r="A67" s="704" t="s">
        <v>200</v>
      </c>
      <c r="B67" s="705" t="s">
        <v>3382</v>
      </c>
      <c r="C67" s="709"/>
      <c r="D67" s="704" t="s">
        <v>274</v>
      </c>
      <c r="E67" s="704"/>
      <c r="F67" s="704" t="s">
        <v>3383</v>
      </c>
      <c r="G67" s="704" t="s">
        <v>170</v>
      </c>
      <c r="H67" s="708">
        <v>12485</v>
      </c>
      <c r="I67" s="708">
        <v>0</v>
      </c>
      <c r="J67" s="708"/>
      <c r="K67" s="708"/>
      <c r="L67" s="704" t="s">
        <v>3384</v>
      </c>
      <c r="M67" s="704"/>
      <c r="N67" s="423">
        <f t="shared" si="0"/>
        <v>12485</v>
      </c>
      <c r="O67" s="423">
        <f t="shared" si="1"/>
        <v>0</v>
      </c>
    </row>
    <row r="68" spans="1:15" ht="56" outlineLevel="2" x14ac:dyDescent="0.15">
      <c r="A68" s="704" t="s">
        <v>200</v>
      </c>
      <c r="B68" s="705" t="s">
        <v>3385</v>
      </c>
      <c r="C68" s="709"/>
      <c r="D68" s="704" t="s">
        <v>274</v>
      </c>
      <c r="E68" s="704"/>
      <c r="F68" s="704" t="s">
        <v>3386</v>
      </c>
      <c r="G68" s="704" t="s">
        <v>170</v>
      </c>
      <c r="H68" s="708">
        <v>19300</v>
      </c>
      <c r="I68" s="708">
        <v>0</v>
      </c>
      <c r="J68" s="708"/>
      <c r="K68" s="708"/>
      <c r="L68" s="704" t="s">
        <v>3387</v>
      </c>
      <c r="M68" s="704"/>
      <c r="N68" s="423">
        <f t="shared" ref="N68:N134" si="2">SUM(H68+I68)</f>
        <v>19300</v>
      </c>
      <c r="O68" s="423">
        <f t="shared" ref="O68:O134" si="3">IF((J68+K68)&gt;0,(J68+K68)-N68,0)</f>
        <v>0</v>
      </c>
    </row>
    <row r="69" spans="1:15" ht="28" outlineLevel="2" x14ac:dyDescent="0.15">
      <c r="A69" s="704" t="s">
        <v>200</v>
      </c>
      <c r="B69" s="705" t="s">
        <v>3388</v>
      </c>
      <c r="C69" s="709"/>
      <c r="D69" s="704" t="s">
        <v>274</v>
      </c>
      <c r="E69" s="704"/>
      <c r="F69" s="704" t="s">
        <v>3389</v>
      </c>
      <c r="G69" s="704" t="s">
        <v>381</v>
      </c>
      <c r="H69" s="708">
        <v>15000</v>
      </c>
      <c r="I69" s="708">
        <v>0</v>
      </c>
      <c r="J69" s="708"/>
      <c r="K69" s="708"/>
      <c r="L69" s="704" t="s">
        <v>3390</v>
      </c>
      <c r="M69" s="704"/>
      <c r="N69" s="423">
        <f t="shared" si="2"/>
        <v>15000</v>
      </c>
      <c r="O69" s="423">
        <f t="shared" si="3"/>
        <v>0</v>
      </c>
    </row>
    <row r="70" spans="1:15" ht="42" outlineLevel="2" x14ac:dyDescent="0.15">
      <c r="A70" s="704" t="s">
        <v>200</v>
      </c>
      <c r="B70" s="705" t="s">
        <v>3391</v>
      </c>
      <c r="C70" s="709"/>
      <c r="D70" s="704" t="s">
        <v>274</v>
      </c>
      <c r="E70" s="704"/>
      <c r="F70" s="704" t="s">
        <v>3392</v>
      </c>
      <c r="G70" s="704" t="s">
        <v>890</v>
      </c>
      <c r="H70" s="708">
        <v>10282</v>
      </c>
      <c r="I70" s="708">
        <v>0</v>
      </c>
      <c r="J70" s="708"/>
      <c r="K70" s="708"/>
      <c r="L70" s="704" t="s">
        <v>3393</v>
      </c>
      <c r="M70" s="704"/>
      <c r="N70" s="423">
        <f t="shared" si="2"/>
        <v>10282</v>
      </c>
      <c r="O70" s="423">
        <f t="shared" si="3"/>
        <v>0</v>
      </c>
    </row>
    <row r="71" spans="1:15" ht="28" outlineLevel="2" x14ac:dyDescent="0.15">
      <c r="A71" s="704" t="s">
        <v>200</v>
      </c>
      <c r="B71" s="705" t="s">
        <v>3394</v>
      </c>
      <c r="C71" s="709"/>
      <c r="D71" s="704" t="s">
        <v>274</v>
      </c>
      <c r="E71" s="704"/>
      <c r="F71" s="704" t="s">
        <v>3395</v>
      </c>
      <c r="G71" s="704" t="s">
        <v>324</v>
      </c>
      <c r="H71" s="708">
        <v>11500</v>
      </c>
      <c r="I71" s="708">
        <v>0</v>
      </c>
      <c r="J71" s="708"/>
      <c r="K71" s="708"/>
      <c r="L71" s="704" t="s">
        <v>3396</v>
      </c>
      <c r="M71" s="704"/>
      <c r="N71" s="423">
        <f t="shared" si="2"/>
        <v>11500</v>
      </c>
      <c r="O71" s="423">
        <f t="shared" si="3"/>
        <v>0</v>
      </c>
    </row>
    <row r="72" spans="1:15" ht="28" outlineLevel="2" x14ac:dyDescent="0.15">
      <c r="A72" s="704" t="s">
        <v>200</v>
      </c>
      <c r="B72" s="705" t="s">
        <v>3397</v>
      </c>
      <c r="C72" s="709"/>
      <c r="D72" s="704" t="s">
        <v>274</v>
      </c>
      <c r="E72" s="704"/>
      <c r="F72" s="704" t="s">
        <v>3398</v>
      </c>
      <c r="G72" s="704" t="s">
        <v>381</v>
      </c>
      <c r="H72" s="708">
        <v>30000</v>
      </c>
      <c r="I72" s="708">
        <v>0</v>
      </c>
      <c r="J72" s="708"/>
      <c r="K72" s="708"/>
      <c r="L72" s="704" t="s">
        <v>3399</v>
      </c>
      <c r="M72" s="704"/>
      <c r="N72" s="423">
        <f t="shared" si="2"/>
        <v>30000</v>
      </c>
      <c r="O72" s="423">
        <f t="shared" si="3"/>
        <v>0</v>
      </c>
    </row>
    <row r="73" spans="1:15" ht="28" outlineLevel="2" x14ac:dyDescent="0.15">
      <c r="A73" s="704" t="s">
        <v>200</v>
      </c>
      <c r="B73" s="705" t="s">
        <v>3400</v>
      </c>
      <c r="C73" s="709"/>
      <c r="D73" s="704" t="s">
        <v>274</v>
      </c>
      <c r="E73" s="704"/>
      <c r="F73" s="704" t="s">
        <v>3401</v>
      </c>
      <c r="G73" s="704" t="s">
        <v>1229</v>
      </c>
      <c r="H73" s="708">
        <v>10000</v>
      </c>
      <c r="I73" s="708">
        <v>0</v>
      </c>
      <c r="J73" s="708"/>
      <c r="K73" s="708"/>
      <c r="L73" s="704" t="s">
        <v>3402</v>
      </c>
      <c r="M73" s="704"/>
      <c r="N73" s="423">
        <f t="shared" si="2"/>
        <v>10000</v>
      </c>
      <c r="O73" s="423">
        <f t="shared" si="3"/>
        <v>0</v>
      </c>
    </row>
    <row r="74" spans="1:15" ht="42" outlineLevel="2" x14ac:dyDescent="0.15">
      <c r="A74" s="704" t="s">
        <v>200</v>
      </c>
      <c r="B74" s="705" t="s">
        <v>3403</v>
      </c>
      <c r="C74" s="709"/>
      <c r="D74" s="704" t="s">
        <v>274</v>
      </c>
      <c r="E74" s="704"/>
      <c r="F74" s="704" t="s">
        <v>2947</v>
      </c>
      <c r="G74" s="704" t="s">
        <v>156</v>
      </c>
      <c r="H74" s="708">
        <v>11500</v>
      </c>
      <c r="I74" s="708">
        <v>0</v>
      </c>
      <c r="J74" s="708"/>
      <c r="K74" s="708"/>
      <c r="L74" s="704" t="s">
        <v>3404</v>
      </c>
      <c r="M74" s="704"/>
      <c r="N74" s="423">
        <f t="shared" si="2"/>
        <v>11500</v>
      </c>
      <c r="O74" s="423">
        <f t="shared" si="3"/>
        <v>0</v>
      </c>
    </row>
    <row r="75" spans="1:15" ht="42" outlineLevel="2" x14ac:dyDescent="0.15">
      <c r="A75" s="704" t="s">
        <v>200</v>
      </c>
      <c r="B75" s="705" t="s">
        <v>3405</v>
      </c>
      <c r="C75" s="709"/>
      <c r="D75" s="704" t="s">
        <v>274</v>
      </c>
      <c r="E75" s="704"/>
      <c r="F75" s="704" t="s">
        <v>3406</v>
      </c>
      <c r="G75" s="704" t="s">
        <v>156</v>
      </c>
      <c r="H75" s="708">
        <v>13500</v>
      </c>
      <c r="I75" s="708">
        <v>0</v>
      </c>
      <c r="J75" s="708"/>
      <c r="K75" s="708"/>
      <c r="L75" s="704" t="s">
        <v>3407</v>
      </c>
      <c r="M75" s="704"/>
      <c r="N75" s="423">
        <f t="shared" si="2"/>
        <v>13500</v>
      </c>
      <c r="O75" s="423">
        <f t="shared" si="3"/>
        <v>0</v>
      </c>
    </row>
    <row r="76" spans="1:15" ht="42" outlineLevel="2" x14ac:dyDescent="0.15">
      <c r="A76" s="704" t="s">
        <v>200</v>
      </c>
      <c r="B76" s="705" t="s">
        <v>3408</v>
      </c>
      <c r="C76" s="709"/>
      <c r="D76" s="704" t="s">
        <v>274</v>
      </c>
      <c r="E76" s="704"/>
      <c r="F76" s="704" t="s">
        <v>3409</v>
      </c>
      <c r="G76" s="704" t="s">
        <v>156</v>
      </c>
      <c r="H76" s="708">
        <v>15000</v>
      </c>
      <c r="I76" s="708">
        <v>0</v>
      </c>
      <c r="J76" s="708"/>
      <c r="K76" s="708"/>
      <c r="L76" s="704" t="s">
        <v>3410</v>
      </c>
      <c r="M76" s="704"/>
      <c r="N76" s="423">
        <f t="shared" si="2"/>
        <v>15000</v>
      </c>
      <c r="O76" s="423">
        <f t="shared" si="3"/>
        <v>0</v>
      </c>
    </row>
    <row r="77" spans="1:15" ht="56" outlineLevel="2" x14ac:dyDescent="0.15">
      <c r="A77" s="704" t="s">
        <v>200</v>
      </c>
      <c r="B77" s="705" t="s">
        <v>3411</v>
      </c>
      <c r="C77" s="709"/>
      <c r="D77" s="704" t="s">
        <v>274</v>
      </c>
      <c r="E77" s="704"/>
      <c r="F77" s="704" t="s">
        <v>3412</v>
      </c>
      <c r="G77" s="704" t="s">
        <v>728</v>
      </c>
      <c r="H77" s="708">
        <v>14000</v>
      </c>
      <c r="I77" s="708">
        <v>0</v>
      </c>
      <c r="J77" s="708"/>
      <c r="K77" s="708"/>
      <c r="L77" s="704" t="s">
        <v>3413</v>
      </c>
      <c r="M77" s="704"/>
      <c r="N77" s="423">
        <f t="shared" si="2"/>
        <v>14000</v>
      </c>
      <c r="O77" s="423">
        <f t="shared" si="3"/>
        <v>0</v>
      </c>
    </row>
    <row r="78" spans="1:15" ht="28" outlineLevel="2" x14ac:dyDescent="0.15">
      <c r="A78" s="704" t="s">
        <v>200</v>
      </c>
      <c r="B78" s="705" t="s">
        <v>3414</v>
      </c>
      <c r="C78" s="709"/>
      <c r="D78" s="704" t="s">
        <v>274</v>
      </c>
      <c r="E78" s="704"/>
      <c r="F78" s="704" t="s">
        <v>3415</v>
      </c>
      <c r="G78" s="704" t="s">
        <v>337</v>
      </c>
      <c r="H78" s="708">
        <v>7812</v>
      </c>
      <c r="I78" s="708">
        <v>0</v>
      </c>
      <c r="J78" s="708"/>
      <c r="K78" s="708"/>
      <c r="L78" s="704" t="s">
        <v>3416</v>
      </c>
      <c r="M78" s="704"/>
      <c r="N78" s="423">
        <f t="shared" si="2"/>
        <v>7812</v>
      </c>
      <c r="O78" s="423">
        <f t="shared" si="3"/>
        <v>0</v>
      </c>
    </row>
    <row r="79" spans="1:15" ht="56" outlineLevel="2" x14ac:dyDescent="0.15">
      <c r="A79" s="704" t="s">
        <v>200</v>
      </c>
      <c r="B79" s="705" t="s">
        <v>3417</v>
      </c>
      <c r="C79" s="709"/>
      <c r="D79" s="704" t="s">
        <v>274</v>
      </c>
      <c r="E79" s="704"/>
      <c r="F79" s="704" t="s">
        <v>3418</v>
      </c>
      <c r="G79" s="704" t="s">
        <v>728</v>
      </c>
      <c r="H79" s="708">
        <v>13000</v>
      </c>
      <c r="I79" s="708">
        <v>0</v>
      </c>
      <c r="J79" s="708"/>
      <c r="K79" s="708"/>
      <c r="L79" s="704" t="s">
        <v>3419</v>
      </c>
      <c r="M79" s="704"/>
      <c r="N79" s="423">
        <f t="shared" si="2"/>
        <v>13000</v>
      </c>
      <c r="O79" s="423">
        <f t="shared" si="3"/>
        <v>0</v>
      </c>
    </row>
    <row r="80" spans="1:15" ht="42" outlineLevel="2" x14ac:dyDescent="0.15">
      <c r="A80" s="704" t="s">
        <v>200</v>
      </c>
      <c r="B80" s="705" t="s">
        <v>3420</v>
      </c>
      <c r="C80" s="709"/>
      <c r="D80" s="704" t="s">
        <v>274</v>
      </c>
      <c r="E80" s="704"/>
      <c r="F80" s="704" t="s">
        <v>3421</v>
      </c>
      <c r="G80" s="704" t="s">
        <v>156</v>
      </c>
      <c r="H80" s="708">
        <v>14500</v>
      </c>
      <c r="I80" s="708">
        <v>0</v>
      </c>
      <c r="J80" s="708"/>
      <c r="K80" s="708"/>
      <c r="L80" s="704" t="s">
        <v>3422</v>
      </c>
      <c r="M80" s="704"/>
      <c r="N80" s="423">
        <f t="shared" si="2"/>
        <v>14500</v>
      </c>
      <c r="O80" s="423">
        <f t="shared" si="3"/>
        <v>0</v>
      </c>
    </row>
    <row r="81" spans="1:15" ht="28" outlineLevel="2" x14ac:dyDescent="0.15">
      <c r="A81" s="704" t="s">
        <v>200</v>
      </c>
      <c r="B81" s="705" t="s">
        <v>3423</v>
      </c>
      <c r="C81" s="709"/>
      <c r="D81" s="704" t="s">
        <v>274</v>
      </c>
      <c r="E81" s="704"/>
      <c r="F81" s="704" t="s">
        <v>3424</v>
      </c>
      <c r="G81" s="704" t="s">
        <v>241</v>
      </c>
      <c r="H81" s="708">
        <v>6000</v>
      </c>
      <c r="I81" s="708">
        <v>0</v>
      </c>
      <c r="J81" s="708"/>
      <c r="K81" s="708"/>
      <c r="L81" s="704" t="s">
        <v>3425</v>
      </c>
      <c r="M81" s="704"/>
      <c r="N81" s="423">
        <f t="shared" si="2"/>
        <v>6000</v>
      </c>
      <c r="O81" s="423">
        <f t="shared" si="3"/>
        <v>0</v>
      </c>
    </row>
    <row r="82" spans="1:15" ht="56" outlineLevel="2" x14ac:dyDescent="0.15">
      <c r="A82" s="704" t="s">
        <v>200</v>
      </c>
      <c r="B82" s="705" t="s">
        <v>3426</v>
      </c>
      <c r="C82" s="709"/>
      <c r="D82" s="704" t="s">
        <v>274</v>
      </c>
      <c r="E82" s="704"/>
      <c r="F82" s="704" t="s">
        <v>3427</v>
      </c>
      <c r="G82" s="704" t="s">
        <v>170</v>
      </c>
      <c r="H82" s="708">
        <v>9248</v>
      </c>
      <c r="I82" s="708">
        <v>0</v>
      </c>
      <c r="J82" s="708"/>
      <c r="K82" s="708"/>
      <c r="L82" s="704" t="s">
        <v>3428</v>
      </c>
      <c r="M82" s="704"/>
      <c r="N82" s="423">
        <f t="shared" si="2"/>
        <v>9248</v>
      </c>
      <c r="O82" s="423">
        <f t="shared" si="3"/>
        <v>0</v>
      </c>
    </row>
    <row r="83" spans="1:15" ht="42" outlineLevel="2" x14ac:dyDescent="0.15">
      <c r="A83" s="704" t="s">
        <v>200</v>
      </c>
      <c r="B83" s="705" t="s">
        <v>3429</v>
      </c>
      <c r="C83" s="709"/>
      <c r="D83" s="704" t="s">
        <v>274</v>
      </c>
      <c r="E83" s="704"/>
      <c r="F83" s="704" t="s">
        <v>3430</v>
      </c>
      <c r="G83" s="704" t="s">
        <v>156</v>
      </c>
      <c r="H83" s="708">
        <v>7200</v>
      </c>
      <c r="I83" s="708">
        <v>0</v>
      </c>
      <c r="J83" s="708"/>
      <c r="K83" s="708"/>
      <c r="L83" s="704" t="s">
        <v>3431</v>
      </c>
      <c r="M83" s="704"/>
      <c r="N83" s="423">
        <f t="shared" si="2"/>
        <v>7200</v>
      </c>
      <c r="O83" s="423">
        <f t="shared" si="3"/>
        <v>0</v>
      </c>
    </row>
    <row r="84" spans="1:15" ht="56" outlineLevel="2" x14ac:dyDescent="0.15">
      <c r="A84" s="704" t="s">
        <v>200</v>
      </c>
      <c r="B84" s="705" t="s">
        <v>3432</v>
      </c>
      <c r="C84" s="709"/>
      <c r="D84" s="704" t="s">
        <v>274</v>
      </c>
      <c r="E84" s="704"/>
      <c r="F84" s="704" t="s">
        <v>3433</v>
      </c>
      <c r="G84" s="704" t="s">
        <v>170</v>
      </c>
      <c r="H84" s="708">
        <v>10000</v>
      </c>
      <c r="I84" s="708">
        <v>0</v>
      </c>
      <c r="J84" s="708"/>
      <c r="K84" s="708"/>
      <c r="L84" s="704" t="s">
        <v>3434</v>
      </c>
      <c r="M84" s="704"/>
      <c r="N84" s="423">
        <f t="shared" si="2"/>
        <v>10000</v>
      </c>
      <c r="O84" s="423">
        <f t="shared" si="3"/>
        <v>0</v>
      </c>
    </row>
    <row r="85" spans="1:15" ht="28" outlineLevel="2" x14ac:dyDescent="0.15">
      <c r="A85" s="704" t="s">
        <v>200</v>
      </c>
      <c r="B85" s="705" t="s">
        <v>3435</v>
      </c>
      <c r="C85" s="709"/>
      <c r="D85" s="704" t="s">
        <v>274</v>
      </c>
      <c r="E85" s="704"/>
      <c r="F85" s="704" t="s">
        <v>3436</v>
      </c>
      <c r="G85" s="704" t="s">
        <v>381</v>
      </c>
      <c r="H85" s="708">
        <v>19000</v>
      </c>
      <c r="I85" s="708">
        <v>0</v>
      </c>
      <c r="J85" s="708"/>
      <c r="K85" s="708"/>
      <c r="L85" s="704" t="s">
        <v>3437</v>
      </c>
      <c r="M85" s="704"/>
      <c r="N85" s="423">
        <f t="shared" si="2"/>
        <v>19000</v>
      </c>
      <c r="O85" s="423">
        <f t="shared" si="3"/>
        <v>0</v>
      </c>
    </row>
    <row r="86" spans="1:15" ht="28" outlineLevel="2" x14ac:dyDescent="0.15">
      <c r="A86" s="704" t="s">
        <v>200</v>
      </c>
      <c r="B86" s="705" t="s">
        <v>3438</v>
      </c>
      <c r="C86" s="709"/>
      <c r="D86" s="704" t="s">
        <v>274</v>
      </c>
      <c r="E86" s="704"/>
      <c r="F86" s="704" t="s">
        <v>3439</v>
      </c>
      <c r="G86" s="704" t="s">
        <v>101</v>
      </c>
      <c r="H86" s="708">
        <v>10000</v>
      </c>
      <c r="I86" s="708">
        <v>0</v>
      </c>
      <c r="J86" s="708"/>
      <c r="K86" s="708"/>
      <c r="L86" s="704" t="s">
        <v>3440</v>
      </c>
      <c r="M86" s="704"/>
      <c r="N86" s="423">
        <f t="shared" si="2"/>
        <v>10000</v>
      </c>
      <c r="O86" s="423">
        <f t="shared" si="3"/>
        <v>0</v>
      </c>
    </row>
    <row r="87" spans="1:15" ht="42" outlineLevel="2" x14ac:dyDescent="0.15">
      <c r="A87" s="704" t="s">
        <v>200</v>
      </c>
      <c r="B87" s="705" t="s">
        <v>3441</v>
      </c>
      <c r="C87" s="709"/>
      <c r="D87" s="704" t="s">
        <v>274</v>
      </c>
      <c r="E87" s="704"/>
      <c r="F87" s="704" t="s">
        <v>3442</v>
      </c>
      <c r="G87" s="704" t="s">
        <v>1229</v>
      </c>
      <c r="H87" s="708">
        <v>9000</v>
      </c>
      <c r="I87" s="708">
        <v>0</v>
      </c>
      <c r="J87" s="708"/>
      <c r="K87" s="708"/>
      <c r="L87" s="704" t="s">
        <v>3443</v>
      </c>
      <c r="M87" s="704"/>
      <c r="N87" s="423">
        <f t="shared" si="2"/>
        <v>9000</v>
      </c>
      <c r="O87" s="423">
        <f t="shared" si="3"/>
        <v>0</v>
      </c>
    </row>
    <row r="88" spans="1:15" ht="28" outlineLevel="2" x14ac:dyDescent="0.15">
      <c r="A88" s="704" t="s">
        <v>200</v>
      </c>
      <c r="B88" s="705" t="s">
        <v>3444</v>
      </c>
      <c r="C88" s="709"/>
      <c r="D88" s="704" t="s">
        <v>274</v>
      </c>
      <c r="E88" s="704"/>
      <c r="F88" s="704" t="s">
        <v>3445</v>
      </c>
      <c r="G88" s="704" t="s">
        <v>285</v>
      </c>
      <c r="H88" s="708">
        <v>7500</v>
      </c>
      <c r="I88" s="708">
        <v>0</v>
      </c>
      <c r="J88" s="708"/>
      <c r="K88" s="708"/>
      <c r="L88" s="704" t="s">
        <v>3446</v>
      </c>
      <c r="M88" s="704"/>
      <c r="N88" s="423">
        <f t="shared" si="2"/>
        <v>7500</v>
      </c>
      <c r="O88" s="423">
        <f t="shared" si="3"/>
        <v>0</v>
      </c>
    </row>
    <row r="89" spans="1:15" ht="14" outlineLevel="2" x14ac:dyDescent="0.15">
      <c r="A89" s="704" t="s">
        <v>200</v>
      </c>
      <c r="B89" s="705" t="s">
        <v>3447</v>
      </c>
      <c r="C89" s="709"/>
      <c r="D89" s="704" t="s">
        <v>274</v>
      </c>
      <c r="E89" s="704"/>
      <c r="F89" s="704" t="s">
        <v>3448</v>
      </c>
      <c r="G89" s="704" t="s">
        <v>3449</v>
      </c>
      <c r="H89" s="708">
        <v>12000</v>
      </c>
      <c r="I89" s="708">
        <v>0</v>
      </c>
      <c r="J89" s="708"/>
      <c r="K89" s="708"/>
      <c r="L89" s="704" t="s">
        <v>3450</v>
      </c>
      <c r="M89" s="704"/>
      <c r="N89" s="423">
        <f t="shared" si="2"/>
        <v>12000</v>
      </c>
      <c r="O89" s="423">
        <f t="shared" si="3"/>
        <v>0</v>
      </c>
    </row>
    <row r="90" spans="1:15" ht="28" outlineLevel="2" x14ac:dyDescent="0.15">
      <c r="A90" s="704" t="s">
        <v>200</v>
      </c>
      <c r="B90" s="705" t="s">
        <v>3451</v>
      </c>
      <c r="C90" s="709"/>
      <c r="D90" s="704" t="s">
        <v>274</v>
      </c>
      <c r="E90" s="704"/>
      <c r="F90" s="704" t="s">
        <v>3452</v>
      </c>
      <c r="G90" s="704" t="s">
        <v>3347</v>
      </c>
      <c r="H90" s="708">
        <v>8866</v>
      </c>
      <c r="I90" s="708">
        <v>0</v>
      </c>
      <c r="J90" s="708"/>
      <c r="K90" s="708"/>
      <c r="L90" s="704" t="s">
        <v>3348</v>
      </c>
      <c r="M90" s="704"/>
      <c r="N90" s="423">
        <f t="shared" si="2"/>
        <v>8866</v>
      </c>
      <c r="O90" s="423">
        <f t="shared" si="3"/>
        <v>0</v>
      </c>
    </row>
    <row r="91" spans="1:15" ht="70" outlineLevel="2" x14ac:dyDescent="0.15">
      <c r="A91" s="704" t="s">
        <v>200</v>
      </c>
      <c r="B91" s="705" t="s">
        <v>3453</v>
      </c>
      <c r="C91" s="709"/>
      <c r="D91" s="704" t="s">
        <v>274</v>
      </c>
      <c r="E91" s="704"/>
      <c r="F91" s="704" t="s">
        <v>3454</v>
      </c>
      <c r="G91" s="704" t="s">
        <v>101</v>
      </c>
      <c r="H91" s="708">
        <v>10000</v>
      </c>
      <c r="I91" s="708">
        <v>0</v>
      </c>
      <c r="J91" s="708"/>
      <c r="K91" s="708"/>
      <c r="L91" s="704" t="s">
        <v>3455</v>
      </c>
      <c r="M91" s="704"/>
      <c r="N91" s="423">
        <f t="shared" si="2"/>
        <v>10000</v>
      </c>
      <c r="O91" s="423">
        <f t="shared" si="3"/>
        <v>0</v>
      </c>
    </row>
    <row r="92" spans="1:15" ht="42" outlineLevel="2" x14ac:dyDescent="0.15">
      <c r="A92" s="704" t="s">
        <v>200</v>
      </c>
      <c r="B92" s="705" t="s">
        <v>3456</v>
      </c>
      <c r="C92" s="709"/>
      <c r="D92" s="704" t="s">
        <v>274</v>
      </c>
      <c r="E92" s="704"/>
      <c r="F92" s="704" t="s">
        <v>3457</v>
      </c>
      <c r="G92" s="704" t="s">
        <v>3458</v>
      </c>
      <c r="H92" s="708">
        <v>13629</v>
      </c>
      <c r="I92" s="708">
        <v>0</v>
      </c>
      <c r="J92" s="708"/>
      <c r="K92" s="708"/>
      <c r="L92" s="704" t="s">
        <v>3459</v>
      </c>
      <c r="M92" s="704"/>
      <c r="N92" s="423">
        <f t="shared" si="2"/>
        <v>13629</v>
      </c>
      <c r="O92" s="423">
        <f t="shared" si="3"/>
        <v>0</v>
      </c>
    </row>
    <row r="93" spans="1:15" ht="42" outlineLevel="2" x14ac:dyDescent="0.15">
      <c r="A93" s="704" t="s">
        <v>200</v>
      </c>
      <c r="B93" s="705" t="s">
        <v>3460</v>
      </c>
      <c r="C93" s="709"/>
      <c r="D93" s="704" t="s">
        <v>274</v>
      </c>
      <c r="E93" s="704"/>
      <c r="F93" s="704" t="s">
        <v>3461</v>
      </c>
      <c r="G93" s="704" t="s">
        <v>3462</v>
      </c>
      <c r="H93" s="708">
        <v>13500</v>
      </c>
      <c r="I93" s="708">
        <v>0</v>
      </c>
      <c r="J93" s="708"/>
      <c r="K93" s="708"/>
      <c r="L93" s="704" t="s">
        <v>3463</v>
      </c>
      <c r="M93" s="704"/>
      <c r="N93" s="423">
        <f t="shared" si="2"/>
        <v>13500</v>
      </c>
      <c r="O93" s="423">
        <f t="shared" si="3"/>
        <v>0</v>
      </c>
    </row>
    <row r="94" spans="1:15" ht="42" outlineLevel="2" x14ac:dyDescent="0.15">
      <c r="A94" s="704" t="s">
        <v>200</v>
      </c>
      <c r="B94" s="705" t="s">
        <v>3464</v>
      </c>
      <c r="C94" s="709"/>
      <c r="D94" s="704" t="s">
        <v>274</v>
      </c>
      <c r="E94" s="704"/>
      <c r="F94" s="704" t="s">
        <v>3374</v>
      </c>
      <c r="G94" s="704" t="s">
        <v>1229</v>
      </c>
      <c r="H94" s="708">
        <v>12000</v>
      </c>
      <c r="I94" s="708">
        <v>0</v>
      </c>
      <c r="J94" s="708"/>
      <c r="K94" s="708"/>
      <c r="L94" s="704" t="s">
        <v>3465</v>
      </c>
      <c r="M94" s="704"/>
      <c r="N94" s="423">
        <f t="shared" si="2"/>
        <v>12000</v>
      </c>
      <c r="O94" s="423">
        <f t="shared" si="3"/>
        <v>0</v>
      </c>
    </row>
    <row r="95" spans="1:15" ht="56" outlineLevel="2" x14ac:dyDescent="0.15">
      <c r="A95" s="704" t="s">
        <v>200</v>
      </c>
      <c r="B95" s="705" t="s">
        <v>3466</v>
      </c>
      <c r="C95" s="704"/>
      <c r="D95" s="704" t="s">
        <v>274</v>
      </c>
      <c r="E95" s="704"/>
      <c r="F95" s="704" t="s">
        <v>3433</v>
      </c>
      <c r="G95" s="704" t="s">
        <v>170</v>
      </c>
      <c r="H95" s="708">
        <v>11000</v>
      </c>
      <c r="I95" s="708">
        <v>0</v>
      </c>
      <c r="J95" s="708"/>
      <c r="K95" s="708"/>
      <c r="L95" s="704" t="s">
        <v>3467</v>
      </c>
      <c r="M95" s="704"/>
      <c r="N95" s="423">
        <f t="shared" si="2"/>
        <v>11000</v>
      </c>
      <c r="O95" s="423">
        <f t="shared" si="3"/>
        <v>0</v>
      </c>
    </row>
    <row r="96" spans="1:15" ht="42" outlineLevel="2" x14ac:dyDescent="0.15">
      <c r="A96" s="704" t="s">
        <v>200</v>
      </c>
      <c r="B96" s="705" t="s">
        <v>3468</v>
      </c>
      <c r="C96" s="704"/>
      <c r="D96" s="704" t="s">
        <v>274</v>
      </c>
      <c r="E96" s="704"/>
      <c r="F96" s="704" t="s">
        <v>3469</v>
      </c>
      <c r="G96" s="704" t="s">
        <v>3458</v>
      </c>
      <c r="H96" s="708">
        <v>24789</v>
      </c>
      <c r="I96" s="708">
        <v>0</v>
      </c>
      <c r="J96" s="708"/>
      <c r="K96" s="708"/>
      <c r="L96" s="704" t="s">
        <v>3470</v>
      </c>
      <c r="M96" s="704"/>
      <c r="N96" s="423">
        <f t="shared" si="2"/>
        <v>24789</v>
      </c>
      <c r="O96" s="423">
        <f t="shared" si="3"/>
        <v>0</v>
      </c>
    </row>
    <row r="97" spans="1:20" ht="42" outlineLevel="2" x14ac:dyDescent="0.15">
      <c r="A97" s="704" t="s">
        <v>200</v>
      </c>
      <c r="B97" s="705" t="s">
        <v>3471</v>
      </c>
      <c r="C97" s="704"/>
      <c r="D97" s="704" t="s">
        <v>274</v>
      </c>
      <c r="E97" s="704"/>
      <c r="F97" s="704" t="s">
        <v>3472</v>
      </c>
      <c r="G97" s="704" t="s">
        <v>381</v>
      </c>
      <c r="H97" s="708">
        <v>19000</v>
      </c>
      <c r="I97" s="708">
        <v>0</v>
      </c>
      <c r="J97" s="708"/>
      <c r="K97" s="708"/>
      <c r="L97" s="704" t="s">
        <v>3473</v>
      </c>
      <c r="M97" s="704"/>
      <c r="N97" s="423">
        <f t="shared" si="2"/>
        <v>19000</v>
      </c>
      <c r="O97" s="423">
        <f t="shared" si="3"/>
        <v>0</v>
      </c>
    </row>
    <row r="98" spans="1:20" ht="28" outlineLevel="2" x14ac:dyDescent="0.15">
      <c r="A98" s="704" t="s">
        <v>200</v>
      </c>
      <c r="B98" s="705" t="s">
        <v>3474</v>
      </c>
      <c r="C98" s="704"/>
      <c r="D98" s="704" t="s">
        <v>274</v>
      </c>
      <c r="E98" s="704"/>
      <c r="F98" s="704" t="s">
        <v>3475</v>
      </c>
      <c r="G98" s="704" t="s">
        <v>3462</v>
      </c>
      <c r="H98" s="708">
        <v>10013</v>
      </c>
      <c r="I98" s="708">
        <v>0</v>
      </c>
      <c r="J98" s="708"/>
      <c r="K98" s="708"/>
      <c r="L98" s="704" t="s">
        <v>3476</v>
      </c>
      <c r="M98" s="704"/>
      <c r="N98" s="423">
        <f t="shared" si="2"/>
        <v>10013</v>
      </c>
      <c r="O98" s="423">
        <f t="shared" si="3"/>
        <v>0</v>
      </c>
    </row>
    <row r="99" spans="1:20" ht="42" outlineLevel="2" x14ac:dyDescent="0.15">
      <c r="A99" s="704" t="s">
        <v>200</v>
      </c>
      <c r="B99" s="705" t="s">
        <v>3477</v>
      </c>
      <c r="C99" s="704"/>
      <c r="D99" s="704" t="s">
        <v>274</v>
      </c>
      <c r="E99" s="704"/>
      <c r="F99" s="704" t="s">
        <v>3478</v>
      </c>
      <c r="G99" s="704" t="s">
        <v>1152</v>
      </c>
      <c r="H99" s="708">
        <v>22387.63</v>
      </c>
      <c r="I99" s="708">
        <v>0</v>
      </c>
      <c r="J99" s="708"/>
      <c r="K99" s="708"/>
      <c r="L99" s="704" t="s">
        <v>3479</v>
      </c>
      <c r="M99" s="704"/>
      <c r="N99" s="423">
        <f t="shared" si="2"/>
        <v>22387.63</v>
      </c>
      <c r="O99" s="423">
        <f t="shared" si="3"/>
        <v>0</v>
      </c>
    </row>
    <row r="100" spans="1:20" ht="42" outlineLevel="2" x14ac:dyDescent="0.15">
      <c r="A100" s="704" t="s">
        <v>200</v>
      </c>
      <c r="B100" s="705" t="s">
        <v>3480</v>
      </c>
      <c r="C100" s="704"/>
      <c r="D100" s="704" t="s">
        <v>274</v>
      </c>
      <c r="E100" s="704"/>
      <c r="F100" s="704" t="s">
        <v>3481</v>
      </c>
      <c r="G100" s="704" t="s">
        <v>3458</v>
      </c>
      <c r="H100" s="708">
        <v>29750</v>
      </c>
      <c r="I100" s="708">
        <v>0</v>
      </c>
      <c r="J100" s="708"/>
      <c r="K100" s="708"/>
      <c r="L100" s="704" t="s">
        <v>3482</v>
      </c>
      <c r="M100" s="704"/>
      <c r="N100" s="423">
        <f t="shared" si="2"/>
        <v>29750</v>
      </c>
      <c r="O100" s="423">
        <f t="shared" si="3"/>
        <v>0</v>
      </c>
    </row>
    <row r="101" spans="1:20" ht="42" outlineLevel="2" x14ac:dyDescent="0.15">
      <c r="A101" s="704" t="s">
        <v>200</v>
      </c>
      <c r="B101" s="705" t="s">
        <v>3483</v>
      </c>
      <c r="C101" s="704"/>
      <c r="D101" s="704" t="s">
        <v>274</v>
      </c>
      <c r="E101" s="704"/>
      <c r="F101" s="704" t="s">
        <v>3484</v>
      </c>
      <c r="G101" s="704" t="s">
        <v>337</v>
      </c>
      <c r="H101" s="708">
        <v>6073</v>
      </c>
      <c r="I101" s="708">
        <v>0</v>
      </c>
      <c r="J101" s="708"/>
      <c r="K101" s="708"/>
      <c r="L101" s="704" t="s">
        <v>3485</v>
      </c>
      <c r="M101" s="704" t="s">
        <v>3159</v>
      </c>
      <c r="N101" s="423">
        <f t="shared" si="2"/>
        <v>6073</v>
      </c>
      <c r="O101" s="423">
        <f t="shared" si="3"/>
        <v>0</v>
      </c>
    </row>
    <row r="102" spans="1:20" ht="28" outlineLevel="2" x14ac:dyDescent="0.15">
      <c r="A102" s="704" t="s">
        <v>200</v>
      </c>
      <c r="B102" s="705" t="s">
        <v>3486</v>
      </c>
      <c r="C102" s="704"/>
      <c r="D102" s="704" t="s">
        <v>274</v>
      </c>
      <c r="E102" s="704"/>
      <c r="F102" s="704" t="s">
        <v>3487</v>
      </c>
      <c r="G102" s="704" t="s">
        <v>381</v>
      </c>
      <c r="H102" s="708">
        <v>18000</v>
      </c>
      <c r="I102" s="708">
        <v>0</v>
      </c>
      <c r="J102" s="708"/>
      <c r="K102" s="708"/>
      <c r="L102" s="704" t="s">
        <v>3488</v>
      </c>
      <c r="M102" s="704"/>
      <c r="N102" s="423">
        <f t="shared" si="2"/>
        <v>18000</v>
      </c>
      <c r="O102" s="423">
        <f t="shared" si="3"/>
        <v>0</v>
      </c>
    </row>
    <row r="103" spans="1:20" ht="42" outlineLevel="2" x14ac:dyDescent="0.15">
      <c r="A103" s="704" t="s">
        <v>200</v>
      </c>
      <c r="B103" s="705" t="s">
        <v>3489</v>
      </c>
      <c r="C103" s="704"/>
      <c r="D103" s="704" t="s">
        <v>274</v>
      </c>
      <c r="E103" s="704"/>
      <c r="F103" s="704" t="s">
        <v>3490</v>
      </c>
      <c r="G103" s="704" t="s">
        <v>337</v>
      </c>
      <c r="H103" s="708">
        <v>18285</v>
      </c>
      <c r="I103" s="708">
        <v>0</v>
      </c>
      <c r="J103" s="708"/>
      <c r="K103" s="708"/>
      <c r="L103" s="704" t="s">
        <v>3491</v>
      </c>
      <c r="M103" s="704"/>
      <c r="N103" s="423">
        <f t="shared" si="2"/>
        <v>18285</v>
      </c>
      <c r="O103" s="423">
        <f t="shared" si="3"/>
        <v>0</v>
      </c>
    </row>
    <row r="104" spans="1:20" ht="14" outlineLevel="1" x14ac:dyDescent="0.15">
      <c r="A104" s="682" t="s">
        <v>517</v>
      </c>
      <c r="B104" s="729">
        <f>COUNTA(B21:B103)</f>
        <v>83</v>
      </c>
      <c r="C104" s="731"/>
      <c r="D104" s="731"/>
      <c r="E104" s="731"/>
      <c r="F104" s="731"/>
      <c r="G104" s="731"/>
      <c r="H104" s="732">
        <f>SUBTOTAL(9,H21:H103)</f>
        <v>3925869.63</v>
      </c>
      <c r="I104" s="732">
        <f>SUBTOTAL(9,I21:I103)</f>
        <v>128385.78</v>
      </c>
      <c r="J104" s="732">
        <f>SUBTOTAL(9,J21:J103)</f>
        <v>0</v>
      </c>
      <c r="K104" s="732">
        <f>SUBTOTAL(9,K21:K103)</f>
        <v>409140.55000000005</v>
      </c>
      <c r="L104" s="731"/>
      <c r="M104" s="731"/>
      <c r="N104" s="433">
        <f>SUBTOTAL(9,N21:N103)</f>
        <v>4054255.41</v>
      </c>
      <c r="O104" s="433">
        <f>SUBTOTAL(9,O21:O103)</f>
        <v>283337.49000000005</v>
      </c>
    </row>
    <row r="105" spans="1:20" ht="28" outlineLevel="2" x14ac:dyDescent="0.15">
      <c r="A105" s="704" t="s">
        <v>410</v>
      </c>
      <c r="B105" s="705" t="s">
        <v>3492</v>
      </c>
      <c r="C105" s="704"/>
      <c r="D105" s="704" t="s">
        <v>412</v>
      </c>
      <c r="E105" s="704"/>
      <c r="F105" s="704" t="s">
        <v>2369</v>
      </c>
      <c r="G105" s="704" t="s">
        <v>990</v>
      </c>
      <c r="H105" s="708"/>
      <c r="I105" s="708">
        <v>91003.06</v>
      </c>
      <c r="J105" s="708"/>
      <c r="K105" s="708">
        <v>296321.65999999997</v>
      </c>
      <c r="L105" s="704" t="s">
        <v>3493</v>
      </c>
      <c r="M105" s="704" t="s">
        <v>3273</v>
      </c>
      <c r="N105" s="423">
        <f t="shared" si="2"/>
        <v>91003.06</v>
      </c>
      <c r="O105" s="423">
        <f t="shared" si="3"/>
        <v>205318.59999999998</v>
      </c>
      <c r="P105" t="s">
        <v>3560</v>
      </c>
      <c r="Q105">
        <v>11</v>
      </c>
      <c r="S105" s="423"/>
      <c r="T105" s="423">
        <f>SUM(N105+N107+N108+N109+N110+N111+N113+N114+N115+N116+N117)</f>
        <v>852572.48</v>
      </c>
    </row>
    <row r="106" spans="1:20" ht="28" outlineLevel="2" x14ac:dyDescent="0.15">
      <c r="A106" s="704" t="s">
        <v>410</v>
      </c>
      <c r="B106" s="705" t="s">
        <v>3494</v>
      </c>
      <c r="C106" s="704"/>
      <c r="D106" s="704" t="s">
        <v>412</v>
      </c>
      <c r="E106" s="704"/>
      <c r="F106" s="704" t="s">
        <v>2552</v>
      </c>
      <c r="G106" s="704" t="s">
        <v>101</v>
      </c>
      <c r="H106" s="708"/>
      <c r="I106" s="708">
        <v>39473.9</v>
      </c>
      <c r="J106" s="708"/>
      <c r="K106" s="708">
        <v>99517.92</v>
      </c>
      <c r="L106" s="704" t="s">
        <v>3495</v>
      </c>
      <c r="M106" s="704" t="s">
        <v>3496</v>
      </c>
      <c r="N106" s="423">
        <f t="shared" si="2"/>
        <v>39473.9</v>
      </c>
      <c r="O106" s="423">
        <f t="shared" si="3"/>
        <v>60044.02</v>
      </c>
      <c r="P106" s="704" t="s">
        <v>3273</v>
      </c>
      <c r="Q106">
        <v>5</v>
      </c>
      <c r="S106" s="423">
        <f>SUM(N105+N107+N111+N114+N116)</f>
        <v>498825.5</v>
      </c>
    </row>
    <row r="107" spans="1:20" ht="28" outlineLevel="2" x14ac:dyDescent="0.15">
      <c r="A107" s="704" t="s">
        <v>410</v>
      </c>
      <c r="B107" s="705" t="s">
        <v>3497</v>
      </c>
      <c r="C107" s="704"/>
      <c r="D107" s="704" t="s">
        <v>412</v>
      </c>
      <c r="E107" s="704"/>
      <c r="F107" s="704" t="s">
        <v>2382</v>
      </c>
      <c r="G107" s="704" t="s">
        <v>2561</v>
      </c>
      <c r="H107" s="708"/>
      <c r="I107" s="708">
        <v>59473.95</v>
      </c>
      <c r="J107" s="708"/>
      <c r="K107" s="708">
        <v>189570.22</v>
      </c>
      <c r="L107" s="704" t="s">
        <v>3498</v>
      </c>
      <c r="M107" s="704" t="s">
        <v>1071</v>
      </c>
      <c r="N107" s="423">
        <f t="shared" si="2"/>
        <v>59473.95</v>
      </c>
      <c r="O107" s="423">
        <f t="shared" si="3"/>
        <v>130096.27</v>
      </c>
      <c r="P107" s="727" t="s">
        <v>759</v>
      </c>
      <c r="Q107">
        <v>2</v>
      </c>
    </row>
    <row r="108" spans="1:20" ht="28" outlineLevel="2" x14ac:dyDescent="0.15">
      <c r="A108" s="704" t="s">
        <v>410</v>
      </c>
      <c r="B108" s="705" t="s">
        <v>3499</v>
      </c>
      <c r="C108" s="704"/>
      <c r="D108" s="704" t="s">
        <v>412</v>
      </c>
      <c r="E108" s="706" t="s">
        <v>433</v>
      </c>
      <c r="F108" s="704" t="s">
        <v>2369</v>
      </c>
      <c r="G108" s="704" t="s">
        <v>3110</v>
      </c>
      <c r="H108" s="708"/>
      <c r="I108" s="708">
        <v>83840.33</v>
      </c>
      <c r="J108" s="708"/>
      <c r="K108" s="708">
        <v>344645.04</v>
      </c>
      <c r="L108" s="704" t="s">
        <v>3500</v>
      </c>
      <c r="M108" s="704" t="s">
        <v>3501</v>
      </c>
      <c r="N108" s="423">
        <f t="shared" si="2"/>
        <v>83840.33</v>
      </c>
      <c r="O108" s="423">
        <f t="shared" si="3"/>
        <v>260804.70999999996</v>
      </c>
      <c r="P108" s="704" t="s">
        <v>3501</v>
      </c>
      <c r="Q108">
        <v>5</v>
      </c>
      <c r="S108" s="423">
        <f>SUM(N108+N109+N110+N113+N115)</f>
        <v>275043.67000000004</v>
      </c>
    </row>
    <row r="109" spans="1:20" ht="28" outlineLevel="2" x14ac:dyDescent="0.15">
      <c r="A109" s="704" t="s">
        <v>410</v>
      </c>
      <c r="B109" s="705" t="s">
        <v>3502</v>
      </c>
      <c r="C109" s="704"/>
      <c r="D109" s="704" t="s">
        <v>412</v>
      </c>
      <c r="E109" s="706" t="s">
        <v>433</v>
      </c>
      <c r="F109" s="704" t="s">
        <v>2227</v>
      </c>
      <c r="G109" s="704" t="s">
        <v>3110</v>
      </c>
      <c r="H109" s="708"/>
      <c r="I109" s="708">
        <v>36391.5</v>
      </c>
      <c r="J109" s="708"/>
      <c r="K109" s="708">
        <v>116354.94</v>
      </c>
      <c r="L109" s="704" t="s">
        <v>3503</v>
      </c>
      <c r="M109" s="704" t="s">
        <v>3501</v>
      </c>
      <c r="N109" s="423">
        <f t="shared" si="2"/>
        <v>36391.5</v>
      </c>
      <c r="O109" s="423">
        <f t="shared" si="3"/>
        <v>79963.44</v>
      </c>
      <c r="P109" s="704" t="s">
        <v>3299</v>
      </c>
      <c r="Q109">
        <v>1</v>
      </c>
      <c r="S109" s="423">
        <f>N117</f>
        <v>78703.31</v>
      </c>
    </row>
    <row r="110" spans="1:20" ht="28" outlineLevel="2" x14ac:dyDescent="0.15">
      <c r="A110" s="704" t="s">
        <v>410</v>
      </c>
      <c r="B110" s="705" t="s">
        <v>3504</v>
      </c>
      <c r="C110" s="704"/>
      <c r="D110" s="704" t="s">
        <v>412</v>
      </c>
      <c r="E110" s="706" t="s">
        <v>433</v>
      </c>
      <c r="F110" s="704" t="s">
        <v>2227</v>
      </c>
      <c r="G110" s="704" t="s">
        <v>3110</v>
      </c>
      <c r="H110" s="708"/>
      <c r="I110" s="708">
        <v>36391.5</v>
      </c>
      <c r="J110" s="708"/>
      <c r="K110" s="708">
        <v>116354.94</v>
      </c>
      <c r="L110" s="704" t="s">
        <v>3505</v>
      </c>
      <c r="M110" s="704" t="s">
        <v>3501</v>
      </c>
      <c r="N110" s="423">
        <f t="shared" si="2"/>
        <v>36391.5</v>
      </c>
      <c r="O110" s="423">
        <f t="shared" si="3"/>
        <v>79963.44</v>
      </c>
      <c r="P110" s="704" t="s">
        <v>3526</v>
      </c>
      <c r="Q110">
        <v>2</v>
      </c>
      <c r="R110">
        <v>16</v>
      </c>
      <c r="S110" s="423">
        <f>SUM(N119:N120)</f>
        <v>751847.24</v>
      </c>
    </row>
    <row r="111" spans="1:20" ht="28" outlineLevel="2" x14ac:dyDescent="0.15">
      <c r="A111" s="704" t="s">
        <v>410</v>
      </c>
      <c r="B111" s="705" t="s">
        <v>3506</v>
      </c>
      <c r="C111" s="704"/>
      <c r="D111" s="704" t="s">
        <v>412</v>
      </c>
      <c r="E111" s="704"/>
      <c r="F111" s="704" t="s">
        <v>421</v>
      </c>
      <c r="G111" s="704" t="s">
        <v>994</v>
      </c>
      <c r="H111" s="708"/>
      <c r="I111" s="708">
        <v>116449.7</v>
      </c>
      <c r="J111" s="708"/>
      <c r="K111" s="708">
        <v>276655.74</v>
      </c>
      <c r="L111" s="704" t="s">
        <v>3507</v>
      </c>
      <c r="M111" s="704" t="s">
        <v>1071</v>
      </c>
      <c r="N111" s="423">
        <f t="shared" si="2"/>
        <v>116449.7</v>
      </c>
      <c r="O111" s="423">
        <f t="shared" si="3"/>
        <v>160206.03999999998</v>
      </c>
      <c r="P111" s="728" t="s">
        <v>3593</v>
      </c>
      <c r="Q111">
        <v>1</v>
      </c>
      <c r="R111">
        <v>2</v>
      </c>
      <c r="S111" s="423">
        <f>N54</f>
        <v>44944.65</v>
      </c>
    </row>
    <row r="112" spans="1:20" ht="28" outlineLevel="2" x14ac:dyDescent="0.15">
      <c r="A112" s="704" t="s">
        <v>410</v>
      </c>
      <c r="B112" s="705" t="s">
        <v>3508</v>
      </c>
      <c r="C112" s="704"/>
      <c r="D112" s="704" t="s">
        <v>412</v>
      </c>
      <c r="E112" s="706" t="s">
        <v>759</v>
      </c>
      <c r="F112" s="704" t="s">
        <v>3509</v>
      </c>
      <c r="G112" s="704" t="s">
        <v>3510</v>
      </c>
      <c r="H112" s="708"/>
      <c r="I112" s="708">
        <v>29954.799999999999</v>
      </c>
      <c r="J112" s="708"/>
      <c r="K112" s="708">
        <v>99778.78</v>
      </c>
      <c r="L112" s="704" t="s">
        <v>3511</v>
      </c>
      <c r="M112" s="704" t="s">
        <v>3496</v>
      </c>
      <c r="N112" s="423">
        <f t="shared" si="2"/>
        <v>29954.799999999999</v>
      </c>
      <c r="O112" s="423">
        <f t="shared" si="3"/>
        <v>69823.98</v>
      </c>
    </row>
    <row r="113" spans="1:18" ht="28" outlineLevel="2" x14ac:dyDescent="0.15">
      <c r="A113" s="704" t="s">
        <v>410</v>
      </c>
      <c r="B113" s="705" t="s">
        <v>3512</v>
      </c>
      <c r="C113" s="704"/>
      <c r="D113" s="704" t="s">
        <v>412</v>
      </c>
      <c r="E113" s="706" t="s">
        <v>433</v>
      </c>
      <c r="F113" s="704" t="s">
        <v>2227</v>
      </c>
      <c r="G113" s="704" t="s">
        <v>3110</v>
      </c>
      <c r="H113" s="708"/>
      <c r="I113" s="708">
        <v>35652.85</v>
      </c>
      <c r="J113" s="708"/>
      <c r="K113" s="708">
        <v>132789.95000000001</v>
      </c>
      <c r="L113" s="704" t="s">
        <v>3513</v>
      </c>
      <c r="M113" s="704" t="s">
        <v>3501</v>
      </c>
      <c r="N113" s="423">
        <f t="shared" si="2"/>
        <v>35652.85</v>
      </c>
      <c r="O113" s="423">
        <f t="shared" si="3"/>
        <v>97137.1</v>
      </c>
    </row>
    <row r="114" spans="1:18" ht="28" outlineLevel="2" x14ac:dyDescent="0.15">
      <c r="A114" s="704" t="s">
        <v>410</v>
      </c>
      <c r="B114" s="705" t="s">
        <v>3514</v>
      </c>
      <c r="C114" s="704"/>
      <c r="D114" s="704" t="s">
        <v>412</v>
      </c>
      <c r="E114" s="704"/>
      <c r="F114" s="704" t="s">
        <v>2382</v>
      </c>
      <c r="G114" s="704" t="s">
        <v>2561</v>
      </c>
      <c r="H114" s="708"/>
      <c r="I114" s="708">
        <v>73250</v>
      </c>
      <c r="J114" s="708"/>
      <c r="K114" s="708">
        <v>263611.78999999998</v>
      </c>
      <c r="L114" s="704" t="s">
        <v>3515</v>
      </c>
      <c r="M114" s="704" t="s">
        <v>3273</v>
      </c>
      <c r="N114" s="423">
        <f t="shared" si="2"/>
        <v>73250</v>
      </c>
      <c r="O114" s="423">
        <f t="shared" si="3"/>
        <v>190361.78999999998</v>
      </c>
    </row>
    <row r="115" spans="1:18" ht="28" outlineLevel="2" x14ac:dyDescent="0.15">
      <c r="A115" s="704" t="s">
        <v>410</v>
      </c>
      <c r="B115" s="705" t="s">
        <v>3516</v>
      </c>
      <c r="C115" s="704"/>
      <c r="D115" s="704" t="s">
        <v>412</v>
      </c>
      <c r="E115" s="706" t="s">
        <v>433</v>
      </c>
      <c r="F115" s="704" t="s">
        <v>2382</v>
      </c>
      <c r="G115" s="704" t="s">
        <v>3110</v>
      </c>
      <c r="H115" s="708"/>
      <c r="I115" s="708">
        <v>82767.490000000005</v>
      </c>
      <c r="J115" s="708"/>
      <c r="K115" s="708">
        <v>343370.2</v>
      </c>
      <c r="L115" s="704" t="s">
        <v>3517</v>
      </c>
      <c r="M115" s="704" t="s">
        <v>3501</v>
      </c>
      <c r="N115" s="423">
        <f t="shared" si="2"/>
        <v>82767.490000000005</v>
      </c>
      <c r="O115" s="423">
        <f t="shared" si="3"/>
        <v>260602.71000000002</v>
      </c>
    </row>
    <row r="116" spans="1:18" ht="28" outlineLevel="2" x14ac:dyDescent="0.15">
      <c r="A116" s="704" t="s">
        <v>410</v>
      </c>
      <c r="B116" s="705" t="s">
        <v>3518</v>
      </c>
      <c r="C116" s="704"/>
      <c r="D116" s="704" t="s">
        <v>412</v>
      </c>
      <c r="E116" s="704"/>
      <c r="F116" s="704" t="s">
        <v>3519</v>
      </c>
      <c r="G116" s="704" t="s">
        <v>101</v>
      </c>
      <c r="H116" s="708"/>
      <c r="I116" s="708">
        <v>158648.79</v>
      </c>
      <c r="J116" s="708"/>
      <c r="K116" s="708">
        <v>512220.17</v>
      </c>
      <c r="L116" s="704" t="s">
        <v>3520</v>
      </c>
      <c r="M116" s="704" t="s">
        <v>3273</v>
      </c>
      <c r="N116" s="423">
        <f t="shared" si="2"/>
        <v>158648.79</v>
      </c>
      <c r="O116" s="423">
        <f t="shared" si="3"/>
        <v>353571.38</v>
      </c>
    </row>
    <row r="117" spans="1:18" ht="28" outlineLevel="2" x14ac:dyDescent="0.15">
      <c r="A117" s="704" t="s">
        <v>410</v>
      </c>
      <c r="B117" s="705" t="s">
        <v>3521</v>
      </c>
      <c r="C117" s="704"/>
      <c r="D117" s="704" t="s">
        <v>450</v>
      </c>
      <c r="E117" s="704"/>
      <c r="F117" s="704" t="s">
        <v>3297</v>
      </c>
      <c r="G117" s="704" t="s">
        <v>2711</v>
      </c>
      <c r="H117" s="708"/>
      <c r="I117" s="708">
        <v>78703.31</v>
      </c>
      <c r="J117" s="708"/>
      <c r="K117" s="708">
        <v>253878.67</v>
      </c>
      <c r="L117" s="704" t="s">
        <v>3522</v>
      </c>
      <c r="M117" s="704" t="s">
        <v>3299</v>
      </c>
      <c r="N117" s="423">
        <f t="shared" si="2"/>
        <v>78703.31</v>
      </c>
      <c r="O117" s="423">
        <f t="shared" si="3"/>
        <v>175175.36000000002</v>
      </c>
    </row>
    <row r="118" spans="1:18" ht="14" outlineLevel="1" x14ac:dyDescent="0.15">
      <c r="A118" s="682" t="s">
        <v>518</v>
      </c>
      <c r="B118" s="729"/>
      <c r="C118" s="731"/>
      <c r="D118" s="731"/>
      <c r="E118" s="731"/>
      <c r="F118" s="731"/>
      <c r="G118" s="731"/>
      <c r="H118" s="732">
        <f>SUBTOTAL(9,H105:H117)</f>
        <v>0</v>
      </c>
      <c r="I118" s="732">
        <f>SUBTOTAL(9,I105:I117)</f>
        <v>922001.17999999993</v>
      </c>
      <c r="J118" s="732">
        <f>SUBTOTAL(9,J105:J117)</f>
        <v>0</v>
      </c>
      <c r="K118" s="732">
        <f>SUBTOTAL(9,K105:K117)</f>
        <v>3045070.0199999996</v>
      </c>
      <c r="L118" s="731"/>
      <c r="M118" s="731"/>
      <c r="N118" s="433">
        <f>SUBTOTAL(9,N105:N117)</f>
        <v>922001.17999999993</v>
      </c>
      <c r="O118" s="433">
        <f>SUBTOTAL(9,O105:O117)</f>
        <v>2123068.84</v>
      </c>
    </row>
    <row r="119" spans="1:18" ht="28" outlineLevel="2" x14ac:dyDescent="0.15">
      <c r="A119" s="704" t="s">
        <v>470</v>
      </c>
      <c r="B119" s="705" t="s">
        <v>3523</v>
      </c>
      <c r="C119" s="704" t="s">
        <v>1345</v>
      </c>
      <c r="D119" s="704"/>
      <c r="E119" s="704"/>
      <c r="F119" s="704" t="s">
        <v>3524</v>
      </c>
      <c r="G119" s="704" t="s">
        <v>3343</v>
      </c>
      <c r="H119" s="708"/>
      <c r="I119" s="708">
        <v>223909.2</v>
      </c>
      <c r="J119" s="708"/>
      <c r="K119" s="708">
        <v>755441.4</v>
      </c>
      <c r="L119" s="704" t="s">
        <v>3525</v>
      </c>
      <c r="M119" s="704" t="s">
        <v>3526</v>
      </c>
      <c r="N119" s="423">
        <f t="shared" si="2"/>
        <v>223909.2</v>
      </c>
      <c r="O119" s="423">
        <f t="shared" si="3"/>
        <v>531532.19999999995</v>
      </c>
    </row>
    <row r="120" spans="1:18" ht="28" outlineLevel="2" x14ac:dyDescent="0.15">
      <c r="A120" s="704" t="s">
        <v>470</v>
      </c>
      <c r="B120" s="705" t="s">
        <v>3527</v>
      </c>
      <c r="C120" s="704" t="s">
        <v>472</v>
      </c>
      <c r="D120" s="704"/>
      <c r="E120" s="704"/>
      <c r="F120" s="704" t="s">
        <v>3528</v>
      </c>
      <c r="G120" s="704" t="s">
        <v>1802</v>
      </c>
      <c r="H120" s="708"/>
      <c r="I120" s="708">
        <v>527938.04</v>
      </c>
      <c r="J120" s="708"/>
      <c r="K120" s="708">
        <v>1725982.92</v>
      </c>
      <c r="L120" s="704" t="s">
        <v>3529</v>
      </c>
      <c r="M120" s="704" t="s">
        <v>3526</v>
      </c>
      <c r="N120" s="423">
        <f t="shared" si="2"/>
        <v>527938.04</v>
      </c>
      <c r="O120" s="423">
        <f t="shared" si="3"/>
        <v>1198044.8799999999</v>
      </c>
    </row>
    <row r="121" spans="1:18" ht="14" outlineLevel="1" x14ac:dyDescent="0.15">
      <c r="A121" s="682" t="s">
        <v>519</v>
      </c>
      <c r="B121" s="729"/>
      <c r="C121" s="731"/>
      <c r="D121" s="731"/>
      <c r="E121" s="731"/>
      <c r="F121" s="731"/>
      <c r="G121" s="731"/>
      <c r="H121" s="732">
        <f>SUBTOTAL(9,H119:H120)</f>
        <v>0</v>
      </c>
      <c r="I121" s="732">
        <f>SUBTOTAL(9,I119:I120)</f>
        <v>751847.24</v>
      </c>
      <c r="J121" s="732">
        <f>SUBTOTAL(9,J119:J120)</f>
        <v>0</v>
      </c>
      <c r="K121" s="732">
        <f>SUBTOTAL(9,K119:K120)</f>
        <v>2481424.3199999998</v>
      </c>
      <c r="L121" s="731"/>
      <c r="M121" s="731"/>
      <c r="N121" s="433">
        <f>SUBTOTAL(9,N119:N120)</f>
        <v>751847.24</v>
      </c>
      <c r="O121" s="433">
        <f>SUBTOTAL(9,O119:O120)</f>
        <v>1729577.0799999998</v>
      </c>
    </row>
    <row r="122" spans="1:18" ht="42" outlineLevel="2" x14ac:dyDescent="0.15">
      <c r="A122" s="704" t="s">
        <v>486</v>
      </c>
      <c r="B122" s="705" t="s">
        <v>3530</v>
      </c>
      <c r="C122" s="704"/>
      <c r="D122" s="709" t="s">
        <v>1034</v>
      </c>
      <c r="E122" s="704"/>
      <c r="F122" s="704" t="s">
        <v>3531</v>
      </c>
      <c r="G122" s="704" t="s">
        <v>1598</v>
      </c>
      <c r="H122" s="708">
        <v>100000</v>
      </c>
      <c r="I122" s="708">
        <v>0</v>
      </c>
      <c r="J122" s="708"/>
      <c r="K122" s="708"/>
      <c r="L122" s="704" t="s">
        <v>3073</v>
      </c>
      <c r="M122" s="704" t="s">
        <v>3159</v>
      </c>
      <c r="N122" s="423">
        <f t="shared" si="2"/>
        <v>100000</v>
      </c>
      <c r="O122" s="423">
        <f t="shared" si="3"/>
        <v>0</v>
      </c>
      <c r="P122" s="475" t="s">
        <v>3594</v>
      </c>
      <c r="Q122">
        <v>5</v>
      </c>
      <c r="R122" s="423">
        <f>SUM(N122:N126)</f>
        <v>134525.87</v>
      </c>
    </row>
    <row r="123" spans="1:18" ht="14" outlineLevel="2" x14ac:dyDescent="0.15">
      <c r="A123" s="704" t="s">
        <v>486</v>
      </c>
      <c r="B123" s="705" t="s">
        <v>3532</v>
      </c>
      <c r="C123" s="704"/>
      <c r="D123" s="709" t="s">
        <v>488</v>
      </c>
      <c r="E123" s="704"/>
      <c r="F123" s="704" t="s">
        <v>2240</v>
      </c>
      <c r="G123" s="704" t="s">
        <v>2008</v>
      </c>
      <c r="H123" s="708"/>
      <c r="I123" s="708">
        <v>6547.2</v>
      </c>
      <c r="J123" s="708"/>
      <c r="K123" s="708">
        <v>25528.32</v>
      </c>
      <c r="L123" s="704" t="s">
        <v>3533</v>
      </c>
      <c r="M123" s="704"/>
      <c r="N123" s="423">
        <f t="shared" si="2"/>
        <v>6547.2</v>
      </c>
      <c r="O123" s="423">
        <f t="shared" si="3"/>
        <v>18981.12</v>
      </c>
    </row>
    <row r="124" spans="1:18" ht="14" outlineLevel="2" x14ac:dyDescent="0.15">
      <c r="A124" s="704" t="s">
        <v>486</v>
      </c>
      <c r="B124" s="705" t="s">
        <v>3534</v>
      </c>
      <c r="C124" s="704"/>
      <c r="D124" s="709" t="s">
        <v>488</v>
      </c>
      <c r="E124" s="704"/>
      <c r="F124" s="704" t="s">
        <v>3535</v>
      </c>
      <c r="G124" s="704" t="s">
        <v>101</v>
      </c>
      <c r="H124" s="708"/>
      <c r="I124" s="708">
        <v>7194.72</v>
      </c>
      <c r="J124" s="708"/>
      <c r="K124" s="708">
        <v>14476.8</v>
      </c>
      <c r="L124" s="704" t="s">
        <v>3536</v>
      </c>
      <c r="M124" s="704"/>
      <c r="N124" s="423">
        <f t="shared" si="2"/>
        <v>7194.72</v>
      </c>
      <c r="O124" s="423">
        <f t="shared" si="3"/>
        <v>7282.079999999999</v>
      </c>
    </row>
    <row r="125" spans="1:18" ht="14" outlineLevel="2" x14ac:dyDescent="0.15">
      <c r="A125" s="704" t="s">
        <v>486</v>
      </c>
      <c r="B125" s="705" t="s">
        <v>3537</v>
      </c>
      <c r="C125" s="704"/>
      <c r="D125" s="709" t="s">
        <v>488</v>
      </c>
      <c r="E125" s="704"/>
      <c r="F125" s="704" t="s">
        <v>2240</v>
      </c>
      <c r="G125" s="704" t="s">
        <v>3012</v>
      </c>
      <c r="H125" s="708"/>
      <c r="I125" s="708">
        <v>9820.7999999999993</v>
      </c>
      <c r="J125" s="708"/>
      <c r="K125" s="708">
        <v>38290.980000000003</v>
      </c>
      <c r="L125" s="704" t="s">
        <v>3013</v>
      </c>
      <c r="M125" s="704"/>
      <c r="N125" s="423">
        <f t="shared" si="2"/>
        <v>9820.7999999999993</v>
      </c>
      <c r="O125" s="423">
        <f t="shared" si="3"/>
        <v>28470.180000000004</v>
      </c>
    </row>
    <row r="126" spans="1:18" ht="14" outlineLevel="2" x14ac:dyDescent="0.15">
      <c r="A126" s="704" t="s">
        <v>486</v>
      </c>
      <c r="B126" s="705" t="s">
        <v>3538</v>
      </c>
      <c r="C126" s="704"/>
      <c r="D126" s="709" t="s">
        <v>488</v>
      </c>
      <c r="E126" s="704"/>
      <c r="F126" s="704" t="s">
        <v>496</v>
      </c>
      <c r="G126" s="704" t="s">
        <v>1772</v>
      </c>
      <c r="H126" s="708"/>
      <c r="I126" s="708">
        <v>10963.15</v>
      </c>
      <c r="J126" s="708"/>
      <c r="K126" s="708">
        <v>38859.06</v>
      </c>
      <c r="L126" s="704" t="s">
        <v>3539</v>
      </c>
      <c r="M126" s="704"/>
      <c r="N126" s="423">
        <f t="shared" si="2"/>
        <v>10963.15</v>
      </c>
      <c r="O126" s="423">
        <f t="shared" si="3"/>
        <v>27895.909999999996</v>
      </c>
    </row>
    <row r="127" spans="1:18" ht="14" outlineLevel="1" x14ac:dyDescent="0.15">
      <c r="A127" s="682" t="s">
        <v>520</v>
      </c>
      <c r="B127" s="729"/>
      <c r="C127" s="731"/>
      <c r="D127" s="730"/>
      <c r="E127" s="731"/>
      <c r="F127" s="731"/>
      <c r="G127" s="731"/>
      <c r="H127" s="732">
        <f>SUBTOTAL(9,H122:H126)</f>
        <v>100000</v>
      </c>
      <c r="I127" s="732">
        <f>SUBTOTAL(9,I122:I126)</f>
        <v>34525.870000000003</v>
      </c>
      <c r="J127" s="732">
        <f>SUBTOTAL(9,J122:J126)</f>
        <v>0</v>
      </c>
      <c r="K127" s="732">
        <f>SUBTOTAL(9,K122:K126)</f>
        <v>117155.16</v>
      </c>
      <c r="L127" s="731"/>
      <c r="M127" s="731"/>
      <c r="N127" s="433">
        <f>SUBTOTAL(9,N122:N126)</f>
        <v>134525.87</v>
      </c>
      <c r="O127" s="433">
        <f>SUBTOTAL(9,O122:O126)</f>
        <v>82629.290000000008</v>
      </c>
    </row>
    <row r="128" spans="1:18" ht="14" outlineLevel="2" x14ac:dyDescent="0.15">
      <c r="A128" s="704" t="s">
        <v>501</v>
      </c>
      <c r="B128" s="705" t="s">
        <v>3540</v>
      </c>
      <c r="C128" s="704" t="s">
        <v>508</v>
      </c>
      <c r="D128" s="704"/>
      <c r="E128" s="704"/>
      <c r="F128" s="709" t="s">
        <v>3541</v>
      </c>
      <c r="G128" s="704" t="s">
        <v>150</v>
      </c>
      <c r="H128" s="708"/>
      <c r="I128" s="708">
        <v>901949.76</v>
      </c>
      <c r="J128" s="708">
        <v>3562312.3</v>
      </c>
      <c r="K128" s="708"/>
      <c r="L128" s="704" t="s">
        <v>3542</v>
      </c>
      <c r="M128" s="704"/>
      <c r="N128" s="423">
        <f t="shared" si="2"/>
        <v>901949.76</v>
      </c>
      <c r="O128" s="423">
        <f t="shared" si="3"/>
        <v>2660362.54</v>
      </c>
      <c r="P128" s="23" t="s">
        <v>3595</v>
      </c>
      <c r="Q128">
        <v>11</v>
      </c>
      <c r="R128" s="423">
        <f>SUM(N128:N138)</f>
        <v>5172151.91</v>
      </c>
    </row>
    <row r="129" spans="1:15" ht="28" outlineLevel="2" x14ac:dyDescent="0.15">
      <c r="A129" s="704" t="s">
        <v>501</v>
      </c>
      <c r="B129" s="705" t="s">
        <v>3543</v>
      </c>
      <c r="C129" s="704" t="s">
        <v>508</v>
      </c>
      <c r="D129" s="704"/>
      <c r="E129" s="704"/>
      <c r="F129" s="704" t="s">
        <v>3544</v>
      </c>
      <c r="G129" s="704" t="s">
        <v>1755</v>
      </c>
      <c r="H129" s="708"/>
      <c r="I129" s="708">
        <v>22275.96</v>
      </c>
      <c r="J129" s="708">
        <v>44822.400000000001</v>
      </c>
      <c r="K129" s="708"/>
      <c r="L129" s="704" t="s">
        <v>1762</v>
      </c>
      <c r="M129" s="704" t="s">
        <v>3526</v>
      </c>
      <c r="N129" s="423">
        <f t="shared" si="2"/>
        <v>22275.96</v>
      </c>
      <c r="O129" s="423">
        <f t="shared" si="3"/>
        <v>22546.440000000002</v>
      </c>
    </row>
    <row r="130" spans="1:15" ht="28" outlineLevel="2" x14ac:dyDescent="0.15">
      <c r="A130" s="704" t="s">
        <v>501</v>
      </c>
      <c r="B130" s="705" t="s">
        <v>3545</v>
      </c>
      <c r="C130" s="704" t="s">
        <v>508</v>
      </c>
      <c r="D130" s="704"/>
      <c r="E130" s="704"/>
      <c r="F130" s="704" t="s">
        <v>3546</v>
      </c>
      <c r="G130" s="704" t="s">
        <v>1755</v>
      </c>
      <c r="H130" s="708"/>
      <c r="I130" s="708">
        <v>19208.98</v>
      </c>
      <c r="J130" s="708">
        <v>38651.199999999997</v>
      </c>
      <c r="K130" s="708"/>
      <c r="L130" s="704" t="s">
        <v>1762</v>
      </c>
      <c r="M130" s="704" t="s">
        <v>3526</v>
      </c>
      <c r="N130" s="423">
        <f t="shared" si="2"/>
        <v>19208.98</v>
      </c>
      <c r="O130" s="423">
        <f t="shared" si="3"/>
        <v>19442.219999999998</v>
      </c>
    </row>
    <row r="131" spans="1:15" ht="28" outlineLevel="2" x14ac:dyDescent="0.15">
      <c r="A131" s="704" t="s">
        <v>501</v>
      </c>
      <c r="B131" s="705" t="s">
        <v>3547</v>
      </c>
      <c r="C131" s="704" t="s">
        <v>508</v>
      </c>
      <c r="D131" s="704"/>
      <c r="E131" s="704"/>
      <c r="F131" s="704" t="s">
        <v>3548</v>
      </c>
      <c r="G131" s="704" t="s">
        <v>1755</v>
      </c>
      <c r="H131" s="708"/>
      <c r="I131" s="708">
        <v>22275.96</v>
      </c>
      <c r="J131" s="708">
        <v>44822.400000000001</v>
      </c>
      <c r="K131" s="708"/>
      <c r="L131" s="704" t="s">
        <v>1762</v>
      </c>
      <c r="M131" s="704" t="s">
        <v>3526</v>
      </c>
      <c r="N131" s="423">
        <f t="shared" si="2"/>
        <v>22275.96</v>
      </c>
      <c r="O131" s="423">
        <f t="shared" si="3"/>
        <v>22546.440000000002</v>
      </c>
    </row>
    <row r="132" spans="1:15" ht="28" outlineLevel="2" x14ac:dyDescent="0.15">
      <c r="A132" s="704" t="s">
        <v>501</v>
      </c>
      <c r="B132" s="705" t="s">
        <v>3549</v>
      </c>
      <c r="C132" s="704" t="s">
        <v>3101</v>
      </c>
      <c r="D132" s="704"/>
      <c r="E132" s="704"/>
      <c r="F132" s="704" t="s">
        <v>3550</v>
      </c>
      <c r="G132" s="704" t="s">
        <v>474</v>
      </c>
      <c r="H132" s="708"/>
      <c r="I132" s="708">
        <v>629472</v>
      </c>
      <c r="J132" s="708">
        <v>2383627.2000000002</v>
      </c>
      <c r="K132" s="708"/>
      <c r="L132" s="704" t="s">
        <v>3551</v>
      </c>
      <c r="M132" s="704" t="s">
        <v>3159</v>
      </c>
      <c r="N132" s="423">
        <f t="shared" si="2"/>
        <v>629472</v>
      </c>
      <c r="O132" s="423">
        <f t="shared" si="3"/>
        <v>1754155.2000000002</v>
      </c>
    </row>
    <row r="133" spans="1:15" ht="28" outlineLevel="2" x14ac:dyDescent="0.15">
      <c r="A133" s="704" t="s">
        <v>501</v>
      </c>
      <c r="B133" s="705" t="s">
        <v>3549</v>
      </c>
      <c r="C133" s="704" t="s">
        <v>3101</v>
      </c>
      <c r="D133" s="704"/>
      <c r="E133" s="704"/>
      <c r="F133" s="704" t="s">
        <v>3550</v>
      </c>
      <c r="G133" s="704" t="s">
        <v>474</v>
      </c>
      <c r="H133" s="708"/>
      <c r="I133" s="708">
        <v>629472</v>
      </c>
      <c r="J133" s="708">
        <v>2383627.2000000002</v>
      </c>
      <c r="K133" s="708"/>
      <c r="L133" s="704" t="s">
        <v>3552</v>
      </c>
      <c r="M133" s="704" t="s">
        <v>3159</v>
      </c>
      <c r="N133" s="423">
        <f t="shared" si="2"/>
        <v>629472</v>
      </c>
      <c r="O133" s="423">
        <f t="shared" si="3"/>
        <v>1754155.2000000002</v>
      </c>
    </row>
    <row r="134" spans="1:15" ht="28" outlineLevel="2" x14ac:dyDescent="0.15">
      <c r="A134" s="704" t="s">
        <v>501</v>
      </c>
      <c r="B134" s="705" t="s">
        <v>3549</v>
      </c>
      <c r="C134" s="704" t="s">
        <v>3101</v>
      </c>
      <c r="D134" s="704"/>
      <c r="E134" s="704"/>
      <c r="F134" s="704" t="s">
        <v>3550</v>
      </c>
      <c r="G134" s="704" t="s">
        <v>474</v>
      </c>
      <c r="H134" s="708"/>
      <c r="I134" s="708">
        <v>629472</v>
      </c>
      <c r="J134" s="708">
        <v>2383627.2000000002</v>
      </c>
      <c r="K134" s="708"/>
      <c r="L134" s="704" t="s">
        <v>3553</v>
      </c>
      <c r="M134" s="704" t="s">
        <v>3159</v>
      </c>
      <c r="N134" s="423">
        <f t="shared" si="2"/>
        <v>629472</v>
      </c>
      <c r="O134" s="423">
        <f t="shared" si="3"/>
        <v>1754155.2000000002</v>
      </c>
    </row>
    <row r="135" spans="1:15" ht="28" outlineLevel="2" x14ac:dyDescent="0.15">
      <c r="A135" s="704" t="s">
        <v>501</v>
      </c>
      <c r="B135" s="705" t="s">
        <v>3549</v>
      </c>
      <c r="C135" s="704" t="s">
        <v>3101</v>
      </c>
      <c r="D135" s="704"/>
      <c r="E135" s="704"/>
      <c r="F135" s="704" t="s">
        <v>3550</v>
      </c>
      <c r="G135" s="704" t="s">
        <v>474</v>
      </c>
      <c r="H135" s="708"/>
      <c r="I135" s="708">
        <v>629472</v>
      </c>
      <c r="J135" s="708">
        <v>2383627.2000000002</v>
      </c>
      <c r="K135" s="708"/>
      <c r="L135" s="704" t="s">
        <v>3554</v>
      </c>
      <c r="M135" s="704" t="s">
        <v>3159</v>
      </c>
      <c r="N135" s="423">
        <f t="shared" ref="N135:N138" si="4">SUM(H135+I135)</f>
        <v>629472</v>
      </c>
      <c r="O135" s="423">
        <f t="shared" ref="O135:O138" si="5">IF((J135+K135)&gt;0,(J135+K135)-N135,0)</f>
        <v>1754155.2000000002</v>
      </c>
    </row>
    <row r="136" spans="1:15" ht="28" outlineLevel="2" x14ac:dyDescent="0.15">
      <c r="A136" s="704" t="s">
        <v>501</v>
      </c>
      <c r="B136" s="705" t="s">
        <v>3549</v>
      </c>
      <c r="C136" s="704" t="s">
        <v>3101</v>
      </c>
      <c r="D136" s="704"/>
      <c r="E136" s="704"/>
      <c r="F136" s="704" t="s">
        <v>3550</v>
      </c>
      <c r="G136" s="704" t="s">
        <v>474</v>
      </c>
      <c r="H136" s="708"/>
      <c r="I136" s="708">
        <v>629472</v>
      </c>
      <c r="J136" s="708">
        <v>2383627.2000000002</v>
      </c>
      <c r="K136" s="708"/>
      <c r="L136" s="704" t="s">
        <v>3555</v>
      </c>
      <c r="M136" s="704" t="s">
        <v>3159</v>
      </c>
      <c r="N136" s="423">
        <f t="shared" si="4"/>
        <v>629472</v>
      </c>
      <c r="O136" s="423">
        <f t="shared" si="5"/>
        <v>1754155.2000000002</v>
      </c>
    </row>
    <row r="137" spans="1:15" ht="28" outlineLevel="2" x14ac:dyDescent="0.15">
      <c r="A137" s="704" t="s">
        <v>501</v>
      </c>
      <c r="B137" s="705" t="s">
        <v>3549</v>
      </c>
      <c r="C137" s="704" t="s">
        <v>3101</v>
      </c>
      <c r="D137" s="704"/>
      <c r="E137" s="704"/>
      <c r="F137" s="704" t="s">
        <v>3550</v>
      </c>
      <c r="G137" s="704" t="s">
        <v>474</v>
      </c>
      <c r="H137" s="708"/>
      <c r="I137" s="708">
        <v>629472</v>
      </c>
      <c r="J137" s="708">
        <v>2383627.2000000002</v>
      </c>
      <c r="K137" s="708"/>
      <c r="L137" s="704" t="s">
        <v>3556</v>
      </c>
      <c r="M137" s="704" t="s">
        <v>3159</v>
      </c>
      <c r="N137" s="423">
        <f t="shared" si="4"/>
        <v>629472</v>
      </c>
      <c r="O137" s="423">
        <f t="shared" si="5"/>
        <v>1754155.2000000002</v>
      </c>
    </row>
    <row r="138" spans="1:15" ht="28" outlineLevel="2" x14ac:dyDescent="0.15">
      <c r="A138" s="704" t="s">
        <v>501</v>
      </c>
      <c r="B138" s="705" t="s">
        <v>3557</v>
      </c>
      <c r="C138" s="704" t="s">
        <v>3105</v>
      </c>
      <c r="D138" s="704"/>
      <c r="E138" s="704"/>
      <c r="F138" s="704" t="s">
        <v>3558</v>
      </c>
      <c r="G138" s="704" t="s">
        <v>1054</v>
      </c>
      <c r="H138" s="708"/>
      <c r="I138" s="708">
        <v>429609.25</v>
      </c>
      <c r="J138" s="708">
        <v>1461175.9</v>
      </c>
      <c r="K138" s="708"/>
      <c r="L138" s="704" t="s">
        <v>3559</v>
      </c>
      <c r="M138" s="704" t="s">
        <v>3159</v>
      </c>
      <c r="N138" s="423">
        <f t="shared" si="4"/>
        <v>429609.25</v>
      </c>
      <c r="O138" s="423">
        <f t="shared" si="5"/>
        <v>1031566.6499999999</v>
      </c>
    </row>
    <row r="139" spans="1:15" ht="14" outlineLevel="1" x14ac:dyDescent="0.15">
      <c r="A139" s="686" t="s">
        <v>521</v>
      </c>
      <c r="B139" s="733"/>
      <c r="C139" s="733"/>
      <c r="D139" s="733"/>
      <c r="E139" s="733"/>
      <c r="F139" s="733"/>
      <c r="G139" s="733"/>
      <c r="H139" s="734">
        <f>SUBTOTAL(9,H128:H138)</f>
        <v>0</v>
      </c>
      <c r="I139" s="734">
        <f>SUBTOTAL(9,I128:I138)</f>
        <v>5172151.91</v>
      </c>
      <c r="J139" s="734">
        <f>SUBTOTAL(9,J128:J138)</f>
        <v>19453547.399999995</v>
      </c>
      <c r="K139" s="734">
        <f>SUBTOTAL(9,K128:K138)</f>
        <v>0</v>
      </c>
      <c r="L139" s="733"/>
      <c r="M139" s="733"/>
      <c r="N139" s="433">
        <f>SUBTOTAL(9,N128:N138)</f>
        <v>5172151.91</v>
      </c>
      <c r="O139" s="433">
        <f>SUBTOTAL(9,O128:O138)</f>
        <v>14281395.49</v>
      </c>
    </row>
    <row r="140" spans="1:15" ht="14" x14ac:dyDescent="0.15">
      <c r="A140" s="735" t="s">
        <v>522</v>
      </c>
      <c r="B140" s="736"/>
      <c r="C140" s="736"/>
      <c r="D140" s="736"/>
      <c r="E140" s="736"/>
      <c r="F140" s="736"/>
      <c r="G140" s="736"/>
      <c r="H140" s="737">
        <f>SUBTOTAL(9,H2:H138)</f>
        <v>4750859.63</v>
      </c>
      <c r="I140" s="737">
        <f>SUBTOTAL(9,I2:I138)</f>
        <v>7008911.9800000004</v>
      </c>
      <c r="J140" s="737">
        <f>SUBTOTAL(9,J2:J138)</f>
        <v>19453547.399999995</v>
      </c>
      <c r="K140" s="737">
        <f>SUBTOTAL(9,K2:K138)</f>
        <v>6052790.0499999998</v>
      </c>
      <c r="L140" s="736"/>
      <c r="M140" s="736"/>
      <c r="N140" s="738">
        <f>SUBTOTAL(9,N2:N138)</f>
        <v>11759771.609999999</v>
      </c>
      <c r="O140" s="738">
        <f>SUBTOTAL(9,O2:O138)</f>
        <v>18500008.189999998</v>
      </c>
    </row>
    <row r="141" spans="1:15" ht="15" x14ac:dyDescent="0.2">
      <c r="A141" s="707"/>
      <c r="B141" s="707"/>
      <c r="C141" s="707"/>
      <c r="D141" s="707"/>
      <c r="E141" s="707"/>
      <c r="F141" s="707"/>
      <c r="G141" s="707"/>
      <c r="H141" s="707"/>
      <c r="I141" s="707"/>
      <c r="J141" s="707"/>
      <c r="K141" s="707"/>
      <c r="L141" s="707"/>
      <c r="M141" s="707"/>
    </row>
    <row r="142" spans="1:15" ht="15" x14ac:dyDescent="0.2">
      <c r="A142" s="707"/>
      <c r="B142" s="707"/>
      <c r="C142" s="707"/>
      <c r="D142" s="707"/>
      <c r="E142" s="707"/>
      <c r="F142" s="707"/>
      <c r="G142" s="707"/>
      <c r="H142" s="707"/>
      <c r="I142" s="707"/>
      <c r="J142" s="707"/>
      <c r="K142" s="707"/>
      <c r="L142" s="739"/>
      <c r="M142" s="740" t="s">
        <v>3596</v>
      </c>
      <c r="N142" s="741">
        <f>SUM(N140:O140)</f>
        <v>30259779.799999997</v>
      </c>
    </row>
    <row r="143" spans="1:15" ht="15" x14ac:dyDescent="0.2">
      <c r="A143" s="707"/>
      <c r="B143" s="707"/>
      <c r="C143" s="707"/>
      <c r="D143" s="707"/>
      <c r="E143" s="707"/>
      <c r="F143" s="707"/>
      <c r="G143" s="707"/>
      <c r="H143" s="707"/>
      <c r="I143" s="707"/>
      <c r="J143" s="707"/>
      <c r="K143" s="707"/>
      <c r="L143" s="707"/>
      <c r="M143" s="707"/>
    </row>
    <row r="144" spans="1:15" ht="15" x14ac:dyDescent="0.2">
      <c r="A144" s="707"/>
      <c r="B144" s="707"/>
      <c r="C144" s="707"/>
      <c r="D144" s="707"/>
      <c r="E144" s="707"/>
      <c r="F144" s="707"/>
      <c r="G144" s="707"/>
      <c r="H144" s="707"/>
      <c r="I144" s="707"/>
      <c r="J144" s="707"/>
      <c r="K144" s="707"/>
      <c r="L144" s="707"/>
      <c r="M144" s="707"/>
    </row>
    <row r="145" spans="1:13" ht="15" x14ac:dyDescent="0.2">
      <c r="A145" s="707"/>
      <c r="B145" s="707"/>
      <c r="C145" s="707"/>
      <c r="D145" s="707"/>
      <c r="E145" s="707"/>
      <c r="F145" s="707"/>
      <c r="G145" s="707"/>
      <c r="H145" s="707"/>
      <c r="I145" s="707"/>
      <c r="J145" s="707"/>
      <c r="K145" s="707"/>
      <c r="L145" s="707"/>
      <c r="M145" s="707"/>
    </row>
  </sheetData>
  <mergeCells count="25">
    <mergeCell ref="R4:S4"/>
    <mergeCell ref="V4:W4"/>
    <mergeCell ref="Z4:AA4"/>
    <mergeCell ref="AB4:AC4"/>
    <mergeCell ref="R2:AC2"/>
    <mergeCell ref="R3:S3"/>
    <mergeCell ref="V3:W3"/>
    <mergeCell ref="Z3:AA3"/>
    <mergeCell ref="AB3:AC3"/>
    <mergeCell ref="R6:S6"/>
    <mergeCell ref="V6:W6"/>
    <mergeCell ref="Z6:AA6"/>
    <mergeCell ref="AB6:AC6"/>
    <mergeCell ref="R5:S5"/>
    <mergeCell ref="V5:W5"/>
    <mergeCell ref="Z5:AA5"/>
    <mergeCell ref="AB5:AC5"/>
    <mergeCell ref="R8:S8"/>
    <mergeCell ref="V8:W8"/>
    <mergeCell ref="Z8:AA8"/>
    <mergeCell ref="AB8:AC8"/>
    <mergeCell ref="R7:S7"/>
    <mergeCell ref="V7:W7"/>
    <mergeCell ref="Z7:AA7"/>
    <mergeCell ref="AB7:AC7"/>
  </mergeCells>
  <conditionalFormatting sqref="A1:M1">
    <cfRule type="expression" dxfId="24" priority="9">
      <formula>_xlfn.ISFORMULA($I1048537)</formula>
    </cfRule>
  </conditionalFormatting>
  <conditionalFormatting sqref="B1">
    <cfRule type="duplicateValues" dxfId="23" priority="1"/>
    <cfRule type="duplicateValues" dxfId="22" priority="2"/>
    <cfRule type="duplicateValues" dxfId="21" priority="3"/>
    <cfRule type="duplicateValues" dxfId="20" priority="4"/>
    <cfRule type="duplicateValues" dxfId="19" priority="5"/>
    <cfRule type="duplicateValues" dxfId="18" priority="6"/>
    <cfRule type="duplicateValues" dxfId="17" priority="7"/>
    <cfRule type="duplicateValues" dxfId="16" priority="8"/>
    <cfRule type="duplicateValues" dxfId="15" priority="11"/>
  </conditionalFormatting>
  <conditionalFormatting sqref="N1:O1">
    <cfRule type="expression" dxfId="14" priority="10">
      <formula>_xlfn.ISFORMULA($I1048539)</formula>
    </cfRule>
  </conditionalFormatting>
  <pageMargins left="0.7" right="0.7" top="0.75" bottom="0.75" header="0.3" footer="0.3"/>
  <pageSetup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E94E-8689-4C86-9878-EA42382C286B}">
  <dimension ref="A1:J157"/>
  <sheetViews>
    <sheetView topLeftCell="B1" workbookViewId="0">
      <selection activeCell="H19" sqref="H19"/>
    </sheetView>
  </sheetViews>
  <sheetFormatPr baseColWidth="10" defaultColWidth="8.83203125" defaultRowHeight="13" x14ac:dyDescent="0.15"/>
  <cols>
    <col min="1" max="1" width="33.33203125" customWidth="1"/>
    <col min="2" max="2" width="36.83203125" customWidth="1"/>
    <col min="3" max="3" width="17.83203125" customWidth="1"/>
    <col min="5" max="5" width="56.83203125" customWidth="1"/>
    <col min="6" max="6" width="35" customWidth="1"/>
    <col min="7" max="7" width="23.1640625" customWidth="1"/>
    <col min="9" max="9" width="35.5" bestFit="1" customWidth="1"/>
    <col min="10" max="10" width="15.1640625" bestFit="1" customWidth="1"/>
  </cols>
  <sheetData>
    <row r="1" spans="1:10" ht="14" thickBot="1" x14ac:dyDescent="0.2">
      <c r="A1" t="s">
        <v>523</v>
      </c>
      <c r="B1" s="485"/>
      <c r="C1" s="485"/>
      <c r="E1" s="23" t="s">
        <v>2094</v>
      </c>
      <c r="I1" s="23" t="s">
        <v>643</v>
      </c>
      <c r="J1" s="23"/>
    </row>
    <row r="2" spans="1:10" ht="13.25" customHeight="1" thickBot="1" x14ac:dyDescent="0.2">
      <c r="A2" t="s">
        <v>3577</v>
      </c>
      <c r="B2" t="s">
        <v>3578</v>
      </c>
      <c r="C2" t="s">
        <v>3579</v>
      </c>
      <c r="E2" s="566" t="s">
        <v>2092</v>
      </c>
      <c r="F2" s="566" t="s">
        <v>2093</v>
      </c>
      <c r="G2" s="627" t="s">
        <v>1808</v>
      </c>
      <c r="I2" s="719" t="s">
        <v>644</v>
      </c>
      <c r="J2" s="719" t="s">
        <v>645</v>
      </c>
    </row>
    <row r="3" spans="1:10" ht="13.25" customHeight="1" thickBot="1" x14ac:dyDescent="0.2">
      <c r="A3" t="s">
        <v>527</v>
      </c>
      <c r="B3" t="s">
        <v>3580</v>
      </c>
      <c r="C3" s="717">
        <v>1000</v>
      </c>
      <c r="E3" s="566" t="s">
        <v>1813</v>
      </c>
      <c r="F3" s="566" t="s">
        <v>1814</v>
      </c>
      <c r="G3" s="629">
        <v>16808.79</v>
      </c>
      <c r="I3" s="720" t="s">
        <v>51</v>
      </c>
      <c r="J3" s="724">
        <v>6</v>
      </c>
    </row>
    <row r="4" spans="1:10" ht="13.25" customHeight="1" thickBot="1" x14ac:dyDescent="0.2">
      <c r="A4" t="s">
        <v>531</v>
      </c>
      <c r="B4" t="s">
        <v>3581</v>
      </c>
      <c r="C4" s="717">
        <v>127337</v>
      </c>
      <c r="E4" s="566" t="s">
        <v>1888</v>
      </c>
      <c r="F4" s="566" t="s">
        <v>1889</v>
      </c>
      <c r="G4" s="625">
        <v>61</v>
      </c>
      <c r="I4" s="721" t="s">
        <v>572</v>
      </c>
      <c r="J4" s="725">
        <v>126</v>
      </c>
    </row>
    <row r="5" spans="1:10" ht="13.25" customHeight="1" thickBot="1" x14ac:dyDescent="0.2">
      <c r="A5" t="s">
        <v>1391</v>
      </c>
      <c r="B5" t="s">
        <v>3582</v>
      </c>
      <c r="C5" s="717">
        <v>662.72</v>
      </c>
      <c r="E5" s="566" t="s">
        <v>1815</v>
      </c>
      <c r="F5" s="566" t="s">
        <v>1816</v>
      </c>
      <c r="G5" s="629">
        <v>2444</v>
      </c>
      <c r="I5" s="720" t="s">
        <v>590</v>
      </c>
      <c r="J5" s="724">
        <v>121</v>
      </c>
    </row>
    <row r="6" spans="1:10" ht="13.25" customHeight="1" thickBot="1" x14ac:dyDescent="0.2">
      <c r="A6" t="s">
        <v>533</v>
      </c>
      <c r="B6" t="s">
        <v>8</v>
      </c>
      <c r="C6" s="717">
        <v>316.01</v>
      </c>
      <c r="E6" s="566" t="s">
        <v>1817</v>
      </c>
      <c r="F6" s="566" t="s">
        <v>1818</v>
      </c>
      <c r="G6" s="629">
        <v>5519</v>
      </c>
      <c r="I6" s="721" t="s">
        <v>592</v>
      </c>
      <c r="J6" s="725">
        <v>64</v>
      </c>
    </row>
    <row r="7" spans="1:10" ht="16" thickTop="1" thickBot="1" x14ac:dyDescent="0.2">
      <c r="A7" t="s">
        <v>3583</v>
      </c>
      <c r="E7" s="566" t="s">
        <v>1819</v>
      </c>
      <c r="F7" s="566" t="s">
        <v>1820</v>
      </c>
      <c r="G7" s="629">
        <v>17912</v>
      </c>
      <c r="I7" s="722"/>
      <c r="J7" s="726">
        <v>317</v>
      </c>
    </row>
    <row r="8" spans="1:10" ht="14" x14ac:dyDescent="0.15">
      <c r="E8" s="566" t="s">
        <v>2269</v>
      </c>
      <c r="F8" s="566" t="s">
        <v>2270</v>
      </c>
      <c r="G8" s="625">
        <v>785</v>
      </c>
      <c r="I8" s="23"/>
      <c r="J8" s="23"/>
    </row>
    <row r="9" spans="1:10" ht="13.25" customHeight="1" thickBot="1" x14ac:dyDescent="0.2">
      <c r="A9" t="s">
        <v>535</v>
      </c>
      <c r="B9" t="s">
        <v>3584</v>
      </c>
      <c r="C9" s="717">
        <v>1110</v>
      </c>
      <c r="E9" s="566" t="s">
        <v>1894</v>
      </c>
      <c r="F9" s="566" t="s">
        <v>1895</v>
      </c>
      <c r="G9" s="629">
        <v>1358</v>
      </c>
      <c r="I9" s="23" t="s">
        <v>646</v>
      </c>
      <c r="J9" s="23"/>
    </row>
    <row r="10" spans="1:10" ht="29" thickBot="1" x14ac:dyDescent="0.2">
      <c r="E10" s="566" t="s">
        <v>1896</v>
      </c>
      <c r="F10" s="566" t="s">
        <v>1897</v>
      </c>
      <c r="G10" s="718">
        <v>-1049</v>
      </c>
      <c r="I10" s="719" t="s">
        <v>647</v>
      </c>
      <c r="J10" s="719" t="s">
        <v>645</v>
      </c>
    </row>
    <row r="11" spans="1:10" ht="26.5" customHeight="1" thickBot="1" x14ac:dyDescent="0.2">
      <c r="A11" t="s">
        <v>3585</v>
      </c>
      <c r="E11" s="566" t="s">
        <v>2095</v>
      </c>
      <c r="F11" s="566" t="s">
        <v>2096</v>
      </c>
      <c r="G11" s="625">
        <v>400</v>
      </c>
      <c r="I11" s="720" t="s">
        <v>623</v>
      </c>
      <c r="J11" s="724">
        <v>4</v>
      </c>
    </row>
    <row r="12" spans="1:10" ht="27" customHeight="1" thickBot="1" x14ac:dyDescent="0.2">
      <c r="A12" t="s">
        <v>539</v>
      </c>
      <c r="B12" t="s">
        <v>3586</v>
      </c>
      <c r="C12" s="717">
        <v>2442</v>
      </c>
      <c r="E12" s="543"/>
      <c r="F12" s="543"/>
      <c r="G12" s="543"/>
      <c r="I12" s="721" t="s">
        <v>625</v>
      </c>
      <c r="J12" s="725">
        <v>22</v>
      </c>
    </row>
    <row r="13" spans="1:10" ht="15" thickBot="1" x14ac:dyDescent="0.2">
      <c r="A13" s="711"/>
      <c r="B13" s="711"/>
      <c r="C13" s="711"/>
      <c r="E13" s="548"/>
      <c r="F13" s="548"/>
      <c r="G13" s="548"/>
      <c r="I13" s="720" t="s">
        <v>648</v>
      </c>
      <c r="J13" s="724">
        <v>23</v>
      </c>
    </row>
    <row r="14" spans="1:10" ht="29.5" customHeight="1" thickBot="1" x14ac:dyDescent="0.2">
      <c r="A14" s="710"/>
      <c r="B14" s="710"/>
      <c r="C14" s="710"/>
      <c r="E14" s="566" t="s">
        <v>1898</v>
      </c>
      <c r="F14" s="566" t="s">
        <v>1899</v>
      </c>
      <c r="G14" s="629">
        <v>17611.13</v>
      </c>
      <c r="I14" s="721" t="s">
        <v>627</v>
      </c>
      <c r="J14" s="725">
        <v>6</v>
      </c>
    </row>
    <row r="15" spans="1:10" ht="24.5" customHeight="1" thickBot="1" x14ac:dyDescent="0.2">
      <c r="A15" s="627" t="s">
        <v>603</v>
      </c>
      <c r="B15" s="712" t="s">
        <v>604</v>
      </c>
      <c r="C15" s="625">
        <v>365</v>
      </c>
      <c r="E15" s="566" t="s">
        <v>1904</v>
      </c>
      <c r="F15" s="566" t="s">
        <v>1905</v>
      </c>
      <c r="G15" s="625">
        <v>752</v>
      </c>
      <c r="I15" s="720" t="s">
        <v>576</v>
      </c>
      <c r="J15" s="724">
        <v>4</v>
      </c>
    </row>
    <row r="16" spans="1:10" ht="36.5" customHeight="1" thickBot="1" x14ac:dyDescent="0.2">
      <c r="A16" s="627" t="s">
        <v>3561</v>
      </c>
      <c r="B16" s="712" t="s">
        <v>3562</v>
      </c>
      <c r="C16" s="625">
        <v>134</v>
      </c>
      <c r="E16" s="566" t="s">
        <v>1821</v>
      </c>
      <c r="F16" s="566" t="s">
        <v>1822</v>
      </c>
      <c r="G16" s="629">
        <v>3538</v>
      </c>
      <c r="I16" s="721" t="s">
        <v>629</v>
      </c>
      <c r="J16" s="725">
        <v>142</v>
      </c>
    </row>
    <row r="17" spans="1:10" ht="28.75" customHeight="1" thickBot="1" x14ac:dyDescent="0.2">
      <c r="A17" s="627" t="s">
        <v>540</v>
      </c>
      <c r="B17" s="712" t="s">
        <v>541</v>
      </c>
      <c r="C17" s="625">
        <v>925</v>
      </c>
      <c r="E17" s="566" t="s">
        <v>1823</v>
      </c>
      <c r="F17" s="566" t="s">
        <v>1824</v>
      </c>
      <c r="G17" s="629">
        <v>7977</v>
      </c>
      <c r="I17" s="720" t="s">
        <v>631</v>
      </c>
      <c r="J17" s="724">
        <v>228</v>
      </c>
    </row>
    <row r="18" spans="1:10" ht="15" thickBot="1" x14ac:dyDescent="0.2">
      <c r="A18" s="715"/>
      <c r="B18" s="551"/>
      <c r="C18" s="715"/>
      <c r="E18" s="566" t="s">
        <v>1825</v>
      </c>
      <c r="F18" s="566" t="s">
        <v>1826</v>
      </c>
      <c r="G18" s="629">
        <v>2502</v>
      </c>
      <c r="I18" s="721" t="s">
        <v>633</v>
      </c>
      <c r="J18" s="725">
        <v>25</v>
      </c>
    </row>
    <row r="19" spans="1:10" ht="15" thickBot="1" x14ac:dyDescent="0.2">
      <c r="A19" s="716"/>
      <c r="B19" s="714"/>
      <c r="C19" s="716"/>
      <c r="E19" s="566" t="s">
        <v>1829</v>
      </c>
      <c r="F19" s="566" t="s">
        <v>1830</v>
      </c>
      <c r="G19" s="629">
        <v>27560</v>
      </c>
      <c r="I19" s="720" t="s">
        <v>641</v>
      </c>
      <c r="J19" s="724">
        <v>16</v>
      </c>
    </row>
    <row r="20" spans="1:10" ht="25.25" customHeight="1" thickBot="1" x14ac:dyDescent="0.2">
      <c r="A20" s="627" t="s">
        <v>542</v>
      </c>
      <c r="B20" s="712" t="s">
        <v>543</v>
      </c>
      <c r="C20" s="625">
        <v>438</v>
      </c>
      <c r="E20" s="566" t="s">
        <v>1831</v>
      </c>
      <c r="F20" s="566" t="s">
        <v>1832</v>
      </c>
      <c r="G20" s="629">
        <v>7105</v>
      </c>
      <c r="I20" s="721" t="s">
        <v>3137</v>
      </c>
      <c r="J20" s="725">
        <v>28</v>
      </c>
    </row>
    <row r="21" spans="1:10" ht="13.25" customHeight="1" thickTop="1" thickBot="1" x14ac:dyDescent="0.2">
      <c r="A21" s="627" t="s">
        <v>544</v>
      </c>
      <c r="B21" s="712" t="s">
        <v>545</v>
      </c>
      <c r="C21" s="625">
        <v>350</v>
      </c>
      <c r="E21" s="566" t="s">
        <v>1833</v>
      </c>
      <c r="F21" s="566" t="s">
        <v>1834</v>
      </c>
      <c r="G21" s="629">
        <v>3838.14</v>
      </c>
      <c r="I21" s="722"/>
      <c r="J21" s="726">
        <v>498</v>
      </c>
    </row>
    <row r="22" spans="1:10" ht="13.25" customHeight="1" thickTop="1" thickBot="1" x14ac:dyDescent="0.2">
      <c r="A22" s="627" t="s">
        <v>546</v>
      </c>
      <c r="B22" s="712" t="s">
        <v>547</v>
      </c>
      <c r="C22" s="629">
        <v>3074</v>
      </c>
      <c r="E22" s="566" t="s">
        <v>3587</v>
      </c>
      <c r="F22" s="546"/>
      <c r="G22" s="629">
        <v>2551</v>
      </c>
      <c r="I22" s="722"/>
      <c r="J22" s="723"/>
    </row>
    <row r="23" spans="1:10" ht="14" x14ac:dyDescent="0.15">
      <c r="A23" s="627" t="s">
        <v>550</v>
      </c>
      <c r="B23" s="712" t="s">
        <v>551</v>
      </c>
      <c r="C23" s="629">
        <v>1388</v>
      </c>
      <c r="E23" s="566" t="s">
        <v>1835</v>
      </c>
      <c r="F23" s="566" t="s">
        <v>1836</v>
      </c>
      <c r="G23" s="629">
        <v>300350.48</v>
      </c>
      <c r="I23" s="23"/>
      <c r="J23" s="23"/>
    </row>
    <row r="24" spans="1:10" ht="15" thickBot="1" x14ac:dyDescent="0.2">
      <c r="A24" s="627" t="s">
        <v>552</v>
      </c>
      <c r="B24" s="712" t="s">
        <v>553</v>
      </c>
      <c r="C24" s="629">
        <v>51846.68</v>
      </c>
      <c r="E24" s="566" t="s">
        <v>1906</v>
      </c>
      <c r="F24" s="546"/>
      <c r="G24" s="629">
        <v>45950</v>
      </c>
      <c r="I24" s="23" t="s">
        <v>3592</v>
      </c>
      <c r="J24" s="23"/>
    </row>
    <row r="25" spans="1:10" ht="13.25" customHeight="1" thickBot="1" x14ac:dyDescent="0.2">
      <c r="A25" s="627" t="s">
        <v>554</v>
      </c>
      <c r="B25" s="712" t="s">
        <v>555</v>
      </c>
      <c r="C25" s="629">
        <v>23604.83</v>
      </c>
      <c r="E25" s="566" t="s">
        <v>1837</v>
      </c>
      <c r="F25" s="566" t="s">
        <v>1838</v>
      </c>
      <c r="G25" s="629">
        <v>76427.25</v>
      </c>
      <c r="I25" s="719" t="s">
        <v>647</v>
      </c>
      <c r="J25" s="719" t="s">
        <v>645</v>
      </c>
    </row>
    <row r="26" spans="1:10" ht="13.25" customHeight="1" thickBot="1" x14ac:dyDescent="0.2">
      <c r="A26" s="627" t="s">
        <v>556</v>
      </c>
      <c r="B26" s="712" t="s">
        <v>557</v>
      </c>
      <c r="C26" s="629">
        <v>30842</v>
      </c>
      <c r="E26" s="566" t="s">
        <v>1839</v>
      </c>
      <c r="F26" s="566" t="s">
        <v>1840</v>
      </c>
      <c r="G26" s="625">
        <v>194</v>
      </c>
      <c r="I26" s="720" t="s">
        <v>637</v>
      </c>
      <c r="J26" s="724">
        <v>9</v>
      </c>
    </row>
    <row r="27" spans="1:10" ht="13.25" customHeight="1" thickBot="1" x14ac:dyDescent="0.2">
      <c r="A27" s="627" t="s">
        <v>558</v>
      </c>
      <c r="B27" s="712" t="s">
        <v>559</v>
      </c>
      <c r="C27" s="629">
        <v>13482</v>
      </c>
      <c r="E27" s="566" t="s">
        <v>1841</v>
      </c>
      <c r="F27" s="566" t="s">
        <v>1842</v>
      </c>
      <c r="G27" s="625">
        <v>139</v>
      </c>
      <c r="I27" s="721" t="s">
        <v>639</v>
      </c>
      <c r="J27" s="725">
        <v>4</v>
      </c>
    </row>
    <row r="28" spans="1:10" ht="16" thickTop="1" thickBot="1" x14ac:dyDescent="0.2">
      <c r="A28" s="627" t="s">
        <v>3563</v>
      </c>
      <c r="B28" s="712" t="s">
        <v>3564</v>
      </c>
      <c r="C28" s="629">
        <v>13561.14</v>
      </c>
      <c r="E28" s="566" t="s">
        <v>1843</v>
      </c>
      <c r="F28" s="566" t="s">
        <v>1844</v>
      </c>
      <c r="G28" s="625">
        <v>645</v>
      </c>
      <c r="I28" s="722"/>
      <c r="J28" s="726">
        <v>13</v>
      </c>
    </row>
    <row r="29" spans="1:10" ht="14" x14ac:dyDescent="0.15">
      <c r="A29" s="627" t="s">
        <v>3565</v>
      </c>
      <c r="B29" s="710"/>
      <c r="C29" s="629">
        <v>1474</v>
      </c>
      <c r="E29" s="566" t="s">
        <v>3139</v>
      </c>
      <c r="F29" s="566" t="s">
        <v>3140</v>
      </c>
      <c r="G29" s="629">
        <v>28539</v>
      </c>
    </row>
    <row r="30" spans="1:10" ht="14" x14ac:dyDescent="0.15">
      <c r="A30" s="627" t="s">
        <v>3566</v>
      </c>
      <c r="B30" s="710"/>
      <c r="C30" s="625">
        <v>677</v>
      </c>
      <c r="E30" s="566" t="s">
        <v>3588</v>
      </c>
      <c r="F30" s="546"/>
      <c r="G30" s="625">
        <v>68</v>
      </c>
    </row>
    <row r="31" spans="1:10" ht="14" x14ac:dyDescent="0.15">
      <c r="A31" s="627" t="s">
        <v>3567</v>
      </c>
      <c r="B31" s="710"/>
      <c r="C31" s="625">
        <v>535</v>
      </c>
      <c r="E31" s="566" t="s">
        <v>3141</v>
      </c>
      <c r="F31" s="546"/>
      <c r="G31" s="625">
        <v>650</v>
      </c>
    </row>
    <row r="32" spans="1:10" ht="14" x14ac:dyDescent="0.15">
      <c r="A32" s="627" t="s">
        <v>3568</v>
      </c>
      <c r="B32" s="710"/>
      <c r="C32" s="625">
        <v>164</v>
      </c>
      <c r="E32" s="566" t="s">
        <v>3147</v>
      </c>
      <c r="F32" s="546"/>
      <c r="G32" s="629">
        <v>2041</v>
      </c>
    </row>
    <row r="33" spans="1:7" ht="14" x14ac:dyDescent="0.15">
      <c r="A33" s="712" t="s">
        <v>526</v>
      </c>
      <c r="B33" s="710"/>
      <c r="C33" s="628">
        <v>275728.38</v>
      </c>
      <c r="E33" s="566" t="s">
        <v>3148</v>
      </c>
      <c r="F33" s="546"/>
      <c r="G33" s="629">
        <v>2061</v>
      </c>
    </row>
    <row r="34" spans="1:7" ht="14" x14ac:dyDescent="0.15">
      <c r="A34" s="508"/>
      <c r="B34" s="508"/>
      <c r="C34" s="508"/>
      <c r="E34" s="566" t="s">
        <v>3149</v>
      </c>
      <c r="F34" s="546"/>
      <c r="G34" s="629">
        <v>1333</v>
      </c>
    </row>
    <row r="35" spans="1:7" ht="13.25" customHeight="1" x14ac:dyDescent="0.15">
      <c r="A35" s="712" t="s">
        <v>562</v>
      </c>
      <c r="B35" s="713"/>
      <c r="C35" s="712" t="s">
        <v>526</v>
      </c>
      <c r="E35" s="566" t="s">
        <v>3150</v>
      </c>
      <c r="F35" s="546"/>
      <c r="G35" s="629">
        <v>32254</v>
      </c>
    </row>
    <row r="36" spans="1:7" ht="14" x14ac:dyDescent="0.15">
      <c r="A36" s="712" t="s">
        <v>563</v>
      </c>
      <c r="B36" s="713"/>
      <c r="C36" s="710"/>
      <c r="E36" s="566" t="s">
        <v>3151</v>
      </c>
      <c r="F36" s="546"/>
      <c r="G36" s="629">
        <v>66664</v>
      </c>
    </row>
    <row r="37" spans="1:7" ht="14" x14ac:dyDescent="0.15">
      <c r="A37" s="627" t="s">
        <v>539</v>
      </c>
      <c r="B37" s="713"/>
      <c r="C37" s="625">
        <v>962</v>
      </c>
      <c r="E37" s="566" t="s">
        <v>3142</v>
      </c>
      <c r="F37" s="546"/>
      <c r="G37" s="629">
        <v>13892.35</v>
      </c>
    </row>
    <row r="38" spans="1:7" ht="14" x14ac:dyDescent="0.15">
      <c r="A38" s="627" t="s">
        <v>540</v>
      </c>
      <c r="B38" s="713"/>
      <c r="C38" s="625">
        <v>925</v>
      </c>
      <c r="E38" s="566" t="s">
        <v>1908</v>
      </c>
      <c r="F38" s="566" t="s">
        <v>1909</v>
      </c>
      <c r="G38" s="629">
        <v>6768.42</v>
      </c>
    </row>
    <row r="39" spans="1:7" ht="14" x14ac:dyDescent="0.15">
      <c r="A39" s="627" t="s">
        <v>542</v>
      </c>
      <c r="B39" s="713"/>
      <c r="C39" s="625">
        <v>438</v>
      </c>
      <c r="E39" s="566" t="s">
        <v>3589</v>
      </c>
      <c r="F39" s="546"/>
      <c r="G39" s="629">
        <v>2545.6799999999998</v>
      </c>
    </row>
    <row r="40" spans="1:7" ht="14" x14ac:dyDescent="0.15">
      <c r="A40" s="627" t="s">
        <v>552</v>
      </c>
      <c r="B40" s="713"/>
      <c r="C40" s="629">
        <v>16624.34</v>
      </c>
      <c r="E40" s="566" t="s">
        <v>1845</v>
      </c>
      <c r="F40" s="566" t="s">
        <v>1846</v>
      </c>
      <c r="G40" s="629">
        <v>70414</v>
      </c>
    </row>
    <row r="41" spans="1:7" ht="14" x14ac:dyDescent="0.15">
      <c r="A41" s="712" t="s">
        <v>564</v>
      </c>
      <c r="B41" s="713"/>
      <c r="C41" s="628">
        <v>18949.34</v>
      </c>
      <c r="E41" s="566" t="s">
        <v>1910</v>
      </c>
      <c r="F41" s="566" t="s">
        <v>1911</v>
      </c>
      <c r="G41" s="625">
        <v>100</v>
      </c>
    </row>
    <row r="42" spans="1:7" ht="14" x14ac:dyDescent="0.15">
      <c r="A42" s="712" t="s">
        <v>565</v>
      </c>
      <c r="B42" s="713"/>
      <c r="C42" s="710"/>
      <c r="E42" s="566" t="s">
        <v>1847</v>
      </c>
      <c r="F42" s="566" t="s">
        <v>1848</v>
      </c>
      <c r="G42" s="629">
        <v>71675</v>
      </c>
    </row>
    <row r="43" spans="1:7" ht="14" x14ac:dyDescent="0.15">
      <c r="A43" s="627" t="s">
        <v>539</v>
      </c>
      <c r="B43" s="713"/>
      <c r="C43" s="629">
        <v>1480</v>
      </c>
      <c r="E43" s="550" t="s">
        <v>1849</v>
      </c>
      <c r="F43" s="546"/>
      <c r="G43" s="628">
        <v>840384.24</v>
      </c>
    </row>
    <row r="44" spans="1:7" ht="14" x14ac:dyDescent="0.15">
      <c r="A44" s="627" t="s">
        <v>544</v>
      </c>
      <c r="B44" s="713"/>
      <c r="C44" s="625">
        <v>350</v>
      </c>
      <c r="E44" s="548"/>
      <c r="F44" s="548"/>
      <c r="G44" s="548"/>
    </row>
    <row r="45" spans="1:7" ht="14" x14ac:dyDescent="0.15">
      <c r="A45" s="627" t="s">
        <v>550</v>
      </c>
      <c r="B45" s="713"/>
      <c r="C45" s="629">
        <v>1388</v>
      </c>
      <c r="E45" s="820" t="s">
        <v>1850</v>
      </c>
      <c r="F45" s="821"/>
      <c r="G45" s="627" t="s">
        <v>1808</v>
      </c>
    </row>
    <row r="46" spans="1:7" ht="14" x14ac:dyDescent="0.15">
      <c r="A46" s="627" t="s">
        <v>552</v>
      </c>
      <c r="B46" s="713"/>
      <c r="C46" s="629">
        <v>35203.339999999997</v>
      </c>
      <c r="E46" s="800" t="s">
        <v>1851</v>
      </c>
      <c r="F46" s="808"/>
      <c r="G46" s="626"/>
    </row>
    <row r="47" spans="1:7" ht="14" x14ac:dyDescent="0.15">
      <c r="A47" s="627" t="s">
        <v>3566</v>
      </c>
      <c r="B47" s="713"/>
      <c r="C47" s="625">
        <v>677</v>
      </c>
      <c r="E47" s="809" t="s">
        <v>1819</v>
      </c>
      <c r="F47" s="810"/>
      <c r="G47" s="629">
        <v>4748</v>
      </c>
    </row>
    <row r="48" spans="1:7" ht="14" x14ac:dyDescent="0.15">
      <c r="A48" s="712" t="s">
        <v>566</v>
      </c>
      <c r="B48" s="713"/>
      <c r="C48" s="628">
        <v>39098.339999999997</v>
      </c>
      <c r="E48" s="809" t="s">
        <v>1821</v>
      </c>
      <c r="F48" s="810"/>
      <c r="G48" s="629">
        <v>3538</v>
      </c>
    </row>
    <row r="49" spans="1:7" ht="13.25" customHeight="1" x14ac:dyDescent="0.15">
      <c r="A49" s="712" t="s">
        <v>1393</v>
      </c>
      <c r="B49" s="713"/>
      <c r="C49" s="711"/>
      <c r="E49" s="809" t="s">
        <v>1823</v>
      </c>
      <c r="F49" s="810"/>
      <c r="G49" s="629">
        <v>7977</v>
      </c>
    </row>
    <row r="50" spans="1:7" ht="14" x14ac:dyDescent="0.15">
      <c r="A50" s="627" t="s">
        <v>531</v>
      </c>
      <c r="B50" s="713"/>
      <c r="C50" s="625">
        <v>288</v>
      </c>
      <c r="E50" s="809" t="s">
        <v>1825</v>
      </c>
      <c r="F50" s="810"/>
      <c r="G50" s="629">
        <v>1206</v>
      </c>
    </row>
    <row r="51" spans="1:7" ht="13.25" customHeight="1" x14ac:dyDescent="0.15">
      <c r="A51" s="712" t="s">
        <v>1394</v>
      </c>
      <c r="B51" s="713"/>
      <c r="C51" s="635">
        <v>288</v>
      </c>
      <c r="E51" s="809" t="s">
        <v>1835</v>
      </c>
      <c r="F51" s="810"/>
      <c r="G51" s="629">
        <v>265918.48</v>
      </c>
    </row>
    <row r="52" spans="1:7" x14ac:dyDescent="0.15">
      <c r="A52" s="714"/>
      <c r="B52" s="714"/>
      <c r="C52" s="714"/>
      <c r="E52" s="809" t="s">
        <v>1906</v>
      </c>
      <c r="F52" s="810"/>
      <c r="G52" s="629">
        <v>13305</v>
      </c>
    </row>
    <row r="53" spans="1:7" ht="13.25" customHeight="1" x14ac:dyDescent="0.15">
      <c r="A53" s="712" t="s">
        <v>3569</v>
      </c>
      <c r="B53" s="713"/>
      <c r="C53" s="710"/>
      <c r="E53" s="809" t="s">
        <v>1837</v>
      </c>
      <c r="F53" s="810"/>
      <c r="G53" s="629">
        <v>47865.06</v>
      </c>
    </row>
    <row r="54" spans="1:7" ht="14" x14ac:dyDescent="0.15">
      <c r="A54" s="627" t="s">
        <v>531</v>
      </c>
      <c r="B54" s="713"/>
      <c r="C54" s="625">
        <v>836</v>
      </c>
      <c r="E54" s="809" t="s">
        <v>1908</v>
      </c>
      <c r="F54" s="810"/>
      <c r="G54" s="629">
        <v>2512.2199999999998</v>
      </c>
    </row>
    <row r="55" spans="1:7" ht="13.25" customHeight="1" x14ac:dyDescent="0.15">
      <c r="A55" s="712" t="s">
        <v>3570</v>
      </c>
      <c r="B55" s="713"/>
      <c r="C55" s="635">
        <v>836</v>
      </c>
      <c r="E55" s="800" t="s">
        <v>1852</v>
      </c>
      <c r="F55" s="808"/>
      <c r="G55" s="628">
        <v>347069.76</v>
      </c>
    </row>
    <row r="56" spans="1:7" ht="13.25" customHeight="1" x14ac:dyDescent="0.15">
      <c r="A56" s="712" t="s">
        <v>567</v>
      </c>
      <c r="B56" s="713"/>
      <c r="C56" s="710"/>
      <c r="E56" s="800" t="s">
        <v>1853</v>
      </c>
      <c r="F56" s="808"/>
      <c r="G56" s="626"/>
    </row>
    <row r="57" spans="1:7" ht="14" x14ac:dyDescent="0.15">
      <c r="A57" s="627" t="s">
        <v>531</v>
      </c>
      <c r="B57" s="713"/>
      <c r="C57" s="629">
        <v>4438</v>
      </c>
      <c r="E57" s="809" t="s">
        <v>1819</v>
      </c>
      <c r="F57" s="810"/>
      <c r="G57" s="629">
        <v>3285</v>
      </c>
    </row>
    <row r="58" spans="1:7" ht="14" x14ac:dyDescent="0.15">
      <c r="A58" s="627" t="s">
        <v>546</v>
      </c>
      <c r="B58" s="713"/>
      <c r="C58" s="629">
        <v>1508</v>
      </c>
      <c r="E58" s="809" t="s">
        <v>1825</v>
      </c>
      <c r="F58" s="810"/>
      <c r="G58" s="629">
        <v>1296</v>
      </c>
    </row>
    <row r="59" spans="1:7" ht="13.25" customHeight="1" x14ac:dyDescent="0.15">
      <c r="A59" s="712" t="s">
        <v>568</v>
      </c>
      <c r="B59" s="713"/>
      <c r="C59" s="628">
        <v>5946</v>
      </c>
      <c r="E59" s="809" t="s">
        <v>1835</v>
      </c>
      <c r="F59" s="810"/>
      <c r="G59" s="629">
        <v>28022</v>
      </c>
    </row>
    <row r="60" spans="1:7" ht="13.25" customHeight="1" x14ac:dyDescent="0.15">
      <c r="A60" s="712" t="s">
        <v>569</v>
      </c>
      <c r="B60" s="713"/>
      <c r="C60" s="710"/>
      <c r="E60" s="809" t="s">
        <v>1906</v>
      </c>
      <c r="F60" s="810"/>
      <c r="G60" s="629">
        <v>13036</v>
      </c>
    </row>
    <row r="61" spans="1:7" ht="14" x14ac:dyDescent="0.15">
      <c r="A61" s="627" t="s">
        <v>531</v>
      </c>
      <c r="B61" s="713"/>
      <c r="C61" s="625">
        <v>688</v>
      </c>
      <c r="E61" s="809" t="s">
        <v>1837</v>
      </c>
      <c r="F61" s="810"/>
      <c r="G61" s="629">
        <v>28009.19</v>
      </c>
    </row>
    <row r="62" spans="1:7" ht="14" x14ac:dyDescent="0.15">
      <c r="A62" s="627" t="s">
        <v>533</v>
      </c>
      <c r="B62" s="713"/>
      <c r="C62" s="625">
        <v>316.01</v>
      </c>
      <c r="E62" s="809" t="s">
        <v>3149</v>
      </c>
      <c r="F62" s="810"/>
      <c r="G62" s="629">
        <v>1333</v>
      </c>
    </row>
    <row r="63" spans="1:7" ht="13.25" customHeight="1" x14ac:dyDescent="0.15">
      <c r="A63" s="712" t="s">
        <v>570</v>
      </c>
      <c r="B63" s="713"/>
      <c r="C63" s="628">
        <v>1004.01</v>
      </c>
      <c r="E63" s="809" t="s">
        <v>1908</v>
      </c>
      <c r="F63" s="810"/>
      <c r="G63" s="629">
        <v>3406.65</v>
      </c>
    </row>
    <row r="64" spans="1:7" ht="14" x14ac:dyDescent="0.15">
      <c r="A64" s="712" t="s">
        <v>51</v>
      </c>
      <c r="B64" s="713"/>
      <c r="C64" s="710"/>
      <c r="E64" s="800" t="s">
        <v>1854</v>
      </c>
      <c r="F64" s="808"/>
      <c r="G64" s="628">
        <v>78387.839999999997</v>
      </c>
    </row>
    <row r="65" spans="1:7" ht="14" x14ac:dyDescent="0.15">
      <c r="A65" s="627" t="s">
        <v>552</v>
      </c>
      <c r="B65" s="713"/>
      <c r="C65" s="625">
        <v>19</v>
      </c>
      <c r="E65" s="800" t="s">
        <v>3590</v>
      </c>
      <c r="F65" s="808"/>
      <c r="G65" s="626"/>
    </row>
    <row r="66" spans="1:7" ht="14" x14ac:dyDescent="0.15">
      <c r="A66" s="712" t="s">
        <v>571</v>
      </c>
      <c r="B66" s="713"/>
      <c r="C66" s="635">
        <v>19</v>
      </c>
      <c r="E66" s="809" t="s">
        <v>1837</v>
      </c>
      <c r="F66" s="810"/>
      <c r="G66" s="625">
        <v>458</v>
      </c>
    </row>
    <row r="67" spans="1:7" ht="14" x14ac:dyDescent="0.15">
      <c r="A67" s="712" t="s">
        <v>572</v>
      </c>
      <c r="B67" s="713"/>
      <c r="C67" s="710"/>
      <c r="E67" s="800" t="s">
        <v>3591</v>
      </c>
      <c r="F67" s="808"/>
      <c r="G67" s="635">
        <v>458</v>
      </c>
    </row>
    <row r="68" spans="1:7" ht="14" x14ac:dyDescent="0.15">
      <c r="A68" s="627" t="s">
        <v>554</v>
      </c>
      <c r="B68" s="713"/>
      <c r="C68" s="629">
        <v>23604.83</v>
      </c>
      <c r="E68" s="800" t="s">
        <v>1859</v>
      </c>
      <c r="F68" s="808"/>
      <c r="G68" s="626"/>
    </row>
    <row r="69" spans="1:7" ht="14" x14ac:dyDescent="0.15">
      <c r="A69" s="712" t="s">
        <v>573</v>
      </c>
      <c r="B69" s="713"/>
      <c r="C69" s="628">
        <v>23604.83</v>
      </c>
      <c r="E69" s="809" t="s">
        <v>1837</v>
      </c>
      <c r="F69" s="810"/>
      <c r="G69" s="625">
        <v>95</v>
      </c>
    </row>
    <row r="70" spans="1:7" ht="13.25" customHeight="1" x14ac:dyDescent="0.15">
      <c r="A70" s="712" t="s">
        <v>627</v>
      </c>
      <c r="B70" s="713"/>
      <c r="C70" s="710"/>
      <c r="E70" s="800" t="s">
        <v>1860</v>
      </c>
      <c r="F70" s="808"/>
      <c r="G70" s="635">
        <v>95</v>
      </c>
    </row>
    <row r="71" spans="1:7" ht="14" x14ac:dyDescent="0.15">
      <c r="A71" s="627" t="s">
        <v>3568</v>
      </c>
      <c r="B71" s="713"/>
      <c r="C71" s="625">
        <v>82</v>
      </c>
      <c r="E71" s="800" t="s">
        <v>1861</v>
      </c>
      <c r="F71" s="808"/>
      <c r="G71" s="626"/>
    </row>
    <row r="72" spans="1:7" ht="13.25" customHeight="1" x14ac:dyDescent="0.15">
      <c r="A72" s="712" t="s">
        <v>628</v>
      </c>
      <c r="B72" s="713"/>
      <c r="C72" s="635">
        <v>82</v>
      </c>
      <c r="E72" s="809" t="s">
        <v>1839</v>
      </c>
      <c r="F72" s="810"/>
      <c r="G72" s="625">
        <v>194</v>
      </c>
    </row>
    <row r="73" spans="1:7" ht="13.25" customHeight="1" x14ac:dyDescent="0.15">
      <c r="A73" s="712" t="s">
        <v>631</v>
      </c>
      <c r="B73" s="713"/>
      <c r="C73" s="711"/>
      <c r="E73" s="800" t="s">
        <v>1862</v>
      </c>
      <c r="F73" s="808"/>
      <c r="G73" s="635">
        <v>194</v>
      </c>
    </row>
    <row r="74" spans="1:7" ht="14" x14ac:dyDescent="0.15">
      <c r="A74" s="627" t="s">
        <v>3567</v>
      </c>
      <c r="B74" s="713"/>
      <c r="C74" s="625">
        <v>535</v>
      </c>
      <c r="E74" s="800" t="s">
        <v>1914</v>
      </c>
      <c r="F74" s="808"/>
      <c r="G74" s="626"/>
    </row>
    <row r="75" spans="1:7" ht="13.25" customHeight="1" x14ac:dyDescent="0.15">
      <c r="A75" s="712" t="s">
        <v>632</v>
      </c>
      <c r="B75" s="713"/>
      <c r="C75" s="635">
        <v>535</v>
      </c>
      <c r="E75" s="809" t="s">
        <v>3148</v>
      </c>
      <c r="F75" s="810"/>
      <c r="G75" s="629">
        <v>2061</v>
      </c>
    </row>
    <row r="76" spans="1:7" ht="14" x14ac:dyDescent="0.15">
      <c r="A76" s="712" t="s">
        <v>633</v>
      </c>
      <c r="B76" s="713"/>
      <c r="C76" s="710"/>
      <c r="E76" s="800" t="s">
        <v>1915</v>
      </c>
      <c r="F76" s="808"/>
      <c r="G76" s="628">
        <v>2061</v>
      </c>
    </row>
    <row r="77" spans="1:7" ht="14" x14ac:dyDescent="0.15">
      <c r="A77" s="627" t="s">
        <v>3565</v>
      </c>
      <c r="B77" s="713"/>
      <c r="C77" s="629">
        <v>1474</v>
      </c>
      <c r="E77" s="800" t="s">
        <v>1863</v>
      </c>
      <c r="F77" s="808"/>
      <c r="G77" s="626"/>
    </row>
    <row r="78" spans="1:7" ht="14" x14ac:dyDescent="0.15">
      <c r="A78" s="712" t="s">
        <v>634</v>
      </c>
      <c r="B78" s="713"/>
      <c r="C78" s="628">
        <v>1474</v>
      </c>
      <c r="E78" s="809" t="s">
        <v>1815</v>
      </c>
      <c r="F78" s="810"/>
      <c r="G78" s="629">
        <v>2444</v>
      </c>
    </row>
    <row r="79" spans="1:7" ht="14" x14ac:dyDescent="0.15">
      <c r="A79" s="712" t="s">
        <v>578</v>
      </c>
      <c r="B79" s="713"/>
      <c r="C79" s="710"/>
      <c r="E79" s="548"/>
      <c r="F79" s="548"/>
      <c r="G79" s="548"/>
    </row>
    <row r="80" spans="1:7" ht="14" x14ac:dyDescent="0.15">
      <c r="A80" s="627" t="s">
        <v>531</v>
      </c>
      <c r="B80" s="713"/>
      <c r="C80" s="629">
        <v>13001</v>
      </c>
      <c r="E80" s="809" t="s">
        <v>3147</v>
      </c>
      <c r="F80" s="810"/>
      <c r="G80" s="629">
        <v>2041</v>
      </c>
    </row>
    <row r="81" spans="1:7" ht="14" x14ac:dyDescent="0.15">
      <c r="A81" s="627" t="s">
        <v>546</v>
      </c>
      <c r="B81" s="713"/>
      <c r="C81" s="629">
        <v>1508</v>
      </c>
      <c r="E81" s="800" t="s">
        <v>1864</v>
      </c>
      <c r="F81" s="808"/>
      <c r="G81" s="628">
        <v>4485</v>
      </c>
    </row>
    <row r="82" spans="1:7" ht="13.25" customHeight="1" x14ac:dyDescent="0.15">
      <c r="A82" s="712" t="s">
        <v>579</v>
      </c>
      <c r="B82" s="713"/>
      <c r="C82" s="628">
        <v>14509</v>
      </c>
      <c r="E82" s="800" t="s">
        <v>1865</v>
      </c>
      <c r="F82" s="808"/>
      <c r="G82" s="636"/>
    </row>
    <row r="83" spans="1:7" ht="13.25" customHeight="1" x14ac:dyDescent="0.15">
      <c r="A83" s="712" t="s">
        <v>580</v>
      </c>
      <c r="B83" s="713"/>
      <c r="C83" s="710"/>
      <c r="E83" s="809" t="s">
        <v>1833</v>
      </c>
      <c r="F83" s="810"/>
      <c r="G83" s="629">
        <v>3770.14</v>
      </c>
    </row>
    <row r="84" spans="1:7" ht="14" x14ac:dyDescent="0.15">
      <c r="A84" s="627" t="s">
        <v>531</v>
      </c>
      <c r="B84" s="713"/>
      <c r="C84" s="629">
        <v>103408</v>
      </c>
      <c r="E84" s="809" t="s">
        <v>3142</v>
      </c>
      <c r="F84" s="810"/>
      <c r="G84" s="629">
        <v>13151.35</v>
      </c>
    </row>
    <row r="85" spans="1:7" ht="13.25" customHeight="1" x14ac:dyDescent="0.15">
      <c r="A85" s="712" t="s">
        <v>581</v>
      </c>
      <c r="B85" s="713"/>
      <c r="C85" s="628">
        <v>103408</v>
      </c>
      <c r="E85" s="800" t="s">
        <v>1866</v>
      </c>
      <c r="F85" s="808"/>
      <c r="G85" s="628">
        <v>16921.490000000002</v>
      </c>
    </row>
    <row r="86" spans="1:7" x14ac:dyDescent="0.15">
      <c r="A86" s="714"/>
      <c r="B86" s="714"/>
      <c r="C86" s="714"/>
      <c r="E86" s="800" t="s">
        <v>1916</v>
      </c>
      <c r="F86" s="808"/>
      <c r="G86" s="626"/>
    </row>
    <row r="87" spans="1:7" ht="13.25" customHeight="1" x14ac:dyDescent="0.15">
      <c r="A87" s="712" t="s">
        <v>582</v>
      </c>
      <c r="B87" s="713"/>
      <c r="C87" s="710"/>
      <c r="E87" s="809" t="s">
        <v>1833</v>
      </c>
      <c r="F87" s="810"/>
      <c r="G87" s="625">
        <v>68</v>
      </c>
    </row>
    <row r="88" spans="1:7" ht="14" x14ac:dyDescent="0.15">
      <c r="A88" s="627" t="s">
        <v>531</v>
      </c>
      <c r="B88" s="713"/>
      <c r="C88" s="629">
        <v>1258</v>
      </c>
      <c r="E88" s="809" t="s">
        <v>3142</v>
      </c>
      <c r="F88" s="810"/>
      <c r="G88" s="625">
        <v>741</v>
      </c>
    </row>
    <row r="89" spans="1:7" ht="13.25" customHeight="1" x14ac:dyDescent="0.15">
      <c r="A89" s="712" t="s">
        <v>583</v>
      </c>
      <c r="B89" s="713"/>
      <c r="C89" s="628">
        <v>1258</v>
      </c>
      <c r="E89" s="800" t="s">
        <v>1917</v>
      </c>
      <c r="F89" s="808"/>
      <c r="G89" s="635">
        <v>809</v>
      </c>
    </row>
    <row r="90" spans="1:7" ht="14" x14ac:dyDescent="0.15">
      <c r="A90" s="712" t="s">
        <v>584</v>
      </c>
      <c r="B90" s="713"/>
      <c r="C90" s="710"/>
      <c r="E90" s="800" t="s">
        <v>1867</v>
      </c>
      <c r="F90" s="808"/>
      <c r="G90" s="626"/>
    </row>
    <row r="91" spans="1:7" ht="14" x14ac:dyDescent="0.15">
      <c r="A91" s="627" t="s">
        <v>531</v>
      </c>
      <c r="B91" s="713"/>
      <c r="C91" s="625">
        <v>147</v>
      </c>
      <c r="E91" s="809" t="s">
        <v>1813</v>
      </c>
      <c r="F91" s="810"/>
      <c r="G91" s="629">
        <v>1052</v>
      </c>
    </row>
    <row r="92" spans="1:7" ht="14" x14ac:dyDescent="0.15">
      <c r="A92" s="627" t="s">
        <v>546</v>
      </c>
      <c r="B92" s="713"/>
      <c r="C92" s="625">
        <v>58</v>
      </c>
      <c r="E92" s="800" t="s">
        <v>1868</v>
      </c>
      <c r="F92" s="808"/>
      <c r="G92" s="628">
        <v>1052</v>
      </c>
    </row>
    <row r="93" spans="1:7" ht="13.25" customHeight="1" x14ac:dyDescent="0.15">
      <c r="A93" s="712" t="s">
        <v>585</v>
      </c>
      <c r="B93" s="713"/>
      <c r="C93" s="635">
        <v>205</v>
      </c>
      <c r="E93" s="800" t="s">
        <v>1869</v>
      </c>
      <c r="F93" s="808"/>
      <c r="G93" s="636"/>
    </row>
    <row r="94" spans="1:7" ht="13.25" customHeight="1" x14ac:dyDescent="0.15">
      <c r="A94" s="712" t="s">
        <v>586</v>
      </c>
      <c r="B94" s="713"/>
      <c r="C94" s="710"/>
      <c r="E94" s="809" t="s">
        <v>1896</v>
      </c>
      <c r="F94" s="810"/>
      <c r="G94" s="718">
        <v>-1162</v>
      </c>
    </row>
    <row r="95" spans="1:7" ht="14" x14ac:dyDescent="0.15">
      <c r="A95" s="627" t="s">
        <v>535</v>
      </c>
      <c r="B95" s="713"/>
      <c r="C95" s="629">
        <v>1110</v>
      </c>
      <c r="E95" s="809" t="s">
        <v>1831</v>
      </c>
      <c r="F95" s="810"/>
      <c r="G95" s="629">
        <v>7105</v>
      </c>
    </row>
    <row r="96" spans="1:7" ht="13.25" customHeight="1" x14ac:dyDescent="0.15">
      <c r="A96" s="712" t="s">
        <v>587</v>
      </c>
      <c r="B96" s="713"/>
      <c r="C96" s="628">
        <v>1110</v>
      </c>
      <c r="E96" s="809" t="s">
        <v>1835</v>
      </c>
      <c r="F96" s="810"/>
      <c r="G96" s="629">
        <v>6410</v>
      </c>
    </row>
    <row r="97" spans="1:7" ht="14" x14ac:dyDescent="0.15">
      <c r="A97" s="712" t="s">
        <v>588</v>
      </c>
      <c r="B97" s="713"/>
      <c r="C97" s="710"/>
      <c r="E97" s="809" t="s">
        <v>1906</v>
      </c>
      <c r="F97" s="810"/>
      <c r="G97" s="629">
        <v>19609</v>
      </c>
    </row>
    <row r="98" spans="1:7" ht="14" x14ac:dyDescent="0.15">
      <c r="A98" s="627" t="s">
        <v>527</v>
      </c>
      <c r="B98" s="713"/>
      <c r="C98" s="625">
        <v>500</v>
      </c>
      <c r="E98" s="809" t="s">
        <v>3151</v>
      </c>
      <c r="F98" s="810"/>
      <c r="G98" s="629">
        <v>66664</v>
      </c>
    </row>
    <row r="99" spans="1:7" ht="14" x14ac:dyDescent="0.15">
      <c r="A99" s="627" t="s">
        <v>531</v>
      </c>
      <c r="B99" s="713"/>
      <c r="C99" s="629">
        <v>2769</v>
      </c>
      <c r="E99" s="809" t="s">
        <v>1847</v>
      </c>
      <c r="F99" s="810"/>
      <c r="G99" s="629">
        <v>71675</v>
      </c>
    </row>
    <row r="100" spans="1:7" ht="14" x14ac:dyDescent="0.15">
      <c r="A100" s="627" t="s">
        <v>3561</v>
      </c>
      <c r="B100" s="713"/>
      <c r="C100" s="625">
        <v>134</v>
      </c>
      <c r="E100" s="800" t="s">
        <v>1870</v>
      </c>
      <c r="F100" s="808"/>
      <c r="G100" s="628">
        <v>170301</v>
      </c>
    </row>
    <row r="101" spans="1:7" ht="14" x14ac:dyDescent="0.15">
      <c r="A101" s="712" t="s">
        <v>589</v>
      </c>
      <c r="B101" s="713"/>
      <c r="C101" s="628">
        <v>3403</v>
      </c>
      <c r="E101" s="800" t="s">
        <v>1871</v>
      </c>
      <c r="F101" s="808"/>
      <c r="G101" s="636"/>
    </row>
    <row r="102" spans="1:7" ht="14" x14ac:dyDescent="0.15">
      <c r="A102" s="712" t="s">
        <v>3571</v>
      </c>
      <c r="B102" s="713"/>
      <c r="C102" s="710"/>
      <c r="E102" s="809" t="s">
        <v>1896</v>
      </c>
      <c r="F102" s="810"/>
      <c r="G102" s="625">
        <v>113</v>
      </c>
    </row>
    <row r="103" spans="1:7" ht="14" x14ac:dyDescent="0.15">
      <c r="A103" s="627" t="s">
        <v>527</v>
      </c>
      <c r="B103" s="713"/>
      <c r="C103" s="625">
        <v>500</v>
      </c>
      <c r="E103" s="809" t="s">
        <v>1829</v>
      </c>
      <c r="F103" s="810"/>
      <c r="G103" s="629">
        <v>27560</v>
      </c>
    </row>
    <row r="104" spans="1:7" ht="14" x14ac:dyDescent="0.15">
      <c r="A104" s="627" t="s">
        <v>531</v>
      </c>
      <c r="B104" s="713"/>
      <c r="C104" s="625">
        <v>504</v>
      </c>
      <c r="E104" s="809" t="s">
        <v>3588</v>
      </c>
      <c r="F104" s="810"/>
      <c r="G104" s="625">
        <v>68</v>
      </c>
    </row>
    <row r="105" spans="1:7" ht="13.25" customHeight="1" x14ac:dyDescent="0.15">
      <c r="A105" s="712" t="s">
        <v>3572</v>
      </c>
      <c r="B105" s="713"/>
      <c r="C105" s="628">
        <v>1004</v>
      </c>
      <c r="E105" s="809" t="s">
        <v>3150</v>
      </c>
      <c r="F105" s="810"/>
      <c r="G105" s="629">
        <v>32254</v>
      </c>
    </row>
    <row r="106" spans="1:7" ht="14" x14ac:dyDescent="0.15">
      <c r="A106" s="712" t="s">
        <v>590</v>
      </c>
      <c r="B106" s="713"/>
      <c r="C106" s="710"/>
      <c r="E106" s="809" t="s">
        <v>1908</v>
      </c>
      <c r="F106" s="810"/>
      <c r="G106" s="625">
        <v>849.55</v>
      </c>
    </row>
    <row r="107" spans="1:7" ht="14" x14ac:dyDescent="0.15">
      <c r="A107" s="627" t="s">
        <v>558</v>
      </c>
      <c r="B107" s="713"/>
      <c r="C107" s="629">
        <v>13482</v>
      </c>
      <c r="E107" s="809" t="s">
        <v>3589</v>
      </c>
      <c r="F107" s="810"/>
      <c r="G107" s="629">
        <v>2545.6799999999998</v>
      </c>
    </row>
    <row r="108" spans="1:7" ht="14" x14ac:dyDescent="0.15">
      <c r="A108" s="712" t="s">
        <v>591</v>
      </c>
      <c r="B108" s="713"/>
      <c r="C108" s="628">
        <v>13482</v>
      </c>
      <c r="E108" s="809" t="s">
        <v>1845</v>
      </c>
      <c r="F108" s="810"/>
      <c r="G108" s="629">
        <v>70414</v>
      </c>
    </row>
    <row r="109" spans="1:7" ht="14" x14ac:dyDescent="0.15">
      <c r="A109" s="712" t="s">
        <v>637</v>
      </c>
      <c r="B109" s="713"/>
      <c r="C109" s="710"/>
      <c r="E109" s="800" t="s">
        <v>1872</v>
      </c>
      <c r="F109" s="808"/>
      <c r="G109" s="628">
        <v>133804.23000000001</v>
      </c>
    </row>
    <row r="110" spans="1:7" ht="14" x14ac:dyDescent="0.15">
      <c r="A110" s="627" t="s">
        <v>603</v>
      </c>
      <c r="B110" s="713"/>
      <c r="C110" s="625">
        <v>365</v>
      </c>
      <c r="E110" s="548"/>
      <c r="F110" s="548"/>
      <c r="G110" s="548"/>
    </row>
    <row r="111" spans="1:7" ht="14" x14ac:dyDescent="0.15">
      <c r="A111" s="712" t="s">
        <v>638</v>
      </c>
      <c r="B111" s="713"/>
      <c r="C111" s="635">
        <v>365</v>
      </c>
      <c r="E111" s="800" t="s">
        <v>1920</v>
      </c>
      <c r="F111" s="808"/>
      <c r="G111" s="626"/>
    </row>
    <row r="112" spans="1:7" ht="14" x14ac:dyDescent="0.15">
      <c r="A112" s="712" t="s">
        <v>592</v>
      </c>
      <c r="B112" s="713"/>
      <c r="C112" s="710"/>
      <c r="E112" s="809" t="s">
        <v>1888</v>
      </c>
      <c r="F112" s="810"/>
      <c r="G112" s="625">
        <v>61</v>
      </c>
    </row>
    <row r="113" spans="1:7" ht="14" x14ac:dyDescent="0.15">
      <c r="A113" s="627" t="s">
        <v>556</v>
      </c>
      <c r="B113" s="713"/>
      <c r="C113" s="629">
        <v>30842</v>
      </c>
      <c r="E113" s="809" t="s">
        <v>3141</v>
      </c>
      <c r="F113" s="810"/>
      <c r="G113" s="625">
        <v>650</v>
      </c>
    </row>
    <row r="114" spans="1:7" ht="14" x14ac:dyDescent="0.15">
      <c r="A114" s="712" t="s">
        <v>593</v>
      </c>
      <c r="B114" s="713"/>
      <c r="C114" s="628">
        <v>30842</v>
      </c>
      <c r="E114" s="800" t="s">
        <v>1921</v>
      </c>
      <c r="F114" s="808"/>
      <c r="G114" s="635">
        <v>711</v>
      </c>
    </row>
    <row r="115" spans="1:7" ht="14" x14ac:dyDescent="0.15">
      <c r="A115" s="712" t="s">
        <v>3573</v>
      </c>
      <c r="B115" s="713"/>
      <c r="C115" s="710"/>
      <c r="E115" s="800" t="s">
        <v>1879</v>
      </c>
      <c r="F115" s="808"/>
      <c r="G115" s="626"/>
    </row>
    <row r="116" spans="1:7" ht="14" x14ac:dyDescent="0.15">
      <c r="A116" s="627" t="s">
        <v>1391</v>
      </c>
      <c r="B116" s="713"/>
      <c r="C116" s="625">
        <v>360.86</v>
      </c>
      <c r="E116" s="809" t="s">
        <v>1843</v>
      </c>
      <c r="F116" s="810"/>
      <c r="G116" s="625">
        <v>645</v>
      </c>
    </row>
    <row r="117" spans="1:7" ht="13.25" customHeight="1" x14ac:dyDescent="0.15">
      <c r="A117" s="712" t="s">
        <v>3574</v>
      </c>
      <c r="B117" s="713"/>
      <c r="C117" s="635">
        <v>360.86</v>
      </c>
      <c r="E117" s="800" t="s">
        <v>1880</v>
      </c>
      <c r="F117" s="808"/>
      <c r="G117" s="635">
        <v>645</v>
      </c>
    </row>
    <row r="118" spans="1:7" ht="14" x14ac:dyDescent="0.15">
      <c r="A118" s="712" t="s">
        <v>1395</v>
      </c>
      <c r="B118" s="713"/>
      <c r="C118" s="710"/>
      <c r="E118" s="800" t="s">
        <v>1922</v>
      </c>
      <c r="F118" s="808"/>
      <c r="G118" s="626"/>
    </row>
    <row r="119" spans="1:7" ht="14" x14ac:dyDescent="0.15">
      <c r="A119" s="627" t="s">
        <v>1391</v>
      </c>
      <c r="B119" s="713"/>
      <c r="C119" s="625">
        <v>301.86</v>
      </c>
      <c r="E119" s="809" t="s">
        <v>3587</v>
      </c>
      <c r="F119" s="810"/>
      <c r="G119" s="629">
        <v>2551</v>
      </c>
    </row>
    <row r="120" spans="1:7" ht="14" x14ac:dyDescent="0.15">
      <c r="A120" s="712" t="s">
        <v>1396</v>
      </c>
      <c r="B120" s="713"/>
      <c r="C120" s="635">
        <v>301.86</v>
      </c>
      <c r="E120" s="809" t="s">
        <v>1910</v>
      </c>
      <c r="F120" s="810"/>
      <c r="G120" s="625">
        <v>100</v>
      </c>
    </row>
    <row r="121" spans="1:7" x14ac:dyDescent="0.15">
      <c r="A121" s="714"/>
      <c r="B121" s="714"/>
      <c r="C121" s="714"/>
      <c r="E121" s="800" t="s">
        <v>1923</v>
      </c>
      <c r="F121" s="808"/>
      <c r="G121" s="628">
        <v>2651</v>
      </c>
    </row>
    <row r="122" spans="1:7" ht="13.25" customHeight="1" x14ac:dyDescent="0.15">
      <c r="A122" s="712" t="s">
        <v>3575</v>
      </c>
      <c r="B122" s="713"/>
      <c r="C122" s="711"/>
      <c r="E122" s="800" t="s">
        <v>2271</v>
      </c>
      <c r="F122" s="808"/>
      <c r="G122" s="626"/>
    </row>
    <row r="123" spans="1:7" ht="13.25" customHeight="1" x14ac:dyDescent="0.15">
      <c r="A123" s="627" t="s">
        <v>3563</v>
      </c>
      <c r="B123" s="713"/>
      <c r="C123" s="629">
        <v>13561.14</v>
      </c>
      <c r="E123" s="809" t="s">
        <v>2269</v>
      </c>
      <c r="F123" s="810"/>
      <c r="G123" s="625">
        <v>785</v>
      </c>
    </row>
    <row r="124" spans="1:7" ht="13.25" customHeight="1" x14ac:dyDescent="0.15">
      <c r="A124" s="627" t="s">
        <v>3568</v>
      </c>
      <c r="B124" s="713"/>
      <c r="C124" s="625">
        <v>82</v>
      </c>
      <c r="E124" s="800" t="s">
        <v>2272</v>
      </c>
      <c r="F124" s="808"/>
      <c r="G124" s="635">
        <v>785</v>
      </c>
    </row>
    <row r="125" spans="1:7" ht="13.25" customHeight="1" x14ac:dyDescent="0.15">
      <c r="A125" s="712" t="s">
        <v>3576</v>
      </c>
      <c r="B125" s="713"/>
      <c r="C125" s="628">
        <v>13643.14</v>
      </c>
      <c r="E125" s="800" t="s">
        <v>1926</v>
      </c>
      <c r="F125" s="808"/>
      <c r="G125" s="626"/>
    </row>
    <row r="126" spans="1:7" ht="14" x14ac:dyDescent="0.15">
      <c r="A126" s="712" t="s">
        <v>526</v>
      </c>
      <c r="B126" s="713"/>
      <c r="C126" s="628">
        <v>275728.38</v>
      </c>
      <c r="E126" s="809" t="s">
        <v>1904</v>
      </c>
      <c r="F126" s="810"/>
      <c r="G126" s="625">
        <v>752</v>
      </c>
    </row>
    <row r="127" spans="1:7" x14ac:dyDescent="0.15">
      <c r="A127" s="23"/>
      <c r="B127" s="23"/>
      <c r="C127" s="23"/>
      <c r="E127" s="800" t="s">
        <v>1927</v>
      </c>
      <c r="F127" s="808"/>
      <c r="G127" s="635">
        <v>752</v>
      </c>
    </row>
    <row r="128" spans="1:7" x14ac:dyDescent="0.15">
      <c r="A128" s="23"/>
      <c r="B128" s="23"/>
      <c r="C128" s="23"/>
      <c r="E128" s="800" t="s">
        <v>1928</v>
      </c>
      <c r="F128" s="808"/>
      <c r="G128" s="626"/>
    </row>
    <row r="129" spans="1:7" x14ac:dyDescent="0.15">
      <c r="A129" s="23"/>
      <c r="B129" s="23"/>
      <c r="C129" s="23"/>
      <c r="E129" s="809" t="s">
        <v>1894</v>
      </c>
      <c r="F129" s="810"/>
      <c r="G129" s="629">
        <v>1358</v>
      </c>
    </row>
    <row r="130" spans="1:7" x14ac:dyDescent="0.15">
      <c r="A130" s="23"/>
      <c r="B130" s="23"/>
      <c r="C130" s="23"/>
      <c r="E130" s="800" t="s">
        <v>1929</v>
      </c>
      <c r="F130" s="808"/>
      <c r="G130" s="628">
        <v>1358</v>
      </c>
    </row>
    <row r="131" spans="1:7" x14ac:dyDescent="0.15">
      <c r="A131" s="23"/>
      <c r="B131" s="23"/>
      <c r="C131" s="23"/>
      <c r="E131" s="800" t="s">
        <v>2107</v>
      </c>
      <c r="F131" s="808"/>
      <c r="G131" s="636"/>
    </row>
    <row r="132" spans="1:7" x14ac:dyDescent="0.15">
      <c r="A132" s="23"/>
      <c r="B132" s="23"/>
      <c r="C132" s="23"/>
      <c r="E132" s="809" t="s">
        <v>2095</v>
      </c>
      <c r="F132" s="810"/>
      <c r="G132" s="625">
        <v>400</v>
      </c>
    </row>
    <row r="133" spans="1:7" x14ac:dyDescent="0.15">
      <c r="A133" s="23"/>
      <c r="B133" s="23"/>
      <c r="C133" s="23"/>
      <c r="E133" s="800" t="s">
        <v>2108</v>
      </c>
      <c r="F133" s="808"/>
      <c r="G133" s="635">
        <v>400</v>
      </c>
    </row>
    <row r="134" spans="1:7" x14ac:dyDescent="0.15">
      <c r="A134" s="23"/>
      <c r="B134" s="23"/>
      <c r="C134" s="23"/>
      <c r="E134" s="800" t="s">
        <v>1930</v>
      </c>
      <c r="F134" s="808"/>
      <c r="G134" s="626"/>
    </row>
    <row r="135" spans="1:7" x14ac:dyDescent="0.15">
      <c r="A135" s="23"/>
      <c r="B135" s="23"/>
      <c r="C135" s="23"/>
      <c r="E135" s="809" t="s">
        <v>1898</v>
      </c>
      <c r="F135" s="810"/>
      <c r="G135" s="629">
        <v>17611.13</v>
      </c>
    </row>
    <row r="136" spans="1:7" x14ac:dyDescent="0.15">
      <c r="A136" s="23"/>
      <c r="B136" s="23"/>
      <c r="C136" s="23"/>
      <c r="E136" s="800" t="s">
        <v>1931</v>
      </c>
      <c r="F136" s="808"/>
      <c r="G136" s="628">
        <v>17611.13</v>
      </c>
    </row>
    <row r="137" spans="1:7" x14ac:dyDescent="0.15">
      <c r="A137" s="23"/>
      <c r="B137" s="23"/>
      <c r="C137" s="23"/>
      <c r="E137" s="800" t="s">
        <v>1932</v>
      </c>
      <c r="F137" s="808"/>
      <c r="G137" s="626"/>
    </row>
    <row r="138" spans="1:7" x14ac:dyDescent="0.15">
      <c r="A138" s="23"/>
      <c r="B138" s="23"/>
      <c r="C138" s="23"/>
      <c r="E138" s="809" t="s">
        <v>1819</v>
      </c>
      <c r="F138" s="810"/>
      <c r="G138" s="629">
        <v>9879</v>
      </c>
    </row>
    <row r="139" spans="1:7" x14ac:dyDescent="0.15">
      <c r="A139" s="23"/>
      <c r="B139" s="23"/>
      <c r="C139" s="23"/>
      <c r="E139" s="800" t="s">
        <v>1933</v>
      </c>
      <c r="F139" s="808"/>
      <c r="G139" s="628">
        <v>9879</v>
      </c>
    </row>
    <row r="140" spans="1:7" x14ac:dyDescent="0.15">
      <c r="A140" s="23"/>
      <c r="B140" s="23"/>
      <c r="C140" s="23"/>
      <c r="E140" s="800" t="s">
        <v>1881</v>
      </c>
      <c r="F140" s="808"/>
      <c r="G140" s="626"/>
    </row>
    <row r="141" spans="1:7" x14ac:dyDescent="0.15">
      <c r="A141" s="23"/>
      <c r="B141" s="23"/>
      <c r="C141" s="23"/>
      <c r="E141" s="809" t="s">
        <v>1841</v>
      </c>
      <c r="F141" s="810"/>
      <c r="G141" s="625">
        <v>139</v>
      </c>
    </row>
    <row r="142" spans="1:7" x14ac:dyDescent="0.15">
      <c r="A142" s="23"/>
      <c r="B142" s="23"/>
      <c r="C142" s="23"/>
      <c r="E142" s="800" t="s">
        <v>1882</v>
      </c>
      <c r="F142" s="808"/>
      <c r="G142" s="635">
        <v>139</v>
      </c>
    </row>
    <row r="143" spans="1:7" x14ac:dyDescent="0.15">
      <c r="A143" s="23"/>
      <c r="B143" s="23"/>
      <c r="C143" s="23"/>
      <c r="E143" s="548"/>
      <c r="F143" s="548"/>
      <c r="G143" s="548"/>
    </row>
    <row r="144" spans="1:7" x14ac:dyDescent="0.15">
      <c r="A144" s="23"/>
      <c r="B144" s="23"/>
      <c r="C144" s="23"/>
      <c r="E144" s="800" t="s">
        <v>1885</v>
      </c>
      <c r="F144" s="808"/>
      <c r="G144" s="626"/>
    </row>
    <row r="145" spans="1:7" x14ac:dyDescent="0.15">
      <c r="A145" s="23"/>
      <c r="B145" s="23"/>
      <c r="C145" s="23"/>
      <c r="E145" s="809" t="s">
        <v>1817</v>
      </c>
      <c r="F145" s="810"/>
      <c r="G145" s="629">
        <v>5519</v>
      </c>
    </row>
    <row r="146" spans="1:7" x14ac:dyDescent="0.15">
      <c r="A146" s="23"/>
      <c r="B146" s="23"/>
      <c r="C146" s="23"/>
      <c r="E146" s="800" t="s">
        <v>1886</v>
      </c>
      <c r="F146" s="808"/>
      <c r="G146" s="628">
        <v>5519</v>
      </c>
    </row>
    <row r="147" spans="1:7" x14ac:dyDescent="0.15">
      <c r="A147" s="23"/>
      <c r="B147" s="23"/>
      <c r="C147" s="23"/>
      <c r="E147" s="800" t="s">
        <v>3145</v>
      </c>
      <c r="F147" s="808"/>
      <c r="G147" s="636"/>
    </row>
    <row r="148" spans="1:7" x14ac:dyDescent="0.15">
      <c r="A148" s="23"/>
      <c r="B148" s="23"/>
      <c r="C148" s="23"/>
      <c r="E148" s="809" t="s">
        <v>1813</v>
      </c>
      <c r="F148" s="810"/>
      <c r="G148" s="629">
        <v>15756.79</v>
      </c>
    </row>
    <row r="149" spans="1:7" x14ac:dyDescent="0.15">
      <c r="A149" s="23"/>
      <c r="B149" s="23"/>
      <c r="C149" s="23"/>
      <c r="E149" s="809" t="s">
        <v>3139</v>
      </c>
      <c r="F149" s="810"/>
      <c r="G149" s="629">
        <v>28539</v>
      </c>
    </row>
    <row r="150" spans="1:7" x14ac:dyDescent="0.15">
      <c r="A150" s="23"/>
      <c r="B150" s="23"/>
      <c r="C150" s="23"/>
      <c r="E150" s="800" t="s">
        <v>3146</v>
      </c>
      <c r="F150" s="808"/>
      <c r="G150" s="628">
        <v>44295.79</v>
      </c>
    </row>
    <row r="151" spans="1:7" x14ac:dyDescent="0.15">
      <c r="A151" s="23"/>
      <c r="B151" s="23"/>
      <c r="C151" s="23"/>
      <c r="E151" s="800" t="s">
        <v>1849</v>
      </c>
      <c r="F151" s="808"/>
      <c r="G151" s="628">
        <v>840384.24</v>
      </c>
    </row>
    <row r="152" spans="1:7" x14ac:dyDescent="0.15">
      <c r="A152" s="23"/>
      <c r="B152" s="23"/>
      <c r="C152" s="23"/>
    </row>
    <row r="153" spans="1:7" x14ac:dyDescent="0.15">
      <c r="A153" s="23"/>
      <c r="B153" s="23"/>
      <c r="C153" s="23"/>
    </row>
    <row r="154" spans="1:7" x14ac:dyDescent="0.15">
      <c r="A154" s="23"/>
      <c r="B154" s="23"/>
      <c r="C154" s="23"/>
    </row>
    <row r="155" spans="1:7" x14ac:dyDescent="0.15">
      <c r="A155" s="23"/>
      <c r="B155" s="23"/>
      <c r="C155" s="23"/>
    </row>
    <row r="156" spans="1:7" x14ac:dyDescent="0.15">
      <c r="A156" s="23"/>
      <c r="B156" s="23"/>
      <c r="C156" s="23"/>
    </row>
    <row r="157" spans="1:7" x14ac:dyDescent="0.15">
      <c r="A157" s="23"/>
      <c r="B157" s="23"/>
      <c r="C157" s="23"/>
    </row>
  </sheetData>
  <mergeCells count="104">
    <mergeCell ref="E50:F50"/>
    <mergeCell ref="E51:F51"/>
    <mergeCell ref="E52:F52"/>
    <mergeCell ref="E83:F83"/>
    <mergeCell ref="E78:F78"/>
    <mergeCell ref="E74:F74"/>
    <mergeCell ref="E75:F75"/>
    <mergeCell ref="E47:F47"/>
    <mergeCell ref="E48:F48"/>
    <mergeCell ref="E68:F68"/>
    <mergeCell ref="E69:F69"/>
    <mergeCell ref="E64:F64"/>
    <mergeCell ref="E65:F65"/>
    <mergeCell ref="E60:F60"/>
    <mergeCell ref="E61:F61"/>
    <mergeCell ref="E59:F59"/>
    <mergeCell ref="E55:F55"/>
    <mergeCell ref="E56:F56"/>
    <mergeCell ref="E66:F66"/>
    <mergeCell ref="E67:F67"/>
    <mergeCell ref="E62:F62"/>
    <mergeCell ref="E63:F63"/>
    <mergeCell ref="E57:F57"/>
    <mergeCell ref="E58:F58"/>
    <mergeCell ref="E53:F53"/>
    <mergeCell ref="E54:F54"/>
    <mergeCell ref="E49:F49"/>
    <mergeCell ref="E45:F45"/>
    <mergeCell ref="E46:F46"/>
    <mergeCell ref="E128:F128"/>
    <mergeCell ref="E129:F129"/>
    <mergeCell ref="E127:F127"/>
    <mergeCell ref="E123:F123"/>
    <mergeCell ref="E124:F124"/>
    <mergeCell ref="E119:F119"/>
    <mergeCell ref="E120:F120"/>
    <mergeCell ref="E115:F115"/>
    <mergeCell ref="E116:F116"/>
    <mergeCell ref="E111:F111"/>
    <mergeCell ref="E112:F112"/>
    <mergeCell ref="E109:F109"/>
    <mergeCell ref="E105:F105"/>
    <mergeCell ref="E106:F106"/>
    <mergeCell ref="E101:F101"/>
    <mergeCell ref="E102:F102"/>
    <mergeCell ref="E97:F97"/>
    <mergeCell ref="E98:F98"/>
    <mergeCell ref="E93:F93"/>
    <mergeCell ref="E70:F70"/>
    <mergeCell ref="E71:F71"/>
    <mergeCell ref="E107:F107"/>
    <mergeCell ref="E108:F108"/>
    <mergeCell ref="E103:F103"/>
    <mergeCell ref="E104:F104"/>
    <mergeCell ref="E99:F99"/>
    <mergeCell ref="E100:F100"/>
    <mergeCell ref="E95:F95"/>
    <mergeCell ref="E96:F96"/>
    <mergeCell ref="E90:F90"/>
    <mergeCell ref="E91:F91"/>
    <mergeCell ref="E89:F89"/>
    <mergeCell ref="E84:F84"/>
    <mergeCell ref="E85:F85"/>
    <mergeCell ref="E80:F80"/>
    <mergeCell ref="E81:F81"/>
    <mergeCell ref="E76:F76"/>
    <mergeCell ref="E77:F77"/>
    <mergeCell ref="E72:F72"/>
    <mergeCell ref="E73:F73"/>
    <mergeCell ref="E86:F86"/>
    <mergeCell ref="E87:F87"/>
    <mergeCell ref="E82:F82"/>
    <mergeCell ref="E94:F94"/>
    <mergeCell ref="E92:F92"/>
    <mergeCell ref="E88:F88"/>
    <mergeCell ref="E140:F140"/>
    <mergeCell ref="E141:F141"/>
    <mergeCell ref="E138:F138"/>
    <mergeCell ref="E139:F139"/>
    <mergeCell ref="E136:F136"/>
    <mergeCell ref="E137:F137"/>
    <mergeCell ref="E134:F134"/>
    <mergeCell ref="E135:F135"/>
    <mergeCell ref="E132:F132"/>
    <mergeCell ref="E133:F133"/>
    <mergeCell ref="E130:F130"/>
    <mergeCell ref="E131:F131"/>
    <mergeCell ref="E125:F125"/>
    <mergeCell ref="E126:F126"/>
    <mergeCell ref="E121:F121"/>
    <mergeCell ref="E122:F122"/>
    <mergeCell ref="E117:F117"/>
    <mergeCell ref="E118:F118"/>
    <mergeCell ref="E113:F113"/>
    <mergeCell ref="E114:F114"/>
    <mergeCell ref="E151:F151"/>
    <mergeCell ref="E149:F149"/>
    <mergeCell ref="E150:F150"/>
    <mergeCell ref="E147:F147"/>
    <mergeCell ref="E148:F148"/>
    <mergeCell ref="E145:F145"/>
    <mergeCell ref="E146:F146"/>
    <mergeCell ref="E142:F142"/>
    <mergeCell ref="E144:F144"/>
  </mergeCells>
  <pageMargins left="0.7" right="0.7" top="0.75" bottom="0.75" header="0.3" footer="0.3"/>
  <pageSetup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1BA8-E501-402B-9EB6-45643FC210C1}">
  <sheetPr>
    <pageSetUpPr fitToPage="1"/>
  </sheetPr>
  <dimension ref="A1:Q64"/>
  <sheetViews>
    <sheetView workbookViewId="0">
      <selection activeCell="K17" sqref="K17"/>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6640625" customWidth="1"/>
    <col min="15" max="15" width="15.6640625" customWidth="1"/>
    <col min="17" max="17" width="14" bestFit="1" customWidth="1"/>
  </cols>
  <sheetData>
    <row r="1" spans="1:16" ht="97.25" customHeight="1" thickBot="1" x14ac:dyDescent="0.2">
      <c r="A1" s="773"/>
      <c r="B1" s="773"/>
      <c r="C1" s="773"/>
      <c r="D1" s="773"/>
      <c r="E1" s="773"/>
      <c r="F1" s="773"/>
      <c r="G1" s="773"/>
      <c r="H1" s="773"/>
      <c r="I1" s="773"/>
      <c r="J1" s="773"/>
      <c r="K1" s="773"/>
      <c r="L1" s="773"/>
      <c r="M1" s="774"/>
    </row>
    <row r="2" spans="1:16" ht="17" thickBot="1" x14ac:dyDescent="0.25">
      <c r="A2" s="43">
        <v>45078</v>
      </c>
      <c r="B2" s="44"/>
      <c r="C2" s="44"/>
      <c r="D2" s="44"/>
      <c r="E2" s="44"/>
      <c r="F2" s="44"/>
      <c r="G2" s="44"/>
      <c r="H2" s="44"/>
      <c r="I2" s="44"/>
      <c r="J2" s="44"/>
      <c r="K2" s="44"/>
      <c r="L2" s="44"/>
      <c r="M2" s="45" t="s">
        <v>66</v>
      </c>
      <c r="O2" s="23"/>
    </row>
    <row r="3" spans="1:16" ht="17" thickBot="1" x14ac:dyDescent="0.2">
      <c r="A3" s="46"/>
      <c r="B3" s="777" t="s">
        <v>67</v>
      </c>
      <c r="C3" s="766"/>
      <c r="D3" s="768"/>
      <c r="E3" s="766" t="s">
        <v>48</v>
      </c>
      <c r="F3" s="766"/>
      <c r="G3" s="767"/>
      <c r="H3" s="766" t="s">
        <v>68</v>
      </c>
      <c r="I3" s="766"/>
      <c r="J3" s="767"/>
      <c r="K3" s="766" t="s">
        <v>49</v>
      </c>
      <c r="L3" s="766"/>
      <c r="M3" s="768"/>
      <c r="O3" s="23"/>
    </row>
    <row r="4" spans="1:16" ht="17" thickBot="1" x14ac:dyDescent="0.2">
      <c r="A4" s="47" t="s">
        <v>17</v>
      </c>
      <c r="B4" s="48" t="s">
        <v>2</v>
      </c>
      <c r="C4" s="48" t="s">
        <v>50</v>
      </c>
      <c r="D4" s="48" t="s">
        <v>0</v>
      </c>
      <c r="E4" s="48" t="s">
        <v>2</v>
      </c>
      <c r="F4" s="48" t="s">
        <v>50</v>
      </c>
      <c r="G4" s="48" t="s">
        <v>0</v>
      </c>
      <c r="H4" s="48" t="s">
        <v>2</v>
      </c>
      <c r="I4" s="48" t="s">
        <v>50</v>
      </c>
      <c r="J4" s="48" t="s">
        <v>0</v>
      </c>
      <c r="K4" s="49" t="s">
        <v>2</v>
      </c>
      <c r="L4" s="48" t="s">
        <v>50</v>
      </c>
      <c r="M4" s="50" t="s">
        <v>0</v>
      </c>
    </row>
    <row r="5" spans="1:16" ht="16" x14ac:dyDescent="0.2">
      <c r="A5" s="51" t="s">
        <v>42</v>
      </c>
      <c r="B5" s="225">
        <v>0</v>
      </c>
      <c r="C5" s="225">
        <v>0</v>
      </c>
      <c r="D5" s="120">
        <v>0</v>
      </c>
      <c r="E5" s="231">
        <v>4</v>
      </c>
      <c r="F5" s="231">
        <v>4</v>
      </c>
      <c r="G5" s="398">
        <v>361041.08</v>
      </c>
      <c r="H5" s="238">
        <f>SUM(B5+'May Report'!H5)</f>
        <v>17</v>
      </c>
      <c r="I5" s="238">
        <f>SUM(C5+'May Report'!I5)</f>
        <v>17</v>
      </c>
      <c r="J5" s="291">
        <f>SUM(D5+'May Report'!J5)</f>
        <v>1600627.17</v>
      </c>
      <c r="K5" s="231">
        <f>SUM(E5+'May Report'!K5)</f>
        <v>17</v>
      </c>
      <c r="L5" s="231">
        <f>SUM(F5+'May Report'!L5)</f>
        <v>17</v>
      </c>
      <c r="M5" s="294">
        <f>SUM(G5+'May Report'!M5)</f>
        <v>1575102.6300000001</v>
      </c>
      <c r="O5" s="331" t="s">
        <v>4008</v>
      </c>
      <c r="P5">
        <f>SUM(I5+I6+I10)</f>
        <v>144</v>
      </c>
    </row>
    <row r="6" spans="1:16" ht="16" x14ac:dyDescent="0.2">
      <c r="A6" s="52" t="s">
        <v>41</v>
      </c>
      <c r="B6" s="225">
        <f>'06 Data Dump'!R121</f>
        <v>16</v>
      </c>
      <c r="C6" s="225">
        <f>'06 Data Dump'!S121</f>
        <v>16</v>
      </c>
      <c r="D6" s="364">
        <f>'06 Data Dump'!T121</f>
        <v>2051832.0799999998</v>
      </c>
      <c r="E6" s="233">
        <v>9</v>
      </c>
      <c r="F6" s="233">
        <v>9</v>
      </c>
      <c r="G6" s="398">
        <v>1275967.22</v>
      </c>
      <c r="H6" s="228">
        <f>SUM(B6+'May Report'!H6)</f>
        <v>106</v>
      </c>
      <c r="I6" s="228">
        <f>SUM(C6+'May Report'!I6)</f>
        <v>106</v>
      </c>
      <c r="J6" s="292">
        <f>SUM(D6+'May Report'!J6)</f>
        <v>14108493.77</v>
      </c>
      <c r="K6" s="233">
        <f>SUM(E6+'May Report'!K6)</f>
        <v>120</v>
      </c>
      <c r="L6" s="233">
        <f>SUM(F6+'May Report'!L6)</f>
        <v>120</v>
      </c>
      <c r="M6" s="295">
        <f>SUM(G6+'May Report'!M6)</f>
        <v>15657038.910000002</v>
      </c>
      <c r="O6" t="s">
        <v>3593</v>
      </c>
      <c r="P6">
        <f>SUM(I7)</f>
        <v>17</v>
      </c>
    </row>
    <row r="7" spans="1:16" ht="16" x14ac:dyDescent="0.2">
      <c r="A7" s="52" t="s">
        <v>5</v>
      </c>
      <c r="B7" s="226">
        <f>'06 Data Dump'!R124</f>
        <v>1</v>
      </c>
      <c r="C7" s="372">
        <f>'06 Data Dump'!S124</f>
        <v>2</v>
      </c>
      <c r="D7" s="365">
        <f>'06 Data Dump'!T124</f>
        <v>168462.9</v>
      </c>
      <c r="E7" s="233">
        <v>4</v>
      </c>
      <c r="F7" s="233">
        <v>8</v>
      </c>
      <c r="G7" s="398">
        <v>311789.96999999997</v>
      </c>
      <c r="H7" s="228">
        <f>SUM(B7+'May Report'!H7)</f>
        <v>9</v>
      </c>
      <c r="I7" s="228">
        <f>SUM(C7+'May Report'!I7)</f>
        <v>17</v>
      </c>
      <c r="J7" s="292">
        <f>SUM(D7+'May Report'!J7)</f>
        <v>676072.85</v>
      </c>
      <c r="K7" s="233">
        <f>SUM(E7+'May Report'!K7)</f>
        <v>11</v>
      </c>
      <c r="L7" s="233">
        <f>SUM(F7+'May Report'!L7)</f>
        <v>19</v>
      </c>
      <c r="M7" s="295">
        <f>SUM(G7+'May Report'!M7)</f>
        <v>1766740.4000000001</v>
      </c>
      <c r="O7" t="s">
        <v>4009</v>
      </c>
      <c r="P7">
        <f>SUM(I8+I11)</f>
        <v>536</v>
      </c>
    </row>
    <row r="8" spans="1:16" ht="16" x14ac:dyDescent="0.2">
      <c r="A8" s="52" t="s">
        <v>39</v>
      </c>
      <c r="B8" s="226">
        <f>'06 Data Dump'!R125</f>
        <v>2</v>
      </c>
      <c r="C8" s="226">
        <f>'06 Data Dump'!S125</f>
        <v>17</v>
      </c>
      <c r="D8" s="365">
        <f>'06 Data Dump'!T125</f>
        <v>830775.17999999993</v>
      </c>
      <c r="E8" s="233">
        <v>1</v>
      </c>
      <c r="F8" s="233">
        <v>25</v>
      </c>
      <c r="G8" s="398">
        <v>1569793.2</v>
      </c>
      <c r="H8" s="228">
        <f>SUM(B8+'May Report'!H8)</f>
        <v>25</v>
      </c>
      <c r="I8" s="228">
        <f>SUM(C8+'May Report'!I8)</f>
        <v>530</v>
      </c>
      <c r="J8" s="292">
        <f>SUM(D8+'May Report'!J8)</f>
        <v>26018197.639999997</v>
      </c>
      <c r="K8" s="233">
        <f>SUM(E8+'May Report'!K8)</f>
        <v>64</v>
      </c>
      <c r="L8" s="233">
        <f>SUM(F8+'May Report'!L8)</f>
        <v>951</v>
      </c>
      <c r="M8" s="295">
        <f>SUM(G8+'May Report'!M8)</f>
        <v>48150803.740000002</v>
      </c>
    </row>
    <row r="9" spans="1:16" ht="16" x14ac:dyDescent="0.2">
      <c r="A9" s="52" t="s">
        <v>40</v>
      </c>
      <c r="B9" s="228">
        <v>0</v>
      </c>
      <c r="C9" s="228">
        <v>0</v>
      </c>
      <c r="D9" s="122">
        <v>0</v>
      </c>
      <c r="E9" s="233">
        <v>0</v>
      </c>
      <c r="F9" s="233">
        <v>0</v>
      </c>
      <c r="G9" s="398">
        <v>0</v>
      </c>
      <c r="H9" s="228">
        <f>SUM(B9+'May Report'!H9)</f>
        <v>0</v>
      </c>
      <c r="I9" s="228">
        <f>SUM(C9+'May Report'!I9)</f>
        <v>0</v>
      </c>
      <c r="J9" s="292">
        <f>SUM(D9+'May Report'!J9)</f>
        <v>0</v>
      </c>
      <c r="K9" s="233">
        <f>SUM(E9+'May Report'!K9)</f>
        <v>0</v>
      </c>
      <c r="L9" s="233">
        <f>SUM(F9+'May Report'!L9)</f>
        <v>0</v>
      </c>
      <c r="M9" s="295">
        <f>SUM(G9+'May Report'!M9)</f>
        <v>0</v>
      </c>
      <c r="O9" s="23"/>
    </row>
    <row r="10" spans="1:16" ht="16" x14ac:dyDescent="0.2">
      <c r="A10" s="52" t="s">
        <v>43</v>
      </c>
      <c r="B10" s="228">
        <f>'06 Data Dump'!R123</f>
        <v>1</v>
      </c>
      <c r="C10" s="228">
        <f>'06 Data Dump'!S123</f>
        <v>1</v>
      </c>
      <c r="D10" s="122">
        <f>'06 Data Dump'!T123</f>
        <v>102907.1</v>
      </c>
      <c r="E10" s="233">
        <v>0</v>
      </c>
      <c r="F10" s="232">
        <v>0</v>
      </c>
      <c r="G10" s="398">
        <v>0</v>
      </c>
      <c r="H10" s="228">
        <f>SUM(B10+'May Report'!H10)</f>
        <v>21</v>
      </c>
      <c r="I10" s="228">
        <f>SUM(C10+'May Report'!I10)</f>
        <v>21</v>
      </c>
      <c r="J10" s="292">
        <f>SUM(D10+'May Report'!J10)</f>
        <v>1373548.6700000002</v>
      </c>
      <c r="K10" s="233">
        <f>SUM(E10+'May Report'!K10)</f>
        <v>25</v>
      </c>
      <c r="L10" s="233">
        <f>SUM(F10+'May Report'!L10)</f>
        <v>25</v>
      </c>
      <c r="M10" s="295">
        <f>SUM(G10+'May Report'!M10)</f>
        <v>2207471.66</v>
      </c>
      <c r="N10" s="23"/>
    </row>
    <row r="11" spans="1:16" ht="16" x14ac:dyDescent="0.2">
      <c r="A11" s="52" t="s">
        <v>37</v>
      </c>
      <c r="B11" s="228">
        <v>0</v>
      </c>
      <c r="C11" s="228">
        <v>0</v>
      </c>
      <c r="D11" s="122">
        <v>0</v>
      </c>
      <c r="E11" s="233">
        <v>0</v>
      </c>
      <c r="F11" s="232">
        <v>0</v>
      </c>
      <c r="G11" s="399">
        <v>0</v>
      </c>
      <c r="H11" s="228">
        <f>SUM(B11+'May Report'!H11)</f>
        <v>6</v>
      </c>
      <c r="I11" s="228">
        <f>SUM(C11+'May Report'!I11)</f>
        <v>6</v>
      </c>
      <c r="J11" s="292">
        <f>SUM(D11+'May Report'!J11)</f>
        <v>495655.6</v>
      </c>
      <c r="K11" s="233">
        <f>SUM(E11+'May Report'!K11)</f>
        <v>22</v>
      </c>
      <c r="L11" s="233">
        <f>SUM(F11+'May Report'!L11)</f>
        <v>26</v>
      </c>
      <c r="M11" s="295">
        <f>SUM(G11+'May Report'!M11)</f>
        <v>2011879.8499999996</v>
      </c>
    </row>
    <row r="12" spans="1:16" ht="16" x14ac:dyDescent="0.2">
      <c r="A12" s="52" t="s">
        <v>38</v>
      </c>
      <c r="B12" s="228">
        <v>0</v>
      </c>
      <c r="C12" s="228">
        <v>0</v>
      </c>
      <c r="D12" s="122">
        <v>0</v>
      </c>
      <c r="E12" s="233">
        <v>0</v>
      </c>
      <c r="F12" s="235">
        <v>0</v>
      </c>
      <c r="G12" s="399">
        <v>0</v>
      </c>
      <c r="H12" s="228">
        <f>SUM(B12+'May Report'!H12)</f>
        <v>0</v>
      </c>
      <c r="I12" s="228">
        <f>SUM(C12+'May Report'!I12)</f>
        <v>0</v>
      </c>
      <c r="J12" s="292">
        <f>SUM(D12+'May Report'!J12)</f>
        <v>0</v>
      </c>
      <c r="K12" s="233">
        <f>SUM(E12+'May Report'!K12)</f>
        <v>13</v>
      </c>
      <c r="L12" s="233">
        <f>SUM(F12+'May Report'!L12)</f>
        <v>13</v>
      </c>
      <c r="M12" s="295">
        <f>SUM(G12+'May Report'!M12)</f>
        <v>27906394.359999999</v>
      </c>
    </row>
    <row r="13" spans="1:16" ht="17" x14ac:dyDescent="0.2">
      <c r="A13" s="54" t="s">
        <v>6</v>
      </c>
      <c r="B13" s="226">
        <v>2</v>
      </c>
      <c r="C13" s="226">
        <v>2</v>
      </c>
      <c r="D13" s="365">
        <f>'06 Data Dump'!Q145</f>
        <v>15055.15</v>
      </c>
      <c r="E13" s="233">
        <v>7</v>
      </c>
      <c r="F13" s="232">
        <v>7</v>
      </c>
      <c r="G13" s="398">
        <v>125218.8</v>
      </c>
      <c r="H13" s="228">
        <f>SUM(B13+'May Report'!H13)</f>
        <v>40</v>
      </c>
      <c r="I13" s="228">
        <f>SUM(C13+'May Report'!I13)</f>
        <v>40</v>
      </c>
      <c r="J13" s="292">
        <f>SUM(D13+'May Report'!J13)</f>
        <v>636403.48</v>
      </c>
      <c r="K13" s="233">
        <f>SUM(E13+'May Report'!K13)</f>
        <v>48</v>
      </c>
      <c r="L13" s="233">
        <f>SUM(F13+'May Report'!L13)</f>
        <v>48</v>
      </c>
      <c r="M13" s="295">
        <f>SUM(G13+'May Report'!M13)</f>
        <v>588866.53999999992</v>
      </c>
    </row>
    <row r="14" spans="1:16" ht="16" x14ac:dyDescent="0.2">
      <c r="A14" s="52" t="s">
        <v>7</v>
      </c>
      <c r="B14" s="228">
        <v>0</v>
      </c>
      <c r="C14" s="228">
        <v>0</v>
      </c>
      <c r="D14" s="122">
        <v>0</v>
      </c>
      <c r="E14" s="233">
        <v>0</v>
      </c>
      <c r="F14" s="232">
        <v>0</v>
      </c>
      <c r="G14" s="399">
        <v>0</v>
      </c>
      <c r="H14" s="228">
        <f>SUM(B14+'May Report'!H14)</f>
        <v>0</v>
      </c>
      <c r="I14" s="228">
        <f>SUM(C14+'May Report'!I14)</f>
        <v>0</v>
      </c>
      <c r="J14" s="292">
        <f>SUM(D14+'May Report'!J14)</f>
        <v>0</v>
      </c>
      <c r="K14" s="233">
        <f>SUM(E14+'May Report'!K14)</f>
        <v>0</v>
      </c>
      <c r="L14" s="233">
        <f>SUM(F14+'May Report'!L14)</f>
        <v>0</v>
      </c>
      <c r="M14" s="295">
        <f>SUM(G14+'May Report'!M14)</f>
        <v>0</v>
      </c>
    </row>
    <row r="15" spans="1:16" ht="16" x14ac:dyDescent="0.2">
      <c r="A15" s="52" t="s">
        <v>8</v>
      </c>
      <c r="B15" s="228">
        <v>0</v>
      </c>
      <c r="C15" s="228">
        <v>0</v>
      </c>
      <c r="D15" s="122">
        <v>0</v>
      </c>
      <c r="E15" s="233">
        <v>2</v>
      </c>
      <c r="F15" s="232">
        <v>2</v>
      </c>
      <c r="G15" s="399">
        <v>1235460</v>
      </c>
      <c r="H15" s="228">
        <f>SUM(B15+'May Report'!H15)</f>
        <v>27</v>
      </c>
      <c r="I15" s="228">
        <f>SUM(C15+'May Report'!I15)</f>
        <v>27</v>
      </c>
      <c r="J15" s="292">
        <f>SUM(D15+'May Report'!J15)</f>
        <v>13016724.59</v>
      </c>
      <c r="K15" s="233">
        <f>SUM(E15+'May Report'!K15)</f>
        <v>17</v>
      </c>
      <c r="L15" s="233">
        <f>SUM(F15+'May Report'!L15)</f>
        <v>17</v>
      </c>
      <c r="M15" s="295">
        <f>SUM(G15+'May Report'!M15)</f>
        <v>8422351.9600000009</v>
      </c>
      <c r="O15" s="23"/>
    </row>
    <row r="16" spans="1:16" ht="16" x14ac:dyDescent="0.2">
      <c r="A16" s="52" t="s">
        <v>9</v>
      </c>
      <c r="B16" s="228">
        <v>0</v>
      </c>
      <c r="C16" s="228">
        <v>0</v>
      </c>
      <c r="D16" s="122">
        <v>0</v>
      </c>
      <c r="E16" s="233">
        <v>0</v>
      </c>
      <c r="F16" s="232">
        <v>0</v>
      </c>
      <c r="G16" s="400">
        <v>0</v>
      </c>
      <c r="H16" s="228">
        <f>SUM(B16+'May Report'!H16)</f>
        <v>1</v>
      </c>
      <c r="I16" s="228">
        <f>SUM(C16+'May Report'!I16)</f>
        <v>1</v>
      </c>
      <c r="J16" s="292">
        <f>SUM(D16+'May Report'!J16)</f>
        <v>37000000</v>
      </c>
      <c r="K16" s="233">
        <f>SUM(E16+'May Report'!K16)</f>
        <v>1</v>
      </c>
      <c r="L16" s="233">
        <f>SUM(F16+'May Report'!L16)</f>
        <v>1</v>
      </c>
      <c r="M16" s="295">
        <f>SUM(G16+'May Report'!M16)</f>
        <v>1494430.56</v>
      </c>
    </row>
    <row r="17" spans="1:15" ht="16" x14ac:dyDescent="0.2">
      <c r="A17" s="52" t="s">
        <v>10</v>
      </c>
      <c r="B17" s="228">
        <v>0</v>
      </c>
      <c r="C17" s="228">
        <v>0</v>
      </c>
      <c r="D17" s="122">
        <v>0</v>
      </c>
      <c r="E17" s="233">
        <v>1</v>
      </c>
      <c r="F17" s="232">
        <v>1</v>
      </c>
      <c r="G17" s="400">
        <v>881359</v>
      </c>
      <c r="H17" s="228">
        <f>SUM(B17+'May Report'!H17)</f>
        <v>0</v>
      </c>
      <c r="I17" s="228">
        <f>SUM(C17+'May Report'!I17)</f>
        <v>0</v>
      </c>
      <c r="J17" s="292">
        <f>SUM(D17+'May Report'!J17)</f>
        <v>0</v>
      </c>
      <c r="K17" s="233">
        <f>SUM(E17+'May Report'!K17)</f>
        <v>1</v>
      </c>
      <c r="L17" s="233">
        <f>SUM(F17+'May Report'!L17)</f>
        <v>1</v>
      </c>
      <c r="M17" s="295">
        <f>SUM(G17+'May Report'!M17)</f>
        <v>881359</v>
      </c>
    </row>
    <row r="18" spans="1:15" ht="17" thickBot="1" x14ac:dyDescent="0.25">
      <c r="A18" s="55" t="s">
        <v>11</v>
      </c>
      <c r="B18" s="228">
        <v>0</v>
      </c>
      <c r="C18" s="228">
        <v>0</v>
      </c>
      <c r="D18" s="122">
        <v>0</v>
      </c>
      <c r="E18" s="233">
        <v>0</v>
      </c>
      <c r="F18" s="232">
        <v>0</v>
      </c>
      <c r="G18" s="400">
        <v>0</v>
      </c>
      <c r="H18" s="239">
        <f>SUM(B18+'May Report'!H18)</f>
        <v>0</v>
      </c>
      <c r="I18" s="239">
        <f>SUM(C18+'May Report'!I18)</f>
        <v>0</v>
      </c>
      <c r="J18" s="293">
        <f>SUM(D18+'May Report'!J18)</f>
        <v>0</v>
      </c>
      <c r="K18" s="236">
        <f>SUM(E18+'May Report'!K18)</f>
        <v>0</v>
      </c>
      <c r="L18" s="236">
        <f>SUM(F18+'May Report'!L18)</f>
        <v>0</v>
      </c>
      <c r="M18" s="296">
        <f>SUM(G18+'May Report'!M18)</f>
        <v>0</v>
      </c>
    </row>
    <row r="19" spans="1:15" ht="17" thickBot="1" x14ac:dyDescent="0.25">
      <c r="A19" s="56" t="s">
        <v>12</v>
      </c>
      <c r="B19" s="230">
        <f>SUM(B5:B18)</f>
        <v>22</v>
      </c>
      <c r="C19" s="230">
        <f t="shared" ref="C19:M19" si="0">SUM(C5:C18)</f>
        <v>38</v>
      </c>
      <c r="D19" s="88">
        <f t="shared" si="0"/>
        <v>3169032.41</v>
      </c>
      <c r="E19" s="237">
        <f t="shared" si="0"/>
        <v>28</v>
      </c>
      <c r="F19" s="237">
        <f t="shared" si="0"/>
        <v>56</v>
      </c>
      <c r="G19" s="401">
        <f t="shared" si="0"/>
        <v>5760629.2699999996</v>
      </c>
      <c r="H19" s="230">
        <f t="shared" si="0"/>
        <v>252</v>
      </c>
      <c r="I19" s="230">
        <f t="shared" si="0"/>
        <v>765</v>
      </c>
      <c r="J19" s="88">
        <f t="shared" si="0"/>
        <v>94925723.769999996</v>
      </c>
      <c r="K19" s="237">
        <f t="shared" si="0"/>
        <v>339</v>
      </c>
      <c r="L19" s="237">
        <f t="shared" si="0"/>
        <v>1238</v>
      </c>
      <c r="M19" s="405">
        <f t="shared" si="0"/>
        <v>110662439.61000001</v>
      </c>
      <c r="N19" s="23"/>
    </row>
    <row r="20" spans="1:15" ht="17" thickBot="1" x14ac:dyDescent="0.25">
      <c r="A20" s="57"/>
      <c r="B20" s="57"/>
      <c r="C20" s="57"/>
      <c r="D20" s="57"/>
      <c r="E20" s="57"/>
      <c r="F20" s="57"/>
      <c r="G20" s="57"/>
      <c r="H20" s="57"/>
      <c r="I20" s="57"/>
      <c r="J20" s="57"/>
      <c r="K20" s="57"/>
      <c r="L20" s="57"/>
      <c r="M20" s="57"/>
    </row>
    <row r="21" spans="1:15" ht="18" thickBot="1" x14ac:dyDescent="0.2">
      <c r="A21" s="58" t="s">
        <v>15</v>
      </c>
      <c r="B21" s="769" t="s">
        <v>2</v>
      </c>
      <c r="C21" s="770"/>
      <c r="D21" s="59" t="s">
        <v>0</v>
      </c>
      <c r="E21" s="769" t="s">
        <v>2</v>
      </c>
      <c r="F21" s="770"/>
      <c r="G21" s="59" t="s">
        <v>0</v>
      </c>
      <c r="H21" s="769" t="s">
        <v>2</v>
      </c>
      <c r="I21" s="770"/>
      <c r="J21" s="59" t="s">
        <v>0</v>
      </c>
      <c r="K21" s="769" t="s">
        <v>2</v>
      </c>
      <c r="L21" s="770"/>
      <c r="M21" s="60" t="s">
        <v>0</v>
      </c>
    </row>
    <row r="22" spans="1:15" ht="16" x14ac:dyDescent="0.15">
      <c r="A22" s="61" t="s">
        <v>44</v>
      </c>
      <c r="B22" s="133"/>
      <c r="C22" s="240">
        <f>'06 Data Dump'!B120</f>
        <v>80</v>
      </c>
      <c r="D22" s="156">
        <f>'06 Data Dump'!N120</f>
        <v>2928286.79</v>
      </c>
      <c r="E22" s="138"/>
      <c r="F22" s="244">
        <v>59</v>
      </c>
      <c r="G22" s="355">
        <v>910211.8</v>
      </c>
      <c r="H22" s="136"/>
      <c r="I22" s="240">
        <f>SUM(C22+'May Report'!I22)</f>
        <v>575</v>
      </c>
      <c r="J22" s="297">
        <f>SUM(D22+'May Report'!J22)</f>
        <v>18718431.030000001</v>
      </c>
      <c r="K22" s="249"/>
      <c r="L22" s="278">
        <f>SUM(F22+'May Report'!L22)</f>
        <v>525</v>
      </c>
      <c r="M22" s="319">
        <f>SUM(G22+'May Report'!M22)</f>
        <v>10778237.199999999</v>
      </c>
      <c r="O22" s="23"/>
    </row>
    <row r="23" spans="1:15" ht="16" x14ac:dyDescent="0.2">
      <c r="A23" s="62" t="s">
        <v>13</v>
      </c>
      <c r="B23" s="134"/>
      <c r="C23" s="241">
        <f>'06 Data Dump'!B39</f>
        <v>37</v>
      </c>
      <c r="D23" s="157">
        <f>'06 Data Dump'!N39</f>
        <v>3877921</v>
      </c>
      <c r="E23" s="139"/>
      <c r="F23" s="245">
        <v>21</v>
      </c>
      <c r="G23" s="356">
        <v>9044180</v>
      </c>
      <c r="H23" s="134"/>
      <c r="I23" s="241">
        <f>SUM(C23+'May Report'!I23)</f>
        <v>272</v>
      </c>
      <c r="J23" s="298">
        <f>SUM(D23+'May Report'!J23)</f>
        <v>78674831.680000007</v>
      </c>
      <c r="K23" s="251"/>
      <c r="L23" s="279">
        <f>SUM(F23+'May Report'!L23)</f>
        <v>228</v>
      </c>
      <c r="M23" s="320">
        <f>SUM(G23+'May Report'!M23)</f>
        <v>54973035.93</v>
      </c>
    </row>
    <row r="24" spans="1:15" ht="17" thickBot="1" x14ac:dyDescent="0.25">
      <c r="A24" s="63" t="s">
        <v>47</v>
      </c>
      <c r="B24" s="135"/>
      <c r="C24" s="242">
        <v>2</v>
      </c>
      <c r="D24" s="158">
        <f>'06 Data Dump'!Y14</f>
        <v>2235487</v>
      </c>
      <c r="E24" s="140"/>
      <c r="F24" s="246">
        <v>1</v>
      </c>
      <c r="G24" s="357">
        <v>12000</v>
      </c>
      <c r="H24" s="137"/>
      <c r="I24" s="248">
        <f>SUM(C24+'May Report'!I24)</f>
        <v>25</v>
      </c>
      <c r="J24" s="299">
        <f>SUM(D24+'May Report'!J24)</f>
        <v>6015436.6799999997</v>
      </c>
      <c r="K24" s="253"/>
      <c r="L24" s="280">
        <f>SUM(F24+'May Report'!L24)</f>
        <v>12</v>
      </c>
      <c r="M24" s="321">
        <f>SUM(G24+'May Report'!M24)</f>
        <v>5595334.21</v>
      </c>
    </row>
    <row r="25" spans="1:15" ht="17" thickBot="1" x14ac:dyDescent="0.25">
      <c r="A25" s="64" t="s">
        <v>14</v>
      </c>
      <c r="B25" s="132"/>
      <c r="C25" s="243">
        <f>SUM(C22:C24)</f>
        <v>119</v>
      </c>
      <c r="D25" s="91">
        <f>SUM(D22:D24)</f>
        <v>9041694.7899999991</v>
      </c>
      <c r="E25" s="129"/>
      <c r="F25" s="247">
        <f>SUM(F22:F24)</f>
        <v>81</v>
      </c>
      <c r="G25" s="409">
        <f>SUM(G22:G24)</f>
        <v>9966391.8000000007</v>
      </c>
      <c r="H25" s="132"/>
      <c r="I25" s="243">
        <f>SUM(I22:I24)</f>
        <v>872</v>
      </c>
      <c r="J25" s="91">
        <f>SUM(J22:J24)</f>
        <v>103408699.39000002</v>
      </c>
      <c r="K25" s="322"/>
      <c r="L25" s="247">
        <f>SUM(L22:L24)</f>
        <v>765</v>
      </c>
      <c r="M25" s="413">
        <f>SUM(M22:M24)</f>
        <v>71346607.339999989</v>
      </c>
    </row>
    <row r="26" spans="1:15" ht="17" thickBot="1" x14ac:dyDescent="0.25">
      <c r="A26" s="57"/>
      <c r="B26" s="57"/>
      <c r="C26" s="57"/>
      <c r="D26" s="57"/>
      <c r="E26" s="57"/>
      <c r="F26" s="57"/>
      <c r="G26" s="57"/>
      <c r="H26" s="57"/>
      <c r="I26" s="57"/>
      <c r="J26" s="57"/>
      <c r="K26" s="57"/>
      <c r="L26" s="57"/>
      <c r="M26" s="57"/>
    </row>
    <row r="27" spans="1:15" ht="17" thickBot="1" x14ac:dyDescent="0.2">
      <c r="A27" s="65" t="s">
        <v>61</v>
      </c>
      <c r="B27" s="772" t="s">
        <v>54</v>
      </c>
      <c r="C27" s="772"/>
      <c r="D27" s="66" t="s">
        <v>60</v>
      </c>
      <c r="E27" s="772" t="s">
        <v>54</v>
      </c>
      <c r="F27" s="772"/>
      <c r="G27" s="66" t="s">
        <v>55</v>
      </c>
      <c r="H27" s="772" t="s">
        <v>53</v>
      </c>
      <c r="I27" s="772"/>
      <c r="J27" s="66" t="s">
        <v>52</v>
      </c>
      <c r="K27" s="772" t="s">
        <v>53</v>
      </c>
      <c r="L27" s="772"/>
      <c r="M27" s="60" t="s">
        <v>52</v>
      </c>
    </row>
    <row r="28" spans="1:15" ht="18" thickBot="1" x14ac:dyDescent="0.25">
      <c r="A28" s="67" t="s">
        <v>62</v>
      </c>
      <c r="B28" s="126"/>
      <c r="C28" s="127">
        <v>1</v>
      </c>
      <c r="D28" s="103">
        <f>SUM(C5:C12)+C28</f>
        <v>37</v>
      </c>
      <c r="E28" s="129"/>
      <c r="F28" s="128">
        <v>1</v>
      </c>
      <c r="G28" s="99">
        <f>SUM(F5:F12)+F28</f>
        <v>47</v>
      </c>
      <c r="H28" s="125"/>
      <c r="I28" s="124">
        <f>SUM(C28+'May Report'!I28)</f>
        <v>20</v>
      </c>
      <c r="J28" s="124">
        <f>SUM(D28+'May Report'!J28)</f>
        <v>717</v>
      </c>
      <c r="K28" s="129"/>
      <c r="L28" s="128">
        <f>SUM(F28+'May Report'!L28)</f>
        <v>17</v>
      </c>
      <c r="M28" s="128">
        <f>SUM(G28+'May Report'!M28)</f>
        <v>1188</v>
      </c>
      <c r="O28" s="23"/>
    </row>
    <row r="29" spans="1:15" ht="17" thickBot="1" x14ac:dyDescent="0.25">
      <c r="A29" s="57"/>
      <c r="B29" s="57"/>
      <c r="C29" s="57"/>
      <c r="D29" s="57"/>
      <c r="E29" s="57"/>
      <c r="F29" s="57"/>
      <c r="G29" s="57"/>
      <c r="H29" s="57"/>
      <c r="I29" s="57"/>
      <c r="J29" s="57"/>
      <c r="K29" s="57"/>
      <c r="L29" s="57"/>
      <c r="M29" s="57"/>
    </row>
    <row r="30" spans="1:15" ht="35" thickBot="1" x14ac:dyDescent="0.25">
      <c r="A30" s="68" t="s">
        <v>63</v>
      </c>
      <c r="B30" s="771" t="s">
        <v>56</v>
      </c>
      <c r="C30" s="771"/>
      <c r="D30" s="162" t="s">
        <v>57</v>
      </c>
      <c r="E30" s="771" t="s">
        <v>56</v>
      </c>
      <c r="F30" s="771"/>
      <c r="G30" s="162" t="s">
        <v>57</v>
      </c>
      <c r="H30" s="771" t="s">
        <v>58</v>
      </c>
      <c r="I30" s="771"/>
      <c r="J30" s="162" t="s">
        <v>59</v>
      </c>
      <c r="K30" s="771" t="s">
        <v>58</v>
      </c>
      <c r="L30" s="771"/>
      <c r="M30" s="163" t="s">
        <v>59</v>
      </c>
    </row>
    <row r="31" spans="1:15" ht="35" thickBot="1" x14ac:dyDescent="0.25">
      <c r="A31" s="69" t="s">
        <v>64</v>
      </c>
      <c r="B31" s="126"/>
      <c r="C31" s="131">
        <f>SUM(B19+C25)</f>
        <v>141</v>
      </c>
      <c r="D31" s="91">
        <f>SUM(D19+D25)</f>
        <v>12210727.199999999</v>
      </c>
      <c r="E31" s="308"/>
      <c r="F31" s="128">
        <f>SUM(E19+F25)</f>
        <v>109</v>
      </c>
      <c r="G31" s="409">
        <f>SUM(G19+G25)</f>
        <v>15727021.07</v>
      </c>
      <c r="H31" s="126"/>
      <c r="I31" s="131">
        <f>SUM(H19+I25)</f>
        <v>1124</v>
      </c>
      <c r="J31" s="91">
        <f>SUM(J19+J25)</f>
        <v>198334423.16000003</v>
      </c>
      <c r="K31" s="148"/>
      <c r="L31" s="128">
        <f>SUM(K19+L25)</f>
        <v>1104</v>
      </c>
      <c r="M31" s="414">
        <f>SUM(M19+M25)</f>
        <v>182009046.94999999</v>
      </c>
      <c r="O31" s="23"/>
    </row>
    <row r="32" spans="1:15" ht="17" thickBot="1" x14ac:dyDescent="0.25">
      <c r="A32" s="57"/>
      <c r="B32" s="57"/>
      <c r="C32" s="57"/>
      <c r="D32" s="57"/>
      <c r="E32" s="57"/>
      <c r="F32" s="57"/>
      <c r="G32" s="57"/>
      <c r="H32" s="57"/>
      <c r="I32" s="57"/>
      <c r="J32" s="57"/>
      <c r="K32" s="57"/>
      <c r="L32" s="57"/>
      <c r="M32" s="57"/>
    </row>
    <row r="33" spans="1:17" ht="17" thickBot="1" x14ac:dyDescent="0.25">
      <c r="A33" s="70" t="s">
        <v>45</v>
      </c>
      <c r="B33" s="763">
        <f>'06 Data Dump'!N152</f>
        <v>18570306.669999994</v>
      </c>
      <c r="C33" s="763"/>
      <c r="D33" s="764"/>
      <c r="E33" s="57"/>
      <c r="F33" s="57"/>
      <c r="G33" s="345"/>
      <c r="H33" s="57"/>
      <c r="I33" s="57"/>
      <c r="J33" s="57"/>
      <c r="K33" s="57"/>
      <c r="L33" s="57"/>
      <c r="M33" s="57"/>
    </row>
    <row r="34" spans="1:17" ht="17" thickBot="1" x14ac:dyDescent="0.25">
      <c r="A34" s="71"/>
      <c r="B34" s="72"/>
      <c r="C34" s="72"/>
      <c r="D34" s="72"/>
      <c r="E34" s="57"/>
      <c r="F34" s="57"/>
      <c r="G34" s="57"/>
      <c r="H34" s="57"/>
      <c r="I34" s="57"/>
      <c r="J34" s="57"/>
      <c r="K34" s="57"/>
      <c r="L34" s="57"/>
      <c r="M34" s="57"/>
    </row>
    <row r="35" spans="1:17" ht="17" thickBot="1" x14ac:dyDescent="0.25">
      <c r="A35" s="57"/>
      <c r="B35" s="777" t="s">
        <v>67</v>
      </c>
      <c r="C35" s="766"/>
      <c r="D35" s="768"/>
      <c r="E35" s="766" t="s">
        <v>48</v>
      </c>
      <c r="F35" s="766"/>
      <c r="G35" s="767"/>
      <c r="H35" s="766" t="s">
        <v>68</v>
      </c>
      <c r="I35" s="766"/>
      <c r="J35" s="767"/>
      <c r="K35" s="766" t="s">
        <v>49</v>
      </c>
      <c r="L35" s="766"/>
      <c r="M35" s="768"/>
      <c r="O35" s="23"/>
    </row>
    <row r="36" spans="1:17" ht="16" x14ac:dyDescent="0.15">
      <c r="A36" s="73" t="s">
        <v>16</v>
      </c>
      <c r="B36" s="761" t="s">
        <v>2</v>
      </c>
      <c r="C36" s="761"/>
      <c r="D36" s="74" t="s">
        <v>1</v>
      </c>
      <c r="E36" s="761" t="s">
        <v>2</v>
      </c>
      <c r="F36" s="761"/>
      <c r="G36" s="74" t="s">
        <v>1</v>
      </c>
      <c r="H36" s="761" t="s">
        <v>2</v>
      </c>
      <c r="I36" s="761"/>
      <c r="J36" s="74" t="s">
        <v>1</v>
      </c>
      <c r="K36" s="761" t="s">
        <v>2</v>
      </c>
      <c r="L36" s="761"/>
      <c r="M36" s="75" t="s">
        <v>1</v>
      </c>
      <c r="N36" s="327"/>
    </row>
    <row r="37" spans="1:17" ht="16" x14ac:dyDescent="0.2">
      <c r="A37" s="52" t="s">
        <v>19</v>
      </c>
      <c r="B37" s="172"/>
      <c r="C37" s="173">
        <f>C31</f>
        <v>141</v>
      </c>
      <c r="D37" s="85">
        <f>SUM('06 Five Reports'!C22+'06 Five Reports'!G24)-'June Report'!D41</f>
        <v>125291.79</v>
      </c>
      <c r="E37" s="164"/>
      <c r="F37" s="373">
        <v>109</v>
      </c>
      <c r="G37" s="17">
        <v>132480.41</v>
      </c>
      <c r="H37" s="172"/>
      <c r="I37" s="258">
        <f>SUM(C37+'May Report'!I37)</f>
        <v>1124</v>
      </c>
      <c r="J37" s="317">
        <f>SUM(D37+'May Report'!J37)</f>
        <v>1354334.97</v>
      </c>
      <c r="K37" s="111"/>
      <c r="L37" s="274">
        <f>SUM(F37+'May Report'!L37)</f>
        <v>1104</v>
      </c>
      <c r="M37" s="323">
        <f>SUM(G37+'May Report'!M37)</f>
        <v>1553910.2299999997</v>
      </c>
    </row>
    <row r="38" spans="1:17" ht="16" x14ac:dyDescent="0.2">
      <c r="A38" s="52" t="s">
        <v>20</v>
      </c>
      <c r="B38" s="176"/>
      <c r="C38" s="283">
        <f>'06 Five Reports'!J4</f>
        <v>127</v>
      </c>
      <c r="D38" s="85">
        <f>SUM('06 Five Reports'!C23+'06 Five Reports'!G25)</f>
        <v>27882.38</v>
      </c>
      <c r="E38" s="164"/>
      <c r="F38" s="374">
        <v>106</v>
      </c>
      <c r="G38" s="18">
        <v>25368.67</v>
      </c>
      <c r="H38" s="172"/>
      <c r="I38" s="258">
        <f>SUM(C38+'May Report'!I38)</f>
        <v>1237</v>
      </c>
      <c r="J38" s="317">
        <f>SUM(D38+'May Report'!J38)</f>
        <v>298091.09999999998</v>
      </c>
      <c r="K38" s="111"/>
      <c r="L38" s="274">
        <f>SUM(F38+'May Report'!L38)</f>
        <v>1243</v>
      </c>
      <c r="M38" s="323">
        <f>SUM(G38+'May Report'!M38)</f>
        <v>331787.64</v>
      </c>
    </row>
    <row r="39" spans="1:17" ht="16" x14ac:dyDescent="0.2">
      <c r="A39" s="52" t="s">
        <v>21</v>
      </c>
      <c r="B39" s="176"/>
      <c r="C39" s="283">
        <f>'06 Five Reports'!J6</f>
        <v>63</v>
      </c>
      <c r="D39" s="85">
        <f>SUM('06 Five Reports'!C24+'06 Five Reports'!G26)</f>
        <v>9324</v>
      </c>
      <c r="E39" s="164"/>
      <c r="F39" s="375">
        <v>83</v>
      </c>
      <c r="G39" s="17">
        <v>22926</v>
      </c>
      <c r="H39" s="172"/>
      <c r="I39" s="258">
        <f>SUM(C39+'May Report'!I39)</f>
        <v>771</v>
      </c>
      <c r="J39" s="317">
        <f>SUM(D39+'May Report'!J39)</f>
        <v>300019.20000000001</v>
      </c>
      <c r="K39" s="111"/>
      <c r="L39" s="274">
        <f>SUM(F39+'May Report'!L39)</f>
        <v>954</v>
      </c>
      <c r="M39" s="323">
        <f>SUM(G39+'May Report'!M39)</f>
        <v>277805</v>
      </c>
    </row>
    <row r="40" spans="1:17" ht="16" x14ac:dyDescent="0.2">
      <c r="A40" s="52" t="s">
        <v>22</v>
      </c>
      <c r="B40" s="176"/>
      <c r="C40" s="283">
        <f>'06 Five Reports'!J5</f>
        <v>86</v>
      </c>
      <c r="D40" s="85">
        <f>SUM('06 Five Reports'!C25+'06 Five Reports'!G27)</f>
        <v>9111</v>
      </c>
      <c r="E40" s="164"/>
      <c r="F40" s="374">
        <v>142</v>
      </c>
      <c r="G40" s="18">
        <v>19858</v>
      </c>
      <c r="H40" s="172"/>
      <c r="I40" s="258">
        <f>SUM(C40+'May Report'!I40)</f>
        <v>1209</v>
      </c>
      <c r="J40" s="317">
        <f>SUM(D40+'May Report'!J40)</f>
        <v>132113</v>
      </c>
      <c r="K40" s="111"/>
      <c r="L40" s="274">
        <f>SUM(F40+'May Report'!L40)</f>
        <v>1401</v>
      </c>
      <c r="M40" s="323">
        <f>SUM(G40+'May Report'!M40)</f>
        <v>170256</v>
      </c>
    </row>
    <row r="41" spans="1:17" ht="17" thickBot="1" x14ac:dyDescent="0.25">
      <c r="A41" s="55" t="s">
        <v>51</v>
      </c>
      <c r="B41" s="182"/>
      <c r="C41" s="284">
        <f>'06 Five Reports'!J3</f>
        <v>3</v>
      </c>
      <c r="D41" s="86">
        <f>SUM('06 Five Reports'!C65+'06 Five Reports'!G66)</f>
        <v>114</v>
      </c>
      <c r="E41" s="165"/>
      <c r="F41" s="376">
        <v>3</v>
      </c>
      <c r="G41" s="20">
        <v>76</v>
      </c>
      <c r="H41" s="172"/>
      <c r="I41" s="258">
        <f>SUM(C41+'May Report'!I41)</f>
        <v>73</v>
      </c>
      <c r="J41" s="317">
        <f>SUM(D41+'May Report'!J41)</f>
        <v>177631.25999999998</v>
      </c>
      <c r="K41" s="187"/>
      <c r="L41" s="274">
        <f>SUM(F41+'May Report'!L41)</f>
        <v>67</v>
      </c>
      <c r="M41" s="323">
        <f>SUM(G41+'May Report'!M41)</f>
        <v>1444</v>
      </c>
    </row>
    <row r="42" spans="1:17" ht="17" thickBot="1" x14ac:dyDescent="0.25">
      <c r="A42" s="76" t="s">
        <v>18</v>
      </c>
      <c r="B42" s="174"/>
      <c r="C42" s="184">
        <f>SUM(C37:C41)</f>
        <v>420</v>
      </c>
      <c r="D42" s="94">
        <f>SUM(D37:D41)</f>
        <v>171723.16999999998</v>
      </c>
      <c r="E42" s="166"/>
      <c r="F42" s="167">
        <f>SUM(F37:F41)</f>
        <v>443</v>
      </c>
      <c r="G42" s="95">
        <f>SUM(G37:G41)</f>
        <v>200709.08000000002</v>
      </c>
      <c r="H42" s="174"/>
      <c r="I42" s="270">
        <f>SUM(I37:I41)</f>
        <v>4414</v>
      </c>
      <c r="J42" s="94">
        <f>SUM(J37:J41)</f>
        <v>2262189.5299999998</v>
      </c>
      <c r="K42" s="169"/>
      <c r="L42" s="265">
        <f>SUM(L37:L41)</f>
        <v>4769</v>
      </c>
      <c r="M42" s="418">
        <f>SUM(M37:M41)</f>
        <v>2335202.8699999996</v>
      </c>
      <c r="O42" s="29"/>
      <c r="P42" s="33"/>
      <c r="Q42" s="29"/>
    </row>
    <row r="43" spans="1:17" ht="17" thickBot="1" x14ac:dyDescent="0.25">
      <c r="A43" s="57"/>
      <c r="B43" s="57"/>
      <c r="C43" s="57"/>
      <c r="D43" s="57"/>
      <c r="E43" s="57"/>
      <c r="F43" s="57"/>
      <c r="G43" s="57"/>
      <c r="H43" s="57"/>
      <c r="I43" s="57"/>
      <c r="J43" s="57"/>
      <c r="K43" s="57"/>
      <c r="L43" s="57"/>
      <c r="M43" s="57"/>
    </row>
    <row r="44" spans="1:17" ht="17" thickBot="1" x14ac:dyDescent="0.2">
      <c r="A44" s="192" t="s">
        <v>23</v>
      </c>
      <c r="B44" s="762" t="s">
        <v>2</v>
      </c>
      <c r="C44" s="762"/>
      <c r="D44" s="193" t="s">
        <v>1</v>
      </c>
      <c r="E44" s="762" t="s">
        <v>2</v>
      </c>
      <c r="F44" s="762"/>
      <c r="G44" s="193" t="s">
        <v>1</v>
      </c>
      <c r="H44" s="775" t="s">
        <v>2</v>
      </c>
      <c r="I44" s="776"/>
      <c r="J44" s="193" t="s">
        <v>1</v>
      </c>
      <c r="K44" s="762" t="s">
        <v>2</v>
      </c>
      <c r="L44" s="762"/>
      <c r="M44" s="194" t="s">
        <v>1</v>
      </c>
    </row>
    <row r="45" spans="1:17" ht="16" x14ac:dyDescent="0.2">
      <c r="A45" s="51" t="s">
        <v>36</v>
      </c>
      <c r="B45" s="195"/>
      <c r="C45" s="271">
        <f>'06 Five Reports'!J16</f>
        <v>152</v>
      </c>
      <c r="D45" s="219">
        <f>SUM('06 Five Reports'!C73+'06 Five Reports'!G96+'06 Five Reports'!G97)</f>
        <v>40802</v>
      </c>
      <c r="E45" s="113"/>
      <c r="F45" s="276">
        <v>54</v>
      </c>
      <c r="G45" s="326">
        <v>22553</v>
      </c>
      <c r="H45" s="196"/>
      <c r="I45" s="271">
        <f>SUM(C45+'May Report'!I45)</f>
        <v>1088</v>
      </c>
      <c r="J45" s="316">
        <f>SUM(D45+'May Report'!J45)</f>
        <v>205112</v>
      </c>
      <c r="K45" s="288"/>
      <c r="L45" s="285">
        <f>SUM(F45+'May Report'!L45)</f>
        <v>910</v>
      </c>
      <c r="M45" s="324">
        <f>SUM(G45+'May Report'!M45)</f>
        <v>211270</v>
      </c>
    </row>
    <row r="46" spans="1:17" ht="16" x14ac:dyDescent="0.2">
      <c r="A46" s="52" t="s">
        <v>35</v>
      </c>
      <c r="B46" s="176"/>
      <c r="C46" s="272">
        <f>'06 Five Reports'!J19</f>
        <v>31</v>
      </c>
      <c r="D46" s="220">
        <f>SUM('06 Five Reports'!C110+'06 Five Reports'!G133+'06 Five Reports'!G134)</f>
        <v>76835.600000000006</v>
      </c>
      <c r="E46" s="109"/>
      <c r="F46" s="369">
        <v>11</v>
      </c>
      <c r="G46" s="20">
        <v>62725.87</v>
      </c>
      <c r="H46" s="105"/>
      <c r="I46" s="272">
        <f>SUM(C46+'May Report'!I46)</f>
        <v>274</v>
      </c>
      <c r="J46" s="317">
        <f>SUM(D46+'May Report'!J46)</f>
        <v>264730.59999999998</v>
      </c>
      <c r="K46" s="289"/>
      <c r="L46" s="286">
        <f>SUM(F46+'May Report'!L46)</f>
        <v>132</v>
      </c>
      <c r="M46" s="323">
        <f>SUM(G46+'May Report'!M46)</f>
        <v>234122.3</v>
      </c>
    </row>
    <row r="47" spans="1:17" ht="16" x14ac:dyDescent="0.2">
      <c r="A47" s="52" t="s">
        <v>25</v>
      </c>
      <c r="B47" s="176"/>
      <c r="C47" s="272">
        <f>'06 Five Reports'!J15</f>
        <v>102</v>
      </c>
      <c r="D47" s="220">
        <f>SUM('06 Five Reports'!C70+'06 Five Reports'!G89+'06 Five Reports'!G91)</f>
        <v>46726</v>
      </c>
      <c r="E47" s="109"/>
      <c r="F47" s="369">
        <v>83</v>
      </c>
      <c r="G47" s="20">
        <v>43747</v>
      </c>
      <c r="H47" s="105"/>
      <c r="I47" s="272">
        <f>SUM(C47+'May Report'!I47)</f>
        <v>730</v>
      </c>
      <c r="J47" s="317">
        <f>SUM(D47+'May Report'!J47)</f>
        <v>299223</v>
      </c>
      <c r="K47" s="289"/>
      <c r="L47" s="286">
        <f>SUM(F47+'May Report'!L47)</f>
        <v>666</v>
      </c>
      <c r="M47" s="323">
        <f>SUM(G47+'May Report'!M47)</f>
        <v>309207</v>
      </c>
    </row>
    <row r="48" spans="1:17" ht="16" x14ac:dyDescent="0.2">
      <c r="A48" s="52" t="s">
        <v>26</v>
      </c>
      <c r="B48" s="172"/>
      <c r="C48" s="258">
        <v>0</v>
      </c>
      <c r="D48" s="220">
        <v>0</v>
      </c>
      <c r="E48" s="109"/>
      <c r="F48" s="369">
        <v>0</v>
      </c>
      <c r="G48" s="20">
        <v>0</v>
      </c>
      <c r="H48" s="105"/>
      <c r="I48" s="272">
        <f>SUM(C48+'May Report'!I48)</f>
        <v>3</v>
      </c>
      <c r="J48" s="317">
        <f>SUM(D48+'May Report'!J48)</f>
        <v>807</v>
      </c>
      <c r="K48" s="289"/>
      <c r="L48" s="286">
        <f>SUM(F48+'May Report'!L48)</f>
        <v>3</v>
      </c>
      <c r="M48" s="323">
        <f>SUM(G48+'May Report'!M48)</f>
        <v>807</v>
      </c>
    </row>
    <row r="49" spans="1:13" ht="16" x14ac:dyDescent="0.2">
      <c r="A49" s="52" t="s">
        <v>27</v>
      </c>
      <c r="B49" s="176"/>
      <c r="C49" s="272">
        <f>'06 Five Reports'!J13</f>
        <v>31</v>
      </c>
      <c r="D49" s="220">
        <f>SUM('06 Five Reports'!G82)</f>
        <v>33214.17</v>
      </c>
      <c r="E49" s="109"/>
      <c r="F49" s="369">
        <v>31</v>
      </c>
      <c r="G49" s="20">
        <v>34472.06</v>
      </c>
      <c r="H49" s="105"/>
      <c r="I49" s="272">
        <f>SUM(C49+'May Report'!I49)</f>
        <v>189</v>
      </c>
      <c r="J49" s="317">
        <f>SUM(D49+'May Report'!J49)</f>
        <v>200766.5</v>
      </c>
      <c r="K49" s="289"/>
      <c r="L49" s="286">
        <f>SUM(F49+'May Report'!L49)</f>
        <v>193</v>
      </c>
      <c r="M49" s="323">
        <f>SUM(G49+'May Report'!M49)</f>
        <v>231616.83</v>
      </c>
    </row>
    <row r="50" spans="1:13" ht="16" x14ac:dyDescent="0.2">
      <c r="A50" s="52" t="s">
        <v>28</v>
      </c>
      <c r="B50" s="176"/>
      <c r="C50" s="272">
        <f>'06 Five Reports'!J14</f>
        <v>3</v>
      </c>
      <c r="D50" s="220">
        <f>SUM('06 Five Reports'!G85)</f>
        <v>246</v>
      </c>
      <c r="E50" s="109"/>
      <c r="F50" s="369">
        <v>4</v>
      </c>
      <c r="G50" s="20">
        <v>385</v>
      </c>
      <c r="H50" s="105"/>
      <c r="I50" s="272">
        <f>SUM(C50+'May Report'!I50)</f>
        <v>51</v>
      </c>
      <c r="J50" s="317">
        <f>SUM(D50+'May Report'!J50)</f>
        <v>5587</v>
      </c>
      <c r="K50" s="289"/>
      <c r="L50" s="286">
        <f>SUM(F50+'May Report'!L50)</f>
        <v>37</v>
      </c>
      <c r="M50" s="323">
        <f>SUM(G50+'May Report'!M50)</f>
        <v>4904</v>
      </c>
    </row>
    <row r="51" spans="1:13" ht="16" x14ac:dyDescent="0.2">
      <c r="A51" s="52" t="s">
        <v>3</v>
      </c>
      <c r="B51" s="176"/>
      <c r="C51" s="272">
        <f>'06 Five Reports'!J11</f>
        <v>5</v>
      </c>
      <c r="D51" s="220">
        <f>SUM('06 Five Reports'!G5)</f>
        <v>461</v>
      </c>
      <c r="E51" s="109"/>
      <c r="F51" s="369">
        <v>6</v>
      </c>
      <c r="G51" s="20">
        <v>1519</v>
      </c>
      <c r="H51" s="105"/>
      <c r="I51" s="272">
        <f>SUM(C51+'May Report'!I51)</f>
        <v>38</v>
      </c>
      <c r="J51" s="317">
        <f>SUM(D51+'May Report'!J51)</f>
        <v>10994</v>
      </c>
      <c r="K51" s="289"/>
      <c r="L51" s="286">
        <f>SUM(F51+'May Report'!L51)</f>
        <v>31</v>
      </c>
      <c r="M51" s="323">
        <f>SUM(G51+'May Report'!M51)</f>
        <v>10912</v>
      </c>
    </row>
    <row r="52" spans="1:13" ht="16" x14ac:dyDescent="0.2">
      <c r="A52" s="52" t="s">
        <v>29</v>
      </c>
      <c r="B52" s="176"/>
      <c r="C52" s="272">
        <f>'06 Five Reports'!J12</f>
        <v>26</v>
      </c>
      <c r="D52" s="220">
        <f>SUM('06 Five Reports'!G4)</f>
        <v>2382</v>
      </c>
      <c r="E52" s="109"/>
      <c r="F52" s="369">
        <v>24</v>
      </c>
      <c r="G52" s="20">
        <v>4752</v>
      </c>
      <c r="H52" s="105"/>
      <c r="I52" s="272">
        <f>SUM(C52+'May Report'!I52)</f>
        <v>210</v>
      </c>
      <c r="J52" s="317">
        <f>SUM(D52+'May Report'!J52)</f>
        <v>36276</v>
      </c>
      <c r="K52" s="289"/>
      <c r="L52" s="286">
        <f>SUM(F52+'May Report'!L52)</f>
        <v>258</v>
      </c>
      <c r="M52" s="323">
        <f>SUM(G52+'May Report'!M52)</f>
        <v>48958.469999999994</v>
      </c>
    </row>
    <row r="53" spans="1:13" ht="16" x14ac:dyDescent="0.2">
      <c r="A53" s="52" t="s">
        <v>30</v>
      </c>
      <c r="B53" s="172"/>
      <c r="C53" s="272">
        <v>0</v>
      </c>
      <c r="D53" s="220">
        <v>0</v>
      </c>
      <c r="E53" s="109"/>
      <c r="F53" s="369">
        <v>0</v>
      </c>
      <c r="G53" s="20">
        <v>0</v>
      </c>
      <c r="H53" s="105"/>
      <c r="I53" s="272">
        <f>SUM(C53+'May Report'!I53)</f>
        <v>7</v>
      </c>
      <c r="J53" s="317">
        <f>SUM(D53+'May Report'!J53)</f>
        <v>388</v>
      </c>
      <c r="K53" s="289"/>
      <c r="L53" s="286">
        <f>SUM(F53+'May Report'!L53)</f>
        <v>1</v>
      </c>
      <c r="M53" s="323">
        <f>SUM(G53+'May Report'!M53)</f>
        <v>388</v>
      </c>
    </row>
    <row r="54" spans="1:13" ht="16" x14ac:dyDescent="0.2">
      <c r="A54" s="52" t="s">
        <v>4</v>
      </c>
      <c r="B54" s="176"/>
      <c r="C54" s="272">
        <f>'06 Five Reports'!J18</f>
        <v>25</v>
      </c>
      <c r="D54" s="220">
        <f>SUM('06 Five Reports'!G7)</f>
        <v>7017</v>
      </c>
      <c r="E54" s="109"/>
      <c r="F54" s="369">
        <v>20</v>
      </c>
      <c r="G54" s="20">
        <v>8442</v>
      </c>
      <c r="H54" s="105"/>
      <c r="I54" s="272">
        <f>SUM(C54+'May Report'!I54)</f>
        <v>151</v>
      </c>
      <c r="J54" s="317">
        <f>SUM(D54+'May Report'!J54)</f>
        <v>49928</v>
      </c>
      <c r="K54" s="289"/>
      <c r="L54" s="286">
        <f>SUM(F54+'May Report'!L54)</f>
        <v>212</v>
      </c>
      <c r="M54" s="323">
        <f>SUM(G54+'May Report'!M54)</f>
        <v>62689.990000000005</v>
      </c>
    </row>
    <row r="55" spans="1:13" ht="16" x14ac:dyDescent="0.2">
      <c r="A55" s="52" t="s">
        <v>31</v>
      </c>
      <c r="B55" s="176"/>
      <c r="C55" s="272">
        <f>'06 Five Reports'!J17</f>
        <v>18</v>
      </c>
      <c r="D55" s="220">
        <f>SUM('06 Five Reports'!C77+'06 Five Reports'!G104)</f>
        <v>2168</v>
      </c>
      <c r="E55" s="109"/>
      <c r="F55" s="369">
        <v>20</v>
      </c>
      <c r="G55" s="20">
        <v>2657</v>
      </c>
      <c r="H55" s="105"/>
      <c r="I55" s="272">
        <f>SUM(C55+'May Report'!I55)</f>
        <v>95</v>
      </c>
      <c r="J55" s="317">
        <f>SUM(D55+'May Report'!J55)</f>
        <v>7639</v>
      </c>
      <c r="K55" s="289"/>
      <c r="L55" s="286">
        <f>SUM(F55+'May Report'!L55)</f>
        <v>78</v>
      </c>
      <c r="M55" s="323">
        <f>SUM(G55+'May Report'!M55)</f>
        <v>8724</v>
      </c>
    </row>
    <row r="56" spans="1:13" ht="16" x14ac:dyDescent="0.2">
      <c r="A56" s="52" t="s">
        <v>32</v>
      </c>
      <c r="B56" s="176"/>
      <c r="C56" s="272">
        <f>'06 Five Reports'!J24</f>
        <v>6</v>
      </c>
      <c r="D56" s="220">
        <f>SUM('06 Five Reports'!G10)</f>
        <v>1082</v>
      </c>
      <c r="E56" s="109"/>
      <c r="F56" s="369">
        <v>8</v>
      </c>
      <c r="G56" s="20">
        <v>1233</v>
      </c>
      <c r="H56" s="105"/>
      <c r="I56" s="272">
        <f>SUM(C56+'May Report'!I56)</f>
        <v>106</v>
      </c>
      <c r="J56" s="317">
        <f>SUM(D56+'May Report'!J56)</f>
        <v>15244</v>
      </c>
      <c r="K56" s="289"/>
      <c r="L56" s="286">
        <f>SUM(F56+'May Report'!L56)</f>
        <v>63</v>
      </c>
      <c r="M56" s="323">
        <f>SUM(G56+'May Report'!M56)</f>
        <v>11785</v>
      </c>
    </row>
    <row r="57" spans="1:13" ht="17" thickBot="1" x14ac:dyDescent="0.25">
      <c r="A57" s="78" t="s">
        <v>33</v>
      </c>
      <c r="B57" s="182"/>
      <c r="C57" s="273">
        <f>'06 Five Reports'!J25</f>
        <v>3</v>
      </c>
      <c r="D57" s="221">
        <f>SUM('06 Five Reports'!C13+'06 Five Reports'!G8)</f>
        <v>9880</v>
      </c>
      <c r="E57" s="198"/>
      <c r="F57" s="370">
        <v>4</v>
      </c>
      <c r="G57" s="199">
        <v>9422</v>
      </c>
      <c r="H57" s="107"/>
      <c r="I57" s="273">
        <f>SUM(C57+'May Report'!I57)</f>
        <v>43</v>
      </c>
      <c r="J57" s="318">
        <f>SUM(D57+'May Report'!J57)</f>
        <v>103850</v>
      </c>
      <c r="K57" s="290"/>
      <c r="L57" s="287">
        <f>SUM(F57+'May Report'!L57)</f>
        <v>27</v>
      </c>
      <c r="M57" s="325">
        <f>SUM(G57+'May Report'!M57)</f>
        <v>100110</v>
      </c>
    </row>
    <row r="58" spans="1:13" ht="17" thickBot="1" x14ac:dyDescent="0.25">
      <c r="A58" s="79" t="s">
        <v>34</v>
      </c>
      <c r="B58" s="179"/>
      <c r="C58" s="260">
        <f>SUM(C45:C57)</f>
        <v>402</v>
      </c>
      <c r="D58" s="94">
        <f>SUM(D45:D57)</f>
        <v>220813.77000000002</v>
      </c>
      <c r="E58" s="169"/>
      <c r="F58" s="265">
        <f>SUM(F45:F57)</f>
        <v>265</v>
      </c>
      <c r="G58" s="390">
        <f>SUM(G45:G57)</f>
        <v>191907.93</v>
      </c>
      <c r="H58" s="179"/>
      <c r="I58" s="260">
        <f>SUM(I45:I57)</f>
        <v>2985</v>
      </c>
      <c r="J58" s="94">
        <f>SUM(J45:J57)</f>
        <v>1200545.1000000001</v>
      </c>
      <c r="K58" s="166"/>
      <c r="L58" s="265">
        <f>SUM(L45:L57)</f>
        <v>2611</v>
      </c>
      <c r="M58" s="395">
        <f>SUM(M45:M57)</f>
        <v>1235494.5900000001</v>
      </c>
    </row>
    <row r="59" spans="1:13" ht="17" thickBot="1" x14ac:dyDescent="0.25">
      <c r="A59" s="57"/>
      <c r="B59" s="57"/>
      <c r="C59" s="261"/>
      <c r="D59" s="57"/>
      <c r="E59" s="170"/>
      <c r="F59" s="261"/>
      <c r="G59" s="57"/>
      <c r="H59" s="170"/>
      <c r="I59" s="261"/>
      <c r="J59" s="57"/>
      <c r="K59" s="57"/>
      <c r="L59" s="261"/>
      <c r="M59" s="57"/>
    </row>
    <row r="60" spans="1:13" ht="17" thickBot="1" x14ac:dyDescent="0.25">
      <c r="A60" s="80" t="s">
        <v>24</v>
      </c>
      <c r="B60" s="177"/>
      <c r="C60" s="262">
        <f>SUM(C42+C58)</f>
        <v>822</v>
      </c>
      <c r="D60" s="95">
        <f>SUM(D42+D58)</f>
        <v>392536.94</v>
      </c>
      <c r="E60" s="171"/>
      <c r="F60" s="269">
        <f>SUM(F42+F58)</f>
        <v>708</v>
      </c>
      <c r="G60" s="391">
        <f>SUM(G42+G58)</f>
        <v>392617.01</v>
      </c>
      <c r="H60" s="181"/>
      <c r="I60" s="262">
        <f>SUM(I42+I58)</f>
        <v>7399</v>
      </c>
      <c r="J60" s="363">
        <f>SUM(J42+J58)</f>
        <v>3462734.63</v>
      </c>
      <c r="K60" s="171"/>
      <c r="L60" s="269">
        <f>SUM(L42+L58)</f>
        <v>7380</v>
      </c>
      <c r="M60" s="397">
        <f>SUM(M42+M58)</f>
        <v>3570697.46</v>
      </c>
    </row>
    <row r="61" spans="1:13" ht="16" x14ac:dyDescent="0.2">
      <c r="A61" s="57"/>
      <c r="B61" s="57"/>
      <c r="C61" s="57"/>
      <c r="D61" s="57"/>
      <c r="E61" s="57"/>
      <c r="F61" s="57"/>
      <c r="G61" s="57"/>
      <c r="H61" s="57"/>
      <c r="I61" s="57"/>
      <c r="J61" s="57"/>
      <c r="K61" s="57"/>
      <c r="L61" s="57"/>
      <c r="M61" s="57"/>
    </row>
    <row r="62" spans="1:13" ht="16" x14ac:dyDescent="0.2">
      <c r="A62" s="81" t="s">
        <v>46</v>
      </c>
      <c r="B62" s="81"/>
      <c r="C62" s="81"/>
      <c r="D62" s="81"/>
      <c r="E62" s="81"/>
      <c r="F62" s="81"/>
      <c r="G62" s="81"/>
      <c r="H62" s="81"/>
      <c r="I62" s="81"/>
      <c r="J62" s="81"/>
      <c r="K62" s="57"/>
      <c r="L62" s="57"/>
      <c r="M62" s="57"/>
    </row>
    <row r="63" spans="1:13" ht="16" x14ac:dyDescent="0.2">
      <c r="A63" s="81"/>
      <c r="B63" s="81"/>
      <c r="C63" s="81"/>
      <c r="D63" s="81"/>
      <c r="E63" s="81"/>
      <c r="F63" s="81"/>
      <c r="G63" s="81"/>
      <c r="H63" s="81"/>
      <c r="I63" s="81"/>
      <c r="J63" s="81"/>
      <c r="K63" s="57"/>
      <c r="L63" s="57"/>
      <c r="M63" s="57"/>
    </row>
    <row r="64" spans="1:13" ht="16" x14ac:dyDescent="0.2">
      <c r="A64" s="81" t="s">
        <v>65</v>
      </c>
      <c r="B64" s="81"/>
      <c r="C64" s="81"/>
      <c r="D64" s="81"/>
      <c r="E64" s="81"/>
      <c r="F64" s="81"/>
      <c r="G64" s="81"/>
      <c r="H64" s="81"/>
      <c r="I64" s="81"/>
      <c r="J64" s="81"/>
      <c r="K64" s="57"/>
      <c r="L64" s="57"/>
      <c r="M64" s="57"/>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8" fitToHeight="0" orientation="portrait" verticalDpi="30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C3128-88C8-460E-9488-B1D9D95651D7}">
  <dimension ref="A1:AE152"/>
  <sheetViews>
    <sheetView tabSelected="1" workbookViewId="0">
      <pane ySplit="1" topLeftCell="A128" activePane="bottomLeft" state="frozen"/>
      <selection pane="bottomLeft" activeCell="A140" sqref="A140"/>
    </sheetView>
  </sheetViews>
  <sheetFormatPr baseColWidth="10" defaultColWidth="8.83203125" defaultRowHeight="13" outlineLevelRow="2" x14ac:dyDescent="0.15"/>
  <cols>
    <col min="1" max="1" width="34.6640625" customWidth="1"/>
    <col min="2" max="2" width="22.6640625" customWidth="1"/>
    <col min="3" max="3" width="38.5" customWidth="1"/>
    <col min="4" max="4" width="45.6640625" customWidth="1"/>
    <col min="5" max="5" width="10.5" customWidth="1"/>
    <col min="6" max="6" width="82.5" customWidth="1"/>
    <col min="7" max="7" width="42.6640625" customWidth="1"/>
    <col min="8" max="11" width="23.33203125" customWidth="1"/>
    <col min="12" max="12" width="37.33203125" customWidth="1"/>
    <col min="13" max="13" width="16.5" customWidth="1"/>
    <col min="14" max="15" width="18.6640625" customWidth="1"/>
    <col min="17" max="17" width="10.5" bestFit="1" customWidth="1"/>
    <col min="20" max="20" width="17.83203125" customWidth="1"/>
    <col min="25" max="25" width="18.1640625" customWidth="1"/>
  </cols>
  <sheetData>
    <row r="1" spans="1:31" ht="48" x14ac:dyDescent="0.2">
      <c r="A1" s="485" t="s">
        <v>69</v>
      </c>
      <c r="B1" s="486" t="s">
        <v>70</v>
      </c>
      <c r="C1" s="486" t="s">
        <v>71</v>
      </c>
      <c r="D1" s="486" t="s">
        <v>72</v>
      </c>
      <c r="E1" s="487" t="s">
        <v>73</v>
      </c>
      <c r="F1" s="487" t="s">
        <v>74</v>
      </c>
      <c r="G1" s="486" t="s">
        <v>75</v>
      </c>
      <c r="H1" s="486" t="s">
        <v>76</v>
      </c>
      <c r="I1" s="487" t="s">
        <v>77</v>
      </c>
      <c r="J1" s="487" t="s">
        <v>78</v>
      </c>
      <c r="K1" s="488" t="s">
        <v>79</v>
      </c>
      <c r="L1" s="486" t="s">
        <v>80</v>
      </c>
      <c r="M1" s="487" t="s">
        <v>81</v>
      </c>
      <c r="N1" s="743" t="s">
        <v>82</v>
      </c>
      <c r="O1" s="490" t="s">
        <v>83</v>
      </c>
    </row>
    <row r="2" spans="1:31" ht="15" outlineLevel="2" x14ac:dyDescent="0.15">
      <c r="A2" s="704" t="s">
        <v>92</v>
      </c>
      <c r="B2" s="704" t="s">
        <v>3614</v>
      </c>
      <c r="C2" s="704" t="s">
        <v>94</v>
      </c>
      <c r="D2" s="704"/>
      <c r="E2" s="704"/>
      <c r="F2" s="704" t="s">
        <v>3615</v>
      </c>
      <c r="G2" s="704" t="s">
        <v>3616</v>
      </c>
      <c r="H2" s="708">
        <v>5000</v>
      </c>
      <c r="I2" s="708">
        <v>0</v>
      </c>
      <c r="J2" s="708"/>
      <c r="K2" s="708"/>
      <c r="L2" s="704" t="s">
        <v>3617</v>
      </c>
      <c r="M2" s="704"/>
      <c r="N2" s="428">
        <f>SUM(H2+I2)</f>
        <v>5000</v>
      </c>
      <c r="O2" s="742">
        <f>IF((J2+K2)&gt;0,(J2+K2)-N2,0)</f>
        <v>0</v>
      </c>
      <c r="R2" s="846" t="s">
        <v>3169</v>
      </c>
      <c r="S2" s="848"/>
      <c r="T2" s="848"/>
      <c r="U2" s="848"/>
      <c r="V2" s="848"/>
      <c r="W2" s="848"/>
      <c r="X2" s="848"/>
      <c r="Y2" s="848"/>
      <c r="Z2" s="848"/>
      <c r="AA2" s="848"/>
      <c r="AB2" s="848"/>
      <c r="AC2" s="848"/>
      <c r="AD2" s="848"/>
      <c r="AE2" s="847"/>
    </row>
    <row r="3" spans="1:31" ht="42" outlineLevel="2" x14ac:dyDescent="0.15">
      <c r="A3" s="704" t="s">
        <v>92</v>
      </c>
      <c r="B3" s="704" t="s">
        <v>3618</v>
      </c>
      <c r="C3" s="704" t="s">
        <v>94</v>
      </c>
      <c r="D3" s="704"/>
      <c r="E3" s="704"/>
      <c r="F3" s="704" t="s">
        <v>3619</v>
      </c>
      <c r="G3" s="704" t="s">
        <v>510</v>
      </c>
      <c r="H3" s="708"/>
      <c r="I3" s="708">
        <v>103100</v>
      </c>
      <c r="J3" s="708">
        <v>640400</v>
      </c>
      <c r="K3" s="708"/>
      <c r="L3" s="704" t="s">
        <v>3620</v>
      </c>
      <c r="M3" s="704"/>
      <c r="N3" s="428">
        <f t="shared" ref="N3:N67" si="0">SUM(H3+I3)</f>
        <v>103100</v>
      </c>
      <c r="O3" s="742">
        <f t="shared" ref="O3:O67" si="1">IF((J3+K3)&gt;0,(J3+K3)-N3,0)</f>
        <v>537300</v>
      </c>
      <c r="R3" s="846" t="s">
        <v>3170</v>
      </c>
      <c r="S3" s="847"/>
      <c r="T3" s="846" t="s">
        <v>3171</v>
      </c>
      <c r="U3" s="848"/>
      <c r="V3" s="847"/>
      <c r="W3" s="846" t="s">
        <v>3172</v>
      </c>
      <c r="X3" s="847"/>
      <c r="Y3" s="704" t="s">
        <v>3173</v>
      </c>
      <c r="Z3" s="704" t="s">
        <v>3174</v>
      </c>
      <c r="AA3" s="704" t="s">
        <v>3175</v>
      </c>
      <c r="AB3" s="846" t="s">
        <v>3176</v>
      </c>
      <c r="AC3" s="847"/>
      <c r="AD3" s="846" t="s">
        <v>3177</v>
      </c>
      <c r="AE3" s="847"/>
    </row>
    <row r="4" spans="1:31" ht="15" outlineLevel="2" x14ac:dyDescent="0.15">
      <c r="A4" s="704" t="s">
        <v>92</v>
      </c>
      <c r="B4" s="704" t="s">
        <v>3621</v>
      </c>
      <c r="C4" s="704" t="s">
        <v>94</v>
      </c>
      <c r="D4" s="704"/>
      <c r="E4" s="704"/>
      <c r="F4" s="704" t="s">
        <v>3622</v>
      </c>
      <c r="G4" s="704" t="s">
        <v>3623</v>
      </c>
      <c r="H4" s="708">
        <v>3952</v>
      </c>
      <c r="I4" s="708">
        <v>0</v>
      </c>
      <c r="J4" s="708"/>
      <c r="K4" s="708"/>
      <c r="L4" s="704" t="s">
        <v>3624</v>
      </c>
      <c r="M4" s="704"/>
      <c r="N4" s="428">
        <f t="shared" si="0"/>
        <v>3952</v>
      </c>
      <c r="O4" s="742">
        <f t="shared" si="1"/>
        <v>0</v>
      </c>
      <c r="R4" s="846" t="s">
        <v>3597</v>
      </c>
      <c r="S4" s="847"/>
      <c r="T4" s="846" t="s">
        <v>3598</v>
      </c>
      <c r="U4" s="848"/>
      <c r="V4" s="847"/>
      <c r="W4" s="846" t="s">
        <v>1179</v>
      </c>
      <c r="X4" s="847"/>
      <c r="Y4" s="704"/>
      <c r="Z4" s="704"/>
      <c r="AA4" s="704"/>
      <c r="AB4" s="846"/>
      <c r="AC4" s="847"/>
      <c r="AD4" s="846" t="s">
        <v>1605</v>
      </c>
      <c r="AE4" s="847"/>
    </row>
    <row r="5" spans="1:31" ht="15" outlineLevel="2" x14ac:dyDescent="0.15">
      <c r="A5" s="704" t="s">
        <v>92</v>
      </c>
      <c r="B5" s="704" t="s">
        <v>3625</v>
      </c>
      <c r="C5" s="704" t="s">
        <v>94</v>
      </c>
      <c r="D5" s="704"/>
      <c r="E5" s="704"/>
      <c r="F5" s="704" t="s">
        <v>3626</v>
      </c>
      <c r="G5" s="704" t="s">
        <v>101</v>
      </c>
      <c r="H5" s="708">
        <v>26000</v>
      </c>
      <c r="I5" s="708">
        <v>0</v>
      </c>
      <c r="J5" s="708"/>
      <c r="K5" s="708"/>
      <c r="L5" s="704" t="s">
        <v>3627</v>
      </c>
      <c r="M5" s="704"/>
      <c r="N5" s="428">
        <f t="shared" si="0"/>
        <v>26000</v>
      </c>
      <c r="O5" s="742">
        <f t="shared" si="1"/>
        <v>0</v>
      </c>
      <c r="R5" s="846" t="s">
        <v>3599</v>
      </c>
      <c r="S5" s="847"/>
      <c r="T5" s="846" t="s">
        <v>3600</v>
      </c>
      <c r="U5" s="848"/>
      <c r="V5" s="847"/>
      <c r="W5" s="846" t="s">
        <v>1007</v>
      </c>
      <c r="X5" s="847"/>
      <c r="Y5" s="708">
        <v>0</v>
      </c>
      <c r="Z5" s="704"/>
      <c r="AA5" s="704"/>
      <c r="AB5" s="846"/>
      <c r="AC5" s="847"/>
      <c r="AD5" s="846" t="s">
        <v>1016</v>
      </c>
      <c r="AE5" s="847"/>
    </row>
    <row r="6" spans="1:31" ht="28" outlineLevel="2" x14ac:dyDescent="0.15">
      <c r="A6" s="704" t="s">
        <v>92</v>
      </c>
      <c r="B6" s="704" t="s">
        <v>3628</v>
      </c>
      <c r="C6" s="704" t="s">
        <v>94</v>
      </c>
      <c r="D6" s="704"/>
      <c r="E6" s="704"/>
      <c r="F6" s="704" t="s">
        <v>3629</v>
      </c>
      <c r="G6" s="704" t="s">
        <v>3630</v>
      </c>
      <c r="H6" s="708">
        <v>550000</v>
      </c>
      <c r="I6" s="708">
        <v>0</v>
      </c>
      <c r="J6" s="708"/>
      <c r="K6" s="708"/>
      <c r="L6" s="704" t="s">
        <v>695</v>
      </c>
      <c r="M6" s="704" t="s">
        <v>3159</v>
      </c>
      <c r="N6" s="428">
        <f t="shared" si="0"/>
        <v>550000</v>
      </c>
      <c r="O6" s="742">
        <f t="shared" si="1"/>
        <v>0</v>
      </c>
      <c r="R6" s="846" t="s">
        <v>3601</v>
      </c>
      <c r="S6" s="847"/>
      <c r="T6" s="846" t="s">
        <v>3600</v>
      </c>
      <c r="U6" s="848"/>
      <c r="V6" s="847"/>
      <c r="W6" s="846" t="s">
        <v>1007</v>
      </c>
      <c r="X6" s="847"/>
      <c r="Y6" s="708">
        <v>0</v>
      </c>
      <c r="Z6" s="704"/>
      <c r="AA6" s="704"/>
      <c r="AB6" s="846"/>
      <c r="AC6" s="847"/>
      <c r="AD6" s="846" t="s">
        <v>1012</v>
      </c>
      <c r="AE6" s="847"/>
    </row>
    <row r="7" spans="1:31" ht="42" outlineLevel="2" x14ac:dyDescent="0.15">
      <c r="A7" s="704" t="s">
        <v>92</v>
      </c>
      <c r="B7" s="704" t="s">
        <v>3631</v>
      </c>
      <c r="C7" s="704" t="s">
        <v>94</v>
      </c>
      <c r="D7" s="704"/>
      <c r="E7" s="704"/>
      <c r="F7" s="704" t="s">
        <v>3632</v>
      </c>
      <c r="G7" s="704" t="s">
        <v>138</v>
      </c>
      <c r="H7" s="708">
        <v>185000</v>
      </c>
      <c r="I7" s="708">
        <v>0</v>
      </c>
      <c r="J7" s="708"/>
      <c r="K7" s="708"/>
      <c r="L7" s="704" t="s">
        <v>3633</v>
      </c>
      <c r="M7" s="704"/>
      <c r="N7" s="428">
        <f t="shared" si="0"/>
        <v>185000</v>
      </c>
      <c r="O7" s="742">
        <f t="shared" si="1"/>
        <v>0</v>
      </c>
      <c r="R7" s="846" t="s">
        <v>3602</v>
      </c>
      <c r="S7" s="847"/>
      <c r="T7" s="846" t="s">
        <v>3600</v>
      </c>
      <c r="U7" s="848"/>
      <c r="V7" s="847"/>
      <c r="W7" s="846" t="s">
        <v>1007</v>
      </c>
      <c r="X7" s="847"/>
      <c r="Y7" s="708">
        <v>0</v>
      </c>
      <c r="Z7" s="704"/>
      <c r="AA7" s="704"/>
      <c r="AB7" s="846"/>
      <c r="AC7" s="847"/>
      <c r="AD7" s="846" t="s">
        <v>1010</v>
      </c>
      <c r="AE7" s="847"/>
    </row>
    <row r="8" spans="1:31" ht="28" outlineLevel="2" x14ac:dyDescent="0.15">
      <c r="A8" s="704" t="s">
        <v>92</v>
      </c>
      <c r="B8" s="704" t="s">
        <v>3634</v>
      </c>
      <c r="C8" s="704" t="s">
        <v>94</v>
      </c>
      <c r="D8" s="704"/>
      <c r="E8" s="704"/>
      <c r="F8" s="704" t="s">
        <v>3635</v>
      </c>
      <c r="G8" s="704" t="s">
        <v>101</v>
      </c>
      <c r="H8" s="708">
        <v>1</v>
      </c>
      <c r="I8" s="708">
        <v>0</v>
      </c>
      <c r="J8" s="708"/>
      <c r="K8" s="708"/>
      <c r="L8" s="704" t="s">
        <v>3636</v>
      </c>
      <c r="M8" s="704"/>
      <c r="N8" s="428">
        <f t="shared" si="0"/>
        <v>1</v>
      </c>
      <c r="O8" s="742">
        <f t="shared" si="1"/>
        <v>0</v>
      </c>
      <c r="R8" s="846" t="s">
        <v>3603</v>
      </c>
      <c r="S8" s="847"/>
      <c r="T8" s="846" t="s">
        <v>3600</v>
      </c>
      <c r="U8" s="848"/>
      <c r="V8" s="847"/>
      <c r="W8" s="846" t="s">
        <v>1007</v>
      </c>
      <c r="X8" s="847"/>
      <c r="Y8" s="708">
        <v>0</v>
      </c>
      <c r="Z8" s="704"/>
      <c r="AA8" s="704"/>
      <c r="AB8" s="846"/>
      <c r="AC8" s="847"/>
      <c r="AD8" s="846" t="s">
        <v>1014</v>
      </c>
      <c r="AE8" s="847"/>
    </row>
    <row r="9" spans="1:31" ht="28" outlineLevel="2" x14ac:dyDescent="0.15">
      <c r="A9" s="704" t="s">
        <v>92</v>
      </c>
      <c r="B9" s="704" t="s">
        <v>3637</v>
      </c>
      <c r="C9" s="704" t="s">
        <v>94</v>
      </c>
      <c r="D9" s="704"/>
      <c r="E9" s="704"/>
      <c r="F9" s="704" t="s">
        <v>3638</v>
      </c>
      <c r="G9" s="704" t="s">
        <v>706</v>
      </c>
      <c r="H9" s="708">
        <v>6000</v>
      </c>
      <c r="I9" s="708">
        <v>0</v>
      </c>
      <c r="J9" s="708"/>
      <c r="K9" s="708"/>
      <c r="L9" s="704" t="s">
        <v>3639</v>
      </c>
      <c r="M9" s="704" t="s">
        <v>3159</v>
      </c>
      <c r="N9" s="428">
        <f t="shared" si="0"/>
        <v>6000</v>
      </c>
      <c r="O9" s="742">
        <f t="shared" si="1"/>
        <v>0</v>
      </c>
      <c r="R9" s="846" t="s">
        <v>3604</v>
      </c>
      <c r="S9" s="847"/>
      <c r="T9" s="846" t="s">
        <v>3600</v>
      </c>
      <c r="U9" s="848"/>
      <c r="V9" s="847"/>
      <c r="W9" s="846" t="s">
        <v>1007</v>
      </c>
      <c r="X9" s="847"/>
      <c r="Y9" s="708">
        <v>0</v>
      </c>
      <c r="Z9" s="704"/>
      <c r="AA9" s="704"/>
      <c r="AB9" s="846"/>
      <c r="AC9" s="847"/>
      <c r="AD9" s="846" t="s">
        <v>1008</v>
      </c>
      <c r="AE9" s="847"/>
    </row>
    <row r="10" spans="1:31" ht="15" outlineLevel="2" x14ac:dyDescent="0.15">
      <c r="A10" s="704" t="s">
        <v>92</v>
      </c>
      <c r="B10" s="704" t="s">
        <v>3640</v>
      </c>
      <c r="C10" s="704" t="s">
        <v>94</v>
      </c>
      <c r="D10" s="704"/>
      <c r="E10" s="704"/>
      <c r="F10" s="704" t="s">
        <v>3641</v>
      </c>
      <c r="G10" s="704" t="s">
        <v>3642</v>
      </c>
      <c r="H10" s="708">
        <v>157645</v>
      </c>
      <c r="I10" s="708">
        <v>0</v>
      </c>
      <c r="J10" s="708"/>
      <c r="K10" s="708"/>
      <c r="L10" s="704" t="s">
        <v>3643</v>
      </c>
      <c r="M10" s="704"/>
      <c r="N10" s="428">
        <f t="shared" si="0"/>
        <v>157645</v>
      </c>
      <c r="O10" s="742">
        <f t="shared" si="1"/>
        <v>0</v>
      </c>
      <c r="R10" s="846" t="s">
        <v>3605</v>
      </c>
      <c r="S10" s="847"/>
      <c r="T10" s="846" t="s">
        <v>3606</v>
      </c>
      <c r="U10" s="848"/>
      <c r="V10" s="847"/>
      <c r="W10" s="846" t="s">
        <v>2664</v>
      </c>
      <c r="X10" s="847"/>
      <c r="Y10" s="708">
        <v>36000</v>
      </c>
      <c r="Z10" s="704"/>
      <c r="AA10" s="704"/>
      <c r="AB10" s="846"/>
      <c r="AC10" s="847"/>
      <c r="AD10" s="846" t="s">
        <v>695</v>
      </c>
      <c r="AE10" s="847"/>
    </row>
    <row r="11" spans="1:31" ht="28" outlineLevel="2" x14ac:dyDescent="0.15">
      <c r="A11" s="704" t="s">
        <v>92</v>
      </c>
      <c r="B11" s="704" t="s">
        <v>3644</v>
      </c>
      <c r="C11" s="704" t="s">
        <v>94</v>
      </c>
      <c r="D11" s="704"/>
      <c r="E11" s="704"/>
      <c r="F11" s="704" t="s">
        <v>3645</v>
      </c>
      <c r="G11" s="704" t="s">
        <v>113</v>
      </c>
      <c r="H11" s="708">
        <v>207265</v>
      </c>
      <c r="I11" s="708">
        <v>0</v>
      </c>
      <c r="J11" s="708"/>
      <c r="K11" s="708"/>
      <c r="L11" s="704" t="s">
        <v>2648</v>
      </c>
      <c r="M11" s="704"/>
      <c r="N11" s="428">
        <f t="shared" si="0"/>
        <v>207265</v>
      </c>
      <c r="O11" s="742">
        <f t="shared" si="1"/>
        <v>0</v>
      </c>
      <c r="R11" s="846" t="s">
        <v>3607</v>
      </c>
      <c r="S11" s="847"/>
      <c r="T11" s="846" t="s">
        <v>3608</v>
      </c>
      <c r="U11" s="848"/>
      <c r="V11" s="847"/>
      <c r="W11" s="846" t="s">
        <v>657</v>
      </c>
      <c r="X11" s="847"/>
      <c r="Y11" s="708"/>
      <c r="Z11" s="704"/>
      <c r="AA11" s="704"/>
      <c r="AB11" s="846"/>
      <c r="AC11" s="847"/>
      <c r="AD11" s="846" t="s">
        <v>1131</v>
      </c>
      <c r="AE11" s="847"/>
    </row>
    <row r="12" spans="1:31" ht="28" outlineLevel="2" x14ac:dyDescent="0.15">
      <c r="A12" s="704" t="s">
        <v>92</v>
      </c>
      <c r="B12" s="704" t="s">
        <v>3646</v>
      </c>
      <c r="C12" s="704" t="s">
        <v>94</v>
      </c>
      <c r="D12" s="704"/>
      <c r="E12" s="704"/>
      <c r="F12" s="704" t="s">
        <v>3647</v>
      </c>
      <c r="G12" s="704" t="s">
        <v>150</v>
      </c>
      <c r="H12" s="708">
        <v>589000</v>
      </c>
      <c r="I12" s="708">
        <v>0</v>
      </c>
      <c r="J12" s="708"/>
      <c r="K12" s="708"/>
      <c r="L12" s="704" t="s">
        <v>3648</v>
      </c>
      <c r="M12" s="704" t="s">
        <v>3159</v>
      </c>
      <c r="N12" s="428">
        <f t="shared" si="0"/>
        <v>589000</v>
      </c>
      <c r="O12" s="742">
        <f t="shared" si="1"/>
        <v>0</v>
      </c>
      <c r="R12" s="846" t="s">
        <v>3609</v>
      </c>
      <c r="S12" s="847"/>
      <c r="T12" s="846" t="s">
        <v>3610</v>
      </c>
      <c r="U12" s="848"/>
      <c r="V12" s="847"/>
      <c r="W12" s="846" t="s">
        <v>96</v>
      </c>
      <c r="X12" s="847"/>
      <c r="Y12" s="708">
        <v>2199487</v>
      </c>
      <c r="Z12" s="704"/>
      <c r="AA12" s="704"/>
      <c r="AB12" s="846"/>
      <c r="AC12" s="847"/>
      <c r="AD12" s="846" t="s">
        <v>97</v>
      </c>
      <c r="AE12" s="847"/>
    </row>
    <row r="13" spans="1:31" ht="84" outlineLevel="2" x14ac:dyDescent="0.15">
      <c r="A13" s="704" t="s">
        <v>92</v>
      </c>
      <c r="B13" s="704" t="s">
        <v>3649</v>
      </c>
      <c r="C13" s="704" t="s">
        <v>94</v>
      </c>
      <c r="D13" s="704"/>
      <c r="E13" s="704"/>
      <c r="F13" s="704" t="s">
        <v>3650</v>
      </c>
      <c r="G13" s="704" t="s">
        <v>1460</v>
      </c>
      <c r="H13" s="708">
        <v>50000</v>
      </c>
      <c r="I13" s="708">
        <v>0</v>
      </c>
      <c r="J13" s="708"/>
      <c r="K13" s="708"/>
      <c r="L13" s="704" t="s">
        <v>3651</v>
      </c>
      <c r="M13" s="704"/>
      <c r="N13" s="428">
        <f t="shared" si="0"/>
        <v>50000</v>
      </c>
      <c r="O13" s="742">
        <f t="shared" si="1"/>
        <v>0</v>
      </c>
      <c r="R13" s="846" t="s">
        <v>3611</v>
      </c>
      <c r="S13" s="847"/>
      <c r="T13" s="846" t="s">
        <v>3612</v>
      </c>
      <c r="U13" s="848"/>
      <c r="V13" s="847"/>
      <c r="W13" s="846" t="s">
        <v>426</v>
      </c>
      <c r="X13" s="847"/>
      <c r="Y13" s="708">
        <v>0</v>
      </c>
      <c r="Z13" s="704"/>
      <c r="AA13" s="704"/>
      <c r="AB13" s="846"/>
      <c r="AC13" s="847"/>
      <c r="AD13" s="846" t="s">
        <v>3613</v>
      </c>
      <c r="AE13" s="847"/>
    </row>
    <row r="14" spans="1:31" ht="56" outlineLevel="2" x14ac:dyDescent="0.15">
      <c r="A14" s="704" t="s">
        <v>92</v>
      </c>
      <c r="B14" s="704" t="s">
        <v>3652</v>
      </c>
      <c r="C14" s="704" t="s">
        <v>154</v>
      </c>
      <c r="D14" s="704"/>
      <c r="E14" s="704"/>
      <c r="F14" s="704" t="s">
        <v>3653</v>
      </c>
      <c r="G14" s="704" t="s">
        <v>3458</v>
      </c>
      <c r="H14" s="708">
        <v>750000</v>
      </c>
      <c r="I14" s="708">
        <v>0</v>
      </c>
      <c r="J14" s="708"/>
      <c r="K14" s="708"/>
      <c r="L14" s="704" t="s">
        <v>3654</v>
      </c>
      <c r="M14" s="704" t="s">
        <v>3159</v>
      </c>
      <c r="N14" s="428">
        <f t="shared" si="0"/>
        <v>750000</v>
      </c>
      <c r="O14" s="742">
        <f t="shared" si="1"/>
        <v>0</v>
      </c>
      <c r="Y14" s="423">
        <f>SUM(Y10:Y12)</f>
        <v>2235487</v>
      </c>
    </row>
    <row r="15" spans="1:31" ht="70" outlineLevel="2" x14ac:dyDescent="0.15">
      <c r="A15" s="704" t="s">
        <v>92</v>
      </c>
      <c r="B15" s="704" t="s">
        <v>3655</v>
      </c>
      <c r="C15" s="704" t="s">
        <v>154</v>
      </c>
      <c r="D15" s="704"/>
      <c r="E15" s="704"/>
      <c r="F15" s="704" t="s">
        <v>3656</v>
      </c>
      <c r="G15" s="704" t="s">
        <v>728</v>
      </c>
      <c r="H15" s="708">
        <v>39000</v>
      </c>
      <c r="I15" s="708">
        <v>0</v>
      </c>
      <c r="J15" s="708"/>
      <c r="K15" s="708"/>
      <c r="L15" s="704" t="s">
        <v>3657</v>
      </c>
      <c r="M15" s="704"/>
      <c r="N15" s="428">
        <f t="shared" si="0"/>
        <v>39000</v>
      </c>
      <c r="O15" s="742">
        <f t="shared" si="1"/>
        <v>0</v>
      </c>
    </row>
    <row r="16" spans="1:31" ht="70" outlineLevel="2" x14ac:dyDescent="0.15">
      <c r="A16" s="704" t="s">
        <v>92</v>
      </c>
      <c r="B16" s="704" t="s">
        <v>3658</v>
      </c>
      <c r="C16" s="704" t="s">
        <v>154</v>
      </c>
      <c r="D16" s="704"/>
      <c r="E16" s="704"/>
      <c r="F16" s="704" t="s">
        <v>3659</v>
      </c>
      <c r="G16" s="704" t="s">
        <v>728</v>
      </c>
      <c r="H16" s="708">
        <v>29500</v>
      </c>
      <c r="I16" s="708">
        <v>0</v>
      </c>
      <c r="J16" s="708"/>
      <c r="K16" s="708"/>
      <c r="L16" s="704" t="s">
        <v>3657</v>
      </c>
      <c r="M16" s="704"/>
      <c r="N16" s="428">
        <f t="shared" si="0"/>
        <v>29500</v>
      </c>
      <c r="O16" s="742">
        <f t="shared" si="1"/>
        <v>0</v>
      </c>
    </row>
    <row r="17" spans="1:15" ht="70" outlineLevel="2" x14ac:dyDescent="0.15">
      <c r="A17" s="704" t="s">
        <v>92</v>
      </c>
      <c r="B17" s="704" t="s">
        <v>3660</v>
      </c>
      <c r="C17" s="704" t="s">
        <v>154</v>
      </c>
      <c r="D17" s="704"/>
      <c r="E17" s="704"/>
      <c r="F17" s="704" t="s">
        <v>3661</v>
      </c>
      <c r="G17" s="704" t="s">
        <v>728</v>
      </c>
      <c r="H17" s="708">
        <v>30130</v>
      </c>
      <c r="I17" s="708">
        <v>0</v>
      </c>
      <c r="J17" s="708"/>
      <c r="K17" s="708"/>
      <c r="L17" s="704" t="s">
        <v>3657</v>
      </c>
      <c r="M17" s="704"/>
      <c r="N17" s="428">
        <f t="shared" si="0"/>
        <v>30130</v>
      </c>
      <c r="O17" s="742">
        <f t="shared" si="1"/>
        <v>0</v>
      </c>
    </row>
    <row r="18" spans="1:15" ht="70" outlineLevel="2" x14ac:dyDescent="0.15">
      <c r="A18" s="704" t="s">
        <v>92</v>
      </c>
      <c r="B18" s="704" t="s">
        <v>3662</v>
      </c>
      <c r="C18" s="704" t="s">
        <v>154</v>
      </c>
      <c r="D18" s="704"/>
      <c r="E18" s="704"/>
      <c r="F18" s="704" t="s">
        <v>3663</v>
      </c>
      <c r="G18" s="704" t="s">
        <v>728</v>
      </c>
      <c r="H18" s="708">
        <v>37500</v>
      </c>
      <c r="I18" s="708">
        <v>0</v>
      </c>
      <c r="J18" s="708"/>
      <c r="K18" s="708"/>
      <c r="L18" s="704" t="s">
        <v>3657</v>
      </c>
      <c r="M18" s="704"/>
      <c r="N18" s="428">
        <f t="shared" si="0"/>
        <v>37500</v>
      </c>
      <c r="O18" s="742">
        <f t="shared" si="1"/>
        <v>0</v>
      </c>
    </row>
    <row r="19" spans="1:15" ht="70" outlineLevel="2" x14ac:dyDescent="0.15">
      <c r="A19" s="704" t="s">
        <v>92</v>
      </c>
      <c r="B19" s="704" t="s">
        <v>3664</v>
      </c>
      <c r="C19" s="704" t="s">
        <v>154</v>
      </c>
      <c r="D19" s="704"/>
      <c r="E19" s="704"/>
      <c r="F19" s="704" t="s">
        <v>3665</v>
      </c>
      <c r="G19" s="704" t="s">
        <v>728</v>
      </c>
      <c r="H19" s="708">
        <v>33000</v>
      </c>
      <c r="I19" s="708">
        <v>0</v>
      </c>
      <c r="J19" s="708"/>
      <c r="K19" s="708"/>
      <c r="L19" s="704" t="s">
        <v>3657</v>
      </c>
      <c r="M19" s="704"/>
      <c r="N19" s="428">
        <f t="shared" si="0"/>
        <v>33000</v>
      </c>
      <c r="O19" s="742">
        <f t="shared" si="1"/>
        <v>0</v>
      </c>
    </row>
    <row r="20" spans="1:15" ht="70" outlineLevel="2" x14ac:dyDescent="0.15">
      <c r="A20" s="704" t="s">
        <v>92</v>
      </c>
      <c r="B20" s="704" t="s">
        <v>3666</v>
      </c>
      <c r="C20" s="704" t="s">
        <v>154</v>
      </c>
      <c r="D20" s="704"/>
      <c r="E20" s="704"/>
      <c r="F20" s="704" t="s">
        <v>3667</v>
      </c>
      <c r="G20" s="704" t="s">
        <v>728</v>
      </c>
      <c r="H20" s="708">
        <v>33625</v>
      </c>
      <c r="I20" s="708">
        <v>0</v>
      </c>
      <c r="J20" s="708"/>
      <c r="K20" s="708"/>
      <c r="L20" s="704" t="s">
        <v>3657</v>
      </c>
      <c r="M20" s="704"/>
      <c r="N20" s="428">
        <f t="shared" si="0"/>
        <v>33625</v>
      </c>
      <c r="O20" s="742">
        <f t="shared" si="1"/>
        <v>0</v>
      </c>
    </row>
    <row r="21" spans="1:15" ht="70" outlineLevel="2" x14ac:dyDescent="0.15">
      <c r="A21" s="704" t="s">
        <v>92</v>
      </c>
      <c r="B21" s="704" t="s">
        <v>3668</v>
      </c>
      <c r="C21" s="704" t="s">
        <v>154</v>
      </c>
      <c r="D21" s="704"/>
      <c r="E21" s="704"/>
      <c r="F21" s="704" t="s">
        <v>3669</v>
      </c>
      <c r="G21" s="704" t="s">
        <v>728</v>
      </c>
      <c r="H21" s="708">
        <v>37630</v>
      </c>
      <c r="I21" s="708">
        <v>0</v>
      </c>
      <c r="J21" s="708"/>
      <c r="K21" s="708"/>
      <c r="L21" s="704" t="s">
        <v>3657</v>
      </c>
      <c r="M21" s="704"/>
      <c r="N21" s="428">
        <f t="shared" si="0"/>
        <v>37630</v>
      </c>
      <c r="O21" s="742">
        <f t="shared" si="1"/>
        <v>0</v>
      </c>
    </row>
    <row r="22" spans="1:15" ht="56" outlineLevel="2" x14ac:dyDescent="0.15">
      <c r="A22" s="704" t="s">
        <v>92</v>
      </c>
      <c r="B22" s="704" t="s">
        <v>3670</v>
      </c>
      <c r="C22" s="704" t="s">
        <v>154</v>
      </c>
      <c r="D22" s="704"/>
      <c r="E22" s="704"/>
      <c r="F22" s="704" t="s">
        <v>3671</v>
      </c>
      <c r="G22" s="704" t="s">
        <v>180</v>
      </c>
      <c r="H22" s="708">
        <v>369247</v>
      </c>
      <c r="I22" s="708">
        <v>0</v>
      </c>
      <c r="J22" s="708"/>
      <c r="K22" s="708"/>
      <c r="L22" s="704" t="s">
        <v>3672</v>
      </c>
      <c r="M22" s="704"/>
      <c r="N22" s="428">
        <f t="shared" si="0"/>
        <v>369247</v>
      </c>
      <c r="O22" s="742">
        <f t="shared" si="1"/>
        <v>0</v>
      </c>
    </row>
    <row r="23" spans="1:15" ht="168" outlineLevel="2" x14ac:dyDescent="0.15">
      <c r="A23" s="704" t="s">
        <v>92</v>
      </c>
      <c r="B23" s="704" t="s">
        <v>3673</v>
      </c>
      <c r="C23" s="704" t="s">
        <v>154</v>
      </c>
      <c r="D23" s="704"/>
      <c r="E23" s="704"/>
      <c r="F23" s="704" t="s">
        <v>3674</v>
      </c>
      <c r="G23" s="704" t="s">
        <v>156</v>
      </c>
      <c r="H23" s="708">
        <v>50000</v>
      </c>
      <c r="I23" s="708">
        <v>0</v>
      </c>
      <c r="J23" s="708"/>
      <c r="K23" s="708"/>
      <c r="L23" s="704" t="s">
        <v>3675</v>
      </c>
      <c r="M23" s="704"/>
      <c r="N23" s="428">
        <f t="shared" si="0"/>
        <v>50000</v>
      </c>
      <c r="O23" s="742">
        <f t="shared" si="1"/>
        <v>0</v>
      </c>
    </row>
    <row r="24" spans="1:15" ht="28" outlineLevel="2" x14ac:dyDescent="0.15">
      <c r="A24" s="704" t="s">
        <v>92</v>
      </c>
      <c r="B24" s="704" t="s">
        <v>3676</v>
      </c>
      <c r="C24" s="704" t="s">
        <v>154</v>
      </c>
      <c r="D24" s="704"/>
      <c r="E24" s="704"/>
      <c r="F24" s="704" t="s">
        <v>3677</v>
      </c>
      <c r="G24" s="704" t="s">
        <v>180</v>
      </c>
      <c r="H24" s="708">
        <v>85000</v>
      </c>
      <c r="I24" s="708">
        <v>0</v>
      </c>
      <c r="J24" s="708"/>
      <c r="K24" s="708"/>
      <c r="L24" s="704" t="s">
        <v>1803</v>
      </c>
      <c r="M24" s="704" t="s">
        <v>3159</v>
      </c>
      <c r="N24" s="428">
        <f t="shared" si="0"/>
        <v>85000</v>
      </c>
      <c r="O24" s="742">
        <f t="shared" si="1"/>
        <v>0</v>
      </c>
    </row>
    <row r="25" spans="1:15" ht="70" outlineLevel="2" x14ac:dyDescent="0.15">
      <c r="A25" s="704" t="s">
        <v>92</v>
      </c>
      <c r="B25" s="704" t="s">
        <v>3678</v>
      </c>
      <c r="C25" s="704" t="s">
        <v>154</v>
      </c>
      <c r="D25" s="704"/>
      <c r="E25" s="704"/>
      <c r="F25" s="704" t="s">
        <v>3679</v>
      </c>
      <c r="G25" s="704" t="s">
        <v>2678</v>
      </c>
      <c r="H25" s="708">
        <v>50000</v>
      </c>
      <c r="I25" s="708">
        <v>0</v>
      </c>
      <c r="J25" s="708"/>
      <c r="K25" s="708"/>
      <c r="L25" s="704" t="s">
        <v>3680</v>
      </c>
      <c r="M25" s="704"/>
      <c r="N25" s="428">
        <f t="shared" si="0"/>
        <v>50000</v>
      </c>
      <c r="O25" s="742">
        <f t="shared" si="1"/>
        <v>0</v>
      </c>
    </row>
    <row r="26" spans="1:15" ht="28" outlineLevel="2" x14ac:dyDescent="0.15">
      <c r="A26" s="704" t="s">
        <v>92</v>
      </c>
      <c r="B26" s="704" t="s">
        <v>3681</v>
      </c>
      <c r="C26" s="704" t="s">
        <v>154</v>
      </c>
      <c r="D26" s="704"/>
      <c r="E26" s="704"/>
      <c r="F26" s="704" t="s">
        <v>3682</v>
      </c>
      <c r="G26" s="704" t="s">
        <v>180</v>
      </c>
      <c r="H26" s="708">
        <v>139684</v>
      </c>
      <c r="I26" s="708">
        <v>0</v>
      </c>
      <c r="J26" s="708"/>
      <c r="K26" s="708"/>
      <c r="L26" s="704" t="s">
        <v>3683</v>
      </c>
      <c r="M26" s="704"/>
      <c r="N26" s="428">
        <f t="shared" si="0"/>
        <v>139684</v>
      </c>
      <c r="O26" s="742">
        <f t="shared" si="1"/>
        <v>0</v>
      </c>
    </row>
    <row r="27" spans="1:15" ht="42" outlineLevel="2" x14ac:dyDescent="0.15">
      <c r="A27" s="704" t="s">
        <v>92</v>
      </c>
      <c r="B27" s="704" t="s">
        <v>3684</v>
      </c>
      <c r="C27" s="704" t="s">
        <v>154</v>
      </c>
      <c r="D27" s="704"/>
      <c r="E27" s="704"/>
      <c r="F27" s="704" t="s">
        <v>3685</v>
      </c>
      <c r="G27" s="704" t="s">
        <v>1476</v>
      </c>
      <c r="H27" s="708">
        <v>9107</v>
      </c>
      <c r="I27" s="708">
        <v>0</v>
      </c>
      <c r="J27" s="708"/>
      <c r="K27" s="708"/>
      <c r="L27" s="704" t="s">
        <v>3686</v>
      </c>
      <c r="M27" s="704"/>
      <c r="N27" s="428">
        <f t="shared" si="0"/>
        <v>9107</v>
      </c>
      <c r="O27" s="742">
        <f t="shared" si="1"/>
        <v>0</v>
      </c>
    </row>
    <row r="28" spans="1:15" ht="42" outlineLevel="2" x14ac:dyDescent="0.15">
      <c r="A28" s="704" t="s">
        <v>92</v>
      </c>
      <c r="B28" s="704" t="s">
        <v>3687</v>
      </c>
      <c r="C28" s="704" t="s">
        <v>154</v>
      </c>
      <c r="D28" s="704"/>
      <c r="E28" s="704"/>
      <c r="F28" s="704" t="s">
        <v>3685</v>
      </c>
      <c r="G28" s="704" t="s">
        <v>1476</v>
      </c>
      <c r="H28" s="708">
        <v>9107</v>
      </c>
      <c r="I28" s="708">
        <v>0</v>
      </c>
      <c r="J28" s="708"/>
      <c r="K28" s="708"/>
      <c r="L28" s="704" t="s">
        <v>3686</v>
      </c>
      <c r="M28" s="704"/>
      <c r="N28" s="428">
        <f t="shared" si="0"/>
        <v>9107</v>
      </c>
      <c r="O28" s="742">
        <f t="shared" si="1"/>
        <v>0</v>
      </c>
    </row>
    <row r="29" spans="1:15" ht="42" outlineLevel="2" x14ac:dyDescent="0.15">
      <c r="A29" s="704" t="s">
        <v>92</v>
      </c>
      <c r="B29" s="704" t="s">
        <v>3688</v>
      </c>
      <c r="C29" s="704" t="s">
        <v>154</v>
      </c>
      <c r="D29" s="704"/>
      <c r="E29" s="704"/>
      <c r="F29" s="704" t="s">
        <v>3685</v>
      </c>
      <c r="G29" s="704" t="s">
        <v>1476</v>
      </c>
      <c r="H29" s="708">
        <v>9107</v>
      </c>
      <c r="I29" s="708">
        <v>0</v>
      </c>
      <c r="J29" s="708"/>
      <c r="K29" s="708"/>
      <c r="L29" s="704" t="s">
        <v>3686</v>
      </c>
      <c r="M29" s="704"/>
      <c r="N29" s="428">
        <f t="shared" si="0"/>
        <v>9107</v>
      </c>
      <c r="O29" s="742">
        <f t="shared" si="1"/>
        <v>0</v>
      </c>
    </row>
    <row r="30" spans="1:15" ht="42" outlineLevel="2" x14ac:dyDescent="0.15">
      <c r="A30" s="704" t="s">
        <v>92</v>
      </c>
      <c r="B30" s="704" t="s">
        <v>3689</v>
      </c>
      <c r="C30" s="704" t="s">
        <v>154</v>
      </c>
      <c r="D30" s="704"/>
      <c r="E30" s="704"/>
      <c r="F30" s="704" t="s">
        <v>3685</v>
      </c>
      <c r="G30" s="704" t="s">
        <v>1476</v>
      </c>
      <c r="H30" s="708">
        <v>10697</v>
      </c>
      <c r="I30" s="708">
        <v>0</v>
      </c>
      <c r="J30" s="708"/>
      <c r="K30" s="708"/>
      <c r="L30" s="704" t="s">
        <v>3686</v>
      </c>
      <c r="M30" s="704"/>
      <c r="N30" s="428">
        <f t="shared" si="0"/>
        <v>10697</v>
      </c>
      <c r="O30" s="742">
        <f t="shared" si="1"/>
        <v>0</v>
      </c>
    </row>
    <row r="31" spans="1:15" ht="42" outlineLevel="2" x14ac:dyDescent="0.15">
      <c r="A31" s="704" t="s">
        <v>92</v>
      </c>
      <c r="B31" s="704" t="s">
        <v>3690</v>
      </c>
      <c r="C31" s="704" t="s">
        <v>154</v>
      </c>
      <c r="D31" s="704"/>
      <c r="E31" s="704"/>
      <c r="F31" s="704" t="s">
        <v>3685</v>
      </c>
      <c r="G31" s="704" t="s">
        <v>1476</v>
      </c>
      <c r="H31" s="708">
        <v>18523</v>
      </c>
      <c r="I31" s="708">
        <v>0</v>
      </c>
      <c r="J31" s="708"/>
      <c r="K31" s="708"/>
      <c r="L31" s="704" t="s">
        <v>3686</v>
      </c>
      <c r="M31" s="704"/>
      <c r="N31" s="428">
        <f t="shared" si="0"/>
        <v>18523</v>
      </c>
      <c r="O31" s="742">
        <f t="shared" si="1"/>
        <v>0</v>
      </c>
    </row>
    <row r="32" spans="1:15" ht="42" outlineLevel="2" x14ac:dyDescent="0.15">
      <c r="A32" s="704" t="s">
        <v>92</v>
      </c>
      <c r="B32" s="704" t="s">
        <v>3691</v>
      </c>
      <c r="C32" s="704" t="s">
        <v>154</v>
      </c>
      <c r="D32" s="704"/>
      <c r="E32" s="704"/>
      <c r="F32" s="704" t="s">
        <v>3685</v>
      </c>
      <c r="G32" s="704" t="s">
        <v>1476</v>
      </c>
      <c r="H32" s="708">
        <v>18523</v>
      </c>
      <c r="I32" s="708">
        <v>0</v>
      </c>
      <c r="J32" s="708"/>
      <c r="K32" s="708"/>
      <c r="L32" s="704" t="s">
        <v>3686</v>
      </c>
      <c r="M32" s="704"/>
      <c r="N32" s="428">
        <f t="shared" si="0"/>
        <v>18523</v>
      </c>
      <c r="O32" s="742">
        <f t="shared" si="1"/>
        <v>0</v>
      </c>
    </row>
    <row r="33" spans="1:15" ht="56" outlineLevel="2" x14ac:dyDescent="0.15">
      <c r="A33" s="704" t="s">
        <v>92</v>
      </c>
      <c r="B33" s="704" t="s">
        <v>3692</v>
      </c>
      <c r="C33" s="704" t="s">
        <v>154</v>
      </c>
      <c r="D33" s="704"/>
      <c r="E33" s="704"/>
      <c r="F33" s="704" t="s">
        <v>3693</v>
      </c>
      <c r="G33" s="704" t="s">
        <v>1476</v>
      </c>
      <c r="H33" s="708">
        <v>42817</v>
      </c>
      <c r="I33" s="708">
        <v>0</v>
      </c>
      <c r="J33" s="708"/>
      <c r="K33" s="708"/>
      <c r="L33" s="704" t="s">
        <v>3694</v>
      </c>
      <c r="M33" s="704"/>
      <c r="N33" s="428">
        <f t="shared" si="0"/>
        <v>42817</v>
      </c>
      <c r="O33" s="742">
        <f t="shared" si="1"/>
        <v>0</v>
      </c>
    </row>
    <row r="34" spans="1:15" ht="56" outlineLevel="2" x14ac:dyDescent="0.15">
      <c r="A34" s="704" t="s">
        <v>92</v>
      </c>
      <c r="B34" s="704" t="s">
        <v>3695</v>
      </c>
      <c r="C34" s="704" t="s">
        <v>154</v>
      </c>
      <c r="D34" s="704"/>
      <c r="E34" s="704"/>
      <c r="F34" s="704" t="s">
        <v>3693</v>
      </c>
      <c r="G34" s="704" t="s">
        <v>1476</v>
      </c>
      <c r="H34" s="708">
        <v>42817</v>
      </c>
      <c r="I34" s="708">
        <v>0</v>
      </c>
      <c r="J34" s="708"/>
      <c r="K34" s="708"/>
      <c r="L34" s="704" t="s">
        <v>3696</v>
      </c>
      <c r="M34" s="704"/>
      <c r="N34" s="428">
        <f t="shared" si="0"/>
        <v>42817</v>
      </c>
      <c r="O34" s="742">
        <f t="shared" si="1"/>
        <v>0</v>
      </c>
    </row>
    <row r="35" spans="1:15" ht="56" outlineLevel="2" x14ac:dyDescent="0.15">
      <c r="A35" s="704" t="s">
        <v>92</v>
      </c>
      <c r="B35" s="704" t="s">
        <v>3697</v>
      </c>
      <c r="C35" s="704" t="s">
        <v>154</v>
      </c>
      <c r="D35" s="704"/>
      <c r="E35" s="704"/>
      <c r="F35" s="704" t="s">
        <v>3693</v>
      </c>
      <c r="G35" s="704" t="s">
        <v>1476</v>
      </c>
      <c r="H35" s="708">
        <v>42794</v>
      </c>
      <c r="I35" s="708">
        <v>0</v>
      </c>
      <c r="J35" s="708"/>
      <c r="K35" s="708"/>
      <c r="L35" s="704" t="s">
        <v>3686</v>
      </c>
      <c r="M35" s="704"/>
      <c r="N35" s="428">
        <f t="shared" si="0"/>
        <v>42794</v>
      </c>
      <c r="O35" s="742">
        <f t="shared" si="1"/>
        <v>0</v>
      </c>
    </row>
    <row r="36" spans="1:15" ht="70" outlineLevel="2" x14ac:dyDescent="0.15">
      <c r="A36" s="704" t="s">
        <v>92</v>
      </c>
      <c r="B36" s="704" t="s">
        <v>3698</v>
      </c>
      <c r="C36" s="704" t="s">
        <v>154</v>
      </c>
      <c r="D36" s="704"/>
      <c r="E36" s="704"/>
      <c r="F36" s="704" t="s">
        <v>3699</v>
      </c>
      <c r="G36" s="704" t="s">
        <v>728</v>
      </c>
      <c r="H36" s="708">
        <v>21420</v>
      </c>
      <c r="I36" s="708">
        <v>0</v>
      </c>
      <c r="J36" s="708"/>
      <c r="K36" s="708"/>
      <c r="L36" s="704" t="s">
        <v>3223</v>
      </c>
      <c r="M36" s="704"/>
      <c r="N36" s="428">
        <f t="shared" si="0"/>
        <v>21420</v>
      </c>
      <c r="O36" s="742">
        <f t="shared" si="1"/>
        <v>0</v>
      </c>
    </row>
    <row r="37" spans="1:15" ht="70" outlineLevel="2" x14ac:dyDescent="0.15">
      <c r="A37" s="704" t="s">
        <v>92</v>
      </c>
      <c r="B37" s="704" t="s">
        <v>3700</v>
      </c>
      <c r="C37" s="704" t="s">
        <v>154</v>
      </c>
      <c r="D37" s="704"/>
      <c r="E37" s="704"/>
      <c r="F37" s="704" t="s">
        <v>3701</v>
      </c>
      <c r="G37" s="704" t="s">
        <v>728</v>
      </c>
      <c r="H37" s="708">
        <v>25730</v>
      </c>
      <c r="I37" s="708">
        <v>0</v>
      </c>
      <c r="J37" s="708"/>
      <c r="K37" s="708"/>
      <c r="L37" s="704" t="s">
        <v>3223</v>
      </c>
      <c r="M37" s="704"/>
      <c r="N37" s="428">
        <f t="shared" si="0"/>
        <v>25730</v>
      </c>
      <c r="O37" s="742">
        <f t="shared" si="1"/>
        <v>0</v>
      </c>
    </row>
    <row r="38" spans="1:15" ht="42" outlineLevel="2" x14ac:dyDescent="0.15">
      <c r="A38" s="704" t="s">
        <v>92</v>
      </c>
      <c r="B38" s="704" t="s">
        <v>3702</v>
      </c>
      <c r="C38" s="704" t="s">
        <v>154</v>
      </c>
      <c r="D38" s="704"/>
      <c r="E38" s="704"/>
      <c r="F38" s="704" t="s">
        <v>3703</v>
      </c>
      <c r="G38" s="704" t="s">
        <v>3704</v>
      </c>
      <c r="H38" s="708">
        <v>60000</v>
      </c>
      <c r="I38" s="708">
        <v>0</v>
      </c>
      <c r="J38" s="708"/>
      <c r="K38" s="708"/>
      <c r="L38" s="704" t="s">
        <v>3705</v>
      </c>
      <c r="M38" s="704"/>
      <c r="N38" s="428">
        <f t="shared" si="0"/>
        <v>60000</v>
      </c>
      <c r="O38" s="742">
        <f t="shared" si="1"/>
        <v>0</v>
      </c>
    </row>
    <row r="39" spans="1:15" ht="14" outlineLevel="1" x14ac:dyDescent="0.15">
      <c r="A39" s="682" t="s">
        <v>516</v>
      </c>
      <c r="B39" s="682">
        <f>COUNTA(B2:B38)</f>
        <v>37</v>
      </c>
      <c r="C39" s="682"/>
      <c r="D39" s="682"/>
      <c r="E39" s="682"/>
      <c r="F39" s="682"/>
      <c r="G39" s="682"/>
      <c r="H39" s="744">
        <f>SUBTOTAL(9,H2:H38)</f>
        <v>3774821</v>
      </c>
      <c r="I39" s="744">
        <f>SUBTOTAL(9,I2:I38)</f>
        <v>103100</v>
      </c>
      <c r="J39" s="744">
        <f>SUBTOTAL(9,J2:J38)</f>
        <v>640400</v>
      </c>
      <c r="K39" s="744">
        <f>SUBTOTAL(9,K2:K38)</f>
        <v>0</v>
      </c>
      <c r="L39" s="682"/>
      <c r="M39" s="682"/>
      <c r="N39" s="615">
        <f>SUBTOTAL(9,N2:N38)</f>
        <v>3877921</v>
      </c>
      <c r="O39" s="615">
        <f>SUBTOTAL(9,O2:O38)</f>
        <v>537300</v>
      </c>
    </row>
    <row r="40" spans="1:15" ht="56" outlineLevel="2" x14ac:dyDescent="0.15">
      <c r="A40" s="704" t="s">
        <v>200</v>
      </c>
      <c r="B40" s="704" t="s">
        <v>3706</v>
      </c>
      <c r="C40" s="704"/>
      <c r="D40" s="704" t="s">
        <v>202</v>
      </c>
      <c r="E40" s="704"/>
      <c r="F40" s="704" t="s">
        <v>3707</v>
      </c>
      <c r="G40" s="704" t="s">
        <v>3708</v>
      </c>
      <c r="H40" s="708">
        <v>1000</v>
      </c>
      <c r="I40" s="708">
        <v>0</v>
      </c>
      <c r="J40" s="708"/>
      <c r="K40" s="708"/>
      <c r="L40" s="704" t="s">
        <v>3709</v>
      </c>
      <c r="M40" s="704"/>
      <c r="N40" s="428">
        <f t="shared" si="0"/>
        <v>1000</v>
      </c>
      <c r="O40" s="742">
        <f t="shared" si="1"/>
        <v>0</v>
      </c>
    </row>
    <row r="41" spans="1:15" ht="14" outlineLevel="2" x14ac:dyDescent="0.15">
      <c r="A41" s="704" t="s">
        <v>200</v>
      </c>
      <c r="B41" s="704" t="s">
        <v>3710</v>
      </c>
      <c r="C41" s="704"/>
      <c r="D41" s="704" t="s">
        <v>202</v>
      </c>
      <c r="E41" s="704"/>
      <c r="F41" s="704" t="s">
        <v>3711</v>
      </c>
      <c r="G41" s="704" t="s">
        <v>3712</v>
      </c>
      <c r="H41" s="708">
        <v>15000</v>
      </c>
      <c r="I41" s="708">
        <v>0</v>
      </c>
      <c r="J41" s="708"/>
      <c r="K41" s="708"/>
      <c r="L41" s="704" t="s">
        <v>3713</v>
      </c>
      <c r="M41" s="704"/>
      <c r="N41" s="428">
        <f t="shared" si="0"/>
        <v>15000</v>
      </c>
      <c r="O41" s="742">
        <f t="shared" si="1"/>
        <v>0</v>
      </c>
    </row>
    <row r="42" spans="1:15" ht="28" outlineLevel="2" x14ac:dyDescent="0.15">
      <c r="A42" s="704" t="s">
        <v>200</v>
      </c>
      <c r="B42" s="704" t="s">
        <v>3714</v>
      </c>
      <c r="C42" s="704"/>
      <c r="D42" s="704" t="s">
        <v>202</v>
      </c>
      <c r="E42" s="704"/>
      <c r="F42" s="704" t="s">
        <v>3715</v>
      </c>
      <c r="G42" s="704" t="s">
        <v>3716</v>
      </c>
      <c r="H42" s="708">
        <v>22000</v>
      </c>
      <c r="I42" s="708">
        <v>0</v>
      </c>
      <c r="J42" s="708"/>
      <c r="K42" s="708"/>
      <c r="L42" s="704" t="s">
        <v>3717</v>
      </c>
      <c r="M42" s="704"/>
      <c r="N42" s="428">
        <f t="shared" si="0"/>
        <v>22000</v>
      </c>
      <c r="O42" s="742">
        <f t="shared" si="1"/>
        <v>0</v>
      </c>
    </row>
    <row r="43" spans="1:15" ht="14" outlineLevel="2" x14ac:dyDescent="0.15">
      <c r="A43" s="704" t="s">
        <v>200</v>
      </c>
      <c r="B43" s="704" t="s">
        <v>3718</v>
      </c>
      <c r="C43" s="704"/>
      <c r="D43" s="704" t="s">
        <v>202</v>
      </c>
      <c r="E43" s="704"/>
      <c r="F43" s="704" t="s">
        <v>3719</v>
      </c>
      <c r="G43" s="704" t="s">
        <v>3124</v>
      </c>
      <c r="H43" s="708">
        <v>12000</v>
      </c>
      <c r="I43" s="708">
        <v>0</v>
      </c>
      <c r="J43" s="708"/>
      <c r="K43" s="708"/>
      <c r="L43" s="704" t="s">
        <v>3720</v>
      </c>
      <c r="M43" s="704"/>
      <c r="N43" s="428">
        <f t="shared" si="0"/>
        <v>12000</v>
      </c>
      <c r="O43" s="742">
        <f t="shared" si="1"/>
        <v>0</v>
      </c>
    </row>
    <row r="44" spans="1:15" ht="28" outlineLevel="2" x14ac:dyDescent="0.15">
      <c r="A44" s="704" t="s">
        <v>200</v>
      </c>
      <c r="B44" s="704" t="s">
        <v>3721</v>
      </c>
      <c r="C44" s="704"/>
      <c r="D44" s="704" t="s">
        <v>202</v>
      </c>
      <c r="E44" s="704"/>
      <c r="F44" s="704" t="s">
        <v>3722</v>
      </c>
      <c r="G44" s="704" t="s">
        <v>3110</v>
      </c>
      <c r="H44" s="708">
        <v>500000</v>
      </c>
      <c r="I44" s="708">
        <v>0</v>
      </c>
      <c r="J44" s="708"/>
      <c r="K44" s="708"/>
      <c r="L44" s="704" t="s">
        <v>3723</v>
      </c>
      <c r="M44" s="704"/>
      <c r="N44" s="428">
        <f t="shared" si="0"/>
        <v>500000</v>
      </c>
      <c r="O44" s="742">
        <f t="shared" si="1"/>
        <v>0</v>
      </c>
    </row>
    <row r="45" spans="1:15" ht="14" outlineLevel="2" x14ac:dyDescent="0.15">
      <c r="A45" s="704" t="s">
        <v>200</v>
      </c>
      <c r="B45" s="704" t="s">
        <v>3724</v>
      </c>
      <c r="C45" s="704"/>
      <c r="D45" s="704" t="s">
        <v>202</v>
      </c>
      <c r="E45" s="704"/>
      <c r="F45" s="704" t="s">
        <v>3725</v>
      </c>
      <c r="G45" s="704" t="s">
        <v>786</v>
      </c>
      <c r="H45" s="708">
        <v>500</v>
      </c>
      <c r="I45" s="708">
        <v>0</v>
      </c>
      <c r="J45" s="708"/>
      <c r="K45" s="708"/>
      <c r="L45" s="704" t="s">
        <v>3393</v>
      </c>
      <c r="M45" s="704"/>
      <c r="N45" s="428">
        <f t="shared" si="0"/>
        <v>500</v>
      </c>
      <c r="O45" s="742">
        <f t="shared" si="1"/>
        <v>0</v>
      </c>
    </row>
    <row r="46" spans="1:15" ht="14" outlineLevel="2" x14ac:dyDescent="0.15">
      <c r="A46" s="704" t="s">
        <v>200</v>
      </c>
      <c r="B46" s="704" t="s">
        <v>3726</v>
      </c>
      <c r="C46" s="704"/>
      <c r="D46" s="704" t="s">
        <v>202</v>
      </c>
      <c r="E46" s="704"/>
      <c r="F46" s="704" t="s">
        <v>3266</v>
      </c>
      <c r="G46" s="704" t="s">
        <v>101</v>
      </c>
      <c r="H46" s="708">
        <v>65000</v>
      </c>
      <c r="I46" s="708">
        <v>0</v>
      </c>
      <c r="J46" s="708"/>
      <c r="K46" s="708"/>
      <c r="L46" s="704" t="s">
        <v>3727</v>
      </c>
      <c r="M46" s="704"/>
      <c r="N46" s="428">
        <f t="shared" si="0"/>
        <v>65000</v>
      </c>
      <c r="O46" s="742">
        <f t="shared" si="1"/>
        <v>0</v>
      </c>
    </row>
    <row r="47" spans="1:15" ht="14" outlineLevel="2" x14ac:dyDescent="0.15">
      <c r="A47" s="704" t="s">
        <v>200</v>
      </c>
      <c r="B47" s="704" t="s">
        <v>3728</v>
      </c>
      <c r="C47" s="704"/>
      <c r="D47" s="704" t="s">
        <v>202</v>
      </c>
      <c r="E47" s="704"/>
      <c r="F47" s="704" t="s">
        <v>3729</v>
      </c>
      <c r="G47" s="704" t="s">
        <v>3308</v>
      </c>
      <c r="H47" s="708">
        <v>30000</v>
      </c>
      <c r="I47" s="708">
        <v>0</v>
      </c>
      <c r="J47" s="708"/>
      <c r="K47" s="708"/>
      <c r="L47" s="704" t="s">
        <v>3730</v>
      </c>
      <c r="M47" s="704"/>
      <c r="N47" s="428">
        <f t="shared" si="0"/>
        <v>30000</v>
      </c>
      <c r="O47" s="742">
        <f t="shared" si="1"/>
        <v>0</v>
      </c>
    </row>
    <row r="48" spans="1:15" ht="140" outlineLevel="2" x14ac:dyDescent="0.15">
      <c r="A48" s="704" t="s">
        <v>200</v>
      </c>
      <c r="B48" s="704" t="s">
        <v>3731</v>
      </c>
      <c r="C48" s="704"/>
      <c r="D48" s="704" t="s">
        <v>202</v>
      </c>
      <c r="E48" s="704"/>
      <c r="F48" s="704" t="s">
        <v>3732</v>
      </c>
      <c r="G48" s="704" t="s">
        <v>101</v>
      </c>
      <c r="H48" s="708">
        <v>20000</v>
      </c>
      <c r="I48" s="708">
        <v>0</v>
      </c>
      <c r="J48" s="708"/>
      <c r="K48" s="708"/>
      <c r="L48" s="704" t="s">
        <v>3733</v>
      </c>
      <c r="M48" s="704"/>
      <c r="N48" s="428">
        <f t="shared" si="0"/>
        <v>20000</v>
      </c>
      <c r="O48" s="742">
        <f t="shared" si="1"/>
        <v>0</v>
      </c>
    </row>
    <row r="49" spans="1:15" ht="28" outlineLevel="2" x14ac:dyDescent="0.15">
      <c r="A49" s="704" t="s">
        <v>200</v>
      </c>
      <c r="B49" s="704" t="s">
        <v>3734</v>
      </c>
      <c r="C49" s="704"/>
      <c r="D49" s="704" t="s">
        <v>202</v>
      </c>
      <c r="E49" s="704"/>
      <c r="F49" s="704" t="s">
        <v>3735</v>
      </c>
      <c r="G49" s="704" t="s">
        <v>3736</v>
      </c>
      <c r="H49" s="708">
        <v>12000</v>
      </c>
      <c r="I49" s="708">
        <v>0</v>
      </c>
      <c r="J49" s="708"/>
      <c r="K49" s="708"/>
      <c r="L49" s="704" t="s">
        <v>3737</v>
      </c>
      <c r="M49" s="704"/>
      <c r="N49" s="428">
        <f t="shared" si="0"/>
        <v>12000</v>
      </c>
      <c r="O49" s="742">
        <f t="shared" si="1"/>
        <v>0</v>
      </c>
    </row>
    <row r="50" spans="1:15" ht="14" outlineLevel="2" x14ac:dyDescent="0.15">
      <c r="A50" s="704" t="s">
        <v>200</v>
      </c>
      <c r="B50" s="704" t="s">
        <v>3738</v>
      </c>
      <c r="C50" s="704"/>
      <c r="D50" s="704" t="s">
        <v>202</v>
      </c>
      <c r="E50" s="704"/>
      <c r="F50" s="704" t="s">
        <v>3739</v>
      </c>
      <c r="G50" s="704" t="s">
        <v>101</v>
      </c>
      <c r="H50" s="708">
        <v>65000</v>
      </c>
      <c r="I50" s="708">
        <v>0</v>
      </c>
      <c r="J50" s="708"/>
      <c r="K50" s="708"/>
      <c r="L50" s="704" t="s">
        <v>3740</v>
      </c>
      <c r="M50" s="704"/>
      <c r="N50" s="428">
        <f t="shared" si="0"/>
        <v>65000</v>
      </c>
      <c r="O50" s="742">
        <f t="shared" si="1"/>
        <v>0</v>
      </c>
    </row>
    <row r="51" spans="1:15" ht="28" outlineLevel="2" x14ac:dyDescent="0.15">
      <c r="A51" s="704" t="s">
        <v>200</v>
      </c>
      <c r="B51" s="704" t="s">
        <v>3741</v>
      </c>
      <c r="C51" s="704"/>
      <c r="D51" s="704" t="s">
        <v>202</v>
      </c>
      <c r="E51" s="704"/>
      <c r="F51" s="704" t="s">
        <v>3742</v>
      </c>
      <c r="G51" s="704" t="s">
        <v>101</v>
      </c>
      <c r="H51" s="708">
        <v>300</v>
      </c>
      <c r="I51" s="708">
        <v>0</v>
      </c>
      <c r="J51" s="708"/>
      <c r="K51" s="708"/>
      <c r="L51" s="704" t="s">
        <v>3743</v>
      </c>
      <c r="M51" s="704" t="s">
        <v>3273</v>
      </c>
      <c r="N51" s="428">
        <f t="shared" si="0"/>
        <v>300</v>
      </c>
      <c r="O51" s="742">
        <f t="shared" si="1"/>
        <v>0</v>
      </c>
    </row>
    <row r="52" spans="1:15" ht="14" outlineLevel="2" x14ac:dyDescent="0.15">
      <c r="A52" s="704" t="s">
        <v>200</v>
      </c>
      <c r="B52" s="704" t="s">
        <v>3744</v>
      </c>
      <c r="C52" s="704"/>
      <c r="D52" s="704" t="s">
        <v>202</v>
      </c>
      <c r="E52" s="704"/>
      <c r="F52" s="704" t="s">
        <v>3745</v>
      </c>
      <c r="G52" s="704" t="s">
        <v>3083</v>
      </c>
      <c r="H52" s="708"/>
      <c r="I52" s="708">
        <v>40431.550000000003</v>
      </c>
      <c r="J52" s="708"/>
      <c r="K52" s="708">
        <v>144443.93</v>
      </c>
      <c r="L52" s="704" t="s">
        <v>3084</v>
      </c>
      <c r="M52" s="704"/>
      <c r="N52" s="428">
        <f t="shared" si="0"/>
        <v>40431.550000000003</v>
      </c>
      <c r="O52" s="742">
        <f t="shared" si="1"/>
        <v>104012.37999999999</v>
      </c>
    </row>
    <row r="53" spans="1:15" ht="28" outlineLevel="2" x14ac:dyDescent="0.15">
      <c r="A53" s="704" t="s">
        <v>200</v>
      </c>
      <c r="B53" s="704" t="s">
        <v>3746</v>
      </c>
      <c r="C53" s="704"/>
      <c r="D53" s="704" t="s">
        <v>202</v>
      </c>
      <c r="E53" s="704"/>
      <c r="F53" s="704" t="s">
        <v>3747</v>
      </c>
      <c r="G53" s="704" t="s">
        <v>133</v>
      </c>
      <c r="H53" s="708"/>
      <c r="I53" s="708">
        <v>58276.800000000003</v>
      </c>
      <c r="J53" s="708"/>
      <c r="K53" s="708">
        <v>213272.65</v>
      </c>
      <c r="L53" s="704" t="s">
        <v>3748</v>
      </c>
      <c r="M53" s="704" t="s">
        <v>3273</v>
      </c>
      <c r="N53" s="428">
        <f t="shared" si="0"/>
        <v>58276.800000000003</v>
      </c>
      <c r="O53" s="742">
        <f t="shared" si="1"/>
        <v>154995.84999999998</v>
      </c>
    </row>
    <row r="54" spans="1:15" ht="14" outlineLevel="2" x14ac:dyDescent="0.15">
      <c r="A54" s="704" t="s">
        <v>200</v>
      </c>
      <c r="B54" s="704" t="s">
        <v>3749</v>
      </c>
      <c r="C54" s="704"/>
      <c r="D54" s="704" t="s">
        <v>202</v>
      </c>
      <c r="E54" s="704"/>
      <c r="F54" s="704" t="s">
        <v>3745</v>
      </c>
      <c r="G54" s="704" t="s">
        <v>3750</v>
      </c>
      <c r="H54" s="708">
        <v>400000</v>
      </c>
      <c r="I54" s="708">
        <v>0</v>
      </c>
      <c r="J54" s="708"/>
      <c r="K54" s="708"/>
      <c r="L54" s="704" t="s">
        <v>3751</v>
      </c>
      <c r="M54" s="704"/>
      <c r="N54" s="428">
        <f t="shared" si="0"/>
        <v>400000</v>
      </c>
      <c r="O54" s="742">
        <f t="shared" si="1"/>
        <v>0</v>
      </c>
    </row>
    <row r="55" spans="1:15" ht="14" outlineLevel="2" x14ac:dyDescent="0.15">
      <c r="A55" s="704" t="s">
        <v>200</v>
      </c>
      <c r="B55" s="704" t="s">
        <v>3752</v>
      </c>
      <c r="C55" s="704"/>
      <c r="D55" s="704" t="s">
        <v>202</v>
      </c>
      <c r="E55" s="704"/>
      <c r="F55" s="704" t="s">
        <v>3753</v>
      </c>
      <c r="G55" s="704" t="s">
        <v>946</v>
      </c>
      <c r="H55" s="708">
        <v>250000</v>
      </c>
      <c r="I55" s="708">
        <v>0</v>
      </c>
      <c r="J55" s="708"/>
      <c r="K55" s="708"/>
      <c r="L55" s="704" t="s">
        <v>3754</v>
      </c>
      <c r="M55" s="704"/>
      <c r="N55" s="428">
        <f t="shared" si="0"/>
        <v>250000</v>
      </c>
      <c r="O55" s="742">
        <f t="shared" si="1"/>
        <v>0</v>
      </c>
    </row>
    <row r="56" spans="1:15" ht="14" outlineLevel="2" x14ac:dyDescent="0.15">
      <c r="A56" s="704" t="s">
        <v>200</v>
      </c>
      <c r="B56" s="704" t="s">
        <v>3755</v>
      </c>
      <c r="C56" s="704"/>
      <c r="D56" s="704" t="s">
        <v>202</v>
      </c>
      <c r="E56" s="704"/>
      <c r="F56" s="704" t="s">
        <v>3756</v>
      </c>
      <c r="G56" s="704" t="s">
        <v>946</v>
      </c>
      <c r="H56" s="708">
        <v>400000</v>
      </c>
      <c r="I56" s="708">
        <v>0</v>
      </c>
      <c r="J56" s="708"/>
      <c r="K56" s="708"/>
      <c r="L56" s="704" t="s">
        <v>3757</v>
      </c>
      <c r="M56" s="704"/>
      <c r="N56" s="428">
        <f t="shared" si="0"/>
        <v>400000</v>
      </c>
      <c r="O56" s="742">
        <f t="shared" si="1"/>
        <v>0</v>
      </c>
    </row>
    <row r="57" spans="1:15" ht="14" outlineLevel="2" x14ac:dyDescent="0.15">
      <c r="A57" s="704" t="s">
        <v>200</v>
      </c>
      <c r="B57" s="704" t="s">
        <v>3758</v>
      </c>
      <c r="C57" s="704"/>
      <c r="D57" s="704" t="s">
        <v>202</v>
      </c>
      <c r="E57" s="704"/>
      <c r="F57" s="704" t="s">
        <v>3759</v>
      </c>
      <c r="G57" s="704" t="s">
        <v>150</v>
      </c>
      <c r="H57" s="708"/>
      <c r="I57" s="708">
        <v>0</v>
      </c>
      <c r="J57" s="708"/>
      <c r="K57" s="708"/>
      <c r="L57" s="704" t="s">
        <v>3760</v>
      </c>
      <c r="M57" s="704"/>
      <c r="N57" s="428">
        <f t="shared" si="0"/>
        <v>0</v>
      </c>
      <c r="O57" s="742">
        <f t="shared" si="1"/>
        <v>0</v>
      </c>
    </row>
    <row r="58" spans="1:15" ht="14" outlineLevel="2" x14ac:dyDescent="0.15">
      <c r="A58" s="704" t="s">
        <v>200</v>
      </c>
      <c r="B58" s="704" t="s">
        <v>3761</v>
      </c>
      <c r="C58" s="704"/>
      <c r="D58" s="704" t="s">
        <v>202</v>
      </c>
      <c r="E58" s="704"/>
      <c r="F58" s="704" t="s">
        <v>261</v>
      </c>
      <c r="G58" s="704" t="s">
        <v>3762</v>
      </c>
      <c r="H58" s="708">
        <v>70000</v>
      </c>
      <c r="I58" s="708">
        <v>0</v>
      </c>
      <c r="J58" s="708"/>
      <c r="K58" s="708"/>
      <c r="L58" s="704" t="s">
        <v>3763</v>
      </c>
      <c r="M58" s="704"/>
      <c r="N58" s="428">
        <f t="shared" si="0"/>
        <v>70000</v>
      </c>
      <c r="O58" s="742">
        <f t="shared" si="1"/>
        <v>0</v>
      </c>
    </row>
    <row r="59" spans="1:15" ht="14" outlineLevel="2" x14ac:dyDescent="0.15">
      <c r="A59" s="704" t="s">
        <v>200</v>
      </c>
      <c r="B59" s="704" t="s">
        <v>3764</v>
      </c>
      <c r="C59" s="704"/>
      <c r="D59" s="704" t="s">
        <v>2519</v>
      </c>
      <c r="E59" s="704"/>
      <c r="F59" s="704" t="s">
        <v>3765</v>
      </c>
      <c r="G59" s="704" t="s">
        <v>3750</v>
      </c>
      <c r="H59" s="708"/>
      <c r="I59" s="708">
        <v>9002.4</v>
      </c>
      <c r="J59" s="708"/>
      <c r="K59" s="708">
        <v>31907.040000000001</v>
      </c>
      <c r="L59" s="704" t="s">
        <v>3751</v>
      </c>
      <c r="M59" s="704"/>
      <c r="N59" s="428">
        <f t="shared" si="0"/>
        <v>9002.4</v>
      </c>
      <c r="O59" s="742">
        <f t="shared" si="1"/>
        <v>22904.639999999999</v>
      </c>
    </row>
    <row r="60" spans="1:15" ht="42" outlineLevel="2" x14ac:dyDescent="0.15">
      <c r="A60" s="704" t="s">
        <v>200</v>
      </c>
      <c r="B60" s="704" t="s">
        <v>3766</v>
      </c>
      <c r="C60" s="704"/>
      <c r="D60" s="704" t="s">
        <v>274</v>
      </c>
      <c r="E60" s="704"/>
      <c r="F60" s="704" t="s">
        <v>3767</v>
      </c>
      <c r="G60" s="704" t="s">
        <v>241</v>
      </c>
      <c r="H60" s="708">
        <v>15000</v>
      </c>
      <c r="I60" s="708">
        <v>0</v>
      </c>
      <c r="J60" s="708"/>
      <c r="K60" s="708"/>
      <c r="L60" s="704" t="s">
        <v>3768</v>
      </c>
      <c r="M60" s="704"/>
      <c r="N60" s="428">
        <f t="shared" si="0"/>
        <v>15000</v>
      </c>
      <c r="O60" s="742">
        <f t="shared" si="1"/>
        <v>0</v>
      </c>
    </row>
    <row r="61" spans="1:15" ht="56" outlineLevel="2" x14ac:dyDescent="0.15">
      <c r="A61" s="704" t="s">
        <v>200</v>
      </c>
      <c r="B61" s="704" t="s">
        <v>3769</v>
      </c>
      <c r="C61" s="704"/>
      <c r="D61" s="704" t="s">
        <v>274</v>
      </c>
      <c r="E61" s="704"/>
      <c r="F61" s="704" t="s">
        <v>3770</v>
      </c>
      <c r="G61" s="704" t="s">
        <v>170</v>
      </c>
      <c r="H61" s="708">
        <v>21600</v>
      </c>
      <c r="I61" s="708">
        <v>0</v>
      </c>
      <c r="J61" s="708"/>
      <c r="K61" s="708"/>
      <c r="L61" s="704" t="s">
        <v>3771</v>
      </c>
      <c r="M61" s="704"/>
      <c r="N61" s="428">
        <f t="shared" si="0"/>
        <v>21600</v>
      </c>
      <c r="O61" s="742">
        <f t="shared" si="1"/>
        <v>0</v>
      </c>
    </row>
    <row r="62" spans="1:15" ht="28" outlineLevel="2" x14ac:dyDescent="0.15">
      <c r="A62" s="704" t="s">
        <v>200</v>
      </c>
      <c r="B62" s="704" t="s">
        <v>3772</v>
      </c>
      <c r="C62" s="704"/>
      <c r="D62" s="704" t="s">
        <v>274</v>
      </c>
      <c r="E62" s="704"/>
      <c r="F62" s="704" t="s">
        <v>3773</v>
      </c>
      <c r="G62" s="704" t="s">
        <v>381</v>
      </c>
      <c r="H62" s="708">
        <v>17000</v>
      </c>
      <c r="I62" s="708">
        <v>0</v>
      </c>
      <c r="J62" s="708"/>
      <c r="K62" s="708"/>
      <c r="L62" s="704" t="s">
        <v>3774</v>
      </c>
      <c r="M62" s="704"/>
      <c r="N62" s="428">
        <f t="shared" si="0"/>
        <v>17000</v>
      </c>
      <c r="O62" s="742">
        <f t="shared" si="1"/>
        <v>0</v>
      </c>
    </row>
    <row r="63" spans="1:15" ht="28" outlineLevel="2" x14ac:dyDescent="0.15">
      <c r="A63" s="704" t="s">
        <v>200</v>
      </c>
      <c r="B63" s="704" t="s">
        <v>3775</v>
      </c>
      <c r="C63" s="704"/>
      <c r="D63" s="704" t="s">
        <v>274</v>
      </c>
      <c r="E63" s="704"/>
      <c r="F63" s="704" t="s">
        <v>3776</v>
      </c>
      <c r="G63" s="704" t="s">
        <v>337</v>
      </c>
      <c r="H63" s="708">
        <v>16123</v>
      </c>
      <c r="I63" s="708">
        <v>0</v>
      </c>
      <c r="J63" s="708"/>
      <c r="K63" s="708"/>
      <c r="L63" s="704" t="s">
        <v>3777</v>
      </c>
      <c r="M63" s="704"/>
      <c r="N63" s="428">
        <f t="shared" si="0"/>
        <v>16123</v>
      </c>
      <c r="O63" s="742">
        <f t="shared" si="1"/>
        <v>0</v>
      </c>
    </row>
    <row r="64" spans="1:15" ht="28" outlineLevel="2" x14ac:dyDescent="0.15">
      <c r="A64" s="704" t="s">
        <v>200</v>
      </c>
      <c r="B64" s="704" t="s">
        <v>3778</v>
      </c>
      <c r="C64" s="704"/>
      <c r="D64" s="704" t="s">
        <v>274</v>
      </c>
      <c r="E64" s="704"/>
      <c r="F64" s="704" t="s">
        <v>3779</v>
      </c>
      <c r="G64" s="704" t="s">
        <v>337</v>
      </c>
      <c r="H64" s="708">
        <v>13449</v>
      </c>
      <c r="I64" s="708">
        <v>0</v>
      </c>
      <c r="J64" s="708"/>
      <c r="K64" s="708"/>
      <c r="L64" s="704" t="s">
        <v>3780</v>
      </c>
      <c r="M64" s="704"/>
      <c r="N64" s="428">
        <f t="shared" si="0"/>
        <v>13449</v>
      </c>
      <c r="O64" s="742">
        <f t="shared" si="1"/>
        <v>0</v>
      </c>
    </row>
    <row r="65" spans="1:15" ht="28" outlineLevel="2" x14ac:dyDescent="0.15">
      <c r="A65" s="704" t="s">
        <v>200</v>
      </c>
      <c r="B65" s="704" t="s">
        <v>3781</v>
      </c>
      <c r="C65" s="704"/>
      <c r="D65" s="704" t="s">
        <v>274</v>
      </c>
      <c r="E65" s="704"/>
      <c r="F65" s="704" t="s">
        <v>3782</v>
      </c>
      <c r="G65" s="704" t="s">
        <v>337</v>
      </c>
      <c r="H65" s="708">
        <v>14284</v>
      </c>
      <c r="I65" s="708">
        <v>0</v>
      </c>
      <c r="J65" s="708"/>
      <c r="K65" s="708"/>
      <c r="L65" s="704" t="s">
        <v>3783</v>
      </c>
      <c r="M65" s="704"/>
      <c r="N65" s="428">
        <f t="shared" si="0"/>
        <v>14284</v>
      </c>
      <c r="O65" s="742">
        <f t="shared" si="1"/>
        <v>0</v>
      </c>
    </row>
    <row r="66" spans="1:15" ht="28" outlineLevel="2" x14ac:dyDescent="0.15">
      <c r="A66" s="704" t="s">
        <v>200</v>
      </c>
      <c r="B66" s="704" t="s">
        <v>3784</v>
      </c>
      <c r="C66" s="704"/>
      <c r="D66" s="704" t="s">
        <v>274</v>
      </c>
      <c r="E66" s="704"/>
      <c r="F66" s="704" t="s">
        <v>3785</v>
      </c>
      <c r="G66" s="704" t="s">
        <v>180</v>
      </c>
      <c r="H66" s="708">
        <v>10500</v>
      </c>
      <c r="I66" s="708">
        <v>0</v>
      </c>
      <c r="J66" s="708"/>
      <c r="K66" s="708"/>
      <c r="L66" s="704" t="s">
        <v>3786</v>
      </c>
      <c r="M66" s="704"/>
      <c r="N66" s="428">
        <f t="shared" si="0"/>
        <v>10500</v>
      </c>
      <c r="O66" s="742">
        <f t="shared" si="1"/>
        <v>0</v>
      </c>
    </row>
    <row r="67" spans="1:15" ht="28" outlineLevel="2" x14ac:dyDescent="0.15">
      <c r="A67" s="704" t="s">
        <v>200</v>
      </c>
      <c r="B67" s="704" t="s">
        <v>3787</v>
      </c>
      <c r="C67" s="704"/>
      <c r="D67" s="704" t="s">
        <v>274</v>
      </c>
      <c r="E67" s="704"/>
      <c r="F67" s="704" t="s">
        <v>3788</v>
      </c>
      <c r="G67" s="704" t="s">
        <v>381</v>
      </c>
      <c r="H67" s="708">
        <v>25000</v>
      </c>
      <c r="I67" s="708">
        <v>0</v>
      </c>
      <c r="J67" s="708"/>
      <c r="K67" s="708"/>
      <c r="L67" s="704" t="s">
        <v>3789</v>
      </c>
      <c r="M67" s="704"/>
      <c r="N67" s="428">
        <f t="shared" si="0"/>
        <v>25000</v>
      </c>
      <c r="O67" s="742">
        <f t="shared" si="1"/>
        <v>0</v>
      </c>
    </row>
    <row r="68" spans="1:15" ht="28" outlineLevel="2" x14ac:dyDescent="0.15">
      <c r="A68" s="704" t="s">
        <v>200</v>
      </c>
      <c r="B68" s="704" t="s">
        <v>3790</v>
      </c>
      <c r="C68" s="704"/>
      <c r="D68" s="704" t="s">
        <v>274</v>
      </c>
      <c r="E68" s="704"/>
      <c r="F68" s="704" t="s">
        <v>3791</v>
      </c>
      <c r="G68" s="704" t="s">
        <v>381</v>
      </c>
      <c r="H68" s="708">
        <v>10000</v>
      </c>
      <c r="I68" s="708">
        <v>0</v>
      </c>
      <c r="J68" s="708"/>
      <c r="K68" s="708"/>
      <c r="L68" s="704" t="s">
        <v>3792</v>
      </c>
      <c r="M68" s="704"/>
      <c r="N68" s="428">
        <f t="shared" ref="N68:N132" si="2">SUM(H68+I68)</f>
        <v>10000</v>
      </c>
      <c r="O68" s="742">
        <f t="shared" ref="O68:O132" si="3">IF((J68+K68)&gt;0,(J68+K68)-N68,0)</f>
        <v>0</v>
      </c>
    </row>
    <row r="69" spans="1:15" ht="28" outlineLevel="2" x14ac:dyDescent="0.15">
      <c r="A69" s="704" t="s">
        <v>200</v>
      </c>
      <c r="B69" s="704" t="s">
        <v>3793</v>
      </c>
      <c r="C69" s="704"/>
      <c r="D69" s="704" t="s">
        <v>274</v>
      </c>
      <c r="E69" s="704"/>
      <c r="F69" s="704" t="s">
        <v>3794</v>
      </c>
      <c r="G69" s="704" t="s">
        <v>381</v>
      </c>
      <c r="H69" s="708">
        <v>20000</v>
      </c>
      <c r="I69" s="708">
        <v>0</v>
      </c>
      <c r="J69" s="708"/>
      <c r="K69" s="708"/>
      <c r="L69" s="704" t="s">
        <v>3795</v>
      </c>
      <c r="M69" s="704"/>
      <c r="N69" s="428">
        <f t="shared" si="2"/>
        <v>20000</v>
      </c>
      <c r="O69" s="742">
        <f t="shared" si="3"/>
        <v>0</v>
      </c>
    </row>
    <row r="70" spans="1:15" ht="42" outlineLevel="2" x14ac:dyDescent="0.15">
      <c r="A70" s="704" t="s">
        <v>200</v>
      </c>
      <c r="B70" s="704" t="s">
        <v>3796</v>
      </c>
      <c r="C70" s="704"/>
      <c r="D70" s="704" t="s">
        <v>274</v>
      </c>
      <c r="E70" s="704"/>
      <c r="F70" s="704" t="s">
        <v>3797</v>
      </c>
      <c r="G70" s="704" t="s">
        <v>1229</v>
      </c>
      <c r="H70" s="708">
        <v>12000</v>
      </c>
      <c r="I70" s="708">
        <v>0</v>
      </c>
      <c r="J70" s="708"/>
      <c r="K70" s="708"/>
      <c r="L70" s="704" t="s">
        <v>3798</v>
      </c>
      <c r="M70" s="704"/>
      <c r="N70" s="428">
        <f t="shared" si="2"/>
        <v>12000</v>
      </c>
      <c r="O70" s="742">
        <f t="shared" si="3"/>
        <v>0</v>
      </c>
    </row>
    <row r="71" spans="1:15" ht="70" outlineLevel="2" x14ac:dyDescent="0.15">
      <c r="A71" s="704" t="s">
        <v>200</v>
      </c>
      <c r="B71" s="704" t="s">
        <v>3799</v>
      </c>
      <c r="C71" s="704"/>
      <c r="D71" s="704" t="s">
        <v>274</v>
      </c>
      <c r="E71" s="704"/>
      <c r="F71" s="704" t="s">
        <v>3800</v>
      </c>
      <c r="G71" s="704" t="s">
        <v>728</v>
      </c>
      <c r="H71" s="708">
        <v>17000</v>
      </c>
      <c r="I71" s="708"/>
      <c r="J71" s="708"/>
      <c r="K71" s="708"/>
      <c r="L71" s="704" t="s">
        <v>2764</v>
      </c>
      <c r="M71" s="704"/>
      <c r="N71" s="428">
        <f t="shared" si="2"/>
        <v>17000</v>
      </c>
      <c r="O71" s="742">
        <f t="shared" si="3"/>
        <v>0</v>
      </c>
    </row>
    <row r="72" spans="1:15" ht="98" outlineLevel="2" x14ac:dyDescent="0.15">
      <c r="A72" s="704" t="s">
        <v>200</v>
      </c>
      <c r="B72" s="704" t="s">
        <v>3801</v>
      </c>
      <c r="C72" s="704"/>
      <c r="D72" s="704" t="s">
        <v>274</v>
      </c>
      <c r="E72" s="704"/>
      <c r="F72" s="704" t="s">
        <v>3802</v>
      </c>
      <c r="G72" s="704" t="s">
        <v>728</v>
      </c>
      <c r="H72" s="708">
        <v>9000</v>
      </c>
      <c r="I72" s="708">
        <v>0</v>
      </c>
      <c r="J72" s="708"/>
      <c r="K72" s="708"/>
      <c r="L72" s="704" t="s">
        <v>3803</v>
      </c>
      <c r="M72" s="704"/>
      <c r="N72" s="428">
        <f t="shared" si="2"/>
        <v>9000</v>
      </c>
      <c r="O72" s="742">
        <f t="shared" si="3"/>
        <v>0</v>
      </c>
    </row>
    <row r="73" spans="1:15" ht="70" outlineLevel="2" x14ac:dyDescent="0.15">
      <c r="A73" s="704" t="s">
        <v>200</v>
      </c>
      <c r="B73" s="704" t="s">
        <v>3804</v>
      </c>
      <c r="C73" s="704"/>
      <c r="D73" s="704" t="s">
        <v>274</v>
      </c>
      <c r="E73" s="704"/>
      <c r="F73" s="704" t="s">
        <v>3805</v>
      </c>
      <c r="G73" s="704" t="s">
        <v>728</v>
      </c>
      <c r="H73" s="708">
        <v>15000</v>
      </c>
      <c r="I73" s="708">
        <v>0</v>
      </c>
      <c r="J73" s="708"/>
      <c r="K73" s="708"/>
      <c r="L73" s="704" t="s">
        <v>3806</v>
      </c>
      <c r="M73" s="704"/>
      <c r="N73" s="428">
        <f t="shared" si="2"/>
        <v>15000</v>
      </c>
      <c r="O73" s="742">
        <f t="shared" si="3"/>
        <v>0</v>
      </c>
    </row>
    <row r="74" spans="1:15" ht="70" outlineLevel="2" x14ac:dyDescent="0.15">
      <c r="A74" s="704" t="s">
        <v>200</v>
      </c>
      <c r="B74" s="704" t="s">
        <v>3807</v>
      </c>
      <c r="C74" s="704"/>
      <c r="D74" s="704" t="s">
        <v>274</v>
      </c>
      <c r="E74" s="704"/>
      <c r="F74" s="704" t="s">
        <v>3808</v>
      </c>
      <c r="G74" s="704" t="s">
        <v>728</v>
      </c>
      <c r="H74" s="708">
        <v>12000</v>
      </c>
      <c r="I74" s="708">
        <v>0</v>
      </c>
      <c r="J74" s="708"/>
      <c r="K74" s="708"/>
      <c r="L74" s="704" t="s">
        <v>3809</v>
      </c>
      <c r="M74" s="704"/>
      <c r="N74" s="428">
        <f t="shared" si="2"/>
        <v>12000</v>
      </c>
      <c r="O74" s="742">
        <f t="shared" si="3"/>
        <v>0</v>
      </c>
    </row>
    <row r="75" spans="1:15" ht="70" outlineLevel="2" x14ac:dyDescent="0.15">
      <c r="A75" s="704" t="s">
        <v>200</v>
      </c>
      <c r="B75" s="704" t="s">
        <v>3810</v>
      </c>
      <c r="C75" s="704"/>
      <c r="D75" s="704" t="s">
        <v>274</v>
      </c>
      <c r="E75" s="704"/>
      <c r="F75" s="704" t="s">
        <v>3811</v>
      </c>
      <c r="G75" s="704" t="s">
        <v>728</v>
      </c>
      <c r="H75" s="708">
        <v>7000</v>
      </c>
      <c r="I75" s="708">
        <v>0</v>
      </c>
      <c r="J75" s="708"/>
      <c r="K75" s="708"/>
      <c r="L75" s="704" t="s">
        <v>3812</v>
      </c>
      <c r="M75" s="704"/>
      <c r="N75" s="428">
        <f t="shared" si="2"/>
        <v>7000</v>
      </c>
      <c r="O75" s="742">
        <f t="shared" si="3"/>
        <v>0</v>
      </c>
    </row>
    <row r="76" spans="1:15" ht="70" outlineLevel="2" x14ac:dyDescent="0.15">
      <c r="A76" s="704" t="s">
        <v>200</v>
      </c>
      <c r="B76" s="704" t="s">
        <v>3813</v>
      </c>
      <c r="C76" s="704"/>
      <c r="D76" s="704" t="s">
        <v>274</v>
      </c>
      <c r="E76" s="704"/>
      <c r="F76" s="704" t="s">
        <v>3814</v>
      </c>
      <c r="G76" s="704" t="s">
        <v>728</v>
      </c>
      <c r="H76" s="708">
        <v>6000</v>
      </c>
      <c r="I76" s="708">
        <v>0</v>
      </c>
      <c r="J76" s="708"/>
      <c r="K76" s="708"/>
      <c r="L76" s="704" t="s">
        <v>3809</v>
      </c>
      <c r="M76" s="704"/>
      <c r="N76" s="428">
        <f t="shared" si="2"/>
        <v>6000</v>
      </c>
      <c r="O76" s="742">
        <f t="shared" si="3"/>
        <v>0</v>
      </c>
    </row>
    <row r="77" spans="1:15" ht="28" outlineLevel="2" x14ac:dyDescent="0.15">
      <c r="A77" s="704" t="s">
        <v>200</v>
      </c>
      <c r="B77" s="704" t="s">
        <v>3815</v>
      </c>
      <c r="C77" s="704"/>
      <c r="D77" s="704" t="s">
        <v>274</v>
      </c>
      <c r="E77" s="704"/>
      <c r="F77" s="704" t="s">
        <v>3816</v>
      </c>
      <c r="G77" s="704" t="s">
        <v>381</v>
      </c>
      <c r="H77" s="708">
        <v>10000</v>
      </c>
      <c r="I77" s="708">
        <v>0</v>
      </c>
      <c r="J77" s="708"/>
      <c r="K77" s="708"/>
      <c r="L77" s="704" t="s">
        <v>3792</v>
      </c>
      <c r="M77" s="704"/>
      <c r="N77" s="428">
        <f t="shared" si="2"/>
        <v>10000</v>
      </c>
      <c r="O77" s="742">
        <f t="shared" si="3"/>
        <v>0</v>
      </c>
    </row>
    <row r="78" spans="1:15" ht="42" outlineLevel="2" x14ac:dyDescent="0.15">
      <c r="A78" s="704" t="s">
        <v>200</v>
      </c>
      <c r="B78" s="704" t="s">
        <v>3817</v>
      </c>
      <c r="C78" s="704"/>
      <c r="D78" s="704" t="s">
        <v>274</v>
      </c>
      <c r="E78" s="704"/>
      <c r="F78" s="704" t="s">
        <v>2908</v>
      </c>
      <c r="G78" s="704" t="s">
        <v>156</v>
      </c>
      <c r="H78" s="708">
        <v>16000</v>
      </c>
      <c r="I78" s="708">
        <v>0</v>
      </c>
      <c r="J78" s="708"/>
      <c r="K78" s="708"/>
      <c r="L78" s="704" t="s">
        <v>3818</v>
      </c>
      <c r="M78" s="704"/>
      <c r="N78" s="428">
        <f t="shared" si="2"/>
        <v>16000</v>
      </c>
      <c r="O78" s="742">
        <f t="shared" si="3"/>
        <v>0</v>
      </c>
    </row>
    <row r="79" spans="1:15" ht="70" outlineLevel="2" x14ac:dyDescent="0.15">
      <c r="A79" s="704" t="s">
        <v>200</v>
      </c>
      <c r="B79" s="704" t="s">
        <v>3819</v>
      </c>
      <c r="C79" s="704"/>
      <c r="D79" s="704" t="s">
        <v>274</v>
      </c>
      <c r="E79" s="704"/>
      <c r="F79" s="704" t="s">
        <v>3820</v>
      </c>
      <c r="G79" s="704" t="s">
        <v>728</v>
      </c>
      <c r="H79" s="708">
        <v>12675</v>
      </c>
      <c r="I79" s="708">
        <v>0</v>
      </c>
      <c r="J79" s="708"/>
      <c r="K79" s="708"/>
      <c r="L79" s="704" t="s">
        <v>3821</v>
      </c>
      <c r="M79" s="704"/>
      <c r="N79" s="428">
        <f t="shared" si="2"/>
        <v>12675</v>
      </c>
      <c r="O79" s="742">
        <f t="shared" si="3"/>
        <v>0</v>
      </c>
    </row>
    <row r="80" spans="1:15" ht="70" outlineLevel="2" x14ac:dyDescent="0.15">
      <c r="A80" s="704" t="s">
        <v>200</v>
      </c>
      <c r="B80" s="704" t="s">
        <v>3822</v>
      </c>
      <c r="C80" s="704"/>
      <c r="D80" s="704" t="s">
        <v>274</v>
      </c>
      <c r="E80" s="704"/>
      <c r="F80" s="704" t="s">
        <v>1234</v>
      </c>
      <c r="G80" s="704" t="s">
        <v>728</v>
      </c>
      <c r="H80" s="708">
        <v>9000</v>
      </c>
      <c r="I80" s="708">
        <v>0</v>
      </c>
      <c r="J80" s="708"/>
      <c r="K80" s="708"/>
      <c r="L80" s="704" t="s">
        <v>3823</v>
      </c>
      <c r="M80" s="704"/>
      <c r="N80" s="428">
        <f t="shared" si="2"/>
        <v>9000</v>
      </c>
      <c r="O80" s="742">
        <f t="shared" si="3"/>
        <v>0</v>
      </c>
    </row>
    <row r="81" spans="1:15" ht="42" outlineLevel="2" x14ac:dyDescent="0.15">
      <c r="A81" s="704" t="s">
        <v>200</v>
      </c>
      <c r="B81" s="704" t="s">
        <v>3824</v>
      </c>
      <c r="C81" s="704"/>
      <c r="D81" s="704" t="s">
        <v>274</v>
      </c>
      <c r="E81" s="704"/>
      <c r="F81" s="704" t="s">
        <v>3825</v>
      </c>
      <c r="G81" s="704" t="s">
        <v>156</v>
      </c>
      <c r="H81" s="708">
        <v>15000</v>
      </c>
      <c r="I81" s="708">
        <v>0</v>
      </c>
      <c r="J81" s="708"/>
      <c r="K81" s="708"/>
      <c r="L81" s="704" t="s">
        <v>3826</v>
      </c>
      <c r="M81" s="704"/>
      <c r="N81" s="428">
        <f t="shared" si="2"/>
        <v>15000</v>
      </c>
      <c r="O81" s="742">
        <f t="shared" si="3"/>
        <v>0</v>
      </c>
    </row>
    <row r="82" spans="1:15" ht="42" outlineLevel="2" x14ac:dyDescent="0.15">
      <c r="A82" s="704" t="s">
        <v>200</v>
      </c>
      <c r="B82" s="704" t="s">
        <v>3827</v>
      </c>
      <c r="C82" s="704"/>
      <c r="D82" s="704" t="s">
        <v>274</v>
      </c>
      <c r="E82" s="704"/>
      <c r="F82" s="704" t="s">
        <v>3828</v>
      </c>
      <c r="G82" s="704" t="s">
        <v>156</v>
      </c>
      <c r="H82" s="708">
        <v>4000</v>
      </c>
      <c r="I82" s="708">
        <v>0</v>
      </c>
      <c r="J82" s="708"/>
      <c r="K82" s="708"/>
      <c r="L82" s="704" t="s">
        <v>3826</v>
      </c>
      <c r="M82" s="704"/>
      <c r="N82" s="428">
        <f t="shared" si="2"/>
        <v>4000</v>
      </c>
      <c r="O82" s="742">
        <f t="shared" si="3"/>
        <v>0</v>
      </c>
    </row>
    <row r="83" spans="1:15" ht="42" outlineLevel="2" x14ac:dyDescent="0.15">
      <c r="A83" s="704" t="s">
        <v>200</v>
      </c>
      <c r="B83" s="704" t="s">
        <v>3829</v>
      </c>
      <c r="C83" s="704"/>
      <c r="D83" s="704" t="s">
        <v>274</v>
      </c>
      <c r="E83" s="704"/>
      <c r="F83" s="704" t="s">
        <v>3830</v>
      </c>
      <c r="G83" s="704" t="s">
        <v>156</v>
      </c>
      <c r="H83" s="708">
        <v>22000</v>
      </c>
      <c r="I83" s="708">
        <v>0</v>
      </c>
      <c r="J83" s="708"/>
      <c r="K83" s="708"/>
      <c r="L83" s="704" t="s">
        <v>3831</v>
      </c>
      <c r="M83" s="704"/>
      <c r="N83" s="428">
        <f t="shared" si="2"/>
        <v>22000</v>
      </c>
      <c r="O83" s="742">
        <f t="shared" si="3"/>
        <v>0</v>
      </c>
    </row>
    <row r="84" spans="1:15" ht="28" outlineLevel="2" x14ac:dyDescent="0.15">
      <c r="A84" s="704" t="s">
        <v>200</v>
      </c>
      <c r="B84" s="704" t="s">
        <v>3832</v>
      </c>
      <c r="C84" s="704"/>
      <c r="D84" s="704" t="s">
        <v>274</v>
      </c>
      <c r="E84" s="704"/>
      <c r="F84" s="704" t="s">
        <v>3833</v>
      </c>
      <c r="G84" s="704" t="s">
        <v>1229</v>
      </c>
      <c r="H84" s="708">
        <v>10000</v>
      </c>
      <c r="I84" s="708">
        <v>0</v>
      </c>
      <c r="J84" s="708"/>
      <c r="K84" s="708"/>
      <c r="L84" s="704" t="s">
        <v>3834</v>
      </c>
      <c r="M84" s="704"/>
      <c r="N84" s="428">
        <f t="shared" si="2"/>
        <v>10000</v>
      </c>
      <c r="O84" s="742">
        <f t="shared" si="3"/>
        <v>0</v>
      </c>
    </row>
    <row r="85" spans="1:15" ht="42" outlineLevel="2" x14ac:dyDescent="0.15">
      <c r="A85" s="704" t="s">
        <v>200</v>
      </c>
      <c r="B85" s="704" t="s">
        <v>3835</v>
      </c>
      <c r="C85" s="704"/>
      <c r="D85" s="704" t="s">
        <v>274</v>
      </c>
      <c r="E85" s="704"/>
      <c r="F85" s="704" t="s">
        <v>3836</v>
      </c>
      <c r="G85" s="704" t="s">
        <v>324</v>
      </c>
      <c r="H85" s="708">
        <v>10400</v>
      </c>
      <c r="I85" s="708">
        <v>0</v>
      </c>
      <c r="J85" s="708"/>
      <c r="K85" s="708"/>
      <c r="L85" s="704" t="s">
        <v>3837</v>
      </c>
      <c r="M85" s="704"/>
      <c r="N85" s="428">
        <f t="shared" si="2"/>
        <v>10400</v>
      </c>
      <c r="O85" s="742">
        <f t="shared" si="3"/>
        <v>0</v>
      </c>
    </row>
    <row r="86" spans="1:15" ht="28" outlineLevel="2" x14ac:dyDescent="0.15">
      <c r="A86" s="704" t="s">
        <v>200</v>
      </c>
      <c r="B86" s="704" t="s">
        <v>3838</v>
      </c>
      <c r="C86" s="704"/>
      <c r="D86" s="704" t="s">
        <v>274</v>
      </c>
      <c r="E86" s="704"/>
      <c r="F86" s="704" t="s">
        <v>3839</v>
      </c>
      <c r="G86" s="704" t="s">
        <v>337</v>
      </c>
      <c r="H86" s="708">
        <v>11801</v>
      </c>
      <c r="I86" s="708">
        <v>0</v>
      </c>
      <c r="J86" s="708"/>
      <c r="K86" s="708"/>
      <c r="L86" s="704" t="s">
        <v>3840</v>
      </c>
      <c r="M86" s="704"/>
      <c r="N86" s="428">
        <f t="shared" si="2"/>
        <v>11801</v>
      </c>
      <c r="O86" s="742">
        <f t="shared" si="3"/>
        <v>0</v>
      </c>
    </row>
    <row r="87" spans="1:15" ht="42" outlineLevel="2" x14ac:dyDescent="0.15">
      <c r="A87" s="704" t="s">
        <v>200</v>
      </c>
      <c r="B87" s="704" t="s">
        <v>3841</v>
      </c>
      <c r="C87" s="704"/>
      <c r="D87" s="704" t="s">
        <v>274</v>
      </c>
      <c r="E87" s="704"/>
      <c r="F87" s="704" t="s">
        <v>3842</v>
      </c>
      <c r="G87" s="704" t="s">
        <v>381</v>
      </c>
      <c r="H87" s="708">
        <v>25000</v>
      </c>
      <c r="I87" s="708">
        <v>0</v>
      </c>
      <c r="J87" s="708"/>
      <c r="K87" s="708"/>
      <c r="L87" s="704" t="s">
        <v>3843</v>
      </c>
      <c r="M87" s="704"/>
      <c r="N87" s="428">
        <f t="shared" si="2"/>
        <v>25000</v>
      </c>
      <c r="O87" s="742">
        <f t="shared" si="3"/>
        <v>0</v>
      </c>
    </row>
    <row r="88" spans="1:15" ht="42" outlineLevel="2" x14ac:dyDescent="0.15">
      <c r="A88" s="704" t="s">
        <v>200</v>
      </c>
      <c r="B88" s="704" t="s">
        <v>3844</v>
      </c>
      <c r="C88" s="704"/>
      <c r="D88" s="704" t="s">
        <v>274</v>
      </c>
      <c r="E88" s="704"/>
      <c r="F88" s="704" t="s">
        <v>3845</v>
      </c>
      <c r="G88" s="704" t="s">
        <v>324</v>
      </c>
      <c r="H88" s="708">
        <v>29550</v>
      </c>
      <c r="I88" s="708">
        <v>0</v>
      </c>
      <c r="J88" s="708"/>
      <c r="K88" s="708"/>
      <c r="L88" s="704" t="s">
        <v>3846</v>
      </c>
      <c r="M88" s="704"/>
      <c r="N88" s="428">
        <f t="shared" si="2"/>
        <v>29550</v>
      </c>
      <c r="O88" s="742">
        <f t="shared" si="3"/>
        <v>0</v>
      </c>
    </row>
    <row r="89" spans="1:15" ht="28" outlineLevel="2" x14ac:dyDescent="0.15">
      <c r="A89" s="704" t="s">
        <v>200</v>
      </c>
      <c r="B89" s="704" t="s">
        <v>3847</v>
      </c>
      <c r="C89" s="704"/>
      <c r="D89" s="704" t="s">
        <v>274</v>
      </c>
      <c r="E89" s="704"/>
      <c r="F89" s="704" t="s">
        <v>3848</v>
      </c>
      <c r="G89" s="704" t="s">
        <v>324</v>
      </c>
      <c r="H89" s="708">
        <v>22800</v>
      </c>
      <c r="I89" s="708">
        <v>0</v>
      </c>
      <c r="J89" s="708"/>
      <c r="K89" s="708"/>
      <c r="L89" s="704" t="s">
        <v>3849</v>
      </c>
      <c r="M89" s="704"/>
      <c r="N89" s="428">
        <f t="shared" si="2"/>
        <v>22800</v>
      </c>
      <c r="O89" s="742">
        <f t="shared" si="3"/>
        <v>0</v>
      </c>
    </row>
    <row r="90" spans="1:15" ht="56" outlineLevel="2" x14ac:dyDescent="0.15">
      <c r="A90" s="704" t="s">
        <v>200</v>
      </c>
      <c r="B90" s="704" t="s">
        <v>3850</v>
      </c>
      <c r="C90" s="704"/>
      <c r="D90" s="704" t="s">
        <v>274</v>
      </c>
      <c r="E90" s="704"/>
      <c r="F90" s="704" t="s">
        <v>3851</v>
      </c>
      <c r="G90" s="704" t="s">
        <v>180</v>
      </c>
      <c r="H90" s="708">
        <v>23700</v>
      </c>
      <c r="I90" s="708">
        <v>0</v>
      </c>
      <c r="J90" s="708"/>
      <c r="K90" s="708"/>
      <c r="L90" s="704" t="s">
        <v>3852</v>
      </c>
      <c r="M90" s="704"/>
      <c r="N90" s="428">
        <f t="shared" si="2"/>
        <v>23700</v>
      </c>
      <c r="O90" s="742">
        <f t="shared" si="3"/>
        <v>0</v>
      </c>
    </row>
    <row r="91" spans="1:15" ht="42" outlineLevel="2" x14ac:dyDescent="0.15">
      <c r="A91" s="704" t="s">
        <v>200</v>
      </c>
      <c r="B91" s="704" t="s">
        <v>3853</v>
      </c>
      <c r="C91" s="704"/>
      <c r="D91" s="704" t="s">
        <v>274</v>
      </c>
      <c r="E91" s="704"/>
      <c r="F91" s="704" t="s">
        <v>3854</v>
      </c>
      <c r="G91" s="704" t="s">
        <v>156</v>
      </c>
      <c r="H91" s="708">
        <v>11000</v>
      </c>
      <c r="I91" s="708">
        <v>0</v>
      </c>
      <c r="J91" s="708"/>
      <c r="K91" s="708"/>
      <c r="L91" s="704" t="s">
        <v>3855</v>
      </c>
      <c r="M91" s="704"/>
      <c r="N91" s="428">
        <f t="shared" si="2"/>
        <v>11000</v>
      </c>
      <c r="O91" s="742">
        <f t="shared" si="3"/>
        <v>0</v>
      </c>
    </row>
    <row r="92" spans="1:15" ht="42" outlineLevel="2" x14ac:dyDescent="0.15">
      <c r="A92" s="704" t="s">
        <v>200</v>
      </c>
      <c r="B92" s="704" t="s">
        <v>3856</v>
      </c>
      <c r="C92" s="704"/>
      <c r="D92" s="704" t="s">
        <v>274</v>
      </c>
      <c r="E92" s="704"/>
      <c r="F92" s="704" t="s">
        <v>3857</v>
      </c>
      <c r="G92" s="704" t="s">
        <v>156</v>
      </c>
      <c r="H92" s="708">
        <v>5500</v>
      </c>
      <c r="I92" s="708">
        <v>0</v>
      </c>
      <c r="J92" s="708"/>
      <c r="K92" s="708"/>
      <c r="L92" s="704" t="s">
        <v>3855</v>
      </c>
      <c r="M92" s="704"/>
      <c r="N92" s="428">
        <f t="shared" si="2"/>
        <v>5500</v>
      </c>
      <c r="O92" s="742">
        <f t="shared" si="3"/>
        <v>0</v>
      </c>
    </row>
    <row r="93" spans="1:15" ht="42" outlineLevel="2" x14ac:dyDescent="0.15">
      <c r="A93" s="704" t="s">
        <v>200</v>
      </c>
      <c r="B93" s="704" t="s">
        <v>3858</v>
      </c>
      <c r="C93" s="704"/>
      <c r="D93" s="704" t="s">
        <v>274</v>
      </c>
      <c r="E93" s="704"/>
      <c r="F93" s="704" t="s">
        <v>3859</v>
      </c>
      <c r="G93" s="704" t="s">
        <v>348</v>
      </c>
      <c r="H93" s="708">
        <v>8178.47</v>
      </c>
      <c r="I93" s="708">
        <v>0</v>
      </c>
      <c r="J93" s="708"/>
      <c r="K93" s="708"/>
      <c r="L93" s="704" t="s">
        <v>3860</v>
      </c>
      <c r="M93" s="704"/>
      <c r="N93" s="428">
        <f t="shared" si="2"/>
        <v>8178.47</v>
      </c>
      <c r="O93" s="742">
        <f t="shared" si="3"/>
        <v>0</v>
      </c>
    </row>
    <row r="94" spans="1:15" ht="42" outlineLevel="2" x14ac:dyDescent="0.15">
      <c r="A94" s="704" t="s">
        <v>200</v>
      </c>
      <c r="B94" s="704" t="s">
        <v>3861</v>
      </c>
      <c r="C94" s="704"/>
      <c r="D94" s="704" t="s">
        <v>274</v>
      </c>
      <c r="E94" s="704"/>
      <c r="F94" s="704" t="s">
        <v>3862</v>
      </c>
      <c r="G94" s="704" t="s">
        <v>170</v>
      </c>
      <c r="H94" s="708">
        <v>53640</v>
      </c>
      <c r="I94" s="708">
        <v>0</v>
      </c>
      <c r="J94" s="708"/>
      <c r="K94" s="708"/>
      <c r="L94" s="704" t="s">
        <v>3863</v>
      </c>
      <c r="M94" s="704"/>
      <c r="N94" s="428">
        <f t="shared" si="2"/>
        <v>53640</v>
      </c>
      <c r="O94" s="742">
        <f t="shared" si="3"/>
        <v>0</v>
      </c>
    </row>
    <row r="95" spans="1:15" ht="28" outlineLevel="2" x14ac:dyDescent="0.15">
      <c r="A95" s="704" t="s">
        <v>200</v>
      </c>
      <c r="B95" s="704" t="s">
        <v>3864</v>
      </c>
      <c r="C95" s="704"/>
      <c r="D95" s="704" t="s">
        <v>274</v>
      </c>
      <c r="E95" s="704"/>
      <c r="F95" s="704" t="s">
        <v>3865</v>
      </c>
      <c r="G95" s="704" t="s">
        <v>358</v>
      </c>
      <c r="H95" s="708">
        <v>5800</v>
      </c>
      <c r="I95" s="708">
        <v>0</v>
      </c>
      <c r="J95" s="708"/>
      <c r="K95" s="708"/>
      <c r="L95" s="704" t="s">
        <v>3866</v>
      </c>
      <c r="M95" s="704"/>
      <c r="N95" s="428">
        <f t="shared" si="2"/>
        <v>5800</v>
      </c>
      <c r="O95" s="742">
        <f t="shared" si="3"/>
        <v>0</v>
      </c>
    </row>
    <row r="96" spans="1:15" ht="42" outlineLevel="2" x14ac:dyDescent="0.15">
      <c r="A96" s="704" t="s">
        <v>200</v>
      </c>
      <c r="B96" s="704" t="s">
        <v>3867</v>
      </c>
      <c r="C96" s="704"/>
      <c r="D96" s="704" t="s">
        <v>274</v>
      </c>
      <c r="E96" s="704"/>
      <c r="F96" s="704" t="s">
        <v>3868</v>
      </c>
      <c r="G96" s="704" t="s">
        <v>1314</v>
      </c>
      <c r="H96" s="708">
        <v>18099.57</v>
      </c>
      <c r="I96" s="708">
        <v>0</v>
      </c>
      <c r="J96" s="708"/>
      <c r="K96" s="708"/>
      <c r="L96" s="704" t="s">
        <v>3869</v>
      </c>
      <c r="M96" s="704"/>
      <c r="N96" s="428">
        <f t="shared" si="2"/>
        <v>18099.57</v>
      </c>
      <c r="O96" s="742">
        <f t="shared" si="3"/>
        <v>0</v>
      </c>
    </row>
    <row r="97" spans="1:15" ht="42" outlineLevel="2" x14ac:dyDescent="0.15">
      <c r="A97" s="704" t="s">
        <v>200</v>
      </c>
      <c r="B97" s="704" t="s">
        <v>3870</v>
      </c>
      <c r="C97" s="704"/>
      <c r="D97" s="704" t="s">
        <v>274</v>
      </c>
      <c r="E97" s="704"/>
      <c r="F97" s="704" t="s">
        <v>3871</v>
      </c>
      <c r="G97" s="704" t="s">
        <v>101</v>
      </c>
      <c r="H97" s="708">
        <v>4000</v>
      </c>
      <c r="I97" s="708">
        <v>0</v>
      </c>
      <c r="J97" s="708"/>
      <c r="K97" s="708"/>
      <c r="L97" s="704" t="s">
        <v>3872</v>
      </c>
      <c r="M97" s="704"/>
      <c r="N97" s="428">
        <f t="shared" si="2"/>
        <v>4000</v>
      </c>
      <c r="O97" s="742">
        <f t="shared" si="3"/>
        <v>0</v>
      </c>
    </row>
    <row r="98" spans="1:15" ht="28" outlineLevel="2" x14ac:dyDescent="0.15">
      <c r="A98" s="704" t="s">
        <v>200</v>
      </c>
      <c r="B98" s="704" t="s">
        <v>3873</v>
      </c>
      <c r="C98" s="704"/>
      <c r="D98" s="704" t="s">
        <v>274</v>
      </c>
      <c r="E98" s="704"/>
      <c r="F98" s="704" t="s">
        <v>3874</v>
      </c>
      <c r="G98" s="704" t="s">
        <v>358</v>
      </c>
      <c r="H98" s="708">
        <v>5500</v>
      </c>
      <c r="I98" s="708">
        <v>0</v>
      </c>
      <c r="J98" s="708"/>
      <c r="K98" s="708"/>
      <c r="L98" s="704" t="s">
        <v>3875</v>
      </c>
      <c r="M98" s="704"/>
      <c r="N98" s="428">
        <f t="shared" si="2"/>
        <v>5500</v>
      </c>
      <c r="O98" s="742">
        <f t="shared" si="3"/>
        <v>0</v>
      </c>
    </row>
    <row r="99" spans="1:15" ht="42" outlineLevel="2" x14ac:dyDescent="0.15">
      <c r="A99" s="704" t="s">
        <v>200</v>
      </c>
      <c r="B99" s="704" t="s">
        <v>3876</v>
      </c>
      <c r="C99" s="704"/>
      <c r="D99" s="704" t="s">
        <v>274</v>
      </c>
      <c r="E99" s="704"/>
      <c r="F99" s="704" t="s">
        <v>3877</v>
      </c>
      <c r="G99" s="704" t="s">
        <v>180</v>
      </c>
      <c r="H99" s="708">
        <v>18700</v>
      </c>
      <c r="I99" s="708">
        <v>0</v>
      </c>
      <c r="J99" s="708"/>
      <c r="K99" s="708"/>
      <c r="L99" s="704" t="s">
        <v>3878</v>
      </c>
      <c r="M99" s="704"/>
      <c r="N99" s="428">
        <f t="shared" si="2"/>
        <v>18700</v>
      </c>
      <c r="O99" s="742">
        <f t="shared" si="3"/>
        <v>0</v>
      </c>
    </row>
    <row r="100" spans="1:15" ht="28" outlineLevel="2" x14ac:dyDescent="0.15">
      <c r="A100" s="704" t="s">
        <v>200</v>
      </c>
      <c r="B100" s="704" t="s">
        <v>3879</v>
      </c>
      <c r="C100" s="704"/>
      <c r="D100" s="704" t="s">
        <v>274</v>
      </c>
      <c r="E100" s="704"/>
      <c r="F100" s="704" t="s">
        <v>3880</v>
      </c>
      <c r="G100" s="704" t="s">
        <v>358</v>
      </c>
      <c r="H100" s="708">
        <v>25000</v>
      </c>
      <c r="I100" s="708">
        <v>0</v>
      </c>
      <c r="J100" s="708"/>
      <c r="K100" s="708"/>
      <c r="L100" s="704" t="s">
        <v>3881</v>
      </c>
      <c r="M100" s="704"/>
      <c r="N100" s="428">
        <f t="shared" si="2"/>
        <v>25000</v>
      </c>
      <c r="O100" s="742">
        <f t="shared" si="3"/>
        <v>0</v>
      </c>
    </row>
    <row r="101" spans="1:15" ht="28" outlineLevel="2" x14ac:dyDescent="0.15">
      <c r="A101" s="704" t="s">
        <v>200</v>
      </c>
      <c r="B101" s="704" t="s">
        <v>3882</v>
      </c>
      <c r="C101" s="704"/>
      <c r="D101" s="704" t="s">
        <v>274</v>
      </c>
      <c r="E101" s="704"/>
      <c r="F101" s="704" t="s">
        <v>3883</v>
      </c>
      <c r="G101" s="704" t="s">
        <v>358</v>
      </c>
      <c r="H101" s="708">
        <v>28000</v>
      </c>
      <c r="I101" s="708">
        <v>0</v>
      </c>
      <c r="J101" s="708"/>
      <c r="K101" s="708"/>
      <c r="L101" s="704" t="s">
        <v>3884</v>
      </c>
      <c r="M101" s="704"/>
      <c r="N101" s="428">
        <f t="shared" si="2"/>
        <v>28000</v>
      </c>
      <c r="O101" s="742">
        <f t="shared" si="3"/>
        <v>0</v>
      </c>
    </row>
    <row r="102" spans="1:15" ht="28" outlineLevel="2" x14ac:dyDescent="0.15">
      <c r="A102" s="704" t="s">
        <v>200</v>
      </c>
      <c r="B102" s="704" t="s">
        <v>3885</v>
      </c>
      <c r="C102" s="704"/>
      <c r="D102" s="704" t="s">
        <v>274</v>
      </c>
      <c r="E102" s="704"/>
      <c r="F102" s="704" t="s">
        <v>3886</v>
      </c>
      <c r="G102" s="704" t="s">
        <v>381</v>
      </c>
      <c r="H102" s="708">
        <v>20000</v>
      </c>
      <c r="I102" s="708">
        <v>0</v>
      </c>
      <c r="J102" s="708"/>
      <c r="K102" s="708"/>
      <c r="L102" s="704" t="s">
        <v>3887</v>
      </c>
      <c r="M102" s="704"/>
      <c r="N102" s="428">
        <f t="shared" si="2"/>
        <v>20000</v>
      </c>
      <c r="O102" s="742">
        <f t="shared" si="3"/>
        <v>0</v>
      </c>
    </row>
    <row r="103" spans="1:15" ht="28" outlineLevel="2" x14ac:dyDescent="0.15">
      <c r="A103" s="704" t="s">
        <v>200</v>
      </c>
      <c r="B103" s="704" t="s">
        <v>3888</v>
      </c>
      <c r="C103" s="704"/>
      <c r="D103" s="704" t="s">
        <v>274</v>
      </c>
      <c r="E103" s="704"/>
      <c r="F103" s="704" t="s">
        <v>3889</v>
      </c>
      <c r="G103" s="704" t="s">
        <v>305</v>
      </c>
      <c r="H103" s="708">
        <v>19500</v>
      </c>
      <c r="I103" s="708">
        <v>0</v>
      </c>
      <c r="J103" s="708"/>
      <c r="K103" s="708"/>
      <c r="L103" s="704" t="s">
        <v>3890</v>
      </c>
      <c r="M103" s="704"/>
      <c r="N103" s="428">
        <f t="shared" si="2"/>
        <v>19500</v>
      </c>
      <c r="O103" s="742">
        <f t="shared" si="3"/>
        <v>0</v>
      </c>
    </row>
    <row r="104" spans="1:15" ht="28" outlineLevel="2" x14ac:dyDescent="0.15">
      <c r="A104" s="704" t="s">
        <v>200</v>
      </c>
      <c r="B104" s="704" t="s">
        <v>3891</v>
      </c>
      <c r="C104" s="704"/>
      <c r="D104" s="704" t="s">
        <v>274</v>
      </c>
      <c r="E104" s="704"/>
      <c r="F104" s="704" t="s">
        <v>3892</v>
      </c>
      <c r="G104" s="704" t="s">
        <v>305</v>
      </c>
      <c r="H104" s="708">
        <v>24000</v>
      </c>
      <c r="I104" s="708">
        <v>0</v>
      </c>
      <c r="J104" s="708"/>
      <c r="K104" s="708"/>
      <c r="L104" s="704" t="s">
        <v>3893</v>
      </c>
      <c r="M104" s="704"/>
      <c r="N104" s="428">
        <f t="shared" si="2"/>
        <v>24000</v>
      </c>
      <c r="O104" s="742">
        <f t="shared" si="3"/>
        <v>0</v>
      </c>
    </row>
    <row r="105" spans="1:15" ht="70" outlineLevel="2" x14ac:dyDescent="0.15">
      <c r="A105" s="704" t="s">
        <v>200</v>
      </c>
      <c r="B105" s="704" t="s">
        <v>3894</v>
      </c>
      <c r="C105" s="704"/>
      <c r="D105" s="704" t="s">
        <v>274</v>
      </c>
      <c r="E105" s="704"/>
      <c r="F105" s="704" t="s">
        <v>3895</v>
      </c>
      <c r="G105" s="704" t="s">
        <v>728</v>
      </c>
      <c r="H105" s="708">
        <v>2775</v>
      </c>
      <c r="I105" s="708">
        <v>0</v>
      </c>
      <c r="J105" s="708"/>
      <c r="K105" s="708"/>
      <c r="L105" s="704" t="s">
        <v>3896</v>
      </c>
      <c r="M105" s="704"/>
      <c r="N105" s="428">
        <f t="shared" si="2"/>
        <v>2775</v>
      </c>
      <c r="O105" s="742">
        <f t="shared" si="3"/>
        <v>0</v>
      </c>
    </row>
    <row r="106" spans="1:15" ht="70" outlineLevel="2" x14ac:dyDescent="0.15">
      <c r="A106" s="704" t="s">
        <v>200</v>
      </c>
      <c r="B106" s="704" t="s">
        <v>3897</v>
      </c>
      <c r="C106" s="704"/>
      <c r="D106" s="704" t="s">
        <v>274</v>
      </c>
      <c r="E106" s="704"/>
      <c r="F106" s="704" t="s">
        <v>1216</v>
      </c>
      <c r="G106" s="704" t="s">
        <v>728</v>
      </c>
      <c r="H106" s="708">
        <v>8465</v>
      </c>
      <c r="I106" s="708">
        <v>0</v>
      </c>
      <c r="J106" s="708"/>
      <c r="K106" s="708"/>
      <c r="L106" s="704" t="s">
        <v>3896</v>
      </c>
      <c r="M106" s="704"/>
      <c r="N106" s="428">
        <f t="shared" si="2"/>
        <v>8465</v>
      </c>
      <c r="O106" s="742">
        <f t="shared" si="3"/>
        <v>0</v>
      </c>
    </row>
    <row r="107" spans="1:15" ht="42" outlineLevel="2" x14ac:dyDescent="0.15">
      <c r="A107" s="704" t="s">
        <v>200</v>
      </c>
      <c r="B107" s="704" t="s">
        <v>3898</v>
      </c>
      <c r="C107" s="704"/>
      <c r="D107" s="704" t="s">
        <v>274</v>
      </c>
      <c r="E107" s="704"/>
      <c r="F107" s="704" t="s">
        <v>3899</v>
      </c>
      <c r="G107" s="704" t="s">
        <v>728</v>
      </c>
      <c r="H107" s="708">
        <v>4500</v>
      </c>
      <c r="I107" s="708">
        <v>0</v>
      </c>
      <c r="J107" s="708"/>
      <c r="K107" s="708"/>
      <c r="L107" s="704" t="s">
        <v>3900</v>
      </c>
      <c r="M107" s="704"/>
      <c r="N107" s="428">
        <f t="shared" si="2"/>
        <v>4500</v>
      </c>
      <c r="O107" s="742">
        <f t="shared" si="3"/>
        <v>0</v>
      </c>
    </row>
    <row r="108" spans="1:15" ht="70" outlineLevel="2" x14ac:dyDescent="0.15">
      <c r="A108" s="704" t="s">
        <v>200</v>
      </c>
      <c r="B108" s="704" t="s">
        <v>3901</v>
      </c>
      <c r="C108" s="704"/>
      <c r="D108" s="704" t="s">
        <v>274</v>
      </c>
      <c r="E108" s="704"/>
      <c r="F108" s="704" t="s">
        <v>3902</v>
      </c>
      <c r="G108" s="704" t="s">
        <v>728</v>
      </c>
      <c r="H108" s="708">
        <v>28850</v>
      </c>
      <c r="I108" s="708">
        <v>0</v>
      </c>
      <c r="J108" s="708"/>
      <c r="K108" s="708"/>
      <c r="L108" s="704" t="s">
        <v>3903</v>
      </c>
      <c r="M108" s="704"/>
      <c r="N108" s="428">
        <f t="shared" si="2"/>
        <v>28850</v>
      </c>
      <c r="O108" s="742">
        <f t="shared" si="3"/>
        <v>0</v>
      </c>
    </row>
    <row r="109" spans="1:15" ht="28" outlineLevel="2" x14ac:dyDescent="0.15">
      <c r="A109" s="704" t="s">
        <v>200</v>
      </c>
      <c r="B109" s="704" t="s">
        <v>3904</v>
      </c>
      <c r="C109" s="704"/>
      <c r="D109" s="704" t="s">
        <v>274</v>
      </c>
      <c r="E109" s="704"/>
      <c r="F109" s="704" t="s">
        <v>3905</v>
      </c>
      <c r="G109" s="704" t="s">
        <v>1229</v>
      </c>
      <c r="H109" s="708">
        <v>12000</v>
      </c>
      <c r="I109" s="708">
        <v>0</v>
      </c>
      <c r="J109" s="708"/>
      <c r="K109" s="708"/>
      <c r="L109" s="704" t="s">
        <v>3906</v>
      </c>
      <c r="M109" s="704"/>
      <c r="N109" s="428">
        <f t="shared" si="2"/>
        <v>12000</v>
      </c>
      <c r="O109" s="742">
        <f t="shared" si="3"/>
        <v>0</v>
      </c>
    </row>
    <row r="110" spans="1:15" ht="42" outlineLevel="2" x14ac:dyDescent="0.15">
      <c r="A110" s="704" t="s">
        <v>200</v>
      </c>
      <c r="B110" s="704" t="s">
        <v>3907</v>
      </c>
      <c r="C110" s="704"/>
      <c r="D110" s="704" t="s">
        <v>274</v>
      </c>
      <c r="E110" s="704"/>
      <c r="F110" s="704" t="s">
        <v>3908</v>
      </c>
      <c r="G110" s="704" t="s">
        <v>324</v>
      </c>
      <c r="H110" s="708">
        <v>22500</v>
      </c>
      <c r="I110" s="708">
        <v>0</v>
      </c>
      <c r="J110" s="708"/>
      <c r="K110" s="708"/>
      <c r="L110" s="704" t="s">
        <v>3909</v>
      </c>
      <c r="M110" s="704"/>
      <c r="N110" s="428">
        <f t="shared" si="2"/>
        <v>22500</v>
      </c>
      <c r="O110" s="742">
        <f t="shared" si="3"/>
        <v>0</v>
      </c>
    </row>
    <row r="111" spans="1:15" ht="28" outlineLevel="2" x14ac:dyDescent="0.15">
      <c r="A111" s="704" t="s">
        <v>200</v>
      </c>
      <c r="B111" s="704" t="s">
        <v>3910</v>
      </c>
      <c r="C111" s="704"/>
      <c r="D111" s="704" t="s">
        <v>274</v>
      </c>
      <c r="E111" s="704"/>
      <c r="F111" s="704" t="s">
        <v>3911</v>
      </c>
      <c r="G111" s="704" t="s">
        <v>337</v>
      </c>
      <c r="H111" s="708">
        <v>10296</v>
      </c>
      <c r="I111" s="708">
        <v>0</v>
      </c>
      <c r="J111" s="708"/>
      <c r="K111" s="708"/>
      <c r="L111" s="704" t="s">
        <v>3912</v>
      </c>
      <c r="M111" s="704"/>
      <c r="N111" s="428">
        <f t="shared" si="2"/>
        <v>10296</v>
      </c>
      <c r="O111" s="742">
        <f t="shared" si="3"/>
        <v>0</v>
      </c>
    </row>
    <row r="112" spans="1:15" ht="42" outlineLevel="2" x14ac:dyDescent="0.15">
      <c r="A112" s="704" t="s">
        <v>200</v>
      </c>
      <c r="B112" s="704" t="s">
        <v>3913</v>
      </c>
      <c r="C112" s="704"/>
      <c r="D112" s="704" t="s">
        <v>274</v>
      </c>
      <c r="E112" s="704"/>
      <c r="F112" s="704" t="s">
        <v>3914</v>
      </c>
      <c r="G112" s="704" t="s">
        <v>156</v>
      </c>
      <c r="H112" s="708">
        <v>10200</v>
      </c>
      <c r="I112" s="708">
        <v>0</v>
      </c>
      <c r="J112" s="708"/>
      <c r="K112" s="708"/>
      <c r="L112" s="704" t="s">
        <v>3915</v>
      </c>
      <c r="M112" s="704"/>
      <c r="N112" s="428">
        <f t="shared" si="2"/>
        <v>10200</v>
      </c>
      <c r="O112" s="742">
        <f t="shared" si="3"/>
        <v>0</v>
      </c>
    </row>
    <row r="113" spans="1:20" ht="42" outlineLevel="2" x14ac:dyDescent="0.15">
      <c r="A113" s="704" t="s">
        <v>200</v>
      </c>
      <c r="B113" s="704" t="s">
        <v>3916</v>
      </c>
      <c r="C113" s="704"/>
      <c r="D113" s="704" t="s">
        <v>274</v>
      </c>
      <c r="E113" s="704"/>
      <c r="F113" s="704" t="s">
        <v>3917</v>
      </c>
      <c r="G113" s="704" t="s">
        <v>3458</v>
      </c>
      <c r="H113" s="708">
        <v>52500</v>
      </c>
      <c r="I113" s="708">
        <v>0</v>
      </c>
      <c r="J113" s="708"/>
      <c r="K113" s="708"/>
      <c r="L113" s="704" t="s">
        <v>3918</v>
      </c>
      <c r="M113" s="704"/>
      <c r="N113" s="428">
        <f t="shared" si="2"/>
        <v>52500</v>
      </c>
      <c r="O113" s="742">
        <f t="shared" si="3"/>
        <v>0</v>
      </c>
    </row>
    <row r="114" spans="1:20" ht="28" outlineLevel="2" x14ac:dyDescent="0.15">
      <c r="A114" s="704" t="s">
        <v>200</v>
      </c>
      <c r="B114" s="704" t="s">
        <v>3919</v>
      </c>
      <c r="C114" s="704"/>
      <c r="D114" s="704" t="s">
        <v>274</v>
      </c>
      <c r="E114" s="704"/>
      <c r="F114" s="704" t="s">
        <v>3920</v>
      </c>
      <c r="G114" s="704" t="s">
        <v>324</v>
      </c>
      <c r="H114" s="708">
        <v>14700</v>
      </c>
      <c r="I114" s="708">
        <v>0</v>
      </c>
      <c r="J114" s="708"/>
      <c r="K114" s="708"/>
      <c r="L114" s="704" t="s">
        <v>3921</v>
      </c>
      <c r="M114" s="704"/>
      <c r="N114" s="428">
        <f t="shared" si="2"/>
        <v>14700</v>
      </c>
      <c r="O114" s="742">
        <f t="shared" si="3"/>
        <v>0</v>
      </c>
    </row>
    <row r="115" spans="1:20" ht="42" outlineLevel="2" x14ac:dyDescent="0.15">
      <c r="A115" s="704" t="s">
        <v>200</v>
      </c>
      <c r="B115" s="704" t="s">
        <v>3922</v>
      </c>
      <c r="C115" s="704"/>
      <c r="D115" s="704" t="s">
        <v>274</v>
      </c>
      <c r="E115" s="704"/>
      <c r="F115" s="704" t="s">
        <v>3923</v>
      </c>
      <c r="G115" s="704" t="s">
        <v>324</v>
      </c>
      <c r="H115" s="708">
        <v>13750</v>
      </c>
      <c r="I115" s="708">
        <v>0</v>
      </c>
      <c r="J115" s="708"/>
      <c r="K115" s="708"/>
      <c r="L115" s="704" t="s">
        <v>3924</v>
      </c>
      <c r="M115" s="704"/>
      <c r="N115" s="428">
        <f t="shared" si="2"/>
        <v>13750</v>
      </c>
      <c r="O115" s="742">
        <f t="shared" si="3"/>
        <v>0</v>
      </c>
    </row>
    <row r="116" spans="1:20" ht="42" outlineLevel="2" x14ac:dyDescent="0.15">
      <c r="A116" s="704" t="s">
        <v>200</v>
      </c>
      <c r="B116" s="704" t="s">
        <v>3925</v>
      </c>
      <c r="C116" s="704"/>
      <c r="D116" s="704" t="s">
        <v>274</v>
      </c>
      <c r="E116" s="704"/>
      <c r="F116" s="704" t="s">
        <v>3926</v>
      </c>
      <c r="G116" s="704" t="s">
        <v>324</v>
      </c>
      <c r="H116" s="708">
        <v>13200</v>
      </c>
      <c r="I116" s="708">
        <v>0</v>
      </c>
      <c r="J116" s="708"/>
      <c r="K116" s="708"/>
      <c r="L116" s="704" t="s">
        <v>3927</v>
      </c>
      <c r="M116" s="704"/>
      <c r="N116" s="428">
        <f t="shared" si="2"/>
        <v>13200</v>
      </c>
      <c r="O116" s="742">
        <f t="shared" si="3"/>
        <v>0</v>
      </c>
    </row>
    <row r="117" spans="1:20" ht="42" outlineLevel="2" x14ac:dyDescent="0.15">
      <c r="A117" s="704" t="s">
        <v>200</v>
      </c>
      <c r="B117" s="704" t="s">
        <v>3928</v>
      </c>
      <c r="C117" s="704"/>
      <c r="D117" s="704" t="s">
        <v>274</v>
      </c>
      <c r="E117" s="704"/>
      <c r="F117" s="704" t="s">
        <v>3929</v>
      </c>
      <c r="G117" s="704" t="s">
        <v>195</v>
      </c>
      <c r="H117" s="708">
        <v>27160</v>
      </c>
      <c r="I117" s="708">
        <v>0</v>
      </c>
      <c r="J117" s="708"/>
      <c r="K117" s="708"/>
      <c r="L117" s="704" t="s">
        <v>3930</v>
      </c>
      <c r="M117" s="704"/>
      <c r="N117" s="428">
        <f t="shared" si="2"/>
        <v>27160</v>
      </c>
      <c r="O117" s="742">
        <f t="shared" si="3"/>
        <v>0</v>
      </c>
    </row>
    <row r="118" spans="1:20" ht="42" outlineLevel="2" x14ac:dyDescent="0.15">
      <c r="A118" s="704" t="s">
        <v>200</v>
      </c>
      <c r="B118" s="704" t="s">
        <v>3931</v>
      </c>
      <c r="C118" s="704"/>
      <c r="D118" s="704" t="s">
        <v>274</v>
      </c>
      <c r="E118" s="704"/>
      <c r="F118" s="704" t="s">
        <v>3932</v>
      </c>
      <c r="G118" s="704" t="s">
        <v>195</v>
      </c>
      <c r="H118" s="708">
        <v>11750</v>
      </c>
      <c r="I118" s="708">
        <v>0</v>
      </c>
      <c r="J118" s="708"/>
      <c r="K118" s="708"/>
      <c r="L118" s="704" t="s">
        <v>3933</v>
      </c>
      <c r="M118" s="704"/>
      <c r="N118" s="428">
        <f t="shared" si="2"/>
        <v>11750</v>
      </c>
      <c r="O118" s="742">
        <f t="shared" si="3"/>
        <v>0</v>
      </c>
    </row>
    <row r="119" spans="1:20" ht="42" outlineLevel="2" x14ac:dyDescent="0.15">
      <c r="A119" s="704" t="s">
        <v>200</v>
      </c>
      <c r="B119" s="704" t="s">
        <v>3934</v>
      </c>
      <c r="C119" s="704"/>
      <c r="D119" s="704" t="s">
        <v>274</v>
      </c>
      <c r="E119" s="704"/>
      <c r="F119" s="704" t="s">
        <v>3935</v>
      </c>
      <c r="G119" s="704" t="s">
        <v>348</v>
      </c>
      <c r="H119" s="708">
        <v>15330</v>
      </c>
      <c r="I119" s="708">
        <v>0</v>
      </c>
      <c r="J119" s="708"/>
      <c r="K119" s="708"/>
      <c r="L119" s="704" t="s">
        <v>798</v>
      </c>
      <c r="M119" s="704"/>
      <c r="N119" s="428">
        <f t="shared" si="2"/>
        <v>15330</v>
      </c>
      <c r="O119" s="742">
        <f t="shared" si="3"/>
        <v>0</v>
      </c>
    </row>
    <row r="120" spans="1:20" ht="14" outlineLevel="1" x14ac:dyDescent="0.15">
      <c r="A120" s="682" t="s">
        <v>517</v>
      </c>
      <c r="B120" s="682">
        <f>COUNTA(B40:B119)</f>
        <v>80</v>
      </c>
      <c r="C120" s="682"/>
      <c r="D120" s="682"/>
      <c r="E120" s="682"/>
      <c r="F120" s="682"/>
      <c r="G120" s="682"/>
      <c r="H120" s="744">
        <f>SUBTOTAL(9,H40:H119)</f>
        <v>2820576.04</v>
      </c>
      <c r="I120" s="744">
        <f>SUBTOTAL(9,I40:I119)</f>
        <v>107710.75</v>
      </c>
      <c r="J120" s="744">
        <f>SUBTOTAL(9,J40:J119)</f>
        <v>0</v>
      </c>
      <c r="K120" s="744">
        <f>SUBTOTAL(9,K40:K119)</f>
        <v>389623.61999999994</v>
      </c>
      <c r="L120" s="682"/>
      <c r="M120" s="682"/>
      <c r="N120" s="615">
        <f>SUBTOTAL(9,N40:N119)</f>
        <v>2928286.79</v>
      </c>
      <c r="O120" s="615">
        <f>SUBTOTAL(9,O40:O119)</f>
        <v>281912.87</v>
      </c>
    </row>
    <row r="121" spans="1:20" ht="28" outlineLevel="2" x14ac:dyDescent="0.15">
      <c r="A121" s="704" t="s">
        <v>410</v>
      </c>
      <c r="B121" s="704" t="s">
        <v>3936</v>
      </c>
      <c r="C121" s="704"/>
      <c r="D121" s="704" t="s">
        <v>412</v>
      </c>
      <c r="E121" s="704"/>
      <c r="F121" s="709" t="s">
        <v>3937</v>
      </c>
      <c r="G121" s="704" t="s">
        <v>101</v>
      </c>
      <c r="H121" s="708"/>
      <c r="I121" s="708">
        <v>102907.1</v>
      </c>
      <c r="J121" s="708"/>
      <c r="K121" s="708">
        <v>242804.99</v>
      </c>
      <c r="L121" s="704" t="s">
        <v>3938</v>
      </c>
      <c r="M121" s="727" t="s">
        <v>1071</v>
      </c>
      <c r="N121" s="428">
        <f t="shared" si="2"/>
        <v>102907.1</v>
      </c>
      <c r="O121" s="742">
        <f t="shared" si="3"/>
        <v>139897.88999999998</v>
      </c>
      <c r="Q121" s="727" t="s">
        <v>1071</v>
      </c>
      <c r="R121">
        <f>COUNTIF(M121:M138,M121)</f>
        <v>16</v>
      </c>
      <c r="S121">
        <v>16</v>
      </c>
      <c r="T121" s="423">
        <f>SUM(N121+N122+N123+N124+N125+N126+N127+N128+N129+N130+N131+N133+N134+N135+N136+N137)</f>
        <v>2051832.0799999998</v>
      </c>
    </row>
    <row r="122" spans="1:20" ht="28" outlineLevel="2" x14ac:dyDescent="0.15">
      <c r="A122" s="704" t="s">
        <v>410</v>
      </c>
      <c r="B122" s="704" t="s">
        <v>3939</v>
      </c>
      <c r="C122" s="704"/>
      <c r="D122" s="704" t="s">
        <v>412</v>
      </c>
      <c r="E122" s="704"/>
      <c r="F122" s="709" t="s">
        <v>429</v>
      </c>
      <c r="G122" s="704" t="s">
        <v>952</v>
      </c>
      <c r="H122" s="708"/>
      <c r="I122" s="708">
        <v>120864.56</v>
      </c>
      <c r="J122" s="708"/>
      <c r="K122" s="708">
        <v>494023.9</v>
      </c>
      <c r="L122" s="704" t="s">
        <v>3940</v>
      </c>
      <c r="M122" s="704" t="s">
        <v>3273</v>
      </c>
      <c r="N122" s="428">
        <f t="shared" si="2"/>
        <v>120864.56</v>
      </c>
      <c r="O122" s="742">
        <f t="shared" si="3"/>
        <v>373159.34</v>
      </c>
      <c r="Q122" s="704" t="s">
        <v>3496</v>
      </c>
      <c r="R122">
        <v>1</v>
      </c>
      <c r="S122">
        <v>1</v>
      </c>
      <c r="T122" s="423">
        <f>N132</f>
        <v>39196.800000000003</v>
      </c>
    </row>
    <row r="123" spans="1:20" ht="28" outlineLevel="2" x14ac:dyDescent="0.15">
      <c r="A123" s="704" t="s">
        <v>410</v>
      </c>
      <c r="B123" s="704" t="s">
        <v>3941</v>
      </c>
      <c r="C123" s="704"/>
      <c r="D123" s="704" t="s">
        <v>412</v>
      </c>
      <c r="E123" s="704"/>
      <c r="F123" s="709" t="s">
        <v>2382</v>
      </c>
      <c r="G123" s="704" t="s">
        <v>2561</v>
      </c>
      <c r="H123" s="708"/>
      <c r="I123" s="708">
        <v>62404.959999999999</v>
      </c>
      <c r="J123" s="708"/>
      <c r="K123" s="708">
        <v>225063.04000000001</v>
      </c>
      <c r="L123" s="704" t="s">
        <v>3942</v>
      </c>
      <c r="M123" s="704" t="s">
        <v>3273</v>
      </c>
      <c r="N123" s="428">
        <f t="shared" si="2"/>
        <v>62404.959999999999</v>
      </c>
      <c r="O123" s="742">
        <f t="shared" si="3"/>
        <v>162658.08000000002</v>
      </c>
      <c r="Q123" s="704" t="s">
        <v>3501</v>
      </c>
      <c r="R123">
        <v>1</v>
      </c>
      <c r="S123">
        <v>1</v>
      </c>
      <c r="T123" s="423">
        <f>N138</f>
        <v>102907.1</v>
      </c>
    </row>
    <row r="124" spans="1:20" ht="28" outlineLevel="2" x14ac:dyDescent="0.15">
      <c r="A124" s="704" t="s">
        <v>410</v>
      </c>
      <c r="B124" s="704" t="s">
        <v>3943</v>
      </c>
      <c r="C124" s="704"/>
      <c r="D124" s="704" t="s">
        <v>412</v>
      </c>
      <c r="E124" s="704"/>
      <c r="F124" s="709" t="s">
        <v>2382</v>
      </c>
      <c r="G124" s="704" t="s">
        <v>2561</v>
      </c>
      <c r="H124" s="708"/>
      <c r="I124" s="708">
        <v>88879.64</v>
      </c>
      <c r="J124" s="708"/>
      <c r="K124" s="708">
        <v>289737.07</v>
      </c>
      <c r="L124" s="704" t="s">
        <v>3944</v>
      </c>
      <c r="M124" s="704" t="s">
        <v>3273</v>
      </c>
      <c r="N124" s="428">
        <f t="shared" si="2"/>
        <v>88879.64</v>
      </c>
      <c r="O124" s="742">
        <f t="shared" si="3"/>
        <v>200857.43</v>
      </c>
      <c r="Q124" s="704" t="s">
        <v>3304</v>
      </c>
      <c r="R124">
        <v>1</v>
      </c>
      <c r="S124">
        <v>2</v>
      </c>
      <c r="T124" s="423">
        <f>N140</f>
        <v>168462.9</v>
      </c>
    </row>
    <row r="125" spans="1:20" ht="28" outlineLevel="2" x14ac:dyDescent="0.15">
      <c r="A125" s="704" t="s">
        <v>410</v>
      </c>
      <c r="B125" s="704" t="s">
        <v>3945</v>
      </c>
      <c r="C125" s="704"/>
      <c r="D125" s="704" t="s">
        <v>412</v>
      </c>
      <c r="E125" s="704"/>
      <c r="F125" s="709" t="s">
        <v>2369</v>
      </c>
      <c r="G125" s="704" t="s">
        <v>3946</v>
      </c>
      <c r="H125" s="708"/>
      <c r="I125" s="708">
        <v>215173.1</v>
      </c>
      <c r="J125" s="708"/>
      <c r="K125" s="708">
        <v>680781.57</v>
      </c>
      <c r="L125" s="704" t="s">
        <v>3947</v>
      </c>
      <c r="M125" s="704" t="s">
        <v>3273</v>
      </c>
      <c r="N125" s="428">
        <f t="shared" si="2"/>
        <v>215173.1</v>
      </c>
      <c r="O125" s="742">
        <f t="shared" si="3"/>
        <v>465608.47</v>
      </c>
      <c r="Q125" s="704" t="s">
        <v>3526</v>
      </c>
      <c r="R125">
        <v>2</v>
      </c>
      <c r="S125">
        <v>17</v>
      </c>
      <c r="T125" s="423">
        <f>SUM(N142:N143)</f>
        <v>830775.17999999993</v>
      </c>
    </row>
    <row r="126" spans="1:20" ht="28" outlineLevel="2" x14ac:dyDescent="0.15">
      <c r="A126" s="704" t="s">
        <v>410</v>
      </c>
      <c r="B126" s="704" t="s">
        <v>3948</v>
      </c>
      <c r="C126" s="704"/>
      <c r="D126" s="704" t="s">
        <v>412</v>
      </c>
      <c r="E126" s="704"/>
      <c r="F126" s="709" t="s">
        <v>2369</v>
      </c>
      <c r="G126" s="704" t="s">
        <v>101</v>
      </c>
      <c r="H126" s="708"/>
      <c r="I126" s="708">
        <v>96564.7</v>
      </c>
      <c r="J126" s="708"/>
      <c r="K126" s="708">
        <v>353902.2</v>
      </c>
      <c r="L126" s="704" t="s">
        <v>3949</v>
      </c>
      <c r="M126" s="704" t="s">
        <v>3273</v>
      </c>
      <c r="N126" s="428">
        <f t="shared" si="2"/>
        <v>96564.7</v>
      </c>
      <c r="O126" s="742">
        <f t="shared" si="3"/>
        <v>257337.5</v>
      </c>
    </row>
    <row r="127" spans="1:20" ht="28" outlineLevel="2" x14ac:dyDescent="0.15">
      <c r="A127" s="704" t="s">
        <v>410</v>
      </c>
      <c r="B127" s="704" t="s">
        <v>3950</v>
      </c>
      <c r="C127" s="704"/>
      <c r="D127" s="704" t="s">
        <v>412</v>
      </c>
      <c r="E127" s="704"/>
      <c r="F127" s="709" t="s">
        <v>2382</v>
      </c>
      <c r="G127" s="704" t="s">
        <v>2561</v>
      </c>
      <c r="H127" s="708"/>
      <c r="I127" s="708">
        <v>61040.959999999999</v>
      </c>
      <c r="J127" s="708"/>
      <c r="K127" s="708">
        <v>219744.85</v>
      </c>
      <c r="L127" s="704" t="s">
        <v>3951</v>
      </c>
      <c r="M127" s="704" t="s">
        <v>3273</v>
      </c>
      <c r="N127" s="428">
        <f t="shared" si="2"/>
        <v>61040.959999999999</v>
      </c>
      <c r="O127" s="742">
        <f t="shared" si="3"/>
        <v>158703.89000000001</v>
      </c>
    </row>
    <row r="128" spans="1:20" ht="28" outlineLevel="2" x14ac:dyDescent="0.15">
      <c r="A128" s="704" t="s">
        <v>410</v>
      </c>
      <c r="B128" s="704" t="s">
        <v>3952</v>
      </c>
      <c r="C128" s="704"/>
      <c r="D128" s="704" t="s">
        <v>412</v>
      </c>
      <c r="E128" s="704"/>
      <c r="F128" s="709" t="s">
        <v>2382</v>
      </c>
      <c r="G128" s="704" t="s">
        <v>2561</v>
      </c>
      <c r="H128" s="708"/>
      <c r="I128" s="708">
        <v>109414.64</v>
      </c>
      <c r="J128" s="708"/>
      <c r="K128" s="708">
        <v>393244.99</v>
      </c>
      <c r="L128" s="704" t="s">
        <v>3953</v>
      </c>
      <c r="M128" s="704" t="s">
        <v>3273</v>
      </c>
      <c r="N128" s="428">
        <f t="shared" si="2"/>
        <v>109414.64</v>
      </c>
      <c r="O128" s="742">
        <f t="shared" si="3"/>
        <v>283830.34999999998</v>
      </c>
    </row>
    <row r="129" spans="1:20" ht="28" outlineLevel="2" x14ac:dyDescent="0.15">
      <c r="A129" s="704" t="s">
        <v>410</v>
      </c>
      <c r="B129" s="704" t="s">
        <v>3954</v>
      </c>
      <c r="C129" s="704"/>
      <c r="D129" s="704" t="s">
        <v>412</v>
      </c>
      <c r="E129" s="704"/>
      <c r="F129" s="709" t="s">
        <v>2382</v>
      </c>
      <c r="G129" s="704" t="s">
        <v>2711</v>
      </c>
      <c r="H129" s="708"/>
      <c r="I129" s="708">
        <v>200259.85</v>
      </c>
      <c r="J129" s="708"/>
      <c r="K129" s="708">
        <v>713724.1</v>
      </c>
      <c r="L129" s="704" t="s">
        <v>3955</v>
      </c>
      <c r="M129" s="704" t="s">
        <v>3273</v>
      </c>
      <c r="N129" s="428">
        <f t="shared" si="2"/>
        <v>200259.85</v>
      </c>
      <c r="O129" s="742">
        <f t="shared" si="3"/>
        <v>513464.25</v>
      </c>
    </row>
    <row r="130" spans="1:20" ht="28" outlineLevel="2" x14ac:dyDescent="0.15">
      <c r="A130" s="704" t="s">
        <v>410</v>
      </c>
      <c r="B130" s="704" t="s">
        <v>3956</v>
      </c>
      <c r="C130" s="704"/>
      <c r="D130" s="704" t="s">
        <v>412</v>
      </c>
      <c r="E130" s="704"/>
      <c r="F130" s="709" t="s">
        <v>2369</v>
      </c>
      <c r="G130" s="704" t="s">
        <v>430</v>
      </c>
      <c r="H130" s="708"/>
      <c r="I130" s="708">
        <v>248157.64</v>
      </c>
      <c r="J130" s="708"/>
      <c r="K130" s="708">
        <v>884746.32</v>
      </c>
      <c r="L130" s="704" t="s">
        <v>3957</v>
      </c>
      <c r="M130" s="704" t="s">
        <v>3273</v>
      </c>
      <c r="N130" s="428">
        <f t="shared" si="2"/>
        <v>248157.64</v>
      </c>
      <c r="O130" s="742">
        <f t="shared" si="3"/>
        <v>636588.67999999993</v>
      </c>
    </row>
    <row r="131" spans="1:20" ht="28" outlineLevel="2" x14ac:dyDescent="0.15">
      <c r="A131" s="704" t="s">
        <v>410</v>
      </c>
      <c r="B131" s="704" t="s">
        <v>3958</v>
      </c>
      <c r="C131" s="704"/>
      <c r="D131" s="704" t="s">
        <v>412</v>
      </c>
      <c r="E131" s="704"/>
      <c r="F131" s="709" t="s">
        <v>2382</v>
      </c>
      <c r="G131" s="704" t="s">
        <v>2711</v>
      </c>
      <c r="H131" s="708"/>
      <c r="I131" s="708">
        <v>84059.3</v>
      </c>
      <c r="J131" s="708"/>
      <c r="K131" s="708">
        <v>298988.21000000002</v>
      </c>
      <c r="L131" s="704" t="s">
        <v>3959</v>
      </c>
      <c r="M131" s="704" t="s">
        <v>3273</v>
      </c>
      <c r="N131" s="428">
        <f t="shared" si="2"/>
        <v>84059.3</v>
      </c>
      <c r="O131" s="742">
        <f t="shared" si="3"/>
        <v>214928.91000000003</v>
      </c>
    </row>
    <row r="132" spans="1:20" ht="28" outlineLevel="2" x14ac:dyDescent="0.15">
      <c r="A132" s="704" t="s">
        <v>410</v>
      </c>
      <c r="B132" s="704" t="s">
        <v>3960</v>
      </c>
      <c r="C132" s="704"/>
      <c r="D132" s="704" t="s">
        <v>412</v>
      </c>
      <c r="E132" s="706" t="s">
        <v>759</v>
      </c>
      <c r="F132" s="709" t="s">
        <v>3961</v>
      </c>
      <c r="G132" s="704" t="s">
        <v>3962</v>
      </c>
      <c r="H132" s="708"/>
      <c r="I132" s="708">
        <v>39196.800000000003</v>
      </c>
      <c r="J132" s="708"/>
      <c r="K132" s="708">
        <v>143666.88</v>
      </c>
      <c r="L132" s="704" t="s">
        <v>3963</v>
      </c>
      <c r="M132" s="704" t="s">
        <v>3496</v>
      </c>
      <c r="N132" s="428">
        <f t="shared" si="2"/>
        <v>39196.800000000003</v>
      </c>
      <c r="O132" s="742">
        <f t="shared" si="3"/>
        <v>104470.08</v>
      </c>
    </row>
    <row r="133" spans="1:20" ht="28" outlineLevel="2" x14ac:dyDescent="0.15">
      <c r="A133" s="704" t="s">
        <v>410</v>
      </c>
      <c r="B133" s="704" t="s">
        <v>3964</v>
      </c>
      <c r="C133" s="704"/>
      <c r="D133" s="704" t="s">
        <v>412</v>
      </c>
      <c r="E133" s="704"/>
      <c r="F133" s="709" t="s">
        <v>2369</v>
      </c>
      <c r="G133" s="704" t="s">
        <v>430</v>
      </c>
      <c r="H133" s="708"/>
      <c r="I133" s="708">
        <v>111285.89</v>
      </c>
      <c r="J133" s="708"/>
      <c r="K133" s="708">
        <v>396747.54</v>
      </c>
      <c r="L133" s="704" t="s">
        <v>3965</v>
      </c>
      <c r="M133" s="704" t="s">
        <v>3273</v>
      </c>
      <c r="N133" s="428">
        <f t="shared" ref="N133:N149" si="4">SUM(H133+I133)</f>
        <v>111285.89</v>
      </c>
      <c r="O133" s="742">
        <f t="shared" ref="O133:O149" si="5">IF((J133+K133)&gt;0,(J133+K133)-N133,0)</f>
        <v>285461.64999999997</v>
      </c>
    </row>
    <row r="134" spans="1:20" ht="28" outlineLevel="2" x14ac:dyDescent="0.15">
      <c r="A134" s="704" t="s">
        <v>410</v>
      </c>
      <c r="B134" s="704" t="s">
        <v>3966</v>
      </c>
      <c r="C134" s="704"/>
      <c r="D134" s="704" t="s">
        <v>412</v>
      </c>
      <c r="E134" s="704"/>
      <c r="F134" s="709" t="s">
        <v>2382</v>
      </c>
      <c r="G134" s="704" t="s">
        <v>1328</v>
      </c>
      <c r="H134" s="708"/>
      <c r="I134" s="708">
        <v>189462.38</v>
      </c>
      <c r="J134" s="708"/>
      <c r="K134" s="708">
        <v>678494.38</v>
      </c>
      <c r="L134" s="704" t="s">
        <v>3967</v>
      </c>
      <c r="M134" s="704" t="s">
        <v>3273</v>
      </c>
      <c r="N134" s="428">
        <f t="shared" si="4"/>
        <v>189462.38</v>
      </c>
      <c r="O134" s="742">
        <f t="shared" si="5"/>
        <v>489032</v>
      </c>
    </row>
    <row r="135" spans="1:20" ht="28" outlineLevel="2" x14ac:dyDescent="0.15">
      <c r="A135" s="704" t="s">
        <v>410</v>
      </c>
      <c r="B135" s="704" t="s">
        <v>3968</v>
      </c>
      <c r="C135" s="704"/>
      <c r="D135" s="704" t="s">
        <v>412</v>
      </c>
      <c r="E135" s="704"/>
      <c r="F135" s="709" t="s">
        <v>2382</v>
      </c>
      <c r="G135" s="704" t="s">
        <v>3969</v>
      </c>
      <c r="H135" s="708"/>
      <c r="I135" s="708">
        <v>189359.35</v>
      </c>
      <c r="J135" s="708"/>
      <c r="K135" s="708">
        <v>674809.34</v>
      </c>
      <c r="L135" s="704" t="s">
        <v>3970</v>
      </c>
      <c r="M135" s="704" t="s">
        <v>3273</v>
      </c>
      <c r="N135" s="428">
        <f t="shared" si="4"/>
        <v>189359.35</v>
      </c>
      <c r="O135" s="742">
        <f t="shared" si="5"/>
        <v>485449.99</v>
      </c>
    </row>
    <row r="136" spans="1:20" ht="28" outlineLevel="2" x14ac:dyDescent="0.15">
      <c r="A136" s="704" t="s">
        <v>410</v>
      </c>
      <c r="B136" s="704" t="s">
        <v>3971</v>
      </c>
      <c r="C136" s="704"/>
      <c r="D136" s="704" t="s">
        <v>412</v>
      </c>
      <c r="E136" s="704"/>
      <c r="F136" s="709" t="s">
        <v>2227</v>
      </c>
      <c r="G136" s="704" t="s">
        <v>990</v>
      </c>
      <c r="H136" s="708"/>
      <c r="I136" s="708">
        <v>70725.83</v>
      </c>
      <c r="J136" s="708"/>
      <c r="K136" s="708">
        <v>249209.1</v>
      </c>
      <c r="L136" s="704" t="s">
        <v>3972</v>
      </c>
      <c r="M136" s="704" t="s">
        <v>3273</v>
      </c>
      <c r="N136" s="428">
        <f t="shared" si="4"/>
        <v>70725.83</v>
      </c>
      <c r="O136" s="742">
        <f t="shared" si="5"/>
        <v>178483.27000000002</v>
      </c>
    </row>
    <row r="137" spans="1:20" ht="28" outlineLevel="2" x14ac:dyDescent="0.15">
      <c r="A137" s="704" t="s">
        <v>410</v>
      </c>
      <c r="B137" s="704" t="s">
        <v>3973</v>
      </c>
      <c r="C137" s="704"/>
      <c r="D137" s="704" t="s">
        <v>412</v>
      </c>
      <c r="E137" s="704"/>
      <c r="F137" s="709" t="s">
        <v>2227</v>
      </c>
      <c r="G137" s="704" t="s">
        <v>3047</v>
      </c>
      <c r="H137" s="708"/>
      <c r="I137" s="708">
        <v>101272.18</v>
      </c>
      <c r="J137" s="708"/>
      <c r="K137" s="708">
        <v>358103.03999999998</v>
      </c>
      <c r="L137" s="704" t="s">
        <v>3974</v>
      </c>
      <c r="M137" s="704" t="s">
        <v>3273</v>
      </c>
      <c r="N137" s="428">
        <f t="shared" si="4"/>
        <v>101272.18</v>
      </c>
      <c r="O137" s="742">
        <f t="shared" si="5"/>
        <v>256830.86</v>
      </c>
    </row>
    <row r="138" spans="1:20" ht="28" outlineLevel="2" x14ac:dyDescent="0.15">
      <c r="A138" s="704" t="s">
        <v>410</v>
      </c>
      <c r="B138" s="704" t="s">
        <v>3975</v>
      </c>
      <c r="C138" s="704"/>
      <c r="D138" s="704" t="s">
        <v>450</v>
      </c>
      <c r="E138" s="704"/>
      <c r="F138" s="709" t="s">
        <v>3976</v>
      </c>
      <c r="G138" s="704" t="s">
        <v>101</v>
      </c>
      <c r="H138" s="708"/>
      <c r="I138" s="708">
        <v>102907.1</v>
      </c>
      <c r="J138" s="708"/>
      <c r="K138" s="708">
        <v>242804.99</v>
      </c>
      <c r="L138" s="704" t="s">
        <v>3977</v>
      </c>
      <c r="M138" s="704" t="s">
        <v>3501</v>
      </c>
      <c r="N138" s="428">
        <f t="shared" si="4"/>
        <v>102907.1</v>
      </c>
      <c r="O138" s="742">
        <f t="shared" si="5"/>
        <v>139897.88999999998</v>
      </c>
    </row>
    <row r="139" spans="1:20" ht="14" outlineLevel="1" x14ac:dyDescent="0.15">
      <c r="A139" s="746" t="s">
        <v>518</v>
      </c>
      <c r="B139" s="746"/>
      <c r="C139" s="746"/>
      <c r="D139" s="746"/>
      <c r="E139" s="746"/>
      <c r="F139" s="747"/>
      <c r="G139" s="746"/>
      <c r="H139" s="748">
        <f>SUBTOTAL(9,H121:H138)</f>
        <v>0</v>
      </c>
      <c r="I139" s="748">
        <f>SUBTOTAL(9,I121:I138)</f>
        <v>2193935.98</v>
      </c>
      <c r="J139" s="748">
        <f>SUBTOTAL(9,J121:J138)</f>
        <v>0</v>
      </c>
      <c r="K139" s="748">
        <f>SUBTOTAL(9,K121:K138)</f>
        <v>7540596.5099999998</v>
      </c>
      <c r="L139" s="746"/>
      <c r="M139" s="746"/>
      <c r="N139" s="615">
        <f>SUBTOTAL(9,N121:N138)</f>
        <v>2193935.98</v>
      </c>
      <c r="O139" s="615">
        <f>SUBTOTAL(9,O121:O138)</f>
        <v>5346660.5299999993</v>
      </c>
      <c r="T139" s="423"/>
    </row>
    <row r="140" spans="1:20" ht="28" outlineLevel="2" x14ac:dyDescent="0.15">
      <c r="A140" s="704" t="s">
        <v>1028</v>
      </c>
      <c r="B140" s="704" t="s">
        <v>3978</v>
      </c>
      <c r="C140" s="704"/>
      <c r="D140" s="704" t="s">
        <v>1030</v>
      </c>
      <c r="E140" s="704"/>
      <c r="F140" s="709" t="s">
        <v>3979</v>
      </c>
      <c r="G140" s="704" t="s">
        <v>3980</v>
      </c>
      <c r="H140" s="708"/>
      <c r="I140" s="708">
        <v>168462.9</v>
      </c>
      <c r="J140" s="708"/>
      <c r="K140" s="708">
        <v>590730.34</v>
      </c>
      <c r="L140" s="704" t="s">
        <v>3981</v>
      </c>
      <c r="M140" s="704" t="s">
        <v>3304</v>
      </c>
      <c r="N140" s="428">
        <f t="shared" si="4"/>
        <v>168462.9</v>
      </c>
      <c r="O140" s="742">
        <f t="shared" si="5"/>
        <v>422267.43999999994</v>
      </c>
    </row>
    <row r="141" spans="1:20" ht="14" outlineLevel="1" x14ac:dyDescent="0.15">
      <c r="A141" s="682" t="s">
        <v>1070</v>
      </c>
      <c r="B141" s="682"/>
      <c r="C141" s="682"/>
      <c r="D141" s="682"/>
      <c r="E141" s="682"/>
      <c r="F141" s="745"/>
      <c r="G141" s="682"/>
      <c r="H141" s="744">
        <f>SUBTOTAL(9,H140:H140)</f>
        <v>0</v>
      </c>
      <c r="I141" s="744">
        <f>SUBTOTAL(9,I140:I140)</f>
        <v>168462.9</v>
      </c>
      <c r="J141" s="744">
        <f>SUBTOTAL(9,J140:J140)</f>
        <v>0</v>
      </c>
      <c r="K141" s="744">
        <f>SUBTOTAL(9,K140:K140)</f>
        <v>590730.34</v>
      </c>
      <c r="L141" s="682"/>
      <c r="M141" s="682"/>
      <c r="N141" s="615">
        <f>SUBTOTAL(9,N140:N140)</f>
        <v>168462.9</v>
      </c>
      <c r="O141" s="615">
        <f>SUBTOTAL(9,O140:O140)</f>
        <v>422267.43999999994</v>
      </c>
    </row>
    <row r="142" spans="1:20" ht="28" outlineLevel="2" x14ac:dyDescent="0.15">
      <c r="A142" s="704" t="s">
        <v>470</v>
      </c>
      <c r="B142" s="704" t="s">
        <v>3982</v>
      </c>
      <c r="C142" s="704" t="s">
        <v>472</v>
      </c>
      <c r="D142" s="704"/>
      <c r="E142" s="704"/>
      <c r="F142" s="709" t="s">
        <v>3983</v>
      </c>
      <c r="G142" s="704" t="s">
        <v>426</v>
      </c>
      <c r="H142" s="708"/>
      <c r="I142" s="708">
        <v>379493.58</v>
      </c>
      <c r="J142" s="708"/>
      <c r="K142" s="708">
        <v>1174766.57</v>
      </c>
      <c r="L142" s="704" t="s">
        <v>3984</v>
      </c>
      <c r="M142" s="704" t="s">
        <v>3526</v>
      </c>
      <c r="N142" s="428">
        <f t="shared" si="4"/>
        <v>379493.58</v>
      </c>
      <c r="O142" s="742">
        <f t="shared" si="5"/>
        <v>795272.99</v>
      </c>
    </row>
    <row r="143" spans="1:20" ht="28" outlineLevel="2" x14ac:dyDescent="0.15">
      <c r="A143" s="704" t="s">
        <v>470</v>
      </c>
      <c r="B143" s="704" t="s">
        <v>3985</v>
      </c>
      <c r="C143" s="704" t="s">
        <v>472</v>
      </c>
      <c r="D143" s="704"/>
      <c r="E143" s="704"/>
      <c r="F143" s="709" t="s">
        <v>3986</v>
      </c>
      <c r="G143" s="704" t="s">
        <v>426</v>
      </c>
      <c r="H143" s="708"/>
      <c r="I143" s="708">
        <v>451281.6</v>
      </c>
      <c r="J143" s="708"/>
      <c r="K143" s="708">
        <v>1555092</v>
      </c>
      <c r="L143" s="704" t="s">
        <v>3189</v>
      </c>
      <c r="M143" s="704" t="s">
        <v>3526</v>
      </c>
      <c r="N143" s="428">
        <f t="shared" si="4"/>
        <v>451281.6</v>
      </c>
      <c r="O143" s="742">
        <f t="shared" si="5"/>
        <v>1103810.3999999999</v>
      </c>
    </row>
    <row r="144" spans="1:20" ht="14" outlineLevel="1" x14ac:dyDescent="0.15">
      <c r="A144" s="682" t="s">
        <v>519</v>
      </c>
      <c r="B144" s="682"/>
      <c r="C144" s="682"/>
      <c r="D144" s="682"/>
      <c r="E144" s="682"/>
      <c r="F144" s="745"/>
      <c r="G144" s="682"/>
      <c r="H144" s="744">
        <f>SUBTOTAL(9,H142:H143)</f>
        <v>0</v>
      </c>
      <c r="I144" s="744">
        <f>SUBTOTAL(9,I142:I143)</f>
        <v>830775.17999999993</v>
      </c>
      <c r="J144" s="744">
        <f>SUBTOTAL(9,J142:J143)</f>
        <v>0</v>
      </c>
      <c r="K144" s="744">
        <f>SUBTOTAL(9,K142:K143)</f>
        <v>2729858.5700000003</v>
      </c>
      <c r="L144" s="682"/>
      <c r="M144" s="682"/>
      <c r="N144" s="615">
        <f>SUBTOTAL(9,N142:N143)</f>
        <v>830775.17999999993</v>
      </c>
      <c r="O144" s="615">
        <f>SUBTOTAL(9,O142:O143)</f>
        <v>1899083.39</v>
      </c>
    </row>
    <row r="145" spans="1:17" ht="14" outlineLevel="2" x14ac:dyDescent="0.15">
      <c r="A145" s="704" t="s">
        <v>486</v>
      </c>
      <c r="B145" s="704" t="s">
        <v>3987</v>
      </c>
      <c r="C145" s="704"/>
      <c r="D145" s="704" t="s">
        <v>488</v>
      </c>
      <c r="E145" s="704"/>
      <c r="F145" s="709" t="s">
        <v>3988</v>
      </c>
      <c r="G145" s="704" t="s">
        <v>101</v>
      </c>
      <c r="H145" s="708"/>
      <c r="I145" s="708">
        <v>8184</v>
      </c>
      <c r="J145" s="708"/>
      <c r="K145" s="708">
        <v>31909.15</v>
      </c>
      <c r="L145" s="704" t="s">
        <v>3989</v>
      </c>
      <c r="M145" s="704"/>
      <c r="N145" s="428">
        <f t="shared" si="4"/>
        <v>8184</v>
      </c>
      <c r="O145" s="742">
        <f t="shared" si="5"/>
        <v>23725.15</v>
      </c>
      <c r="Q145" s="423">
        <f>SUM(N145:N146)</f>
        <v>15055.15</v>
      </c>
    </row>
    <row r="146" spans="1:17" ht="14" outlineLevel="2" x14ac:dyDescent="0.15">
      <c r="A146" s="704" t="s">
        <v>486</v>
      </c>
      <c r="B146" s="704" t="s">
        <v>3990</v>
      </c>
      <c r="C146" s="704"/>
      <c r="D146" s="704" t="s">
        <v>488</v>
      </c>
      <c r="E146" s="704"/>
      <c r="F146" s="709" t="s">
        <v>2240</v>
      </c>
      <c r="G146" s="704" t="s">
        <v>990</v>
      </c>
      <c r="H146" s="708"/>
      <c r="I146" s="708">
        <v>6871.15</v>
      </c>
      <c r="J146" s="708"/>
      <c r="K146" s="708">
        <v>26791.439999999999</v>
      </c>
      <c r="L146" s="704" t="s">
        <v>3972</v>
      </c>
      <c r="M146" s="704"/>
      <c r="N146" s="428">
        <f t="shared" si="4"/>
        <v>6871.15</v>
      </c>
      <c r="O146" s="742">
        <f t="shared" si="5"/>
        <v>19920.29</v>
      </c>
    </row>
    <row r="147" spans="1:17" ht="14" outlineLevel="2" x14ac:dyDescent="0.15">
      <c r="A147" s="704" t="s">
        <v>486</v>
      </c>
      <c r="B147" s="704" t="s">
        <v>3991</v>
      </c>
      <c r="C147" s="704"/>
      <c r="D147" s="704" t="s">
        <v>498</v>
      </c>
      <c r="E147" s="704"/>
      <c r="F147" s="709" t="s">
        <v>3992</v>
      </c>
      <c r="G147" s="704" t="s">
        <v>2230</v>
      </c>
      <c r="H147" s="708">
        <v>25000</v>
      </c>
      <c r="I147" s="708">
        <v>0</v>
      </c>
      <c r="J147" s="708"/>
      <c r="K147" s="708"/>
      <c r="L147" s="704" t="s">
        <v>3993</v>
      </c>
      <c r="M147" s="704"/>
      <c r="N147" s="428">
        <f t="shared" si="4"/>
        <v>25000</v>
      </c>
      <c r="O147" s="742">
        <f t="shared" si="5"/>
        <v>0</v>
      </c>
    </row>
    <row r="148" spans="1:17" ht="14" outlineLevel="1" x14ac:dyDescent="0.15">
      <c r="A148" s="686" t="s">
        <v>520</v>
      </c>
      <c r="B148" s="686"/>
      <c r="C148" s="686"/>
      <c r="D148" s="686"/>
      <c r="E148" s="686"/>
      <c r="F148" s="749"/>
      <c r="G148" s="686"/>
      <c r="H148" s="750">
        <f>SUBTOTAL(9,H145:H147)</f>
        <v>25000</v>
      </c>
      <c r="I148" s="750">
        <f>SUBTOTAL(9,I145:I147)</f>
        <v>15055.15</v>
      </c>
      <c r="J148" s="750">
        <f>SUBTOTAL(9,J145:J147)</f>
        <v>0</v>
      </c>
      <c r="K148" s="750">
        <f>SUBTOTAL(9,K145:K147)</f>
        <v>58700.59</v>
      </c>
      <c r="L148" s="686"/>
      <c r="M148" s="686"/>
      <c r="N148" s="615">
        <f>SUBTOTAL(9,N145:N147)</f>
        <v>40055.15</v>
      </c>
      <c r="O148" s="615">
        <f>SUBTOTAL(9,O145:O147)</f>
        <v>43645.440000000002</v>
      </c>
    </row>
    <row r="149" spans="1:17" outlineLevel="1" x14ac:dyDescent="0.15">
      <c r="N149" s="428">
        <f t="shared" si="4"/>
        <v>0</v>
      </c>
      <c r="O149" s="742">
        <f t="shared" si="5"/>
        <v>0</v>
      </c>
    </row>
    <row r="150" spans="1:17" outlineLevel="1" x14ac:dyDescent="0.15">
      <c r="A150" s="751" t="s">
        <v>522</v>
      </c>
      <c r="B150" s="751"/>
      <c r="C150" s="751"/>
      <c r="D150" s="751"/>
      <c r="E150" s="751"/>
      <c r="F150" s="751"/>
      <c r="G150" s="751"/>
      <c r="H150" s="751">
        <f>SUBTOTAL(9,H2:H149)</f>
        <v>6620397.04</v>
      </c>
      <c r="I150" s="751">
        <f>SUBTOTAL(9,I2:I149)</f>
        <v>3419039.9600000004</v>
      </c>
      <c r="J150" s="751">
        <f>SUBTOTAL(9,J2:J149)</f>
        <v>640400</v>
      </c>
      <c r="K150" s="751">
        <f>SUBTOTAL(9,K2:K149)</f>
        <v>11309509.630000001</v>
      </c>
      <c r="L150" s="751"/>
      <c r="M150" s="751"/>
      <c r="N150" s="752">
        <f>SUBTOTAL(9,N2:N149)</f>
        <v>10039436.999999996</v>
      </c>
      <c r="O150" s="752">
        <f>SUBTOTAL(9,O2:O149)</f>
        <v>8530869.6699999999</v>
      </c>
    </row>
    <row r="152" spans="1:17" x14ac:dyDescent="0.15">
      <c r="L152" s="580"/>
      <c r="M152" s="585" t="s">
        <v>45</v>
      </c>
      <c r="N152" s="753">
        <f>SUM(N150:O150)</f>
        <v>18570306.669999994</v>
      </c>
    </row>
  </sheetData>
  <mergeCells count="56">
    <mergeCell ref="R13:S13"/>
    <mergeCell ref="T13:V13"/>
    <mergeCell ref="W13:X13"/>
    <mergeCell ref="AB13:AC13"/>
    <mergeCell ref="AD13:AE13"/>
    <mergeCell ref="R12:S12"/>
    <mergeCell ref="T12:V12"/>
    <mergeCell ref="W12:X12"/>
    <mergeCell ref="AB12:AC12"/>
    <mergeCell ref="AD12:AE12"/>
    <mergeCell ref="R11:S11"/>
    <mergeCell ref="T11:V11"/>
    <mergeCell ref="W11:X11"/>
    <mergeCell ref="AB11:AC11"/>
    <mergeCell ref="AD11:AE11"/>
    <mergeCell ref="R10:S10"/>
    <mergeCell ref="T10:V10"/>
    <mergeCell ref="W10:X10"/>
    <mergeCell ref="AB10:AC10"/>
    <mergeCell ref="AD10:AE10"/>
    <mergeCell ref="R9:S9"/>
    <mergeCell ref="T9:V9"/>
    <mergeCell ref="W9:X9"/>
    <mergeCell ref="AB9:AC9"/>
    <mergeCell ref="AD9:AE9"/>
    <mergeCell ref="R8:S8"/>
    <mergeCell ref="T8:V8"/>
    <mergeCell ref="W8:X8"/>
    <mergeCell ref="AB8:AC8"/>
    <mergeCell ref="AD8:AE8"/>
    <mergeCell ref="R7:S7"/>
    <mergeCell ref="T7:V7"/>
    <mergeCell ref="W7:X7"/>
    <mergeCell ref="AB7:AC7"/>
    <mergeCell ref="AD7:AE7"/>
    <mergeCell ref="R6:S6"/>
    <mergeCell ref="T6:V6"/>
    <mergeCell ref="W6:X6"/>
    <mergeCell ref="AB6:AC6"/>
    <mergeCell ref="AD6:AE6"/>
    <mergeCell ref="R5:S5"/>
    <mergeCell ref="T5:V5"/>
    <mergeCell ref="W5:X5"/>
    <mergeCell ref="AB5:AC5"/>
    <mergeCell ref="AD5:AE5"/>
    <mergeCell ref="R4:S4"/>
    <mergeCell ref="T4:V4"/>
    <mergeCell ref="W4:X4"/>
    <mergeCell ref="AB4:AC4"/>
    <mergeCell ref="AD4:AE4"/>
    <mergeCell ref="R2:AE2"/>
    <mergeCell ref="R3:S3"/>
    <mergeCell ref="T3:V3"/>
    <mergeCell ref="W3:X3"/>
    <mergeCell ref="AB3:AC3"/>
    <mergeCell ref="AD3:AE3"/>
  </mergeCells>
  <conditionalFormatting sqref="A1:M1">
    <cfRule type="expression" dxfId="13" priority="12">
      <formula>_xlfn.ISFORMULA($I1048544)</formula>
    </cfRule>
  </conditionalFormatting>
  <conditionalFormatting sqref="B1">
    <cfRule type="duplicateValues" dxfId="12" priority="4"/>
    <cfRule type="duplicateValues" dxfId="11" priority="5"/>
    <cfRule type="duplicateValues" dxfId="10" priority="6"/>
    <cfRule type="duplicateValues" dxfId="9" priority="7"/>
    <cfRule type="duplicateValues" dxfId="8" priority="8"/>
    <cfRule type="duplicateValues" dxfId="7" priority="9"/>
    <cfRule type="duplicateValues" dxfId="6" priority="10"/>
    <cfRule type="duplicateValues" dxfId="5" priority="11"/>
    <cfRule type="duplicateValues" dxfId="4" priority="14"/>
  </conditionalFormatting>
  <conditionalFormatting sqref="B2:B148">
    <cfRule type="duplicateValues" dxfId="3" priority="2"/>
    <cfRule type="duplicateValues" dxfId="2" priority="3"/>
  </conditionalFormatting>
  <conditionalFormatting sqref="B121:B122">
    <cfRule type="duplicateValues" dxfId="1" priority="1"/>
  </conditionalFormatting>
  <conditionalFormatting sqref="N1:O1">
    <cfRule type="expression" dxfId="0" priority="13">
      <formula>_xlfn.ISFORMULA($I1048546)</formula>
    </cfRule>
  </conditionalFormatting>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2F044-B9AE-4CF1-B59B-1B5476466530}">
  <dimension ref="A1:J136"/>
  <sheetViews>
    <sheetView workbookViewId="0">
      <selection activeCell="J4" sqref="J4"/>
    </sheetView>
  </sheetViews>
  <sheetFormatPr baseColWidth="10" defaultColWidth="8.83203125" defaultRowHeight="13" x14ac:dyDescent="0.15"/>
  <cols>
    <col min="1" max="1" width="42.83203125" customWidth="1"/>
    <col min="2" max="2" width="39.5" customWidth="1"/>
    <col min="3" max="3" width="16.6640625" customWidth="1"/>
    <col min="5" max="5" width="22.1640625" customWidth="1"/>
    <col min="6" max="6" width="36.33203125" customWidth="1"/>
    <col min="7" max="7" width="16.1640625" customWidth="1"/>
    <col min="9" max="9" width="37.1640625" customWidth="1"/>
    <col min="10" max="10" width="15.1640625" bestFit="1" customWidth="1"/>
  </cols>
  <sheetData>
    <row r="1" spans="1:10" ht="14" thickBot="1" x14ac:dyDescent="0.2">
      <c r="A1" s="23" t="s">
        <v>523</v>
      </c>
      <c r="E1" s="23" t="s">
        <v>2094</v>
      </c>
      <c r="I1" s="23" t="s">
        <v>643</v>
      </c>
      <c r="J1" s="23"/>
    </row>
    <row r="2" spans="1:10" ht="29" thickBot="1" x14ac:dyDescent="0.2">
      <c r="A2" s="547"/>
      <c r="B2" s="547"/>
      <c r="C2" s="547"/>
      <c r="E2" s="566" t="s">
        <v>2092</v>
      </c>
      <c r="F2" s="566" t="s">
        <v>2093</v>
      </c>
      <c r="G2" s="627" t="s">
        <v>1808</v>
      </c>
      <c r="I2" s="719" t="s">
        <v>644</v>
      </c>
      <c r="J2" s="719" t="s">
        <v>645</v>
      </c>
    </row>
    <row r="3" spans="1:10" ht="15" thickBot="1" x14ac:dyDescent="0.2">
      <c r="A3" s="566" t="s">
        <v>2092</v>
      </c>
      <c r="B3" s="566" t="s">
        <v>2093</v>
      </c>
      <c r="C3" s="627" t="s">
        <v>1808</v>
      </c>
      <c r="E3" s="566" t="s">
        <v>1813</v>
      </c>
      <c r="F3" s="566" t="s">
        <v>1814</v>
      </c>
      <c r="G3" s="757">
        <v>4306</v>
      </c>
      <c r="I3" s="720" t="s">
        <v>51</v>
      </c>
      <c r="J3" s="724">
        <v>3</v>
      </c>
    </row>
    <row r="4" spans="1:10" ht="15" thickBot="1" x14ac:dyDescent="0.2">
      <c r="A4" s="823" t="s">
        <v>1809</v>
      </c>
      <c r="B4" s="823" t="s">
        <v>1810</v>
      </c>
      <c r="C4" s="754">
        <v>24239</v>
      </c>
      <c r="E4" s="566" t="s">
        <v>1815</v>
      </c>
      <c r="F4" s="566" t="s">
        <v>1816</v>
      </c>
      <c r="G4" s="757">
        <v>2382</v>
      </c>
      <c r="I4" s="721" t="s">
        <v>572</v>
      </c>
      <c r="J4" s="725">
        <v>127</v>
      </c>
    </row>
    <row r="5" spans="1:10" ht="15" thickBot="1" x14ac:dyDescent="0.2">
      <c r="A5" s="824"/>
      <c r="B5" s="824"/>
      <c r="C5" s="755"/>
      <c r="E5" s="566" t="s">
        <v>1890</v>
      </c>
      <c r="F5" s="566" t="s">
        <v>1891</v>
      </c>
      <c r="G5" s="757">
        <v>461</v>
      </c>
      <c r="I5" s="720" t="s">
        <v>590</v>
      </c>
      <c r="J5" s="724">
        <v>86</v>
      </c>
    </row>
    <row r="6" spans="1:10" ht="15" thickBot="1" x14ac:dyDescent="0.2">
      <c r="A6" s="823" t="s">
        <v>1811</v>
      </c>
      <c r="B6" s="823" t="s">
        <v>1812</v>
      </c>
      <c r="C6" s="754">
        <v>2185.5500000000002</v>
      </c>
      <c r="E6" s="566" t="s">
        <v>1892</v>
      </c>
      <c r="F6" s="566" t="s">
        <v>1893</v>
      </c>
      <c r="G6" s="757">
        <v>215</v>
      </c>
      <c r="I6" s="721" t="s">
        <v>592</v>
      </c>
      <c r="J6" s="725">
        <v>63</v>
      </c>
    </row>
    <row r="7" spans="1:10" ht="16" thickTop="1" thickBot="1" x14ac:dyDescent="0.2">
      <c r="A7" s="824"/>
      <c r="B7" s="824"/>
      <c r="C7" s="755"/>
      <c r="E7" s="566" t="s">
        <v>1817</v>
      </c>
      <c r="F7" s="566" t="s">
        <v>1818</v>
      </c>
      <c r="G7" s="757">
        <v>7017</v>
      </c>
      <c r="I7" s="722"/>
      <c r="J7" s="726">
        <v>279</v>
      </c>
    </row>
    <row r="8" spans="1:10" ht="14" x14ac:dyDescent="0.15">
      <c r="A8" s="823" t="s">
        <v>2261</v>
      </c>
      <c r="B8" s="823" t="s">
        <v>2262</v>
      </c>
      <c r="C8" s="754">
        <v>477.5</v>
      </c>
      <c r="E8" s="566" t="s">
        <v>1819</v>
      </c>
      <c r="F8" s="566" t="s">
        <v>1820</v>
      </c>
      <c r="G8" s="757">
        <v>7016</v>
      </c>
      <c r="I8" s="23"/>
      <c r="J8" s="23"/>
    </row>
    <row r="9" spans="1:10" ht="15" thickBot="1" x14ac:dyDescent="0.2">
      <c r="A9" s="825"/>
      <c r="B9" s="825"/>
      <c r="C9" s="756"/>
      <c r="E9" s="566" t="s">
        <v>2269</v>
      </c>
      <c r="F9" s="566" t="s">
        <v>2270</v>
      </c>
      <c r="G9" s="757">
        <v>706</v>
      </c>
      <c r="I9" s="23" t="s">
        <v>646</v>
      </c>
      <c r="J9" s="23"/>
    </row>
    <row r="10" spans="1:10" ht="29" thickBot="1" x14ac:dyDescent="0.2">
      <c r="A10" s="824"/>
      <c r="B10" s="824"/>
      <c r="C10" s="755"/>
      <c r="E10" s="566" t="s">
        <v>1894</v>
      </c>
      <c r="F10" s="566" t="s">
        <v>1895</v>
      </c>
      <c r="G10" s="757">
        <v>1082</v>
      </c>
      <c r="I10" s="719" t="s">
        <v>647</v>
      </c>
      <c r="J10" s="719" t="s">
        <v>645</v>
      </c>
    </row>
    <row r="11" spans="1:10" ht="15" thickBot="1" x14ac:dyDescent="0.2">
      <c r="A11" s="823" t="s">
        <v>2263</v>
      </c>
      <c r="B11" s="823" t="s">
        <v>2264</v>
      </c>
      <c r="C11" s="754">
        <v>555</v>
      </c>
      <c r="E11" s="566" t="s">
        <v>1896</v>
      </c>
      <c r="F11" s="566" t="s">
        <v>1897</v>
      </c>
      <c r="G11" s="757">
        <v>1695</v>
      </c>
      <c r="I11" s="720" t="s">
        <v>623</v>
      </c>
      <c r="J11" s="724">
        <v>5</v>
      </c>
    </row>
    <row r="12" spans="1:10" ht="15" thickBot="1" x14ac:dyDescent="0.2">
      <c r="A12" s="824"/>
      <c r="B12" s="824"/>
      <c r="C12" s="755"/>
      <c r="E12" s="566" t="s">
        <v>1904</v>
      </c>
      <c r="F12" s="566" t="s">
        <v>1905</v>
      </c>
      <c r="G12" s="757">
        <v>161</v>
      </c>
      <c r="I12" s="721" t="s">
        <v>625</v>
      </c>
      <c r="J12" s="725">
        <v>26</v>
      </c>
    </row>
    <row r="13" spans="1:10" ht="15" thickBot="1" x14ac:dyDescent="0.2">
      <c r="A13" s="823" t="s">
        <v>1819</v>
      </c>
      <c r="B13" s="823" t="s">
        <v>1820</v>
      </c>
      <c r="C13" s="754">
        <v>2864</v>
      </c>
      <c r="E13" s="566" t="s">
        <v>1821</v>
      </c>
      <c r="F13" s="566" t="s">
        <v>1822</v>
      </c>
      <c r="G13" s="757">
        <v>1413</v>
      </c>
      <c r="I13" s="720" t="s">
        <v>648</v>
      </c>
      <c r="J13" s="724">
        <v>31</v>
      </c>
    </row>
    <row r="14" spans="1:10" ht="15" thickBot="1" x14ac:dyDescent="0.2">
      <c r="A14" s="824"/>
      <c r="B14" s="824"/>
      <c r="C14" s="755"/>
      <c r="E14" s="566" t="s">
        <v>1823</v>
      </c>
      <c r="F14" s="566" t="s">
        <v>1824</v>
      </c>
      <c r="G14" s="757">
        <v>3581</v>
      </c>
      <c r="I14" s="721" t="s">
        <v>627</v>
      </c>
      <c r="J14" s="725">
        <v>3</v>
      </c>
    </row>
    <row r="15" spans="1:10" ht="29" thickBot="1" x14ac:dyDescent="0.2">
      <c r="A15" s="823" t="s">
        <v>1821</v>
      </c>
      <c r="B15" s="823" t="s">
        <v>1822</v>
      </c>
      <c r="C15" s="754">
        <v>456</v>
      </c>
      <c r="E15" s="566" t="s">
        <v>1825</v>
      </c>
      <c r="F15" s="566" t="s">
        <v>1826</v>
      </c>
      <c r="G15" s="757">
        <v>1818</v>
      </c>
      <c r="I15" s="720" t="s">
        <v>629</v>
      </c>
      <c r="J15" s="724">
        <v>102</v>
      </c>
    </row>
    <row r="16" spans="1:10" ht="29" thickBot="1" x14ac:dyDescent="0.2">
      <c r="A16" s="825"/>
      <c r="B16" s="825"/>
      <c r="C16" s="756"/>
      <c r="E16" s="543"/>
      <c r="F16" s="543"/>
      <c r="G16" s="543"/>
      <c r="I16" s="721" t="s">
        <v>631</v>
      </c>
      <c r="J16" s="725">
        <v>152</v>
      </c>
    </row>
    <row r="17" spans="1:10" ht="15" thickBot="1" x14ac:dyDescent="0.2">
      <c r="A17" s="824"/>
      <c r="B17" s="824"/>
      <c r="C17" s="755"/>
      <c r="E17" s="799"/>
      <c r="F17" s="799"/>
      <c r="G17" s="799"/>
      <c r="I17" s="720" t="s">
        <v>633</v>
      </c>
      <c r="J17" s="724">
        <v>18</v>
      </c>
    </row>
    <row r="18" spans="1:10" ht="15" thickBot="1" x14ac:dyDescent="0.2">
      <c r="A18" s="566" t="s">
        <v>1823</v>
      </c>
      <c r="B18" s="566" t="s">
        <v>1824</v>
      </c>
      <c r="C18" s="757">
        <v>771</v>
      </c>
      <c r="E18" s="566" t="s">
        <v>1829</v>
      </c>
      <c r="F18" s="566" t="s">
        <v>1830</v>
      </c>
      <c r="G18" s="757">
        <v>3864</v>
      </c>
      <c r="I18" s="721" t="s">
        <v>641</v>
      </c>
      <c r="J18" s="725">
        <v>25</v>
      </c>
    </row>
    <row r="19" spans="1:10" ht="29" thickBot="1" x14ac:dyDescent="0.2">
      <c r="A19" s="566" t="s">
        <v>1825</v>
      </c>
      <c r="B19" s="566" t="s">
        <v>1826</v>
      </c>
      <c r="C19" s="757">
        <v>280</v>
      </c>
      <c r="E19" s="566" t="s">
        <v>1831</v>
      </c>
      <c r="F19" s="566" t="s">
        <v>1832</v>
      </c>
      <c r="G19" s="757">
        <v>3658</v>
      </c>
      <c r="I19" s="720" t="s">
        <v>3137</v>
      </c>
      <c r="J19" s="724">
        <v>31</v>
      </c>
    </row>
    <row r="20" spans="1:10" ht="16" thickTop="1" thickBot="1" x14ac:dyDescent="0.2">
      <c r="A20" s="566" t="s">
        <v>1827</v>
      </c>
      <c r="B20" s="566" t="s">
        <v>1828</v>
      </c>
      <c r="C20" s="757">
        <v>3306</v>
      </c>
      <c r="E20" s="566" t="s">
        <v>1833</v>
      </c>
      <c r="F20" s="566" t="s">
        <v>1834</v>
      </c>
      <c r="G20" s="757">
        <v>1250</v>
      </c>
      <c r="I20" s="722"/>
      <c r="J20" s="726">
        <v>393</v>
      </c>
    </row>
    <row r="21" spans="1:10" ht="14" x14ac:dyDescent="0.15">
      <c r="A21" s="566" t="s">
        <v>1835</v>
      </c>
      <c r="B21" s="566" t="s">
        <v>1836</v>
      </c>
      <c r="C21" s="757">
        <v>4834</v>
      </c>
      <c r="E21" s="566" t="s">
        <v>2100</v>
      </c>
      <c r="F21" s="546"/>
      <c r="G21" s="757">
        <v>1028</v>
      </c>
      <c r="I21" s="23"/>
      <c r="J21" s="23"/>
    </row>
    <row r="22" spans="1:10" ht="15" thickBot="1" x14ac:dyDescent="0.2">
      <c r="A22" s="566" t="s">
        <v>1837</v>
      </c>
      <c r="B22" s="566" t="s">
        <v>1838</v>
      </c>
      <c r="C22" s="757">
        <v>63188.02</v>
      </c>
      <c r="E22" s="566" t="s">
        <v>1835</v>
      </c>
      <c r="F22" s="566" t="s">
        <v>1836</v>
      </c>
      <c r="G22" s="757">
        <v>127342</v>
      </c>
      <c r="I22" s="23" t="s">
        <v>3996</v>
      </c>
      <c r="J22" s="23"/>
    </row>
    <row r="23" spans="1:10" ht="29" thickBot="1" x14ac:dyDescent="0.2">
      <c r="A23" s="566" t="s">
        <v>1839</v>
      </c>
      <c r="B23" s="566" t="s">
        <v>1840</v>
      </c>
      <c r="C23" s="757">
        <v>23451.86</v>
      </c>
      <c r="E23" s="566" t="s">
        <v>1906</v>
      </c>
      <c r="F23" s="546"/>
      <c r="G23" s="757">
        <v>14639</v>
      </c>
      <c r="I23" s="719" t="s">
        <v>647</v>
      </c>
      <c r="J23" s="719" t="s">
        <v>645</v>
      </c>
    </row>
    <row r="24" spans="1:10" ht="15" thickBot="1" x14ac:dyDescent="0.2">
      <c r="A24" s="566" t="s">
        <v>1841</v>
      </c>
      <c r="B24" s="566" t="s">
        <v>1842</v>
      </c>
      <c r="C24" s="757">
        <v>9107</v>
      </c>
      <c r="E24" s="566" t="s">
        <v>1837</v>
      </c>
      <c r="F24" s="566" t="s">
        <v>1838</v>
      </c>
      <c r="G24" s="757">
        <v>62217.77</v>
      </c>
      <c r="I24" s="720" t="s">
        <v>637</v>
      </c>
      <c r="J24" s="724">
        <v>6</v>
      </c>
    </row>
    <row r="25" spans="1:10" ht="15" thickBot="1" x14ac:dyDescent="0.2">
      <c r="A25" s="566" t="s">
        <v>1843</v>
      </c>
      <c r="B25" s="566" t="s">
        <v>1844</v>
      </c>
      <c r="C25" s="757">
        <v>8282</v>
      </c>
      <c r="E25" s="566" t="s">
        <v>1839</v>
      </c>
      <c r="F25" s="566" t="s">
        <v>1840</v>
      </c>
      <c r="G25" s="757">
        <v>4430.5200000000004</v>
      </c>
      <c r="I25" s="721" t="s">
        <v>639</v>
      </c>
      <c r="J25" s="725">
        <v>3</v>
      </c>
    </row>
    <row r="26" spans="1:10" ht="16" thickTop="1" thickBot="1" x14ac:dyDescent="0.2">
      <c r="A26" s="566" t="s">
        <v>3139</v>
      </c>
      <c r="B26" s="566" t="s">
        <v>3140</v>
      </c>
      <c r="C26" s="757">
        <v>20090.7</v>
      </c>
      <c r="E26" s="566" t="s">
        <v>1841</v>
      </c>
      <c r="F26" s="566" t="s">
        <v>1842</v>
      </c>
      <c r="G26" s="757">
        <v>217</v>
      </c>
      <c r="I26" s="722"/>
      <c r="J26" s="726">
        <v>9</v>
      </c>
    </row>
    <row r="27" spans="1:10" ht="14" x14ac:dyDescent="0.15">
      <c r="A27" s="566" t="s">
        <v>3141</v>
      </c>
      <c r="B27" s="546"/>
      <c r="C27" s="757">
        <v>1149</v>
      </c>
      <c r="E27" s="566" t="s">
        <v>1843</v>
      </c>
      <c r="F27" s="566" t="s">
        <v>1844</v>
      </c>
      <c r="G27" s="757">
        <v>829</v>
      </c>
    </row>
    <row r="28" spans="1:10" ht="14" x14ac:dyDescent="0.15">
      <c r="A28" s="566" t="s">
        <v>3149</v>
      </c>
      <c r="B28" s="546"/>
      <c r="C28" s="757">
        <v>543</v>
      </c>
      <c r="E28" s="566" t="s">
        <v>3139</v>
      </c>
      <c r="F28" s="566" t="s">
        <v>3140</v>
      </c>
      <c r="G28" s="757">
        <v>52438.9</v>
      </c>
    </row>
    <row r="29" spans="1:10" ht="14" x14ac:dyDescent="0.15">
      <c r="A29" s="566" t="s">
        <v>3150</v>
      </c>
      <c r="B29" s="546"/>
      <c r="C29" s="757">
        <v>309</v>
      </c>
      <c r="E29" s="566" t="s">
        <v>3141</v>
      </c>
      <c r="F29" s="546"/>
      <c r="G29" s="757">
        <v>1019</v>
      </c>
    </row>
    <row r="30" spans="1:10" ht="14" x14ac:dyDescent="0.15">
      <c r="A30" s="566" t="s">
        <v>3151</v>
      </c>
      <c r="B30" s="546"/>
      <c r="C30" s="757">
        <v>288</v>
      </c>
      <c r="E30" s="566" t="s">
        <v>3147</v>
      </c>
      <c r="F30" s="546"/>
      <c r="G30" s="757">
        <v>3741.99</v>
      </c>
    </row>
    <row r="31" spans="1:10" ht="14" x14ac:dyDescent="0.15">
      <c r="A31" s="566" t="s">
        <v>1908</v>
      </c>
      <c r="B31" s="566" t="s">
        <v>1909</v>
      </c>
      <c r="C31" s="757">
        <v>262.05</v>
      </c>
      <c r="E31" s="566" t="s">
        <v>3148</v>
      </c>
      <c r="F31" s="546"/>
      <c r="G31" s="757">
        <v>1570</v>
      </c>
    </row>
    <row r="32" spans="1:10" ht="14" x14ac:dyDescent="0.15">
      <c r="A32" s="550" t="s">
        <v>1849</v>
      </c>
      <c r="B32" s="546"/>
      <c r="C32" s="758">
        <v>166638.68</v>
      </c>
      <c r="E32" s="566" t="s">
        <v>3149</v>
      </c>
      <c r="F32" s="546"/>
      <c r="G32" s="757">
        <v>2780</v>
      </c>
    </row>
    <row r="33" spans="1:7" ht="14" x14ac:dyDescent="0.15">
      <c r="A33" s="547"/>
      <c r="B33" s="547"/>
      <c r="C33" s="547"/>
      <c r="E33" s="566" t="s">
        <v>3150</v>
      </c>
      <c r="F33" s="546"/>
      <c r="G33" s="757">
        <v>36629</v>
      </c>
    </row>
    <row r="34" spans="1:7" ht="14" x14ac:dyDescent="0.15">
      <c r="A34" s="820" t="s">
        <v>1850</v>
      </c>
      <c r="B34" s="821"/>
      <c r="C34" s="627" t="s">
        <v>1808</v>
      </c>
      <c r="E34" s="566" t="s">
        <v>3151</v>
      </c>
      <c r="F34" s="546"/>
      <c r="G34" s="757">
        <v>42780</v>
      </c>
    </row>
    <row r="35" spans="1:7" ht="14" x14ac:dyDescent="0.15">
      <c r="A35" s="800" t="s">
        <v>1851</v>
      </c>
      <c r="B35" s="808"/>
      <c r="C35" s="626"/>
      <c r="E35" s="566" t="s">
        <v>3142</v>
      </c>
      <c r="F35" s="546"/>
      <c r="G35" s="757">
        <v>32210.17</v>
      </c>
    </row>
    <row r="36" spans="1:7" ht="14" x14ac:dyDescent="0.15">
      <c r="A36" s="809" t="s">
        <v>1819</v>
      </c>
      <c r="B36" s="810"/>
      <c r="C36" s="757">
        <v>1924</v>
      </c>
      <c r="E36" s="566" t="s">
        <v>1908</v>
      </c>
      <c r="F36" s="566" t="s">
        <v>1909</v>
      </c>
      <c r="G36" s="757">
        <v>5611.03</v>
      </c>
    </row>
    <row r="37" spans="1:7" ht="14" x14ac:dyDescent="0.15">
      <c r="A37" s="809" t="s">
        <v>1821</v>
      </c>
      <c r="B37" s="810"/>
      <c r="C37" s="757">
        <v>456</v>
      </c>
      <c r="E37" s="566" t="s">
        <v>3589</v>
      </c>
      <c r="F37" s="546"/>
      <c r="G37" s="757">
        <v>5091.3599999999997</v>
      </c>
    </row>
    <row r="38" spans="1:7" ht="14" x14ac:dyDescent="0.15">
      <c r="A38" s="809" t="s">
        <v>1823</v>
      </c>
      <c r="B38" s="810"/>
      <c r="C38" s="757">
        <v>771</v>
      </c>
      <c r="E38" s="566" t="s">
        <v>1845</v>
      </c>
      <c r="F38" s="566" t="s">
        <v>1846</v>
      </c>
      <c r="G38" s="757">
        <v>66533</v>
      </c>
    </row>
    <row r="39" spans="1:7" ht="14" x14ac:dyDescent="0.15">
      <c r="A39" s="809" t="s">
        <v>1825</v>
      </c>
      <c r="B39" s="810"/>
      <c r="C39" s="757">
        <v>212</v>
      </c>
      <c r="E39" s="566" t="s">
        <v>1910</v>
      </c>
      <c r="F39" s="566" t="s">
        <v>1911</v>
      </c>
      <c r="G39" s="757">
        <v>3600</v>
      </c>
    </row>
    <row r="40" spans="1:7" ht="14" x14ac:dyDescent="0.15">
      <c r="A40" s="809" t="s">
        <v>1837</v>
      </c>
      <c r="B40" s="810"/>
      <c r="C40" s="757">
        <v>38278.980000000003</v>
      </c>
      <c r="E40" s="566" t="s">
        <v>1847</v>
      </c>
      <c r="F40" s="566" t="s">
        <v>1848</v>
      </c>
      <c r="G40" s="757">
        <v>93896</v>
      </c>
    </row>
    <row r="41" spans="1:7" ht="14" x14ac:dyDescent="0.15">
      <c r="A41" s="800" t="s">
        <v>1852</v>
      </c>
      <c r="B41" s="808"/>
      <c r="C41" s="758">
        <v>41641.980000000003</v>
      </c>
      <c r="E41" s="566" t="s">
        <v>1912</v>
      </c>
      <c r="F41" s="566" t="s">
        <v>1913</v>
      </c>
      <c r="G41" s="757">
        <v>863.32</v>
      </c>
    </row>
    <row r="42" spans="1:7" ht="14" x14ac:dyDescent="0.15">
      <c r="A42" s="799"/>
      <c r="B42" s="799"/>
      <c r="C42" s="799"/>
      <c r="E42" s="550" t="s">
        <v>1849</v>
      </c>
      <c r="F42" s="546"/>
      <c r="G42" s="758">
        <v>600092.06000000006</v>
      </c>
    </row>
    <row r="43" spans="1:7" x14ac:dyDescent="0.15">
      <c r="A43" s="800" t="s">
        <v>1853</v>
      </c>
      <c r="B43" s="808"/>
      <c r="C43" s="759"/>
      <c r="E43" s="547"/>
      <c r="F43" s="547"/>
      <c r="G43" s="547"/>
    </row>
    <row r="44" spans="1:7" ht="14" x14ac:dyDescent="0.15">
      <c r="A44" s="809" t="s">
        <v>1819</v>
      </c>
      <c r="B44" s="810"/>
      <c r="C44" s="757">
        <v>940</v>
      </c>
      <c r="E44" s="820" t="s">
        <v>1850</v>
      </c>
      <c r="F44" s="821"/>
      <c r="G44" s="627" t="s">
        <v>1808</v>
      </c>
    </row>
    <row r="45" spans="1:7" x14ac:dyDescent="0.15">
      <c r="A45" s="809" t="s">
        <v>1825</v>
      </c>
      <c r="B45" s="810"/>
      <c r="C45" s="757">
        <v>68</v>
      </c>
      <c r="E45" s="800" t="s">
        <v>1851</v>
      </c>
      <c r="F45" s="808"/>
      <c r="G45" s="759"/>
    </row>
    <row r="46" spans="1:7" x14ac:dyDescent="0.15">
      <c r="A46" s="809" t="s">
        <v>1835</v>
      </c>
      <c r="B46" s="810"/>
      <c r="C46" s="757">
        <v>4834</v>
      </c>
      <c r="E46" s="809" t="s">
        <v>1819</v>
      </c>
      <c r="F46" s="810"/>
      <c r="G46" s="757">
        <v>2004</v>
      </c>
    </row>
    <row r="47" spans="1:7" x14ac:dyDescent="0.15">
      <c r="A47" s="809" t="s">
        <v>1837</v>
      </c>
      <c r="B47" s="810"/>
      <c r="C47" s="757">
        <v>24833.040000000001</v>
      </c>
      <c r="E47" s="809" t="s">
        <v>1821</v>
      </c>
      <c r="F47" s="810"/>
      <c r="G47" s="757">
        <v>1413</v>
      </c>
    </row>
    <row r="48" spans="1:7" x14ac:dyDescent="0.15">
      <c r="A48" s="809" t="s">
        <v>3149</v>
      </c>
      <c r="B48" s="810"/>
      <c r="C48" s="757">
        <v>543</v>
      </c>
      <c r="E48" s="809" t="s">
        <v>1823</v>
      </c>
      <c r="F48" s="810"/>
      <c r="G48" s="757">
        <v>3581</v>
      </c>
    </row>
    <row r="49" spans="1:7" x14ac:dyDescent="0.15">
      <c r="A49" s="809" t="s">
        <v>1908</v>
      </c>
      <c r="B49" s="810"/>
      <c r="C49" s="757">
        <v>262.05</v>
      </c>
      <c r="E49" s="799"/>
      <c r="F49" s="799"/>
      <c r="G49" s="799"/>
    </row>
    <row r="50" spans="1:7" x14ac:dyDescent="0.15">
      <c r="A50" s="800" t="s">
        <v>1854</v>
      </c>
      <c r="B50" s="808"/>
      <c r="C50" s="758">
        <v>31480.09</v>
      </c>
      <c r="E50" s="809" t="s">
        <v>1825</v>
      </c>
      <c r="F50" s="810"/>
      <c r="G50" s="757">
        <v>563</v>
      </c>
    </row>
    <row r="51" spans="1:7" x14ac:dyDescent="0.15">
      <c r="A51" s="800" t="s">
        <v>3152</v>
      </c>
      <c r="B51" s="808"/>
      <c r="C51" s="759"/>
      <c r="E51" s="809" t="s">
        <v>1835</v>
      </c>
      <c r="F51" s="810"/>
      <c r="G51" s="757">
        <v>26577</v>
      </c>
    </row>
    <row r="52" spans="1:7" x14ac:dyDescent="0.15">
      <c r="A52" s="809" t="s">
        <v>1809</v>
      </c>
      <c r="B52" s="810"/>
      <c r="C52" s="757">
        <v>374</v>
      </c>
      <c r="E52" s="809" t="s">
        <v>1837</v>
      </c>
      <c r="F52" s="810"/>
      <c r="G52" s="757">
        <v>23417.19</v>
      </c>
    </row>
    <row r="53" spans="1:7" x14ac:dyDescent="0.15">
      <c r="A53" s="809" t="s">
        <v>2261</v>
      </c>
      <c r="B53" s="810"/>
      <c r="C53" s="757">
        <v>93.5</v>
      </c>
      <c r="E53" s="809" t="s">
        <v>1908</v>
      </c>
      <c r="F53" s="810"/>
      <c r="G53" s="757">
        <v>316.04000000000002</v>
      </c>
    </row>
    <row r="54" spans="1:7" x14ac:dyDescent="0.15">
      <c r="A54" s="800" t="s">
        <v>3153</v>
      </c>
      <c r="B54" s="808"/>
      <c r="C54" s="758">
        <v>467.5</v>
      </c>
      <c r="E54" s="800" t="s">
        <v>1852</v>
      </c>
      <c r="F54" s="808"/>
      <c r="G54" s="758">
        <v>57871.23</v>
      </c>
    </row>
    <row r="55" spans="1:7" x14ac:dyDescent="0.15">
      <c r="A55" s="800" t="s">
        <v>1857</v>
      </c>
      <c r="B55" s="808"/>
      <c r="C55" s="759"/>
      <c r="E55" s="800" t="s">
        <v>1853</v>
      </c>
      <c r="F55" s="808"/>
      <c r="G55" s="759"/>
    </row>
    <row r="56" spans="1:7" x14ac:dyDescent="0.15">
      <c r="A56" s="809" t="s">
        <v>1809</v>
      </c>
      <c r="B56" s="810"/>
      <c r="C56" s="757">
        <v>3535</v>
      </c>
      <c r="E56" s="809" t="s">
        <v>1819</v>
      </c>
      <c r="F56" s="810"/>
      <c r="G56" s="757">
        <v>4371</v>
      </c>
    </row>
    <row r="57" spans="1:7" x14ac:dyDescent="0.15">
      <c r="A57" s="809" t="s">
        <v>1827</v>
      </c>
      <c r="B57" s="810"/>
      <c r="C57" s="757">
        <v>1682</v>
      </c>
      <c r="E57" s="809" t="s">
        <v>1825</v>
      </c>
      <c r="F57" s="810"/>
      <c r="G57" s="757">
        <v>1255</v>
      </c>
    </row>
    <row r="58" spans="1:7" x14ac:dyDescent="0.15">
      <c r="A58" s="800" t="s">
        <v>1858</v>
      </c>
      <c r="B58" s="808"/>
      <c r="C58" s="758">
        <v>5217</v>
      </c>
      <c r="E58" s="809" t="s">
        <v>1835</v>
      </c>
      <c r="F58" s="810"/>
      <c r="G58" s="757">
        <v>43533</v>
      </c>
    </row>
    <row r="59" spans="1:7" x14ac:dyDescent="0.15">
      <c r="A59" s="800" t="s">
        <v>2265</v>
      </c>
      <c r="B59" s="808"/>
      <c r="C59" s="759"/>
      <c r="E59" s="809" t="s">
        <v>1906</v>
      </c>
      <c r="F59" s="810"/>
      <c r="G59" s="757">
        <v>14639</v>
      </c>
    </row>
    <row r="60" spans="1:7" x14ac:dyDescent="0.15">
      <c r="A60" s="809" t="s">
        <v>1809</v>
      </c>
      <c r="B60" s="810"/>
      <c r="C60" s="757">
        <v>384</v>
      </c>
      <c r="E60" s="809" t="s">
        <v>1837</v>
      </c>
      <c r="F60" s="810"/>
      <c r="G60" s="757">
        <v>38762.58</v>
      </c>
    </row>
    <row r="61" spans="1:7" x14ac:dyDescent="0.15">
      <c r="A61" s="809" t="s">
        <v>2261</v>
      </c>
      <c r="B61" s="810"/>
      <c r="C61" s="757">
        <v>384</v>
      </c>
      <c r="E61" s="809" t="s">
        <v>3149</v>
      </c>
      <c r="F61" s="810"/>
      <c r="G61" s="757">
        <v>2780</v>
      </c>
    </row>
    <row r="62" spans="1:7" x14ac:dyDescent="0.15">
      <c r="A62" s="800" t="s">
        <v>2266</v>
      </c>
      <c r="B62" s="808"/>
      <c r="C62" s="758">
        <v>768</v>
      </c>
      <c r="E62" s="809" t="s">
        <v>1908</v>
      </c>
      <c r="F62" s="810"/>
      <c r="G62" s="757">
        <v>4508.84</v>
      </c>
    </row>
    <row r="63" spans="1:7" x14ac:dyDescent="0.15">
      <c r="A63" s="800" t="s">
        <v>1859</v>
      </c>
      <c r="B63" s="808"/>
      <c r="C63" s="759"/>
      <c r="E63" s="800" t="s">
        <v>1854</v>
      </c>
      <c r="F63" s="808"/>
      <c r="G63" s="758">
        <v>109849.42</v>
      </c>
    </row>
    <row r="64" spans="1:7" x14ac:dyDescent="0.15">
      <c r="A64" s="809" t="s">
        <v>1837</v>
      </c>
      <c r="B64" s="810"/>
      <c r="C64" s="757">
        <v>76</v>
      </c>
      <c r="E64" s="800" t="s">
        <v>1859</v>
      </c>
      <c r="F64" s="808"/>
      <c r="G64" s="759"/>
    </row>
    <row r="65" spans="1:7" x14ac:dyDescent="0.15">
      <c r="A65" s="800" t="s">
        <v>1860</v>
      </c>
      <c r="B65" s="808"/>
      <c r="C65" s="758">
        <v>76</v>
      </c>
      <c r="E65" s="809" t="s">
        <v>1837</v>
      </c>
      <c r="F65" s="810"/>
      <c r="G65" s="757">
        <v>38</v>
      </c>
    </row>
    <row r="66" spans="1:7" x14ac:dyDescent="0.15">
      <c r="A66" s="800" t="s">
        <v>1861</v>
      </c>
      <c r="B66" s="808"/>
      <c r="C66" s="759"/>
      <c r="E66" s="800" t="s">
        <v>1860</v>
      </c>
      <c r="F66" s="808"/>
      <c r="G66" s="758">
        <v>38</v>
      </c>
    </row>
    <row r="67" spans="1:7" x14ac:dyDescent="0.15">
      <c r="A67" s="809" t="s">
        <v>1839</v>
      </c>
      <c r="B67" s="810"/>
      <c r="C67" s="757">
        <v>23451.86</v>
      </c>
      <c r="E67" s="800" t="s">
        <v>1861</v>
      </c>
      <c r="F67" s="808"/>
      <c r="G67" s="759"/>
    </row>
    <row r="68" spans="1:7" x14ac:dyDescent="0.15">
      <c r="A68" s="800" t="s">
        <v>1862</v>
      </c>
      <c r="B68" s="808"/>
      <c r="C68" s="758">
        <v>23451.86</v>
      </c>
      <c r="E68" s="809" t="s">
        <v>1839</v>
      </c>
      <c r="F68" s="810"/>
      <c r="G68" s="757">
        <v>4430.5200000000004</v>
      </c>
    </row>
    <row r="69" spans="1:7" x14ac:dyDescent="0.15">
      <c r="A69" s="800" t="s">
        <v>1869</v>
      </c>
      <c r="B69" s="808"/>
      <c r="C69" s="760"/>
      <c r="E69" s="800" t="s">
        <v>1862</v>
      </c>
      <c r="F69" s="808"/>
      <c r="G69" s="758">
        <v>4430.5200000000004</v>
      </c>
    </row>
    <row r="70" spans="1:7" x14ac:dyDescent="0.15">
      <c r="A70" s="809" t="s">
        <v>3151</v>
      </c>
      <c r="B70" s="810"/>
      <c r="C70" s="757">
        <v>288</v>
      </c>
      <c r="E70" s="800" t="s">
        <v>1914</v>
      </c>
      <c r="F70" s="808"/>
      <c r="G70" s="759"/>
    </row>
    <row r="71" spans="1:7" x14ac:dyDescent="0.15">
      <c r="A71" s="800" t="s">
        <v>1870</v>
      </c>
      <c r="B71" s="808"/>
      <c r="C71" s="758">
        <v>288</v>
      </c>
      <c r="E71" s="809" t="s">
        <v>1815</v>
      </c>
      <c r="F71" s="810"/>
      <c r="G71" s="757">
        <v>477</v>
      </c>
    </row>
    <row r="72" spans="1:7" x14ac:dyDescent="0.15">
      <c r="A72" s="800" t="s">
        <v>1871</v>
      </c>
      <c r="B72" s="808"/>
      <c r="C72" s="760"/>
      <c r="E72" s="809" t="s">
        <v>1890</v>
      </c>
      <c r="F72" s="810"/>
      <c r="G72" s="757">
        <v>461</v>
      </c>
    </row>
    <row r="73" spans="1:7" x14ac:dyDescent="0.15">
      <c r="A73" s="809" t="s">
        <v>3150</v>
      </c>
      <c r="B73" s="810"/>
      <c r="C73" s="757">
        <v>309</v>
      </c>
      <c r="E73" s="809" t="s">
        <v>3148</v>
      </c>
      <c r="F73" s="810"/>
      <c r="G73" s="757">
        <v>1570</v>
      </c>
    </row>
    <row r="74" spans="1:7" x14ac:dyDescent="0.15">
      <c r="A74" s="800" t="s">
        <v>1872</v>
      </c>
      <c r="B74" s="808"/>
      <c r="C74" s="758">
        <v>309</v>
      </c>
      <c r="E74" s="800" t="s">
        <v>1915</v>
      </c>
      <c r="F74" s="808"/>
      <c r="G74" s="758">
        <v>2508</v>
      </c>
    </row>
    <row r="75" spans="1:7" x14ac:dyDescent="0.15">
      <c r="A75" s="799"/>
      <c r="B75" s="799"/>
      <c r="C75" s="799"/>
      <c r="E75" s="800" t="s">
        <v>1863</v>
      </c>
      <c r="F75" s="808"/>
      <c r="G75" s="759"/>
    </row>
    <row r="76" spans="1:7" x14ac:dyDescent="0.15">
      <c r="A76" s="800" t="s">
        <v>1920</v>
      </c>
      <c r="B76" s="808"/>
      <c r="C76" s="759"/>
      <c r="E76" s="809" t="s">
        <v>1815</v>
      </c>
      <c r="F76" s="810"/>
      <c r="G76" s="757">
        <v>1905</v>
      </c>
    </row>
    <row r="77" spans="1:7" x14ac:dyDescent="0.15">
      <c r="A77" s="809" t="s">
        <v>3141</v>
      </c>
      <c r="B77" s="810"/>
      <c r="C77" s="757">
        <v>1149</v>
      </c>
      <c r="E77" s="809" t="s">
        <v>3147</v>
      </c>
      <c r="F77" s="810"/>
      <c r="G77" s="757">
        <v>3741.99</v>
      </c>
    </row>
    <row r="78" spans="1:7" x14ac:dyDescent="0.15">
      <c r="A78" s="800" t="s">
        <v>1921</v>
      </c>
      <c r="B78" s="808"/>
      <c r="C78" s="758">
        <v>1149</v>
      </c>
      <c r="E78" s="800" t="s">
        <v>1864</v>
      </c>
      <c r="F78" s="808"/>
      <c r="G78" s="758">
        <v>5646.99</v>
      </c>
    </row>
    <row r="79" spans="1:7" x14ac:dyDescent="0.15">
      <c r="A79" s="800" t="s">
        <v>1873</v>
      </c>
      <c r="B79" s="808"/>
      <c r="C79" s="759"/>
      <c r="E79" s="800" t="s">
        <v>1865</v>
      </c>
      <c r="F79" s="808"/>
      <c r="G79" s="760"/>
    </row>
    <row r="80" spans="1:7" x14ac:dyDescent="0.15">
      <c r="A80" s="809" t="s">
        <v>1809</v>
      </c>
      <c r="B80" s="810"/>
      <c r="C80" s="757">
        <v>9215</v>
      </c>
      <c r="E80" s="809" t="s">
        <v>1833</v>
      </c>
      <c r="F80" s="810"/>
      <c r="G80" s="757">
        <v>1250</v>
      </c>
    </row>
    <row r="81" spans="1:7" x14ac:dyDescent="0.15">
      <c r="A81" s="809" t="s">
        <v>1827</v>
      </c>
      <c r="B81" s="810"/>
      <c r="C81" s="757">
        <v>1218</v>
      </c>
      <c r="E81" s="809" t="s">
        <v>3142</v>
      </c>
      <c r="F81" s="810"/>
      <c r="G81" s="757">
        <v>31964.17</v>
      </c>
    </row>
    <row r="82" spans="1:7" x14ac:dyDescent="0.15">
      <c r="A82" s="800" t="s">
        <v>1874</v>
      </c>
      <c r="B82" s="808"/>
      <c r="C82" s="758">
        <v>10433</v>
      </c>
      <c r="E82" s="800" t="s">
        <v>1866</v>
      </c>
      <c r="F82" s="808"/>
      <c r="G82" s="758">
        <v>33214.17</v>
      </c>
    </row>
    <row r="83" spans="1:7" x14ac:dyDescent="0.15">
      <c r="A83" s="800" t="s">
        <v>1875</v>
      </c>
      <c r="B83" s="808"/>
      <c r="C83" s="759"/>
      <c r="E83" s="799"/>
      <c r="F83" s="799"/>
      <c r="G83" s="799"/>
    </row>
    <row r="84" spans="1:7" x14ac:dyDescent="0.15">
      <c r="A84" s="809" t="s">
        <v>1809</v>
      </c>
      <c r="B84" s="810"/>
      <c r="C84" s="757">
        <v>9848</v>
      </c>
      <c r="E84" s="800" t="s">
        <v>1916</v>
      </c>
      <c r="F84" s="808"/>
      <c r="G84" s="759"/>
    </row>
    <row r="85" spans="1:7" x14ac:dyDescent="0.15">
      <c r="A85" s="800" t="s">
        <v>1876</v>
      </c>
      <c r="B85" s="808"/>
      <c r="C85" s="758">
        <v>9848</v>
      </c>
      <c r="E85" s="809" t="s">
        <v>3142</v>
      </c>
      <c r="F85" s="810"/>
      <c r="G85" s="757">
        <v>246</v>
      </c>
    </row>
    <row r="86" spans="1:7" x14ac:dyDescent="0.15">
      <c r="A86" s="800" t="s">
        <v>3994</v>
      </c>
      <c r="B86" s="808"/>
      <c r="C86" s="759"/>
      <c r="E86" s="800" t="s">
        <v>1917</v>
      </c>
      <c r="F86" s="808"/>
      <c r="G86" s="758">
        <v>246</v>
      </c>
    </row>
    <row r="87" spans="1:7" x14ac:dyDescent="0.15">
      <c r="A87" s="809" t="s">
        <v>1809</v>
      </c>
      <c r="B87" s="810"/>
      <c r="C87" s="757">
        <v>148</v>
      </c>
      <c r="E87" s="800" t="s">
        <v>1869</v>
      </c>
      <c r="F87" s="808"/>
      <c r="G87" s="760"/>
    </row>
    <row r="88" spans="1:7" x14ac:dyDescent="0.15">
      <c r="A88" s="800" t="s">
        <v>3995</v>
      </c>
      <c r="B88" s="808"/>
      <c r="C88" s="758">
        <v>148</v>
      </c>
      <c r="E88" s="809" t="s">
        <v>1896</v>
      </c>
      <c r="F88" s="810"/>
      <c r="G88" s="757">
        <v>1695</v>
      </c>
    </row>
    <row r="89" spans="1:7" x14ac:dyDescent="0.15">
      <c r="A89" s="800" t="s">
        <v>1877</v>
      </c>
      <c r="B89" s="808"/>
      <c r="C89" s="759"/>
      <c r="E89" s="809" t="s">
        <v>1831</v>
      </c>
      <c r="F89" s="810"/>
      <c r="G89" s="757">
        <v>3658</v>
      </c>
    </row>
    <row r="90" spans="1:7" x14ac:dyDescent="0.15">
      <c r="A90" s="809" t="s">
        <v>1809</v>
      </c>
      <c r="B90" s="810"/>
      <c r="C90" s="757">
        <v>735</v>
      </c>
      <c r="E90" s="809" t="s">
        <v>1835</v>
      </c>
      <c r="F90" s="810"/>
      <c r="G90" s="757">
        <v>57232</v>
      </c>
    </row>
    <row r="91" spans="1:7" x14ac:dyDescent="0.15">
      <c r="A91" s="809" t="s">
        <v>1827</v>
      </c>
      <c r="B91" s="810"/>
      <c r="C91" s="757">
        <v>406</v>
      </c>
      <c r="E91" s="809" t="s">
        <v>3151</v>
      </c>
      <c r="F91" s="810"/>
      <c r="G91" s="757">
        <v>42780</v>
      </c>
    </row>
    <row r="92" spans="1:7" x14ac:dyDescent="0.15">
      <c r="A92" s="800" t="s">
        <v>1878</v>
      </c>
      <c r="B92" s="808"/>
      <c r="C92" s="758">
        <v>1141</v>
      </c>
      <c r="E92" s="809" t="s">
        <v>1847</v>
      </c>
      <c r="F92" s="810"/>
      <c r="G92" s="757">
        <v>93896</v>
      </c>
    </row>
    <row r="93" spans="1:7" x14ac:dyDescent="0.15">
      <c r="A93" s="800" t="s">
        <v>2267</v>
      </c>
      <c r="B93" s="808"/>
      <c r="C93" s="759"/>
      <c r="E93" s="809" t="s">
        <v>1912</v>
      </c>
      <c r="F93" s="810"/>
      <c r="G93" s="757">
        <v>863.32</v>
      </c>
    </row>
    <row r="94" spans="1:7" x14ac:dyDescent="0.15">
      <c r="A94" s="809" t="s">
        <v>2263</v>
      </c>
      <c r="B94" s="810"/>
      <c r="C94" s="757">
        <v>555</v>
      </c>
      <c r="E94" s="800" t="s">
        <v>1870</v>
      </c>
      <c r="F94" s="808"/>
      <c r="G94" s="758">
        <v>200124.32</v>
      </c>
    </row>
    <row r="95" spans="1:7" x14ac:dyDescent="0.15">
      <c r="A95" s="800" t="s">
        <v>2268</v>
      </c>
      <c r="B95" s="808"/>
      <c r="C95" s="758">
        <v>555</v>
      </c>
      <c r="E95" s="800" t="s">
        <v>1871</v>
      </c>
      <c r="F95" s="808"/>
      <c r="G95" s="760"/>
    </row>
    <row r="96" spans="1:7" x14ac:dyDescent="0.15">
      <c r="A96" s="800" t="s">
        <v>1879</v>
      </c>
      <c r="B96" s="808"/>
      <c r="C96" s="759"/>
      <c r="E96" s="809" t="s">
        <v>1829</v>
      </c>
      <c r="F96" s="810"/>
      <c r="G96" s="757">
        <v>3864</v>
      </c>
    </row>
    <row r="97" spans="1:7" x14ac:dyDescent="0.15">
      <c r="A97" s="809" t="s">
        <v>1843</v>
      </c>
      <c r="B97" s="810"/>
      <c r="C97" s="757">
        <v>8282</v>
      </c>
      <c r="E97" s="809" t="s">
        <v>3150</v>
      </c>
      <c r="F97" s="810"/>
      <c r="G97" s="757">
        <v>36629</v>
      </c>
    </row>
    <row r="98" spans="1:7" x14ac:dyDescent="0.15">
      <c r="A98" s="800" t="s">
        <v>1880</v>
      </c>
      <c r="B98" s="808"/>
      <c r="C98" s="758">
        <v>8282</v>
      </c>
      <c r="E98" s="809" t="s">
        <v>1908</v>
      </c>
      <c r="F98" s="810"/>
      <c r="G98" s="757">
        <v>786.15</v>
      </c>
    </row>
    <row r="99" spans="1:7" x14ac:dyDescent="0.15">
      <c r="A99" s="800" t="s">
        <v>1881</v>
      </c>
      <c r="B99" s="808"/>
      <c r="C99" s="759"/>
      <c r="E99" s="809" t="s">
        <v>3589</v>
      </c>
      <c r="F99" s="810"/>
      <c r="G99" s="757">
        <v>5091.3599999999997</v>
      </c>
    </row>
    <row r="100" spans="1:7" x14ac:dyDescent="0.15">
      <c r="A100" s="809" t="s">
        <v>1841</v>
      </c>
      <c r="B100" s="810"/>
      <c r="C100" s="757">
        <v>9107</v>
      </c>
      <c r="E100" s="809" t="s">
        <v>1845</v>
      </c>
      <c r="F100" s="810"/>
      <c r="G100" s="757">
        <v>66533</v>
      </c>
    </row>
    <row r="101" spans="1:7" x14ac:dyDescent="0.15">
      <c r="A101" s="800" t="s">
        <v>1882</v>
      </c>
      <c r="B101" s="808"/>
      <c r="C101" s="758">
        <v>9107</v>
      </c>
      <c r="E101" s="800" t="s">
        <v>1872</v>
      </c>
      <c r="F101" s="808"/>
      <c r="G101" s="758">
        <v>112903.51</v>
      </c>
    </row>
    <row r="102" spans="1:7" x14ac:dyDescent="0.15">
      <c r="A102" s="800" t="s">
        <v>1883</v>
      </c>
      <c r="B102" s="808"/>
      <c r="C102" s="759"/>
      <c r="E102" s="800" t="s">
        <v>1920</v>
      </c>
      <c r="F102" s="808"/>
      <c r="G102" s="759"/>
    </row>
    <row r="103" spans="1:7" x14ac:dyDescent="0.15">
      <c r="A103" s="809" t="s">
        <v>1811</v>
      </c>
      <c r="B103" s="810"/>
      <c r="C103" s="757">
        <v>2121.5500000000002</v>
      </c>
      <c r="E103" s="809" t="s">
        <v>3141</v>
      </c>
      <c r="F103" s="810"/>
      <c r="G103" s="757">
        <v>1019</v>
      </c>
    </row>
    <row r="104" spans="1:7" x14ac:dyDescent="0.15">
      <c r="A104" s="800" t="s">
        <v>1884</v>
      </c>
      <c r="B104" s="808"/>
      <c r="C104" s="758">
        <v>2121.5500000000002</v>
      </c>
      <c r="E104" s="800" t="s">
        <v>1921</v>
      </c>
      <c r="F104" s="808"/>
      <c r="G104" s="758">
        <v>1019</v>
      </c>
    </row>
    <row r="105" spans="1:7" x14ac:dyDescent="0.15">
      <c r="A105" s="800" t="s">
        <v>3143</v>
      </c>
      <c r="B105" s="808"/>
      <c r="C105" s="759"/>
      <c r="E105" s="800" t="s">
        <v>1879</v>
      </c>
      <c r="F105" s="808"/>
      <c r="G105" s="759"/>
    </row>
    <row r="106" spans="1:7" x14ac:dyDescent="0.15">
      <c r="A106" s="809" t="s">
        <v>1811</v>
      </c>
      <c r="B106" s="810"/>
      <c r="C106" s="757">
        <v>64</v>
      </c>
      <c r="E106" s="809" t="s">
        <v>1843</v>
      </c>
      <c r="F106" s="810"/>
      <c r="G106" s="757">
        <v>829</v>
      </c>
    </row>
    <row r="107" spans="1:7" x14ac:dyDescent="0.15">
      <c r="A107" s="800" t="s">
        <v>3144</v>
      </c>
      <c r="B107" s="808"/>
      <c r="C107" s="758">
        <v>64</v>
      </c>
      <c r="E107" s="800" t="s">
        <v>1880</v>
      </c>
      <c r="F107" s="808"/>
      <c r="G107" s="758">
        <v>829</v>
      </c>
    </row>
    <row r="108" spans="1:7" x14ac:dyDescent="0.15">
      <c r="A108" s="799"/>
      <c r="B108" s="799"/>
      <c r="C108" s="799"/>
      <c r="E108" s="800" t="s">
        <v>1922</v>
      </c>
      <c r="F108" s="808"/>
      <c r="G108" s="759"/>
    </row>
    <row r="109" spans="1:7" x14ac:dyDescent="0.15">
      <c r="A109" s="800" t="s">
        <v>3145</v>
      </c>
      <c r="B109" s="808"/>
      <c r="C109" s="760"/>
      <c r="E109" s="809" t="s">
        <v>1892</v>
      </c>
      <c r="F109" s="810"/>
      <c r="G109" s="757">
        <v>215</v>
      </c>
    </row>
    <row r="110" spans="1:7" x14ac:dyDescent="0.15">
      <c r="A110" s="809" t="s">
        <v>3139</v>
      </c>
      <c r="B110" s="810"/>
      <c r="C110" s="757">
        <v>20090.7</v>
      </c>
      <c r="E110" s="809" t="s">
        <v>2100</v>
      </c>
      <c r="F110" s="810"/>
      <c r="G110" s="757">
        <v>1028</v>
      </c>
    </row>
    <row r="111" spans="1:7" x14ac:dyDescent="0.15">
      <c r="A111" s="800" t="s">
        <v>3146</v>
      </c>
      <c r="B111" s="808"/>
      <c r="C111" s="758">
        <v>20090.7</v>
      </c>
      <c r="E111" s="809" t="s">
        <v>1910</v>
      </c>
      <c r="F111" s="810"/>
      <c r="G111" s="757">
        <v>3600</v>
      </c>
    </row>
    <row r="112" spans="1:7" x14ac:dyDescent="0.15">
      <c r="A112" s="800" t="s">
        <v>1849</v>
      </c>
      <c r="B112" s="808"/>
      <c r="C112" s="758">
        <v>166638.68</v>
      </c>
      <c r="E112" s="800" t="s">
        <v>1923</v>
      </c>
      <c r="F112" s="808"/>
      <c r="G112" s="758">
        <v>4843</v>
      </c>
    </row>
    <row r="113" spans="5:7" x14ac:dyDescent="0.15">
      <c r="E113" s="800" t="s">
        <v>2271</v>
      </c>
      <c r="F113" s="808"/>
      <c r="G113" s="759"/>
    </row>
    <row r="114" spans="5:7" x14ac:dyDescent="0.15">
      <c r="E114" s="809" t="s">
        <v>2269</v>
      </c>
      <c r="F114" s="810"/>
      <c r="G114" s="757">
        <v>706</v>
      </c>
    </row>
    <row r="115" spans="5:7" x14ac:dyDescent="0.15">
      <c r="E115" s="800" t="s">
        <v>2272</v>
      </c>
      <c r="F115" s="808"/>
      <c r="G115" s="758">
        <v>706</v>
      </c>
    </row>
    <row r="116" spans="5:7" x14ac:dyDescent="0.15">
      <c r="E116" s="799"/>
      <c r="F116" s="799"/>
      <c r="G116" s="799"/>
    </row>
    <row r="117" spans="5:7" x14ac:dyDescent="0.15">
      <c r="E117" s="800" t="s">
        <v>1926</v>
      </c>
      <c r="F117" s="808"/>
      <c r="G117" s="759"/>
    </row>
    <row r="118" spans="5:7" x14ac:dyDescent="0.15">
      <c r="E118" s="809" t="s">
        <v>1904</v>
      </c>
      <c r="F118" s="810"/>
      <c r="G118" s="757">
        <v>161</v>
      </c>
    </row>
    <row r="119" spans="5:7" x14ac:dyDescent="0.15">
      <c r="E119" s="800" t="s">
        <v>1927</v>
      </c>
      <c r="F119" s="808"/>
      <c r="G119" s="758">
        <v>161</v>
      </c>
    </row>
    <row r="120" spans="5:7" x14ac:dyDescent="0.15">
      <c r="E120" s="800" t="s">
        <v>1928</v>
      </c>
      <c r="F120" s="808"/>
      <c r="G120" s="759"/>
    </row>
    <row r="121" spans="5:7" x14ac:dyDescent="0.15">
      <c r="E121" s="809" t="s">
        <v>1894</v>
      </c>
      <c r="F121" s="810"/>
      <c r="G121" s="757">
        <v>1082</v>
      </c>
    </row>
    <row r="122" spans="5:7" x14ac:dyDescent="0.15">
      <c r="E122" s="800" t="s">
        <v>1929</v>
      </c>
      <c r="F122" s="808"/>
      <c r="G122" s="758">
        <v>1082</v>
      </c>
    </row>
    <row r="123" spans="5:7" x14ac:dyDescent="0.15">
      <c r="E123" s="800" t="s">
        <v>1932</v>
      </c>
      <c r="F123" s="808"/>
      <c r="G123" s="759"/>
    </row>
    <row r="124" spans="5:7" x14ac:dyDescent="0.15">
      <c r="E124" s="809" t="s">
        <v>1819</v>
      </c>
      <c r="F124" s="810"/>
      <c r="G124" s="757">
        <v>641</v>
      </c>
    </row>
    <row r="125" spans="5:7" x14ac:dyDescent="0.15">
      <c r="E125" s="800" t="s">
        <v>1933</v>
      </c>
      <c r="F125" s="808"/>
      <c r="G125" s="758">
        <v>641</v>
      </c>
    </row>
    <row r="126" spans="5:7" x14ac:dyDescent="0.15">
      <c r="E126" s="800" t="s">
        <v>1881</v>
      </c>
      <c r="F126" s="808"/>
      <c r="G126" s="759"/>
    </row>
    <row r="127" spans="5:7" x14ac:dyDescent="0.15">
      <c r="E127" s="809" t="s">
        <v>1841</v>
      </c>
      <c r="F127" s="810"/>
      <c r="G127" s="757">
        <v>217</v>
      </c>
    </row>
    <row r="128" spans="5:7" x14ac:dyDescent="0.15">
      <c r="E128" s="800" t="s">
        <v>1882</v>
      </c>
      <c r="F128" s="808"/>
      <c r="G128" s="758">
        <v>217</v>
      </c>
    </row>
    <row r="129" spans="5:7" x14ac:dyDescent="0.15">
      <c r="E129" s="800" t="s">
        <v>1885</v>
      </c>
      <c r="F129" s="808"/>
      <c r="G129" s="759"/>
    </row>
    <row r="130" spans="5:7" x14ac:dyDescent="0.15">
      <c r="E130" s="809" t="s">
        <v>1817</v>
      </c>
      <c r="F130" s="810"/>
      <c r="G130" s="757">
        <v>7017</v>
      </c>
    </row>
    <row r="131" spans="5:7" x14ac:dyDescent="0.15">
      <c r="E131" s="800" t="s">
        <v>1886</v>
      </c>
      <c r="F131" s="808"/>
      <c r="G131" s="758">
        <v>7017</v>
      </c>
    </row>
    <row r="132" spans="5:7" x14ac:dyDescent="0.15">
      <c r="E132" s="800" t="s">
        <v>3145</v>
      </c>
      <c r="F132" s="808"/>
      <c r="G132" s="760"/>
    </row>
    <row r="133" spans="5:7" x14ac:dyDescent="0.15">
      <c r="E133" s="809" t="s">
        <v>1813</v>
      </c>
      <c r="F133" s="810"/>
      <c r="G133" s="757">
        <v>4306</v>
      </c>
    </row>
    <row r="134" spans="5:7" x14ac:dyDescent="0.15">
      <c r="E134" s="809" t="s">
        <v>3139</v>
      </c>
      <c r="F134" s="810"/>
      <c r="G134" s="757">
        <v>52438.9</v>
      </c>
    </row>
    <row r="135" spans="5:7" x14ac:dyDescent="0.15">
      <c r="E135" s="800" t="s">
        <v>3146</v>
      </c>
      <c r="F135" s="808"/>
      <c r="G135" s="758">
        <v>56744.9</v>
      </c>
    </row>
    <row r="136" spans="5:7" x14ac:dyDescent="0.15">
      <c r="E136" s="800" t="s">
        <v>1849</v>
      </c>
      <c r="F136" s="808"/>
      <c r="G136" s="758">
        <v>600092.06000000006</v>
      </c>
    </row>
  </sheetData>
  <mergeCells count="185">
    <mergeCell ref="E136:F136"/>
    <mergeCell ref="E134:F134"/>
    <mergeCell ref="E135:F135"/>
    <mergeCell ref="E132:F132"/>
    <mergeCell ref="E133:F133"/>
    <mergeCell ref="E130:F130"/>
    <mergeCell ref="E131:F131"/>
    <mergeCell ref="E128:F128"/>
    <mergeCell ref="E129:F129"/>
    <mergeCell ref="E126:F126"/>
    <mergeCell ref="E127:F127"/>
    <mergeCell ref="E124:F124"/>
    <mergeCell ref="E125:F125"/>
    <mergeCell ref="E122:F122"/>
    <mergeCell ref="E123:F123"/>
    <mergeCell ref="E120:F120"/>
    <mergeCell ref="E121:F121"/>
    <mergeCell ref="E118:F118"/>
    <mergeCell ref="E119:F119"/>
    <mergeCell ref="E115:F115"/>
    <mergeCell ref="E116:G116"/>
    <mergeCell ref="E117:F117"/>
    <mergeCell ref="E113:F113"/>
    <mergeCell ref="E114:F114"/>
    <mergeCell ref="E111:F111"/>
    <mergeCell ref="E112:F112"/>
    <mergeCell ref="E109:F109"/>
    <mergeCell ref="E110:F110"/>
    <mergeCell ref="E107:F107"/>
    <mergeCell ref="E108:F108"/>
    <mergeCell ref="E105:F105"/>
    <mergeCell ref="E106:F106"/>
    <mergeCell ref="E103:F103"/>
    <mergeCell ref="E104:F104"/>
    <mergeCell ref="E101:F101"/>
    <mergeCell ref="E102:F102"/>
    <mergeCell ref="E99:F99"/>
    <mergeCell ref="E100:F100"/>
    <mergeCell ref="E97:F97"/>
    <mergeCell ref="E98:F98"/>
    <mergeCell ref="E95:F95"/>
    <mergeCell ref="E96:F96"/>
    <mergeCell ref="E93:F93"/>
    <mergeCell ref="E94:F94"/>
    <mergeCell ref="E91:F91"/>
    <mergeCell ref="E92:F92"/>
    <mergeCell ref="E89:F89"/>
    <mergeCell ref="E90:F90"/>
    <mergeCell ref="E87:F87"/>
    <mergeCell ref="E88:F88"/>
    <mergeCell ref="E85:F85"/>
    <mergeCell ref="E86:F86"/>
    <mergeCell ref="E82:F82"/>
    <mergeCell ref="E83:G83"/>
    <mergeCell ref="E84:F84"/>
    <mergeCell ref="E80:F80"/>
    <mergeCell ref="E81:F81"/>
    <mergeCell ref="E78:F78"/>
    <mergeCell ref="E79:F79"/>
    <mergeCell ref="E76:F76"/>
    <mergeCell ref="E77:F77"/>
    <mergeCell ref="E74:F74"/>
    <mergeCell ref="E75:F75"/>
    <mergeCell ref="E72:F72"/>
    <mergeCell ref="E73:F73"/>
    <mergeCell ref="E70:F70"/>
    <mergeCell ref="E71:F71"/>
    <mergeCell ref="E68:F68"/>
    <mergeCell ref="E69:F69"/>
    <mergeCell ref="E66:F66"/>
    <mergeCell ref="E67:F67"/>
    <mergeCell ref="E64:F64"/>
    <mergeCell ref="E65:F65"/>
    <mergeCell ref="E62:F62"/>
    <mergeCell ref="E63:F63"/>
    <mergeCell ref="E60:F60"/>
    <mergeCell ref="E61:F61"/>
    <mergeCell ref="E58:F58"/>
    <mergeCell ref="E59:F59"/>
    <mergeCell ref="E56:F56"/>
    <mergeCell ref="E57:F57"/>
    <mergeCell ref="E54:F54"/>
    <mergeCell ref="E55:F55"/>
    <mergeCell ref="E52:F52"/>
    <mergeCell ref="E53:F53"/>
    <mergeCell ref="E49:G49"/>
    <mergeCell ref="E50:F50"/>
    <mergeCell ref="E51:F51"/>
    <mergeCell ref="E47:F47"/>
    <mergeCell ref="E48:F48"/>
    <mergeCell ref="E45:F45"/>
    <mergeCell ref="E46:F46"/>
    <mergeCell ref="E44:F44"/>
    <mergeCell ref="E17:G17"/>
    <mergeCell ref="A111:B111"/>
    <mergeCell ref="A112:B112"/>
    <mergeCell ref="A108:C108"/>
    <mergeCell ref="A109:B109"/>
    <mergeCell ref="A110:B110"/>
    <mergeCell ref="A106:B106"/>
    <mergeCell ref="A107:B107"/>
    <mergeCell ref="A104:B104"/>
    <mergeCell ref="A105:B105"/>
    <mergeCell ref="A102:B102"/>
    <mergeCell ref="A103:B103"/>
    <mergeCell ref="A100:B100"/>
    <mergeCell ref="A101:B101"/>
    <mergeCell ref="A98:B98"/>
    <mergeCell ref="A99:B99"/>
    <mergeCell ref="A96:B96"/>
    <mergeCell ref="A97:B97"/>
    <mergeCell ref="A94:B94"/>
    <mergeCell ref="A95:B95"/>
    <mergeCell ref="A92:B92"/>
    <mergeCell ref="A93:B93"/>
    <mergeCell ref="A90:B90"/>
    <mergeCell ref="A91:B91"/>
    <mergeCell ref="A88:B88"/>
    <mergeCell ref="A89:B89"/>
    <mergeCell ref="A86:B86"/>
    <mergeCell ref="A87:B87"/>
    <mergeCell ref="A84:B84"/>
    <mergeCell ref="A85:B85"/>
    <mergeCell ref="A82:B82"/>
    <mergeCell ref="A83:B83"/>
    <mergeCell ref="A80:B80"/>
    <mergeCell ref="A81:B81"/>
    <mergeCell ref="A78:B78"/>
    <mergeCell ref="A79:B79"/>
    <mergeCell ref="A75:C75"/>
    <mergeCell ref="A76:B76"/>
    <mergeCell ref="A77:B77"/>
    <mergeCell ref="A73:B73"/>
    <mergeCell ref="A74:B74"/>
    <mergeCell ref="A71:B71"/>
    <mergeCell ref="A72:B72"/>
    <mergeCell ref="A69:B69"/>
    <mergeCell ref="A70:B70"/>
    <mergeCell ref="A67:B67"/>
    <mergeCell ref="A68:B68"/>
    <mergeCell ref="A65:B65"/>
    <mergeCell ref="A66:B66"/>
    <mergeCell ref="A63:B63"/>
    <mergeCell ref="A64:B64"/>
    <mergeCell ref="A61:B61"/>
    <mergeCell ref="A62:B62"/>
    <mergeCell ref="A59:B59"/>
    <mergeCell ref="A60:B60"/>
    <mergeCell ref="A57:B57"/>
    <mergeCell ref="A58:B58"/>
    <mergeCell ref="A55:B55"/>
    <mergeCell ref="A56:B56"/>
    <mergeCell ref="A53:B53"/>
    <mergeCell ref="A54:B54"/>
    <mergeCell ref="A51:B51"/>
    <mergeCell ref="A52:B52"/>
    <mergeCell ref="A49:B49"/>
    <mergeCell ref="A50:B50"/>
    <mergeCell ref="A47:B47"/>
    <mergeCell ref="A48:B48"/>
    <mergeCell ref="A45:B45"/>
    <mergeCell ref="A46:B46"/>
    <mergeCell ref="A42:C42"/>
    <mergeCell ref="A43:B43"/>
    <mergeCell ref="A44:B44"/>
    <mergeCell ref="A41:B41"/>
    <mergeCell ref="A40:B40"/>
    <mergeCell ref="A39:B39"/>
    <mergeCell ref="A38:B38"/>
    <mergeCell ref="A37:B37"/>
    <mergeCell ref="A36:B36"/>
    <mergeCell ref="A6:A7"/>
    <mergeCell ref="B6:B7"/>
    <mergeCell ref="A4:A5"/>
    <mergeCell ref="B4:B5"/>
    <mergeCell ref="A35:B35"/>
    <mergeCell ref="A34:B34"/>
    <mergeCell ref="A15:A17"/>
    <mergeCell ref="B15:B17"/>
    <mergeCell ref="B13:B14"/>
    <mergeCell ref="A11:A12"/>
    <mergeCell ref="B11:B12"/>
    <mergeCell ref="A13:A14"/>
    <mergeCell ref="A8:A10"/>
    <mergeCell ref="B8:B10"/>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4404-818E-4AD9-BFED-86478C2E7E9B}">
  <dimension ref="A1:AS35"/>
  <sheetViews>
    <sheetView topLeftCell="AG4" workbookViewId="0">
      <selection activeCell="AR20" sqref="AR20:AS24"/>
    </sheetView>
  </sheetViews>
  <sheetFormatPr baseColWidth="10" defaultColWidth="8.83203125" defaultRowHeight="13" x14ac:dyDescent="0.15"/>
  <cols>
    <col min="1" max="1" width="41" customWidth="1"/>
    <col min="2" max="2" width="10.33203125" customWidth="1"/>
    <col min="3" max="3" width="27.1640625" customWidth="1"/>
    <col min="5" max="5" width="32.33203125" customWidth="1"/>
    <col min="7" max="7" width="18.6640625" customWidth="1"/>
    <col min="9" max="9" width="41" customWidth="1"/>
    <col min="10" max="10" width="10.33203125" customWidth="1"/>
    <col min="11" max="11" width="27.1640625" customWidth="1"/>
    <col min="13" max="13" width="32.33203125" customWidth="1"/>
    <col min="15" max="15" width="18.6640625" customWidth="1"/>
    <col min="17" max="17" width="41" customWidth="1"/>
    <col min="18" max="18" width="10.33203125" customWidth="1"/>
    <col min="19" max="19" width="27.1640625" customWidth="1"/>
    <col min="21" max="21" width="32.33203125" customWidth="1"/>
    <col min="23" max="23" width="18.6640625" customWidth="1"/>
    <col min="25" max="25" width="41" customWidth="1"/>
    <col min="26" max="26" width="10.33203125" customWidth="1"/>
    <col min="27" max="27" width="27.1640625" customWidth="1"/>
    <col min="29" max="29" width="32.33203125" customWidth="1"/>
    <col min="31" max="31" width="18.6640625" customWidth="1"/>
    <col min="34" max="34" width="32.83203125" customWidth="1"/>
    <col min="35" max="36" width="11" customWidth="1"/>
    <col min="37" max="37" width="18" customWidth="1"/>
    <col min="38" max="38" width="5.1640625" customWidth="1"/>
    <col min="39" max="40" width="9.83203125" customWidth="1"/>
    <col min="41" max="41" width="22" customWidth="1"/>
    <col min="42" max="42" width="4.83203125" customWidth="1"/>
    <col min="43" max="44" width="10.33203125" customWidth="1"/>
    <col min="45" max="45" width="20.1640625" customWidth="1"/>
  </cols>
  <sheetData>
    <row r="1" spans="1:45" ht="14" thickBot="1" x14ac:dyDescent="0.2">
      <c r="A1" t="s">
        <v>1434</v>
      </c>
      <c r="I1" t="s">
        <v>2431</v>
      </c>
      <c r="Q1" t="s">
        <v>3997</v>
      </c>
      <c r="Y1" t="s">
        <v>3998</v>
      </c>
      <c r="AH1" t="s">
        <v>4004</v>
      </c>
    </row>
    <row r="2" spans="1:45" ht="17" thickBot="1" x14ac:dyDescent="0.2">
      <c r="B2" t="s">
        <v>1418</v>
      </c>
      <c r="C2" t="s">
        <v>1419</v>
      </c>
      <c r="J2" t="s">
        <v>1418</v>
      </c>
      <c r="K2" t="s">
        <v>1419</v>
      </c>
      <c r="L2" t="s">
        <v>4003</v>
      </c>
      <c r="R2" t="s">
        <v>1418</v>
      </c>
      <c r="S2" t="s">
        <v>1419</v>
      </c>
      <c r="T2" t="s">
        <v>4003</v>
      </c>
      <c r="Z2" t="s">
        <v>1418</v>
      </c>
      <c r="AA2" t="s">
        <v>1419</v>
      </c>
      <c r="AB2" t="s">
        <v>4003</v>
      </c>
      <c r="AH2" s="47" t="s">
        <v>17</v>
      </c>
      <c r="AI2" t="s">
        <v>4005</v>
      </c>
      <c r="AM2" t="s">
        <v>4006</v>
      </c>
      <c r="AQ2" t="s">
        <v>4007</v>
      </c>
    </row>
    <row r="3" spans="1:45" ht="16" x14ac:dyDescent="0.15">
      <c r="A3" s="51" t="s">
        <v>42</v>
      </c>
      <c r="B3">
        <f>'Sept Report'!I5</f>
        <v>10</v>
      </c>
      <c r="C3" s="442">
        <f>'Sept Report'!J5</f>
        <v>905751.94</v>
      </c>
      <c r="I3" s="51" t="s">
        <v>42</v>
      </c>
      <c r="J3">
        <f>SUM('Dec Report'!I5-'QTR Stats'!B3)</f>
        <v>6</v>
      </c>
      <c r="K3" s="442">
        <f>SUM('Dec Report'!J5-'QTR Stats'!C3)</f>
        <v>616171.91999999993</v>
      </c>
      <c r="Q3" s="51" t="s">
        <v>42</v>
      </c>
      <c r="R3">
        <f>SUM(('Mar Report'!I5-('QTR Stats'!B3+'QTR Stats'!J3)))</f>
        <v>0</v>
      </c>
      <c r="S3" s="442">
        <f>SUM(('Mar Report'!J5-('QTR Stats'!C3+'QTR Stats'!K3)))</f>
        <v>0</v>
      </c>
      <c r="T3">
        <f>SUM(B3+J3+R3)</f>
        <v>16</v>
      </c>
      <c r="Y3" s="51" t="s">
        <v>42</v>
      </c>
      <c r="Z3">
        <f>SUM('June Report'!I5-('QTR Stats'!B3+'QTR Stats'!J3+'QTR Stats'!R3))</f>
        <v>1</v>
      </c>
      <c r="AA3" s="442">
        <f>SUM('June Report'!J5-('QTR Stats'!C3+'QTR Stats'!K3+'QTR Stats'!S3))</f>
        <v>78703.310000000056</v>
      </c>
      <c r="AB3">
        <f>SUM(T3+Z3)</f>
        <v>17</v>
      </c>
      <c r="AH3" s="51" t="s">
        <v>42</v>
      </c>
      <c r="AI3">
        <v>16</v>
      </c>
      <c r="AJ3">
        <v>16</v>
      </c>
      <c r="AK3" s="442">
        <v>1521923.8599999999</v>
      </c>
      <c r="AL3" s="442"/>
      <c r="AM3">
        <v>17</v>
      </c>
      <c r="AN3">
        <v>17</v>
      </c>
      <c r="AO3" s="442">
        <v>1600627.17</v>
      </c>
      <c r="AP3" s="442"/>
      <c r="AQ3">
        <f>SUM(AM3-AI3)</f>
        <v>1</v>
      </c>
      <c r="AR3">
        <f>SUM(AN3-AJ3)</f>
        <v>1</v>
      </c>
      <c r="AS3" s="442">
        <f>SUM(AO3-AK3)</f>
        <v>78703.310000000056</v>
      </c>
    </row>
    <row r="4" spans="1:45" ht="16" x14ac:dyDescent="0.15">
      <c r="A4" s="52" t="s">
        <v>41</v>
      </c>
      <c r="B4">
        <f>'Sept Report'!I6</f>
        <v>34</v>
      </c>
      <c r="C4" s="442">
        <f>'Sept Report'!J6</f>
        <v>4428992.5799999991</v>
      </c>
      <c r="I4" s="52" t="s">
        <v>41</v>
      </c>
      <c r="J4">
        <f>SUM('Dec Report'!I6-'QTR Stats'!B4)</f>
        <v>15</v>
      </c>
      <c r="K4" s="442">
        <f>SUM('Dec Report'!J6-'QTR Stats'!C4)</f>
        <v>2266436.6700000009</v>
      </c>
      <c r="Q4" s="52" t="s">
        <v>41</v>
      </c>
      <c r="R4">
        <f>SUM(('May Report'!I6-('QTR Stats'!B4+'QTR Stats'!J4)))</f>
        <v>41</v>
      </c>
      <c r="S4" s="442">
        <f>SUM(('May Report'!J6-('QTR Stats'!C4+'QTR Stats'!K4)))</f>
        <v>5361232.4399999995</v>
      </c>
      <c r="T4">
        <f t="shared" ref="T4:T9" si="0">SUM(B4+J4+R4)</f>
        <v>90</v>
      </c>
      <c r="Y4" s="52" t="s">
        <v>41</v>
      </c>
      <c r="Z4">
        <f>SUM('June Report'!I6-('QTR Stats'!B4+'QTR Stats'!J4+'QTR Stats'!R4))</f>
        <v>16</v>
      </c>
      <c r="AA4" s="442">
        <f>SUM('June Report'!J6-('QTR Stats'!C4+'QTR Stats'!K4+'QTR Stats'!S4))</f>
        <v>2051832.08</v>
      </c>
      <c r="AB4">
        <f t="shared" ref="AB4:AB8" si="1">SUM(T4+Z4)</f>
        <v>106</v>
      </c>
      <c r="AH4" s="52" t="s">
        <v>41</v>
      </c>
      <c r="AI4">
        <v>49</v>
      </c>
      <c r="AJ4">
        <v>49</v>
      </c>
      <c r="AK4" s="442">
        <v>6695429.25</v>
      </c>
      <c r="AL4" s="442"/>
      <c r="AM4">
        <v>106</v>
      </c>
      <c r="AN4">
        <v>106</v>
      </c>
      <c r="AO4" s="442">
        <v>14108493.77</v>
      </c>
      <c r="AP4" s="442"/>
      <c r="AQ4">
        <f t="shared" ref="AQ4:AQ16" si="2">SUM(AM4-AI4)</f>
        <v>57</v>
      </c>
      <c r="AR4">
        <f t="shared" ref="AR4:AR16" si="3">SUM(AN4-AJ4)</f>
        <v>57</v>
      </c>
      <c r="AS4" s="442">
        <f t="shared" ref="AS4:AS16" si="4">SUM(AO4-AK4)</f>
        <v>7413064.5199999996</v>
      </c>
    </row>
    <row r="5" spans="1:45" ht="16" x14ac:dyDescent="0.15">
      <c r="A5" s="52" t="s">
        <v>5</v>
      </c>
      <c r="B5">
        <f>'Sept Report'!I7</f>
        <v>2</v>
      </c>
      <c r="C5" s="442">
        <f>'Sept Report'!J7</f>
        <v>152559.70000000001</v>
      </c>
      <c r="I5" s="52" t="s">
        <v>5</v>
      </c>
      <c r="J5">
        <f>SUM('Dec Report'!I7-'QTR Stats'!B5)</f>
        <v>6</v>
      </c>
      <c r="K5" s="442">
        <f>SUM('Dec Report'!J7-'QTR Stats'!C5)</f>
        <v>233104.59999999998</v>
      </c>
      <c r="Q5" s="52" t="s">
        <v>5</v>
      </c>
      <c r="R5">
        <f>SUM('Mar Report'!I7-('QTR Stats'!B5+'QTR Stats'!J5))</f>
        <v>4</v>
      </c>
      <c r="S5" s="442">
        <f>SUM('Mar Report'!J7-('QTR Stats'!C5+'QTR Stats'!K5))</f>
        <v>47001</v>
      </c>
      <c r="T5">
        <f t="shared" si="0"/>
        <v>12</v>
      </c>
      <c r="Y5" s="52" t="s">
        <v>5</v>
      </c>
      <c r="Z5">
        <f>SUM('June Report'!I7-('QTR Stats'!B5+'QTR Stats'!J5+'QTR Stats'!R5))</f>
        <v>5</v>
      </c>
      <c r="AA5" s="442">
        <f>SUM('June Report'!J7-('QTR Stats'!C5+'QTR Stats'!K5+'QTR Stats'!S5))</f>
        <v>243407.55</v>
      </c>
      <c r="AB5">
        <f t="shared" si="1"/>
        <v>17</v>
      </c>
      <c r="AH5" s="52" t="s">
        <v>5</v>
      </c>
      <c r="AI5">
        <v>4</v>
      </c>
      <c r="AJ5">
        <v>8</v>
      </c>
      <c r="AK5" s="442">
        <v>385664.3</v>
      </c>
      <c r="AL5" s="442"/>
      <c r="AM5">
        <v>9</v>
      </c>
      <c r="AN5">
        <v>17</v>
      </c>
      <c r="AO5" s="442">
        <v>676072.85</v>
      </c>
      <c r="AP5" s="442"/>
      <c r="AQ5">
        <f t="shared" si="2"/>
        <v>5</v>
      </c>
      <c r="AR5">
        <f t="shared" si="3"/>
        <v>9</v>
      </c>
      <c r="AS5" s="442">
        <f t="shared" si="4"/>
        <v>290408.55</v>
      </c>
    </row>
    <row r="6" spans="1:45" ht="16" x14ac:dyDescent="0.15">
      <c r="A6" s="52" t="s">
        <v>39</v>
      </c>
      <c r="B6">
        <f>'Sept Report'!I8</f>
        <v>199</v>
      </c>
      <c r="C6" s="442">
        <f>'Sept Report'!J8</f>
        <v>9244099.7800000012</v>
      </c>
      <c r="I6" s="52" t="s">
        <v>39</v>
      </c>
      <c r="J6">
        <f>SUM('Dec Report'!I8-'QTR Stats'!B6)</f>
        <v>88</v>
      </c>
      <c r="K6" s="442">
        <f>SUM('Dec Report'!J8-'QTR Stats'!C6)</f>
        <v>5353900.6399999987</v>
      </c>
      <c r="Q6" s="52" t="s">
        <v>39</v>
      </c>
      <c r="R6">
        <f>SUM('Mar Report'!I8-('QTR Stats'!B6+'QTR Stats'!J6))</f>
        <v>210</v>
      </c>
      <c r="S6" s="442">
        <f>SUM('Mar Report'!J8-('QTR Stats'!C6+'QTR Stats'!K6))</f>
        <v>9837574.7999999989</v>
      </c>
      <c r="T6">
        <f t="shared" si="0"/>
        <v>497</v>
      </c>
      <c r="Y6" s="52" t="s">
        <v>39</v>
      </c>
      <c r="Z6">
        <f>SUM('June Report'!I8-('QTR Stats'!B6+'QTR Stats'!J6+'QTR Stats'!R6))</f>
        <v>33</v>
      </c>
      <c r="AA6" s="442">
        <f>SUM('June Report'!J8-('QTR Stats'!C6+'QTR Stats'!K6+'QTR Stats'!S6))</f>
        <v>1582622.4199999981</v>
      </c>
      <c r="AB6">
        <f t="shared" si="1"/>
        <v>530</v>
      </c>
      <c r="AH6" s="52" t="s">
        <v>39</v>
      </c>
      <c r="AI6">
        <v>16</v>
      </c>
      <c r="AJ6">
        <v>287</v>
      </c>
      <c r="AK6" s="442">
        <v>14598000.42</v>
      </c>
      <c r="AL6" s="442"/>
      <c r="AM6">
        <v>25</v>
      </c>
      <c r="AN6">
        <v>530</v>
      </c>
      <c r="AO6" s="442">
        <v>26018197.639999997</v>
      </c>
      <c r="AP6" s="442"/>
      <c r="AQ6">
        <f t="shared" si="2"/>
        <v>9</v>
      </c>
      <c r="AR6">
        <f t="shared" si="3"/>
        <v>243</v>
      </c>
      <c r="AS6" s="442">
        <f t="shared" si="4"/>
        <v>11420197.219999997</v>
      </c>
    </row>
    <row r="7" spans="1:45" ht="16" x14ac:dyDescent="0.15">
      <c r="A7" s="521" t="s">
        <v>40</v>
      </c>
      <c r="B7">
        <f>'Sept Report'!I9</f>
        <v>0</v>
      </c>
      <c r="C7" s="442">
        <f>'Sept Report'!J9</f>
        <v>0</v>
      </c>
      <c r="I7" s="521" t="s">
        <v>40</v>
      </c>
      <c r="J7">
        <f>SUM('Dec Report'!I9-'QTR Stats'!B7)</f>
        <v>0</v>
      </c>
      <c r="K7" s="442">
        <f>SUM('Dec Report'!J9-'QTR Stats'!C7)</f>
        <v>0</v>
      </c>
      <c r="Q7" s="521" t="s">
        <v>40</v>
      </c>
      <c r="R7">
        <f>SUM('Mar Report'!I9-('QTR Stats'!B7+'QTR Stats'!J7))</f>
        <v>0</v>
      </c>
      <c r="S7" s="442">
        <f>SUM('Mar Report'!J9-('QTR Stats'!C7+'QTR Stats'!K7))</f>
        <v>0</v>
      </c>
      <c r="T7">
        <f t="shared" si="0"/>
        <v>0</v>
      </c>
      <c r="Y7" s="521" t="s">
        <v>40</v>
      </c>
      <c r="Z7">
        <f>SUM('June Report'!I9-('QTR Stats'!B7+'QTR Stats'!J7+'QTR Stats'!R7))</f>
        <v>0</v>
      </c>
      <c r="AA7" s="442">
        <f>SUM('June Report'!J9-('QTR Stats'!C7+'QTR Stats'!K7+'QTR Stats'!S7))</f>
        <v>0</v>
      </c>
      <c r="AB7">
        <f t="shared" si="1"/>
        <v>0</v>
      </c>
      <c r="AH7" s="52" t="s">
        <v>40</v>
      </c>
      <c r="AI7">
        <v>0</v>
      </c>
      <c r="AJ7">
        <v>0</v>
      </c>
      <c r="AK7" s="442">
        <v>0</v>
      </c>
      <c r="AL7" s="442"/>
      <c r="AM7">
        <v>0</v>
      </c>
      <c r="AN7">
        <v>0</v>
      </c>
      <c r="AO7" s="442">
        <v>0</v>
      </c>
      <c r="AP7" s="442"/>
      <c r="AQ7">
        <f t="shared" si="2"/>
        <v>0</v>
      </c>
      <c r="AR7">
        <f t="shared" si="3"/>
        <v>0</v>
      </c>
      <c r="AS7" s="442">
        <f t="shared" si="4"/>
        <v>0</v>
      </c>
    </row>
    <row r="8" spans="1:45" ht="16" x14ac:dyDescent="0.15">
      <c r="A8" s="521" t="s">
        <v>1420</v>
      </c>
      <c r="B8">
        <f>F11</f>
        <v>13</v>
      </c>
      <c r="C8" s="442">
        <f>G11</f>
        <v>840146.93</v>
      </c>
      <c r="E8" s="52" t="s">
        <v>43</v>
      </c>
      <c r="F8">
        <f>'Sept Report'!I10</f>
        <v>13</v>
      </c>
      <c r="G8" s="442">
        <f>'Sept Report'!J10</f>
        <v>840146.93</v>
      </c>
      <c r="I8" s="521" t="s">
        <v>1420</v>
      </c>
      <c r="J8">
        <f>N11</f>
        <v>2</v>
      </c>
      <c r="K8" s="442">
        <f>O11</f>
        <v>155450.96999999997</v>
      </c>
      <c r="M8" s="52" t="s">
        <v>43</v>
      </c>
      <c r="N8">
        <f>SUM('Dec Report'!I10-'QTR Stats'!F8)</f>
        <v>2</v>
      </c>
      <c r="O8" s="442">
        <f>SUM('Dec Report'!J10-'QTR Stats'!G8)</f>
        <v>155450.96999999997</v>
      </c>
      <c r="Q8" s="521" t="s">
        <v>1420</v>
      </c>
      <c r="R8">
        <f>V11</f>
        <v>6</v>
      </c>
      <c r="S8" s="442">
        <f>W11</f>
        <v>495655.6</v>
      </c>
      <c r="T8">
        <f t="shared" si="0"/>
        <v>21</v>
      </c>
      <c r="U8" s="52" t="s">
        <v>43</v>
      </c>
      <c r="V8">
        <f>SUM('Mar Report'!I10-('QTR Stats'!F8+'QTR Stats'!N8))</f>
        <v>0</v>
      </c>
      <c r="W8" s="442">
        <f>SUM('Mar Report'!J10-('QTR Stats'!G8+'QTR Stats'!O8))</f>
        <v>0</v>
      </c>
      <c r="Y8" s="521" t="s">
        <v>1420</v>
      </c>
      <c r="Z8">
        <f>AD11</f>
        <v>6</v>
      </c>
      <c r="AA8" s="442">
        <f>AE11</f>
        <v>377950.77000000014</v>
      </c>
      <c r="AB8">
        <f t="shared" si="1"/>
        <v>27</v>
      </c>
      <c r="AC8" s="52" t="s">
        <v>43</v>
      </c>
      <c r="AD8">
        <f>SUM('June Report'!I10-('QTR Stats'!F8+'QTR Stats'!N8+'QTR Stats'!V8))</f>
        <v>6</v>
      </c>
      <c r="AE8" s="442">
        <f>SUM('June Report'!J10-('QTR Stats'!G8+'QTR Stats'!O8+'QTR Stats'!W8))</f>
        <v>377950.77000000014</v>
      </c>
      <c r="AH8" s="52" t="s">
        <v>43</v>
      </c>
      <c r="AI8">
        <v>15</v>
      </c>
      <c r="AJ8">
        <v>15</v>
      </c>
      <c r="AK8" s="442">
        <v>995597.9</v>
      </c>
      <c r="AL8" s="442"/>
      <c r="AM8">
        <v>21</v>
      </c>
      <c r="AN8">
        <v>21</v>
      </c>
      <c r="AO8" s="442">
        <v>1373548.6700000002</v>
      </c>
      <c r="AP8" s="442"/>
      <c r="AQ8">
        <f t="shared" si="2"/>
        <v>6</v>
      </c>
      <c r="AR8">
        <f t="shared" si="3"/>
        <v>6</v>
      </c>
      <c r="AS8" s="442">
        <f t="shared" si="4"/>
        <v>377950.77000000014</v>
      </c>
    </row>
    <row r="9" spans="1:45" ht="17" x14ac:dyDescent="0.15">
      <c r="A9" s="54" t="s">
        <v>759</v>
      </c>
      <c r="B9" s="524">
        <f>'Sept Report'!I28</f>
        <v>5</v>
      </c>
      <c r="C9" s="442" t="s">
        <v>1421</v>
      </c>
      <c r="E9" s="52" t="s">
        <v>37</v>
      </c>
      <c r="F9">
        <f>'Sept Report'!I11</f>
        <v>0</v>
      </c>
      <c r="G9" s="442">
        <f>'Sept Report'!J11</f>
        <v>0</v>
      </c>
      <c r="I9" s="54" t="s">
        <v>759</v>
      </c>
      <c r="J9" s="524">
        <f>SUM('Dec Report'!I28-'QTR Stats'!B9)</f>
        <v>5</v>
      </c>
      <c r="K9" s="442" t="s">
        <v>1421</v>
      </c>
      <c r="M9" s="52" t="s">
        <v>37</v>
      </c>
      <c r="N9">
        <f>SUM('Dec Report'!I11-'QTR Stats'!F9)</f>
        <v>0</v>
      </c>
      <c r="O9" s="442">
        <f>SUM('Dec Report'!J11-'QTR Stats'!G9)</f>
        <v>0</v>
      </c>
      <c r="Q9" s="54" t="s">
        <v>759</v>
      </c>
      <c r="R9" s="524">
        <f>SUM('Mar Report'!I28-('QTR Stats'!B9+'QTR Stats'!J9))</f>
        <v>6</v>
      </c>
      <c r="S9" s="524" t="s">
        <v>1421</v>
      </c>
      <c r="T9">
        <f t="shared" si="0"/>
        <v>16</v>
      </c>
      <c r="U9" s="52" t="s">
        <v>37</v>
      </c>
      <c r="V9">
        <f>SUM('Mar Report'!I11-('QTR Stats'!F9+'QTR Stats'!N9))</f>
        <v>6</v>
      </c>
      <c r="W9" s="442">
        <f>SUM('Mar Report'!J11-('QTR Stats'!G9+'QTR Stats'!O9))</f>
        <v>495655.6</v>
      </c>
      <c r="Y9" s="54" t="s">
        <v>759</v>
      </c>
      <c r="Z9" s="524">
        <f>SUM('June Report'!I28-('QTR Stats'!B9+'QTR Stats'!J9+'QTR Stats'!R9))</f>
        <v>4</v>
      </c>
      <c r="AA9" s="524" t="s">
        <v>1421</v>
      </c>
      <c r="AC9" s="52" t="s">
        <v>37</v>
      </c>
      <c r="AD9">
        <f>SUM('June Report'!I11-('QTR Stats'!F9+'QTR Stats'!N9+'QTR Stats'!V9))</f>
        <v>0</v>
      </c>
      <c r="AE9" s="442">
        <f>SUM('June Report'!J11-('QTR Stats'!G9+'QTR Stats'!O9+'QTR Stats'!W9))</f>
        <v>0</v>
      </c>
      <c r="AH9" s="52" t="s">
        <v>37</v>
      </c>
      <c r="AI9">
        <v>0</v>
      </c>
      <c r="AJ9">
        <v>0</v>
      </c>
      <c r="AK9" s="442">
        <v>0</v>
      </c>
      <c r="AL9" s="442"/>
      <c r="AM9">
        <v>6</v>
      </c>
      <c r="AN9">
        <v>6</v>
      </c>
      <c r="AO9" s="442">
        <v>495655.6</v>
      </c>
      <c r="AP9" s="442"/>
      <c r="AQ9">
        <f t="shared" si="2"/>
        <v>6</v>
      </c>
      <c r="AR9">
        <f t="shared" si="3"/>
        <v>6</v>
      </c>
      <c r="AS9" s="442">
        <f t="shared" si="4"/>
        <v>495655.6</v>
      </c>
    </row>
    <row r="10" spans="1:45" ht="16" x14ac:dyDescent="0.15">
      <c r="E10" s="52" t="s">
        <v>38</v>
      </c>
      <c r="F10">
        <f>'Sept Report'!I12</f>
        <v>0</v>
      </c>
      <c r="G10" s="442">
        <f>'Sept Report'!J12</f>
        <v>0</v>
      </c>
      <c r="M10" s="52" t="s">
        <v>38</v>
      </c>
      <c r="N10">
        <f>SUM('Dec Report'!I12-'QTR Stats'!F10)</f>
        <v>0</v>
      </c>
      <c r="O10" s="442">
        <f>SUM('Dec Report'!J12-'QTR Stats'!G10)</f>
        <v>0</v>
      </c>
      <c r="U10" s="52" t="s">
        <v>38</v>
      </c>
      <c r="V10">
        <f>SUM('Mar Report'!I12-('QTR Stats'!F10+'QTR Stats'!N10))</f>
        <v>0</v>
      </c>
      <c r="W10" s="442">
        <f>SUM('Mar Report'!I12-('QTR Stats'!F10+'QTR Stats'!N10))</f>
        <v>0</v>
      </c>
      <c r="AC10" s="52" t="s">
        <v>38</v>
      </c>
      <c r="AD10">
        <f>SUM('June Report'!I12-('QTR Stats'!F10+'QTR Stats'!N10+'QTR Stats'!V10))</f>
        <v>0</v>
      </c>
      <c r="AE10" s="442">
        <f>SUM('June Report'!J12-('QTR Stats'!G10+'QTR Stats'!O10+'QTR Stats'!W10))</f>
        <v>0</v>
      </c>
      <c r="AH10" s="52" t="s">
        <v>38</v>
      </c>
      <c r="AI10">
        <v>0</v>
      </c>
      <c r="AJ10">
        <v>0</v>
      </c>
      <c r="AK10" s="442">
        <v>0</v>
      </c>
      <c r="AL10" s="442"/>
      <c r="AM10">
        <v>0</v>
      </c>
      <c r="AN10">
        <v>0</v>
      </c>
      <c r="AO10" s="442">
        <v>0</v>
      </c>
      <c r="AP10" s="442"/>
      <c r="AQ10">
        <f t="shared" si="2"/>
        <v>0</v>
      </c>
      <c r="AR10">
        <f t="shared" si="3"/>
        <v>0</v>
      </c>
      <c r="AS10" s="442">
        <f t="shared" si="4"/>
        <v>0</v>
      </c>
    </row>
    <row r="11" spans="1:45" ht="17" x14ac:dyDescent="0.15">
      <c r="F11" s="471">
        <f>SUM(F8:F10)</f>
        <v>13</v>
      </c>
      <c r="G11" s="525">
        <f>SUM(G8:G10)</f>
        <v>840146.93</v>
      </c>
      <c r="N11" s="471">
        <f>SUM(N8:N10)</f>
        <v>2</v>
      </c>
      <c r="O11" s="525">
        <f>SUM(O8:O10)</f>
        <v>155450.96999999997</v>
      </c>
      <c r="V11" s="471">
        <f>SUM(V8:V10)</f>
        <v>6</v>
      </c>
      <c r="W11" s="525">
        <f>SUM(W8:W10)</f>
        <v>495655.6</v>
      </c>
      <c r="AD11" s="471">
        <f>SUM(AD8:AD10)</f>
        <v>6</v>
      </c>
      <c r="AE11" s="525">
        <f>SUM(AE8:AE10)</f>
        <v>377950.77000000014</v>
      </c>
      <c r="AH11" s="54" t="s">
        <v>6</v>
      </c>
      <c r="AI11">
        <v>23</v>
      </c>
      <c r="AJ11">
        <v>23</v>
      </c>
      <c r="AK11" s="442">
        <v>347659.33999999997</v>
      </c>
      <c r="AL11" s="442"/>
      <c r="AM11">
        <v>40</v>
      </c>
      <c r="AN11">
        <v>40</v>
      </c>
      <c r="AO11" s="442">
        <v>636403.48</v>
      </c>
      <c r="AP11" s="442"/>
      <c r="AQ11">
        <f t="shared" si="2"/>
        <v>17</v>
      </c>
      <c r="AR11">
        <f t="shared" si="3"/>
        <v>17</v>
      </c>
      <c r="AS11" s="442">
        <f t="shared" si="4"/>
        <v>288744.14</v>
      </c>
    </row>
    <row r="12" spans="1:45" ht="16" x14ac:dyDescent="0.15">
      <c r="O12" s="442"/>
      <c r="W12" s="442"/>
      <c r="AE12" s="442"/>
      <c r="AH12" s="52" t="s">
        <v>7</v>
      </c>
      <c r="AI12">
        <v>0</v>
      </c>
      <c r="AJ12">
        <v>0</v>
      </c>
      <c r="AK12" s="442">
        <v>0</v>
      </c>
      <c r="AL12" s="442"/>
      <c r="AM12">
        <v>0</v>
      </c>
      <c r="AN12">
        <v>0</v>
      </c>
      <c r="AO12" s="442">
        <v>0</v>
      </c>
      <c r="AP12" s="442"/>
      <c r="AQ12">
        <f t="shared" si="2"/>
        <v>0</v>
      </c>
      <c r="AR12">
        <f t="shared" si="3"/>
        <v>0</v>
      </c>
      <c r="AS12" s="442">
        <f t="shared" si="4"/>
        <v>0</v>
      </c>
    </row>
    <row r="13" spans="1:45" ht="16" x14ac:dyDescent="0.15">
      <c r="AH13" s="52" t="s">
        <v>8</v>
      </c>
      <c r="AI13">
        <v>8</v>
      </c>
      <c r="AJ13">
        <v>8</v>
      </c>
      <c r="AK13" s="442">
        <v>1762314.5</v>
      </c>
      <c r="AL13" s="442"/>
      <c r="AM13">
        <v>27</v>
      </c>
      <c r="AN13">
        <v>27</v>
      </c>
      <c r="AO13" s="442">
        <v>13016724.59</v>
      </c>
      <c r="AP13" s="442"/>
      <c r="AQ13">
        <f t="shared" si="2"/>
        <v>19</v>
      </c>
      <c r="AR13">
        <f t="shared" si="3"/>
        <v>19</v>
      </c>
      <c r="AS13" s="442">
        <f t="shared" si="4"/>
        <v>11254410.09</v>
      </c>
    </row>
    <row r="14" spans="1:45" ht="16" x14ac:dyDescent="0.15">
      <c r="AH14" s="52" t="s">
        <v>9</v>
      </c>
      <c r="AI14">
        <v>1</v>
      </c>
      <c r="AJ14">
        <v>1</v>
      </c>
      <c r="AK14" s="442">
        <v>37000000</v>
      </c>
      <c r="AL14" s="442"/>
      <c r="AM14">
        <v>1</v>
      </c>
      <c r="AN14">
        <v>1</v>
      </c>
      <c r="AO14" s="442">
        <v>37000000</v>
      </c>
      <c r="AP14" s="442"/>
      <c r="AQ14">
        <f t="shared" si="2"/>
        <v>0</v>
      </c>
      <c r="AR14">
        <f t="shared" si="3"/>
        <v>0</v>
      </c>
      <c r="AS14" s="442">
        <f t="shared" si="4"/>
        <v>0</v>
      </c>
    </row>
    <row r="15" spans="1:45" ht="16" x14ac:dyDescent="0.15">
      <c r="A15" s="52" t="s">
        <v>19</v>
      </c>
      <c r="B15">
        <f>'Sept Report'!I37</f>
        <v>341</v>
      </c>
      <c r="C15" s="442">
        <f>'Sept Report'!J37</f>
        <v>628897.54</v>
      </c>
      <c r="I15" s="52" t="s">
        <v>19</v>
      </c>
      <c r="J15">
        <f>SUM('Dec Report'!I37-'QTR Stats'!B15)</f>
        <v>225</v>
      </c>
      <c r="K15" s="442">
        <f>SUM('Dec Report'!J37-'QTR Stats'!C15)</f>
        <v>95823.689999999944</v>
      </c>
      <c r="Q15" s="52" t="s">
        <v>19</v>
      </c>
      <c r="R15">
        <f>SUM('Mar Report'!I37-('QTR Stats'!B15+'QTR Stats'!J15))</f>
        <v>200</v>
      </c>
      <c r="S15" s="442">
        <f>SUM('Mar Report'!J37-('QTR Stats'!C15+'QTR Stats'!K15))</f>
        <v>296590.60000000009</v>
      </c>
      <c r="Y15" s="52" t="s">
        <v>19</v>
      </c>
      <c r="Z15">
        <f>SUM('June Report'!I37-('QTR Stats'!B15+'QTR Stats'!J15+'QTR Stats'!R15))</f>
        <v>358</v>
      </c>
      <c r="AA15" s="442">
        <f>SUM('June Report'!J37-('QTR Stats'!C15+'QTR Stats'!K15+'QTR Stats'!S15))</f>
        <v>333023.1399999999</v>
      </c>
      <c r="AH15" s="52" t="s">
        <v>10</v>
      </c>
      <c r="AI15">
        <v>0</v>
      </c>
      <c r="AJ15">
        <v>0</v>
      </c>
      <c r="AK15" s="442">
        <v>0</v>
      </c>
      <c r="AL15" s="442"/>
      <c r="AM15">
        <v>0</v>
      </c>
      <c r="AN15">
        <v>0</v>
      </c>
      <c r="AO15" s="442">
        <v>0</v>
      </c>
      <c r="AP15" s="442"/>
      <c r="AQ15">
        <f t="shared" si="2"/>
        <v>0</v>
      </c>
      <c r="AR15">
        <f t="shared" si="3"/>
        <v>0</v>
      </c>
      <c r="AS15" s="442">
        <f t="shared" si="4"/>
        <v>0</v>
      </c>
    </row>
    <row r="16" spans="1:45" ht="17" thickBot="1" x14ac:dyDescent="0.2">
      <c r="A16" s="52" t="s">
        <v>20</v>
      </c>
      <c r="B16">
        <f>'Sept Report'!I38</f>
        <v>392</v>
      </c>
      <c r="C16" s="442">
        <f>'Sept Report'!J38</f>
        <v>115153.82999999999</v>
      </c>
      <c r="I16" s="52" t="s">
        <v>20</v>
      </c>
      <c r="J16">
        <f>SUM('Dec Report'!I38-'QTR Stats'!B16)</f>
        <v>242</v>
      </c>
      <c r="K16" s="442">
        <f>SUM('Dec Report'!J38-'QTR Stats'!C16)</f>
        <v>59015.069999999978</v>
      </c>
      <c r="Q16" s="52" t="s">
        <v>20</v>
      </c>
      <c r="R16">
        <f>SUM('Mar Report'!I38-('QTR Stats'!B16+'QTR Stats'!J16))</f>
        <v>241</v>
      </c>
      <c r="S16" s="442">
        <f>SUM('Mar Report'!J38-('QTR Stats'!C16+'QTR Stats'!K16))</f>
        <v>46438.459999999992</v>
      </c>
      <c r="Y16" s="52" t="s">
        <v>20</v>
      </c>
      <c r="Z16">
        <f>SUM('June Report'!I38-('QTR Stats'!B16+'QTR Stats'!J16+'QTR Stats'!R16))</f>
        <v>362</v>
      </c>
      <c r="AA16" s="442">
        <f>SUM('June Report'!J38-('QTR Stats'!C16+'QTR Stats'!K16+'QTR Stats'!S16))</f>
        <v>77483.74000000002</v>
      </c>
      <c r="AH16" s="55" t="s">
        <v>11</v>
      </c>
      <c r="AI16">
        <v>0</v>
      </c>
      <c r="AJ16">
        <v>0</v>
      </c>
      <c r="AK16" s="442">
        <v>0</v>
      </c>
      <c r="AL16" s="442"/>
      <c r="AM16">
        <v>0</v>
      </c>
      <c r="AN16">
        <v>0</v>
      </c>
      <c r="AO16" s="442">
        <v>0</v>
      </c>
      <c r="AP16" s="442"/>
      <c r="AQ16">
        <f t="shared" si="2"/>
        <v>0</v>
      </c>
      <c r="AR16">
        <f t="shared" si="3"/>
        <v>0</v>
      </c>
      <c r="AS16" s="442">
        <f t="shared" si="4"/>
        <v>0</v>
      </c>
    </row>
    <row r="17" spans="1:45" ht="17" thickBot="1" x14ac:dyDescent="0.2">
      <c r="A17" s="52" t="s">
        <v>21</v>
      </c>
      <c r="B17">
        <f>'Sept Report'!I39</f>
        <v>207</v>
      </c>
      <c r="C17" s="442">
        <f>'Sept Report'!J39</f>
        <v>55102</v>
      </c>
      <c r="I17" s="52" t="s">
        <v>21</v>
      </c>
      <c r="J17">
        <f>SUM('Dec Report'!I39-'QTR Stats'!B17)</f>
        <v>168</v>
      </c>
      <c r="K17" s="442">
        <f>SUM('Dec Report'!J39-'QTR Stats'!C17)</f>
        <v>161852.20000000001</v>
      </c>
      <c r="Q17" s="52" t="s">
        <v>21</v>
      </c>
      <c r="R17">
        <f>SUM('Mar Report'!I39-('QTR Stats'!B17+'QTR Stats'!J17))</f>
        <v>195</v>
      </c>
      <c r="S17" s="442">
        <f>SUM('Mar Report'!J39-('QTR Stats'!C17+'QTR Stats'!K17))</f>
        <v>32994</v>
      </c>
      <c r="Y17" s="52" t="s">
        <v>21</v>
      </c>
      <c r="Z17">
        <f>SUM('June Report'!I39-('QTR Stats'!B17+'QTR Stats'!J17+'QTR Stats'!R17))</f>
        <v>201</v>
      </c>
      <c r="AA17" s="442">
        <f>SUM('June Report'!J39-('QTR Stats'!C17+'QTR Stats'!K17+'QTR Stats'!S17))</f>
        <v>50071</v>
      </c>
      <c r="AH17" s="56" t="s">
        <v>12</v>
      </c>
      <c r="AI17">
        <f>SUM(AI3:AI16)</f>
        <v>132</v>
      </c>
      <c r="AJ17">
        <f t="shared" ref="AJ17:AK17" si="5">SUM(AJ3:AJ16)</f>
        <v>407</v>
      </c>
      <c r="AK17" s="442">
        <f t="shared" si="5"/>
        <v>63306589.569999993</v>
      </c>
      <c r="AM17">
        <f>SUM(AM3:AM16)</f>
        <v>252</v>
      </c>
      <c r="AN17">
        <f t="shared" ref="AN17" si="6">SUM(AN3:AN16)</f>
        <v>765</v>
      </c>
      <c r="AO17" s="442">
        <f t="shared" ref="AO17" si="7">SUM(AO3:AO16)</f>
        <v>94925723.769999996</v>
      </c>
      <c r="AQ17">
        <f>SUM(AQ3:AQ16)</f>
        <v>120</v>
      </c>
      <c r="AR17">
        <f t="shared" ref="AR17" si="8">SUM(AR3:AR16)</f>
        <v>358</v>
      </c>
      <c r="AS17" s="442">
        <f t="shared" ref="AS17" si="9">SUM(AS3:AS16)</f>
        <v>31619134.199999999</v>
      </c>
    </row>
    <row r="18" spans="1:45" ht="17" thickBot="1" x14ac:dyDescent="0.2">
      <c r="A18" s="52" t="s">
        <v>22</v>
      </c>
      <c r="B18">
        <f>'Sept Report'!I40</f>
        <v>337</v>
      </c>
      <c r="C18" s="442">
        <f>'Sept Report'!J40</f>
        <v>42751</v>
      </c>
      <c r="I18" s="52" t="s">
        <v>22</v>
      </c>
      <c r="J18">
        <f>SUM('Dec Report'!I40-'QTR Stats'!B18)</f>
        <v>275</v>
      </c>
      <c r="K18" s="442">
        <f>SUM('Dec Report'!J40-'QTR Stats'!C18)</f>
        <v>29345</v>
      </c>
      <c r="Q18" s="52" t="s">
        <v>22</v>
      </c>
      <c r="R18">
        <f>SUM('Mar Report'!I40-('QTR Stats'!B18+'QTR Stats'!J18))</f>
        <v>289</v>
      </c>
      <c r="S18" s="442">
        <f>SUM('Mar Report'!J40-('QTR Stats'!C18+'QTR Stats'!K18))</f>
        <v>28487</v>
      </c>
      <c r="Y18" s="52" t="s">
        <v>22</v>
      </c>
      <c r="Z18">
        <f>SUM('June Report'!I40-('QTR Stats'!B18+'QTR Stats'!J18+'QTR Stats'!R18))</f>
        <v>308</v>
      </c>
      <c r="AA18" s="442">
        <f>SUM('June Report'!J40-('QTR Stats'!C18+'QTR Stats'!K18+'QTR Stats'!S18))</f>
        <v>31530</v>
      </c>
    </row>
    <row r="19" spans="1:45" ht="17" thickBot="1" x14ac:dyDescent="0.2">
      <c r="A19" s="55" t="s">
        <v>51</v>
      </c>
      <c r="B19">
        <f>'Sept Report'!I41</f>
        <v>27</v>
      </c>
      <c r="C19" s="442">
        <f>'Sept Report'!J41</f>
        <v>494</v>
      </c>
      <c r="I19" s="55" t="s">
        <v>51</v>
      </c>
      <c r="J19">
        <f>SUM('Dec Report'!I41-'QTR Stats'!B19)</f>
        <v>12</v>
      </c>
      <c r="K19" s="442">
        <f>SUM('Dec Report'!J41-'QTR Stats'!C19)</f>
        <v>153380.47999999998</v>
      </c>
      <c r="Q19" s="55" t="s">
        <v>51</v>
      </c>
      <c r="R19">
        <f>SUM('Mar Report'!I41-('QTR Stats'!B19+'QTR Stats'!J19))</f>
        <v>20</v>
      </c>
      <c r="S19" s="442">
        <f>SUM('Mar Report'!J41-('QTR Stats'!C19+'QTR Stats'!K19))</f>
        <v>399</v>
      </c>
      <c r="Y19" s="55" t="s">
        <v>51</v>
      </c>
      <c r="Z19">
        <f>SUM('June Report'!I41-('QTR Stats'!B19+'QTR Stats'!J19+'QTR Stats'!R19))</f>
        <v>14</v>
      </c>
      <c r="AA19" s="442">
        <f>SUM('June Report'!J41-('QTR Stats'!C19+'QTR Stats'!K19+'QTR Stats'!S19))</f>
        <v>23357.78</v>
      </c>
      <c r="AH19" s="73" t="s">
        <v>16</v>
      </c>
    </row>
    <row r="20" spans="1:45" ht="16" x14ac:dyDescent="0.15">
      <c r="B20" s="471">
        <f>SUM(B15:B19)</f>
        <v>1304</v>
      </c>
      <c r="C20" s="525">
        <f>SUM(C15:C19)</f>
        <v>842398.37</v>
      </c>
      <c r="J20" s="471">
        <f>SUM(J15:J19)</f>
        <v>922</v>
      </c>
      <c r="K20" s="525">
        <f>SUM(K15:K19)</f>
        <v>499416.43999999994</v>
      </c>
      <c r="R20" s="471">
        <f>SUM(R15:R19)</f>
        <v>945</v>
      </c>
      <c r="S20" s="525">
        <f>SUM(S15:S19)</f>
        <v>404909.06000000006</v>
      </c>
      <c r="Z20" s="471">
        <f>SUM(Z15:Z19)</f>
        <v>1243</v>
      </c>
      <c r="AA20" s="525">
        <f>SUM(AA15:AA19)</f>
        <v>515465.65999999992</v>
      </c>
      <c r="AH20" s="52" t="s">
        <v>19</v>
      </c>
      <c r="AJ20">
        <v>566</v>
      </c>
      <c r="AK20" s="442">
        <v>724721.23</v>
      </c>
      <c r="AN20">
        <v>1124</v>
      </c>
      <c r="AO20" s="442">
        <v>1354334.97</v>
      </c>
      <c r="AR20">
        <f>SUM(AN20-AJ20)</f>
        <v>558</v>
      </c>
      <c r="AS20" s="442">
        <f>SUM(AO20-AK20)</f>
        <v>629613.74</v>
      </c>
    </row>
    <row r="21" spans="1:45" ht="16" x14ac:dyDescent="0.15">
      <c r="AH21" s="52" t="s">
        <v>20</v>
      </c>
      <c r="AJ21">
        <v>634</v>
      </c>
      <c r="AK21" s="442">
        <v>174168.89999999997</v>
      </c>
      <c r="AN21">
        <v>1237</v>
      </c>
      <c r="AO21" s="442">
        <v>298091.09999999998</v>
      </c>
      <c r="AR21">
        <f t="shared" ref="AR21:AR25" si="10">SUM(AN21-AJ21)</f>
        <v>603</v>
      </c>
      <c r="AS21" s="442">
        <f t="shared" ref="AS21:AS25" si="11">SUM(AO21-AK21)</f>
        <v>123922.20000000001</v>
      </c>
    </row>
    <row r="22" spans="1:45" ht="16" x14ac:dyDescent="0.15">
      <c r="A22" s="522" t="s">
        <v>1435</v>
      </c>
      <c r="C22" s="523" cm="1">
        <f t="array" ref="C22">SUM('July Report'!B33:D33+'Aug Report'!B33:D33+'Sept Report'!B33:D33)</f>
        <v>142981879.00999999</v>
      </c>
      <c r="I22" s="522" t="s">
        <v>2432</v>
      </c>
      <c r="K22" s="523" cm="1">
        <f t="array" ref="K22">SUM('Oct Report'!B33:D33+'Nov Report'!B33:D33+'Dec Report'!B33:D33)</f>
        <v>30836901.66</v>
      </c>
      <c r="M22" s="29"/>
      <c r="Q22" s="522" t="s">
        <v>3999</v>
      </c>
      <c r="S22" s="523" cm="1">
        <f t="array" ref="S22">SUM('Jan Report '!B33:D33+'Feb Report'!B33:D33+'Mar Report'!B33:D33)</f>
        <v>59344479.07</v>
      </c>
      <c r="U22" s="29">
        <f>SUM(S22+AA22)</f>
        <v>131555864.19999999</v>
      </c>
      <c r="Y22" s="522" t="s">
        <v>4001</v>
      </c>
      <c r="AA22" s="523" cm="1">
        <f t="array" ref="AA22">SUM('Apr Report'!B33:D33+'May Report'!B33:D33+'June Report'!B33:D33)</f>
        <v>72211385.129999995</v>
      </c>
      <c r="AH22" s="52" t="s">
        <v>21</v>
      </c>
      <c r="AJ22">
        <v>375</v>
      </c>
      <c r="AK22" s="442">
        <v>216954.2</v>
      </c>
      <c r="AN22">
        <v>771</v>
      </c>
      <c r="AO22" s="442">
        <v>300019.20000000001</v>
      </c>
      <c r="AR22">
        <f t="shared" si="10"/>
        <v>396</v>
      </c>
      <c r="AS22" s="442">
        <f t="shared" si="11"/>
        <v>83065</v>
      </c>
    </row>
    <row r="23" spans="1:45" ht="16" x14ac:dyDescent="0.15">
      <c r="A23" s="522" t="s">
        <v>1436</v>
      </c>
      <c r="C23" s="523">
        <f>SUM(C24:C35)</f>
        <v>65527896.689999998</v>
      </c>
      <c r="I23" s="522" t="s">
        <v>2433</v>
      </c>
      <c r="K23" s="523">
        <f>SUM(K27:K29)</f>
        <v>63704396.630000003</v>
      </c>
      <c r="Q23" s="522" t="s">
        <v>4000</v>
      </c>
      <c r="S23" s="523">
        <f>SUM(S30:S32)</f>
        <v>54614260.5502</v>
      </c>
      <c r="U23" s="29">
        <f>SUM(C22+K22+S22)</f>
        <v>233163259.73999998</v>
      </c>
      <c r="Y23" s="522" t="s">
        <v>4002</v>
      </c>
      <c r="AA23" s="523">
        <f>SUM(AA33:AA35)</f>
        <v>94285823.799999982</v>
      </c>
      <c r="AH23" s="52" t="s">
        <v>22</v>
      </c>
      <c r="AJ23">
        <v>612</v>
      </c>
      <c r="AK23" s="442">
        <v>72096</v>
      </c>
      <c r="AN23">
        <v>1209</v>
      </c>
      <c r="AO23" s="442">
        <v>132113</v>
      </c>
      <c r="AR23">
        <f t="shared" si="10"/>
        <v>597</v>
      </c>
      <c r="AS23" s="442">
        <f t="shared" si="11"/>
        <v>60017</v>
      </c>
    </row>
    <row r="24" spans="1:45" ht="17" thickBot="1" x14ac:dyDescent="0.2">
      <c r="B24" s="23" t="s">
        <v>1422</v>
      </c>
      <c r="C24" s="442">
        <v>28596885.210000001</v>
      </c>
      <c r="J24" s="23" t="s">
        <v>1422</v>
      </c>
      <c r="K24" s="442">
        <v>28596885.210000001</v>
      </c>
      <c r="R24" s="23" t="s">
        <v>1422</v>
      </c>
      <c r="S24" s="442">
        <v>28596885.210000001</v>
      </c>
      <c r="Z24" s="23" t="s">
        <v>1422</v>
      </c>
      <c r="AA24" s="442">
        <v>28596885.210000001</v>
      </c>
      <c r="AH24" s="55" t="s">
        <v>51</v>
      </c>
      <c r="AJ24">
        <v>39</v>
      </c>
      <c r="AK24" s="442">
        <v>153874.47999999998</v>
      </c>
      <c r="AN24">
        <v>73</v>
      </c>
      <c r="AO24" s="442">
        <v>177631.25999999998</v>
      </c>
      <c r="AR24">
        <f t="shared" si="10"/>
        <v>34</v>
      </c>
      <c r="AS24" s="442">
        <f t="shared" si="11"/>
        <v>23756.78</v>
      </c>
    </row>
    <row r="25" spans="1:45" ht="17" thickBot="1" x14ac:dyDescent="0.2">
      <c r="B25" s="23" t="s">
        <v>1423</v>
      </c>
      <c r="C25" s="442">
        <v>19071772.420000002</v>
      </c>
      <c r="J25" s="23" t="s">
        <v>1423</v>
      </c>
      <c r="K25" s="442">
        <v>19071772.420000002</v>
      </c>
      <c r="R25" s="23" t="s">
        <v>1423</v>
      </c>
      <c r="S25" s="442">
        <v>19071772.420000002</v>
      </c>
      <c r="Z25" s="23" t="s">
        <v>1423</v>
      </c>
      <c r="AA25" s="442">
        <v>19071772.420000002</v>
      </c>
      <c r="AH25" s="76" t="s">
        <v>18</v>
      </c>
      <c r="AJ25">
        <f>SUM(AJ20:AJ24)</f>
        <v>2226</v>
      </c>
      <c r="AK25" s="442">
        <f>SUM(AK20:AK24)</f>
        <v>1341814.8099999998</v>
      </c>
      <c r="AN25">
        <f>SUM(AN20:AN24)</f>
        <v>4414</v>
      </c>
      <c r="AO25" s="442">
        <f>SUM(AO20:AO24)</f>
        <v>2262189.5299999998</v>
      </c>
      <c r="AR25">
        <f t="shared" si="10"/>
        <v>2188</v>
      </c>
      <c r="AS25" s="442">
        <f t="shared" si="11"/>
        <v>920374.72</v>
      </c>
    </row>
    <row r="26" spans="1:45" x14ac:dyDescent="0.15">
      <c r="B26" s="23" t="s">
        <v>1424</v>
      </c>
      <c r="C26" s="442">
        <v>17859239.059999999</v>
      </c>
      <c r="J26" s="23" t="s">
        <v>1424</v>
      </c>
      <c r="K26" s="442">
        <v>17859239.059999999</v>
      </c>
      <c r="R26" s="23" t="s">
        <v>1424</v>
      </c>
      <c r="S26" s="442">
        <v>17859239.059999999</v>
      </c>
      <c r="Z26" s="23" t="s">
        <v>1424</v>
      </c>
      <c r="AA26" s="442">
        <v>17859239.059999999</v>
      </c>
    </row>
    <row r="27" spans="1:45" x14ac:dyDescent="0.15">
      <c r="B27" s="23" t="s">
        <v>1425</v>
      </c>
      <c r="J27" s="23" t="s">
        <v>1425</v>
      </c>
      <c r="K27" s="442">
        <v>37179777.520000003</v>
      </c>
      <c r="R27" s="23" t="s">
        <v>1425</v>
      </c>
      <c r="S27" s="442">
        <v>37179777.520000003</v>
      </c>
      <c r="Z27" s="23" t="s">
        <v>1425</v>
      </c>
      <c r="AA27" s="442">
        <v>37179777.520000003</v>
      </c>
    </row>
    <row r="28" spans="1:45" x14ac:dyDescent="0.15">
      <c r="B28" s="23" t="s">
        <v>1426</v>
      </c>
      <c r="J28" s="23" t="s">
        <v>1426</v>
      </c>
      <c r="K28" s="442">
        <v>20466666.420000002</v>
      </c>
      <c r="R28" s="23" t="s">
        <v>1426</v>
      </c>
      <c r="S28" s="442">
        <v>20466666.420000002</v>
      </c>
      <c r="Z28" s="23" t="s">
        <v>1426</v>
      </c>
      <c r="AA28" s="442">
        <v>20466666.420000002</v>
      </c>
    </row>
    <row r="29" spans="1:45" x14ac:dyDescent="0.15">
      <c r="B29" s="23" t="s">
        <v>1427</v>
      </c>
      <c r="J29" s="23" t="s">
        <v>1427</v>
      </c>
      <c r="K29" s="442">
        <v>6057952.6900000004</v>
      </c>
      <c r="R29" s="23" t="s">
        <v>1427</v>
      </c>
      <c r="S29" s="442">
        <v>6057952.6900000004</v>
      </c>
      <c r="U29" s="29">
        <f>SUM(S24:S29)</f>
        <v>129232293.32000001</v>
      </c>
      <c r="Z29" s="23" t="s">
        <v>1427</v>
      </c>
      <c r="AA29" s="442">
        <v>6057952.6900000004</v>
      </c>
    </row>
    <row r="30" spans="1:45" x14ac:dyDescent="0.15">
      <c r="B30" s="23" t="s">
        <v>1428</v>
      </c>
      <c r="C30" s="442"/>
      <c r="J30" s="23" t="s">
        <v>1428</v>
      </c>
      <c r="K30" s="442"/>
      <c r="R30" s="23" t="s">
        <v>1428</v>
      </c>
      <c r="S30" s="442">
        <v>15136249.199999999</v>
      </c>
      <c r="Z30" s="23" t="s">
        <v>1428</v>
      </c>
      <c r="AA30" s="442">
        <v>15136249.199999999</v>
      </c>
    </row>
    <row r="31" spans="1:45" x14ac:dyDescent="0.15">
      <c r="B31" s="23" t="s">
        <v>1429</v>
      </c>
      <c r="C31" s="442"/>
      <c r="J31" s="23" t="s">
        <v>1429</v>
      </c>
      <c r="K31" s="442"/>
      <c r="R31" s="23" t="s">
        <v>1429</v>
      </c>
      <c r="S31" s="442">
        <v>18102093.630200006</v>
      </c>
      <c r="Z31" s="23" t="s">
        <v>1429</v>
      </c>
      <c r="AA31" s="442">
        <v>18102093.630200006</v>
      </c>
    </row>
    <row r="32" spans="1:45" x14ac:dyDescent="0.15">
      <c r="B32" s="23" t="s">
        <v>1430</v>
      </c>
      <c r="C32" s="442"/>
      <c r="J32" s="23" t="s">
        <v>1430</v>
      </c>
      <c r="K32" s="442"/>
      <c r="R32" s="23" t="s">
        <v>1430</v>
      </c>
      <c r="S32" s="442">
        <v>21375917.719999999</v>
      </c>
      <c r="Z32" s="23" t="s">
        <v>1430</v>
      </c>
      <c r="AA32" s="442">
        <v>21375917.719999999</v>
      </c>
    </row>
    <row r="33" spans="2:27" x14ac:dyDescent="0.15">
      <c r="B33" s="23" t="s">
        <v>1431</v>
      </c>
      <c r="J33" s="23" t="s">
        <v>1431</v>
      </c>
      <c r="R33" s="23" t="s">
        <v>1431</v>
      </c>
      <c r="Z33" s="23" t="s">
        <v>1431</v>
      </c>
      <c r="AA33" s="442">
        <v>28207879.859999999</v>
      </c>
    </row>
    <row r="34" spans="2:27" x14ac:dyDescent="0.15">
      <c r="B34" s="23" t="s">
        <v>1432</v>
      </c>
      <c r="J34" s="23" t="s">
        <v>1432</v>
      </c>
      <c r="R34" s="23" t="s">
        <v>1432</v>
      </c>
      <c r="Z34" s="23" t="s">
        <v>1432</v>
      </c>
      <c r="AA34" s="442">
        <v>43298818.36999999</v>
      </c>
    </row>
    <row r="35" spans="2:27" x14ac:dyDescent="0.15">
      <c r="B35" s="23" t="s">
        <v>1433</v>
      </c>
      <c r="J35" s="23" t="s">
        <v>1433</v>
      </c>
      <c r="R35" s="23" t="s">
        <v>1433</v>
      </c>
      <c r="Z35" s="23" t="s">
        <v>1433</v>
      </c>
      <c r="AA35" s="442">
        <v>22779125.569999997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July Report</vt:lpstr>
      <vt:lpstr>07 Data Dump</vt:lpstr>
      <vt:lpstr>07 Five Reports</vt:lpstr>
      <vt:lpstr>Aug Report</vt:lpstr>
      <vt:lpstr>08 Five Reports</vt:lpstr>
      <vt:lpstr>08 Data Dump</vt:lpstr>
      <vt:lpstr>Sept Report</vt:lpstr>
      <vt:lpstr>09 Five Reports</vt:lpstr>
      <vt:lpstr>09 Data Dump</vt:lpstr>
      <vt:lpstr>Oct Report</vt:lpstr>
      <vt:lpstr>10 Data Dump</vt:lpstr>
      <vt:lpstr>10 5 Reports</vt:lpstr>
      <vt:lpstr>Nov Report</vt:lpstr>
      <vt:lpstr>11 Data Dump</vt:lpstr>
      <vt:lpstr>11 5 Reports</vt:lpstr>
      <vt:lpstr>Dec Report</vt:lpstr>
      <vt:lpstr>12 Data Dump</vt:lpstr>
      <vt:lpstr>12 5 Reports</vt:lpstr>
      <vt:lpstr>Jan Report </vt:lpstr>
      <vt:lpstr>01 Five Reports</vt:lpstr>
      <vt:lpstr>01 Data Dump</vt:lpstr>
      <vt:lpstr>Feb Report</vt:lpstr>
      <vt:lpstr>02 Data Dump</vt:lpstr>
      <vt:lpstr>02 Five Reports</vt:lpstr>
      <vt:lpstr>Mar Report</vt:lpstr>
      <vt:lpstr>03 Data Dump</vt:lpstr>
      <vt:lpstr>03 Five Reports</vt:lpstr>
      <vt:lpstr>Apr Report</vt:lpstr>
      <vt:lpstr>04 Data Dump</vt:lpstr>
      <vt:lpstr>04 Five Reports</vt:lpstr>
      <vt:lpstr>May Report</vt:lpstr>
      <vt:lpstr>05 Data Dump</vt:lpstr>
      <vt:lpstr>05 Five Reports</vt:lpstr>
      <vt:lpstr>June Report</vt:lpstr>
      <vt:lpstr>06 Data Dump</vt:lpstr>
      <vt:lpstr>06 Five Reports</vt:lpstr>
      <vt:lpstr>QTR Stats</vt:lpstr>
    </vt:vector>
  </TitlesOfParts>
  <Company>City of Missoula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Rae An Sarconi</dc:creator>
  <cp:lastModifiedBy>Wyman, Luke</cp:lastModifiedBy>
  <cp:lastPrinted>2022-08-25T22:01:22Z</cp:lastPrinted>
  <dcterms:created xsi:type="dcterms:W3CDTF">2004-12-02T22:32:25Z</dcterms:created>
  <dcterms:modified xsi:type="dcterms:W3CDTF">2025-03-30T01:53:11Z</dcterms:modified>
</cp:coreProperties>
</file>