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1.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CITYFILES\DEVServices\00 REPORTS-STATS\Development Reports\Monthly Development Reports FY\FY25\"/>
    </mc:Choice>
  </mc:AlternateContent>
  <xr:revisionPtr revIDLastSave="0" documentId="13_ncr:1_{ACCD61A5-D5FE-4B5E-85CC-AFAA2CE15E0A}" xr6:coauthVersionLast="47" xr6:coauthVersionMax="47" xr10:uidLastSave="{00000000-0000-0000-0000-000000000000}"/>
  <bookViews>
    <workbookView xWindow="28680" yWindow="-120" windowWidth="29040" windowHeight="15720" tabRatio="601" xr2:uid="{00000000-000D-0000-FFFF-FFFF00000000}"/>
  </bookViews>
  <sheets>
    <sheet name="July Report" sheetId="23" r:id="rId1"/>
    <sheet name="07 Data Dump" sheetId="110" r:id="rId2"/>
    <sheet name="07 Five Reports" sheetId="114" r:id="rId3"/>
    <sheet name="Aug Report" sheetId="25" r:id="rId4"/>
    <sheet name="08 Data Dump" sheetId="111" r:id="rId5"/>
    <sheet name="08 Five Reports" sheetId="115" r:id="rId6"/>
    <sheet name="Sept Report" sheetId="28" r:id="rId7"/>
    <sheet name="09 Data Dump" sheetId="119" r:id="rId8"/>
    <sheet name="09 Five Reports" sheetId="116" r:id="rId9"/>
    <sheet name="Oct Report" sheetId="31" r:id="rId10"/>
    <sheet name="10 Data Dump" sheetId="120" r:id="rId11"/>
    <sheet name="10 Five Reports" sheetId="121" r:id="rId12"/>
    <sheet name="Nov Report" sheetId="34" r:id="rId13"/>
    <sheet name="11 Data Dump" sheetId="122" r:id="rId14"/>
    <sheet name="11 Five Reports" sheetId="123" r:id="rId15"/>
    <sheet name="Dec Report" sheetId="39" r:id="rId16"/>
    <sheet name="12 Data Dump" sheetId="124" r:id="rId17"/>
    <sheet name="12 Five Reports" sheetId="125" r:id="rId18"/>
    <sheet name="Jan Report " sheetId="42" r:id="rId19"/>
    <sheet name="01 Data Dump" sheetId="127" r:id="rId20"/>
    <sheet name="01 Five Reports" sheetId="126" r:id="rId21"/>
    <sheet name="Feb Report" sheetId="44" r:id="rId22"/>
    <sheet name="Mar Report" sheetId="47" r:id="rId23"/>
    <sheet name="Apr Report" sheetId="52" r:id="rId24"/>
    <sheet name="May Report" sheetId="55" r:id="rId25"/>
    <sheet name="June Report" sheetId="58" r:id="rId26"/>
    <sheet name="QTR Stats" sheetId="65"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5" i="42" l="1"/>
  <c r="D57" i="42"/>
  <c r="D56" i="42"/>
  <c r="D54" i="42"/>
  <c r="D52" i="42"/>
  <c r="D51" i="42"/>
  <c r="C57" i="42"/>
  <c r="C56" i="42"/>
  <c r="C54" i="42"/>
  <c r="C52" i="42"/>
  <c r="C51" i="42"/>
  <c r="D50" i="42"/>
  <c r="D49" i="42"/>
  <c r="C50" i="42"/>
  <c r="C49" i="42"/>
  <c r="D47" i="42"/>
  <c r="C47" i="42"/>
  <c r="D46" i="42"/>
  <c r="C46" i="42"/>
  <c r="C45" i="42"/>
  <c r="D40" i="42"/>
  <c r="C40" i="42"/>
  <c r="D39" i="42"/>
  <c r="C39" i="42"/>
  <c r="D37" i="42"/>
  <c r="D38" i="42"/>
  <c r="C38" i="42"/>
  <c r="D41" i="42"/>
  <c r="C41" i="42"/>
  <c r="R13" i="127"/>
  <c r="C24" i="42" s="1"/>
  <c r="I24" i="42" s="1"/>
  <c r="I24" i="44" s="1"/>
  <c r="I24" i="47" s="1"/>
  <c r="I24" i="52" s="1"/>
  <c r="I24" i="55" s="1"/>
  <c r="I24" i="58" s="1"/>
  <c r="Y13" i="127"/>
  <c r="D24" i="42" s="1"/>
  <c r="J24" i="42" s="1"/>
  <c r="J24" i="44" s="1"/>
  <c r="J24" i="47" s="1"/>
  <c r="J24" i="52" s="1"/>
  <c r="J24" i="55" s="1"/>
  <c r="J24" i="58" s="1"/>
  <c r="B66" i="127"/>
  <c r="C22" i="42" s="1"/>
  <c r="B23" i="127"/>
  <c r="C23" i="42" s="1"/>
  <c r="I23" i="42" s="1"/>
  <c r="I23" i="44" s="1"/>
  <c r="I23" i="47" s="1"/>
  <c r="I23" i="52" s="1"/>
  <c r="I23" i="55" s="1"/>
  <c r="I23" i="58" s="1"/>
  <c r="C6" i="42"/>
  <c r="I6" i="42" s="1"/>
  <c r="B6" i="42"/>
  <c r="C5" i="42"/>
  <c r="B5" i="42"/>
  <c r="Q69" i="127"/>
  <c r="Q68" i="127"/>
  <c r="O2" i="127"/>
  <c r="O3" i="127"/>
  <c r="O4" i="127"/>
  <c r="O5" i="127"/>
  <c r="O6" i="127"/>
  <c r="O7" i="127"/>
  <c r="O8" i="127"/>
  <c r="O9" i="127"/>
  <c r="O10" i="127"/>
  <c r="O11" i="127"/>
  <c r="O12" i="127"/>
  <c r="O13" i="127"/>
  <c r="O14" i="127"/>
  <c r="O15" i="127"/>
  <c r="O16" i="127"/>
  <c r="O17" i="127"/>
  <c r="O18" i="127"/>
  <c r="O19" i="127"/>
  <c r="O20" i="127"/>
  <c r="O21" i="127"/>
  <c r="O22" i="127"/>
  <c r="O24" i="127"/>
  <c r="O25" i="127"/>
  <c r="O26" i="127"/>
  <c r="O27" i="127"/>
  <c r="O28" i="127"/>
  <c r="O29" i="127"/>
  <c r="O30" i="127"/>
  <c r="O31" i="127"/>
  <c r="O32" i="127"/>
  <c r="O33" i="127"/>
  <c r="O34" i="127"/>
  <c r="O35" i="127"/>
  <c r="O36" i="127"/>
  <c r="O37" i="127"/>
  <c r="O38" i="127"/>
  <c r="O39" i="127"/>
  <c r="O40" i="127"/>
  <c r="O41" i="127"/>
  <c r="O42" i="127"/>
  <c r="O43" i="127"/>
  <c r="O44" i="127"/>
  <c r="O45" i="127"/>
  <c r="O46" i="127"/>
  <c r="O47" i="127"/>
  <c r="O48" i="127"/>
  <c r="O49" i="127"/>
  <c r="O50" i="127"/>
  <c r="O51" i="127"/>
  <c r="O52" i="127"/>
  <c r="O53" i="127"/>
  <c r="O54" i="127"/>
  <c r="O55" i="127"/>
  <c r="O56" i="127"/>
  <c r="O57" i="127"/>
  <c r="O58" i="127"/>
  <c r="O59" i="127"/>
  <c r="O60" i="127"/>
  <c r="O61" i="127"/>
  <c r="O62" i="127"/>
  <c r="O63" i="127"/>
  <c r="O64" i="127"/>
  <c r="O65" i="127"/>
  <c r="N67" i="127"/>
  <c r="O67" i="127" s="1"/>
  <c r="N68" i="127"/>
  <c r="O68" i="127" s="1"/>
  <c r="N69" i="127"/>
  <c r="O69" i="127" s="1"/>
  <c r="N70" i="127"/>
  <c r="N71" i="127"/>
  <c r="O71" i="127" s="1"/>
  <c r="N72" i="127"/>
  <c r="N74" i="127"/>
  <c r="O74" i="127"/>
  <c r="N75" i="127"/>
  <c r="O75" i="127" s="1"/>
  <c r="N2" i="127"/>
  <c r="N3" i="127"/>
  <c r="N4" i="127"/>
  <c r="N5" i="127"/>
  <c r="N6" i="127"/>
  <c r="N7" i="127"/>
  <c r="N8" i="127"/>
  <c r="N9" i="127"/>
  <c r="N10" i="127"/>
  <c r="N11" i="127"/>
  <c r="N12" i="127"/>
  <c r="N13" i="127"/>
  <c r="N14" i="127"/>
  <c r="N15" i="127"/>
  <c r="N16" i="127"/>
  <c r="N17" i="127"/>
  <c r="N18" i="127"/>
  <c r="N19" i="127"/>
  <c r="N20" i="127"/>
  <c r="N21" i="127"/>
  <c r="N22" i="127"/>
  <c r="N24" i="127"/>
  <c r="N25" i="127"/>
  <c r="N26" i="127"/>
  <c r="N27" i="127"/>
  <c r="N28" i="127"/>
  <c r="N29" i="127"/>
  <c r="N30" i="127"/>
  <c r="N31" i="127"/>
  <c r="N32" i="127"/>
  <c r="N33" i="127"/>
  <c r="N34" i="127"/>
  <c r="N35" i="127"/>
  <c r="N36" i="127"/>
  <c r="N37" i="127"/>
  <c r="N38" i="127"/>
  <c r="N39" i="127"/>
  <c r="N40" i="127"/>
  <c r="N41" i="127"/>
  <c r="N42" i="127"/>
  <c r="N43" i="127"/>
  <c r="N44" i="127"/>
  <c r="N45" i="127"/>
  <c r="N46" i="127"/>
  <c r="N47" i="127"/>
  <c r="N48" i="127"/>
  <c r="N49" i="127"/>
  <c r="N50" i="127"/>
  <c r="N51" i="127"/>
  <c r="N52" i="127"/>
  <c r="N53" i="127"/>
  <c r="N54" i="127"/>
  <c r="N55" i="127"/>
  <c r="N56" i="127"/>
  <c r="N57" i="127"/>
  <c r="N58" i="127"/>
  <c r="N59" i="127"/>
  <c r="N60" i="127"/>
  <c r="N61" i="127"/>
  <c r="N62" i="127"/>
  <c r="N63" i="127"/>
  <c r="N64" i="127"/>
  <c r="N65" i="127"/>
  <c r="K23" i="127"/>
  <c r="K77" i="127" s="1"/>
  <c r="K66" i="127"/>
  <c r="K73" i="127"/>
  <c r="J23" i="127"/>
  <c r="J66" i="127"/>
  <c r="J77" i="127" s="1"/>
  <c r="J73" i="127"/>
  <c r="I23" i="127"/>
  <c r="I66" i="127"/>
  <c r="I73" i="127"/>
  <c r="H23" i="127"/>
  <c r="H66" i="127"/>
  <c r="H77" i="127" s="1"/>
  <c r="H73" i="127"/>
  <c r="K76" i="127"/>
  <c r="J76" i="127"/>
  <c r="I76" i="127"/>
  <c r="H76" i="127"/>
  <c r="N120" i="65"/>
  <c r="N110" i="65"/>
  <c r="N111" i="65"/>
  <c r="N112" i="65"/>
  <c r="N113" i="65"/>
  <c r="N114" i="65"/>
  <c r="N109" i="65"/>
  <c r="D24" i="39"/>
  <c r="Y5" i="124"/>
  <c r="D45" i="39"/>
  <c r="D57" i="39"/>
  <c r="D56" i="39"/>
  <c r="D55" i="39"/>
  <c r="D54" i="39"/>
  <c r="D52" i="39"/>
  <c r="D51" i="39"/>
  <c r="D50" i="39"/>
  <c r="D49" i="39"/>
  <c r="D46" i="39"/>
  <c r="C45" i="39"/>
  <c r="D40" i="39"/>
  <c r="D39" i="39"/>
  <c r="D38" i="39"/>
  <c r="D37" i="39"/>
  <c r="I58" i="39"/>
  <c r="C58" i="39"/>
  <c r="C57" i="39"/>
  <c r="C56" i="39"/>
  <c r="C55" i="39"/>
  <c r="C54" i="39"/>
  <c r="C52" i="39"/>
  <c r="C51" i="39"/>
  <c r="C50" i="39"/>
  <c r="C49" i="39"/>
  <c r="C46" i="39"/>
  <c r="D41" i="39"/>
  <c r="C41" i="39"/>
  <c r="C40" i="39"/>
  <c r="C39" i="39"/>
  <c r="C38" i="39"/>
  <c r="B6" i="39"/>
  <c r="B8" i="39"/>
  <c r="B11" i="39"/>
  <c r="B12" i="39"/>
  <c r="B19" i="39"/>
  <c r="C22" i="39"/>
  <c r="C23" i="39"/>
  <c r="C25" i="39"/>
  <c r="C31" i="39"/>
  <c r="C37" i="39"/>
  <c r="D33" i="39"/>
  <c r="C28" i="39"/>
  <c r="D23" i="39"/>
  <c r="D22" i="39"/>
  <c r="D14" i="39"/>
  <c r="D13" i="39"/>
  <c r="D12" i="39"/>
  <c r="C12" i="39"/>
  <c r="D11" i="39"/>
  <c r="C11" i="39"/>
  <c r="D6" i="39"/>
  <c r="D8" i="39"/>
  <c r="C8" i="39"/>
  <c r="C6" i="39"/>
  <c r="B86" i="124"/>
  <c r="B62" i="124"/>
  <c r="B19" i="124"/>
  <c r="P158" i="122"/>
  <c r="P153" i="122"/>
  <c r="K126" i="122"/>
  <c r="Q106" i="122"/>
  <c r="M290" i="120"/>
  <c r="K290" i="120"/>
  <c r="K258" i="119"/>
  <c r="U241" i="119"/>
  <c r="T64" i="124" a="1"/>
  <c r="T64" i="124"/>
  <c r="T67" i="124"/>
  <c r="T66" i="124"/>
  <c r="T65" i="124"/>
  <c r="N61" i="124"/>
  <c r="N62" i="124"/>
  <c r="N93" i="124"/>
  <c r="O61" i="124"/>
  <c r="O62" i="124"/>
  <c r="O93" i="124"/>
  <c r="N95" i="124"/>
  <c r="O2" i="124"/>
  <c r="O3" i="124"/>
  <c r="O4" i="124"/>
  <c r="O5" i="124"/>
  <c r="O6" i="124"/>
  <c r="O7" i="124"/>
  <c r="O8" i="124"/>
  <c r="O9" i="124"/>
  <c r="O10" i="124"/>
  <c r="O11" i="124"/>
  <c r="O12" i="124"/>
  <c r="O13" i="124"/>
  <c r="O14" i="124"/>
  <c r="O15" i="124"/>
  <c r="O16" i="124"/>
  <c r="O17" i="124"/>
  <c r="O18" i="124"/>
  <c r="O19" i="124"/>
  <c r="O20" i="124"/>
  <c r="O21" i="124"/>
  <c r="O22" i="124"/>
  <c r="O23" i="124"/>
  <c r="N24" i="124"/>
  <c r="O24" i="124"/>
  <c r="O25" i="124"/>
  <c r="O26" i="124"/>
  <c r="O27" i="124"/>
  <c r="O28" i="124"/>
  <c r="O29" i="124"/>
  <c r="O30" i="124"/>
  <c r="O31" i="124"/>
  <c r="O32" i="124"/>
  <c r="O33" i="124"/>
  <c r="O34" i="124"/>
  <c r="O35" i="124"/>
  <c r="O36" i="124"/>
  <c r="O37" i="124"/>
  <c r="O38" i="124"/>
  <c r="O39" i="124"/>
  <c r="O40" i="124"/>
  <c r="O41" i="124"/>
  <c r="O42" i="124"/>
  <c r="O43" i="124"/>
  <c r="O44" i="124"/>
  <c r="O45" i="124"/>
  <c r="O46" i="124"/>
  <c r="O47" i="124"/>
  <c r="O48" i="124"/>
  <c r="O49" i="124"/>
  <c r="O50" i="124"/>
  <c r="O51" i="124"/>
  <c r="O52" i="124"/>
  <c r="O53" i="124"/>
  <c r="O54" i="124"/>
  <c r="O55" i="124"/>
  <c r="O56" i="124"/>
  <c r="O57" i="124"/>
  <c r="O58" i="124"/>
  <c r="O59" i="124"/>
  <c r="O60" i="124"/>
  <c r="N63" i="124"/>
  <c r="O63" i="124"/>
  <c r="N64" i="124"/>
  <c r="O64" i="124"/>
  <c r="N65" i="124"/>
  <c r="O65" i="124"/>
  <c r="N66" i="124"/>
  <c r="O66" i="124"/>
  <c r="N67" i="124"/>
  <c r="O67" i="124"/>
  <c r="N68" i="124"/>
  <c r="O68" i="124"/>
  <c r="N69" i="124"/>
  <c r="O69" i="124"/>
  <c r="N70" i="124"/>
  <c r="O70" i="124"/>
  <c r="N71" i="124"/>
  <c r="O71" i="124"/>
  <c r="N72" i="124"/>
  <c r="O72" i="124"/>
  <c r="N73" i="124"/>
  <c r="O73" i="124"/>
  <c r="N74" i="124"/>
  <c r="O74" i="124"/>
  <c r="N75" i="124"/>
  <c r="O75" i="124"/>
  <c r="N76" i="124"/>
  <c r="O76" i="124"/>
  <c r="N77" i="124"/>
  <c r="O77" i="124"/>
  <c r="N78" i="124"/>
  <c r="O78" i="124"/>
  <c r="N79" i="124"/>
  <c r="O79" i="124"/>
  <c r="N80" i="124"/>
  <c r="O80" i="124"/>
  <c r="N81" i="124"/>
  <c r="O81" i="124"/>
  <c r="N82" i="124"/>
  <c r="O82" i="124"/>
  <c r="N83" i="124"/>
  <c r="O83" i="124"/>
  <c r="N84" i="124"/>
  <c r="O84" i="124"/>
  <c r="N85" i="124"/>
  <c r="O85" i="124"/>
  <c r="O86" i="124"/>
  <c r="N87" i="124"/>
  <c r="O87" i="124"/>
  <c r="O88" i="124"/>
  <c r="N89" i="124"/>
  <c r="O89" i="124"/>
  <c r="O90" i="124"/>
  <c r="O91" i="124"/>
  <c r="N2" i="124"/>
  <c r="N3" i="124"/>
  <c r="N4" i="124"/>
  <c r="N5" i="124"/>
  <c r="N6" i="124"/>
  <c r="N7" i="124"/>
  <c r="N8" i="124"/>
  <c r="N9" i="124"/>
  <c r="N10" i="124"/>
  <c r="N11" i="124"/>
  <c r="N12" i="124"/>
  <c r="N13" i="124"/>
  <c r="N14" i="124"/>
  <c r="N15" i="124"/>
  <c r="N16" i="124"/>
  <c r="N17" i="124"/>
  <c r="N18" i="124"/>
  <c r="N19" i="124"/>
  <c r="N20" i="124"/>
  <c r="N21" i="124"/>
  <c r="N22" i="124"/>
  <c r="N23" i="124"/>
  <c r="N25" i="124"/>
  <c r="N26" i="124"/>
  <c r="N27" i="124"/>
  <c r="N28" i="124"/>
  <c r="N29" i="124"/>
  <c r="N30" i="124"/>
  <c r="N31" i="124"/>
  <c r="N32" i="124"/>
  <c r="N33" i="124"/>
  <c r="N34" i="124"/>
  <c r="N35" i="124"/>
  <c r="N36" i="124"/>
  <c r="N37" i="124"/>
  <c r="N38" i="124"/>
  <c r="N39" i="124"/>
  <c r="N40" i="124"/>
  <c r="N41" i="124"/>
  <c r="N42" i="124"/>
  <c r="N43" i="124"/>
  <c r="N44" i="124"/>
  <c r="N45" i="124"/>
  <c r="N46" i="124"/>
  <c r="N47" i="124"/>
  <c r="N48" i="124"/>
  <c r="N49" i="124"/>
  <c r="N50" i="124"/>
  <c r="N51" i="124"/>
  <c r="N52" i="124"/>
  <c r="N53" i="124"/>
  <c r="N54" i="124"/>
  <c r="N55" i="124"/>
  <c r="N56" i="124"/>
  <c r="N57" i="124"/>
  <c r="N58" i="124"/>
  <c r="N59" i="124"/>
  <c r="N60" i="124"/>
  <c r="N86" i="124"/>
  <c r="N88" i="124"/>
  <c r="N90" i="124"/>
  <c r="N91" i="124"/>
  <c r="K19" i="124"/>
  <c r="K62" i="124"/>
  <c r="K86" i="124"/>
  <c r="K88" i="124"/>
  <c r="K90" i="124"/>
  <c r="K93" i="124"/>
  <c r="J19" i="124"/>
  <c r="J62" i="124"/>
  <c r="J86" i="124"/>
  <c r="J88" i="124"/>
  <c r="J90" i="124"/>
  <c r="J93" i="124"/>
  <c r="I19" i="124"/>
  <c r="I62" i="124"/>
  <c r="I86" i="124"/>
  <c r="I88" i="124"/>
  <c r="I90" i="124"/>
  <c r="I93" i="124"/>
  <c r="H19" i="124"/>
  <c r="H62" i="124"/>
  <c r="H86" i="124"/>
  <c r="H88" i="124"/>
  <c r="H90" i="124"/>
  <c r="H93" i="124"/>
  <c r="O92" i="124"/>
  <c r="N92" i="124"/>
  <c r="K92" i="124"/>
  <c r="J92" i="124"/>
  <c r="I92" i="124"/>
  <c r="H92" i="124"/>
  <c r="T87" i="124"/>
  <c r="AE120" i="65"/>
  <c r="W120" i="65"/>
  <c r="O120" i="65"/>
  <c r="AE110" i="65"/>
  <c r="AE111" i="65"/>
  <c r="AE112" i="65"/>
  <c r="AE113" i="65"/>
  <c r="AE114" i="65"/>
  <c r="AE109" i="65"/>
  <c r="W110" i="65"/>
  <c r="W111" i="65"/>
  <c r="W112" i="65"/>
  <c r="W113" i="65"/>
  <c r="W114" i="65"/>
  <c r="W109" i="65"/>
  <c r="W115" i="65"/>
  <c r="O110" i="65"/>
  <c r="O111" i="65"/>
  <c r="O112" i="65"/>
  <c r="O113" i="65"/>
  <c r="O114" i="65"/>
  <c r="O109" i="65"/>
  <c r="AD115" i="65"/>
  <c r="V115" i="65"/>
  <c r="N115" i="65"/>
  <c r="AA27" i="65"/>
  <c r="S27" i="65"/>
  <c r="AA22" i="65"/>
  <c r="AA25" i="65"/>
  <c r="AA24" i="65"/>
  <c r="AA23" i="65"/>
  <c r="J37" i="39"/>
  <c r="J37" i="42"/>
  <c r="J37" i="44"/>
  <c r="J37" i="47"/>
  <c r="J37" i="52"/>
  <c r="J37" i="55"/>
  <c r="J37" i="58"/>
  <c r="K15" i="65"/>
  <c r="S15" i="65"/>
  <c r="AA15" i="65"/>
  <c r="J38" i="39"/>
  <c r="J38" i="42"/>
  <c r="J38" i="44"/>
  <c r="J38" i="47"/>
  <c r="J38" i="52"/>
  <c r="J38" i="55"/>
  <c r="J38" i="58"/>
  <c r="K16" i="65"/>
  <c r="S16" i="65"/>
  <c r="AA16" i="65"/>
  <c r="J39" i="39"/>
  <c r="J39" i="42"/>
  <c r="J39" i="44"/>
  <c r="J39" i="47"/>
  <c r="J39" i="52"/>
  <c r="J39" i="55"/>
  <c r="J39" i="58"/>
  <c r="K17" i="65"/>
  <c r="S17" i="65"/>
  <c r="AA17" i="65"/>
  <c r="J40" i="39"/>
  <c r="J40" i="42"/>
  <c r="J40" i="44"/>
  <c r="J40" i="47"/>
  <c r="J40" i="52"/>
  <c r="J40" i="55"/>
  <c r="J40" i="58"/>
  <c r="K18" i="65"/>
  <c r="S18" i="65"/>
  <c r="AA18" i="65"/>
  <c r="J41" i="39"/>
  <c r="J41" i="42"/>
  <c r="J41" i="44"/>
  <c r="J41" i="47"/>
  <c r="J41" i="52"/>
  <c r="J41" i="55"/>
  <c r="J41" i="58"/>
  <c r="K19" i="65"/>
  <c r="S19" i="65"/>
  <c r="AA19" i="65"/>
  <c r="I38" i="39"/>
  <c r="I38" i="42"/>
  <c r="I38" i="44"/>
  <c r="I38" i="47"/>
  <c r="I38" i="52"/>
  <c r="I38" i="55"/>
  <c r="I38" i="58"/>
  <c r="J16" i="65"/>
  <c r="R16" i="65"/>
  <c r="Z16" i="65"/>
  <c r="I39" i="39"/>
  <c r="I39" i="42"/>
  <c r="I39" i="44"/>
  <c r="I39" i="47"/>
  <c r="I39" i="52"/>
  <c r="I39" i="55"/>
  <c r="I39" i="58"/>
  <c r="J17" i="65"/>
  <c r="R17" i="65"/>
  <c r="Z17" i="65"/>
  <c r="I40" i="39"/>
  <c r="I40" i="42"/>
  <c r="I40" i="44"/>
  <c r="I40" i="47"/>
  <c r="I40" i="52"/>
  <c r="I40" i="55"/>
  <c r="I40" i="58"/>
  <c r="J18" i="65"/>
  <c r="R18" i="65"/>
  <c r="Z18" i="65"/>
  <c r="I41" i="39"/>
  <c r="I41" i="42"/>
  <c r="I41" i="44"/>
  <c r="I41" i="47"/>
  <c r="I41" i="52"/>
  <c r="I41" i="55"/>
  <c r="I41" i="58"/>
  <c r="J19" i="65"/>
  <c r="R19" i="65"/>
  <c r="Z19" i="65"/>
  <c r="I37" i="39"/>
  <c r="J15" i="65"/>
  <c r="J5" i="39"/>
  <c r="K3" i="65"/>
  <c r="J7" i="39"/>
  <c r="J7" i="42"/>
  <c r="J7" i="44"/>
  <c r="J7" i="47"/>
  <c r="J7" i="52"/>
  <c r="J7" i="55"/>
  <c r="J7" i="58"/>
  <c r="K5" i="65"/>
  <c r="S5" i="65"/>
  <c r="AA5" i="65"/>
  <c r="J8" i="39"/>
  <c r="J8" i="42"/>
  <c r="J8" i="44"/>
  <c r="J8" i="47"/>
  <c r="J8" i="52"/>
  <c r="J8" i="55"/>
  <c r="J8" i="58"/>
  <c r="K6" i="65"/>
  <c r="S6" i="65"/>
  <c r="AA6" i="65"/>
  <c r="J6" i="39"/>
  <c r="K4" i="65"/>
  <c r="J9" i="39"/>
  <c r="J9" i="42"/>
  <c r="J9" i="44"/>
  <c r="J9" i="47"/>
  <c r="J9" i="52"/>
  <c r="J9" i="55"/>
  <c r="J9" i="58"/>
  <c r="K7" i="65"/>
  <c r="S7" i="65"/>
  <c r="AA7" i="65"/>
  <c r="J10" i="39"/>
  <c r="J10" i="42"/>
  <c r="J10" i="44"/>
  <c r="J10" i="47"/>
  <c r="J10" i="52"/>
  <c r="J10" i="55"/>
  <c r="J10" i="58"/>
  <c r="O8" i="65"/>
  <c r="W8" i="65"/>
  <c r="AE8" i="65"/>
  <c r="J11" i="39"/>
  <c r="J11" i="42"/>
  <c r="J11" i="44"/>
  <c r="J11" i="47"/>
  <c r="J11" i="52"/>
  <c r="J11" i="55"/>
  <c r="J11" i="58"/>
  <c r="O9" i="65"/>
  <c r="W9" i="65"/>
  <c r="AE9" i="65"/>
  <c r="J12" i="39"/>
  <c r="J12" i="42"/>
  <c r="J12" i="44"/>
  <c r="J12" i="47"/>
  <c r="J12" i="52"/>
  <c r="J12" i="55"/>
  <c r="J12" i="58"/>
  <c r="O10" i="65"/>
  <c r="W10" i="65"/>
  <c r="AE10" i="65"/>
  <c r="AE11" i="65"/>
  <c r="AA8" i="65"/>
  <c r="I5" i="39"/>
  <c r="I5" i="42"/>
  <c r="I5" i="44" s="1"/>
  <c r="J3" i="65"/>
  <c r="I6" i="39"/>
  <c r="J4" i="65"/>
  <c r="I7" i="39"/>
  <c r="I7" i="42"/>
  <c r="I7" i="44"/>
  <c r="I7" i="47"/>
  <c r="I7" i="52"/>
  <c r="I7" i="55"/>
  <c r="I7" i="58"/>
  <c r="J5" i="65"/>
  <c r="R5" i="65"/>
  <c r="Z5" i="65"/>
  <c r="I8" i="39"/>
  <c r="I8" i="42"/>
  <c r="I8" i="44"/>
  <c r="I8" i="47"/>
  <c r="I8" i="52"/>
  <c r="I8" i="55"/>
  <c r="I8" i="58"/>
  <c r="J6" i="65"/>
  <c r="R6" i="65"/>
  <c r="Z6" i="65"/>
  <c r="I9" i="39"/>
  <c r="I9" i="42"/>
  <c r="I9" i="44"/>
  <c r="I9" i="47"/>
  <c r="I9" i="52"/>
  <c r="I9" i="55"/>
  <c r="I9" i="58"/>
  <c r="J7" i="65"/>
  <c r="R7" i="65"/>
  <c r="Z7" i="65"/>
  <c r="I10" i="39"/>
  <c r="I10" i="42"/>
  <c r="I10" i="44"/>
  <c r="I10" i="47"/>
  <c r="I10" i="52"/>
  <c r="I10" i="55"/>
  <c r="I10" i="58"/>
  <c r="N8" i="65"/>
  <c r="V8" i="65"/>
  <c r="AD8" i="65"/>
  <c r="I11" i="39"/>
  <c r="I11" i="42"/>
  <c r="I11" i="44"/>
  <c r="I11" i="47"/>
  <c r="I11" i="52"/>
  <c r="I11" i="55"/>
  <c r="I11" i="58"/>
  <c r="N9" i="65"/>
  <c r="V9" i="65"/>
  <c r="AD9" i="65"/>
  <c r="I12" i="39"/>
  <c r="I12" i="42"/>
  <c r="I12" i="44"/>
  <c r="I12" i="47"/>
  <c r="I12" i="52"/>
  <c r="I12" i="55"/>
  <c r="I12" i="58"/>
  <c r="N10" i="65"/>
  <c r="V10" i="65"/>
  <c r="AD10" i="65"/>
  <c r="AD11" i="65"/>
  <c r="Z8" i="65"/>
  <c r="I28" i="39"/>
  <c r="I28" i="42"/>
  <c r="I28" i="44"/>
  <c r="I28" i="47"/>
  <c r="I28" i="52"/>
  <c r="I28" i="55"/>
  <c r="I28" i="58"/>
  <c r="J9" i="65"/>
  <c r="R9" i="65"/>
  <c r="Z9" i="65"/>
  <c r="C23" i="65"/>
  <c r="C24" i="65"/>
  <c r="C25" i="65"/>
  <c r="C22" i="65"/>
  <c r="F120" i="65"/>
  <c r="C7" i="65"/>
  <c r="B7" i="65"/>
  <c r="G115" i="65"/>
  <c r="F115" i="65"/>
  <c r="S24" i="65"/>
  <c r="S25" i="65"/>
  <c r="K23" i="65"/>
  <c r="K25" i="65"/>
  <c r="J38" i="25"/>
  <c r="J38" i="28"/>
  <c r="C16" i="65"/>
  <c r="J38" i="31"/>
  <c r="J38" i="34"/>
  <c r="J39" i="25"/>
  <c r="J39" i="28"/>
  <c r="C17" i="65"/>
  <c r="J39" i="31"/>
  <c r="J39" i="34"/>
  <c r="J40" i="25"/>
  <c r="J40" i="28"/>
  <c r="C18" i="65"/>
  <c r="J40" i="31"/>
  <c r="J40" i="34"/>
  <c r="J41" i="25"/>
  <c r="J41" i="28"/>
  <c r="C19" i="65"/>
  <c r="J41" i="31"/>
  <c r="J41" i="34"/>
  <c r="I41" i="25"/>
  <c r="I41" i="28"/>
  <c r="B19" i="65"/>
  <c r="I41" i="31"/>
  <c r="I41" i="34"/>
  <c r="I40" i="25"/>
  <c r="I40" i="28"/>
  <c r="B18" i="65"/>
  <c r="I40" i="31"/>
  <c r="I40" i="34"/>
  <c r="I39" i="25"/>
  <c r="I39" i="28"/>
  <c r="B17" i="65"/>
  <c r="I39" i="31"/>
  <c r="I39" i="34"/>
  <c r="I38" i="25"/>
  <c r="I38" i="28"/>
  <c r="B16" i="65"/>
  <c r="I38" i="31"/>
  <c r="I38" i="34"/>
  <c r="J37" i="25"/>
  <c r="J37" i="28"/>
  <c r="C15" i="65"/>
  <c r="J37" i="31"/>
  <c r="J37" i="34"/>
  <c r="I37" i="25"/>
  <c r="I37" i="28"/>
  <c r="B15" i="65"/>
  <c r="I37" i="31"/>
  <c r="I37" i="34"/>
  <c r="I28" i="25"/>
  <c r="I28" i="28"/>
  <c r="B9" i="65"/>
  <c r="I28" i="31"/>
  <c r="I28" i="34"/>
  <c r="J5" i="25"/>
  <c r="J5" i="28"/>
  <c r="C3" i="65"/>
  <c r="J5" i="31"/>
  <c r="J5" i="34"/>
  <c r="J6" i="25"/>
  <c r="J6" i="28"/>
  <c r="C4" i="65"/>
  <c r="J6" i="31"/>
  <c r="J6" i="34"/>
  <c r="J7" i="25"/>
  <c r="J7" i="28"/>
  <c r="C5" i="65"/>
  <c r="J7" i="31"/>
  <c r="J7" i="34"/>
  <c r="J8" i="25"/>
  <c r="J8" i="28"/>
  <c r="C6" i="65"/>
  <c r="J8" i="31"/>
  <c r="J8" i="34"/>
  <c r="J9" i="25"/>
  <c r="J9" i="28"/>
  <c r="J9" i="31"/>
  <c r="J9" i="34"/>
  <c r="J10" i="25"/>
  <c r="J10" i="28"/>
  <c r="G8" i="65"/>
  <c r="J10" i="31"/>
  <c r="J10" i="34"/>
  <c r="J11" i="25"/>
  <c r="J11" i="28"/>
  <c r="G9" i="65"/>
  <c r="J11" i="31"/>
  <c r="J11" i="34"/>
  <c r="J12" i="25"/>
  <c r="J12" i="28"/>
  <c r="G10" i="65"/>
  <c r="J12" i="31"/>
  <c r="J12" i="34"/>
  <c r="W11" i="65"/>
  <c r="S8" i="65"/>
  <c r="I5" i="25"/>
  <c r="I5" i="28"/>
  <c r="B3" i="65"/>
  <c r="I5" i="31"/>
  <c r="I5" i="34"/>
  <c r="I6" i="25"/>
  <c r="I6" i="28"/>
  <c r="B4" i="65"/>
  <c r="I6" i="31"/>
  <c r="I6" i="34"/>
  <c r="I7" i="25"/>
  <c r="I7" i="28"/>
  <c r="B5" i="65"/>
  <c r="I7" i="31"/>
  <c r="I7" i="34"/>
  <c r="I8" i="25"/>
  <c r="I8" i="28"/>
  <c r="B6" i="65"/>
  <c r="I8" i="31"/>
  <c r="I8" i="34"/>
  <c r="I9" i="25"/>
  <c r="I9" i="28"/>
  <c r="I9" i="31"/>
  <c r="I9" i="34"/>
  <c r="I10" i="25"/>
  <c r="I10" i="28"/>
  <c r="F8" i="65"/>
  <c r="I10" i="31"/>
  <c r="I10" i="34"/>
  <c r="I11" i="25"/>
  <c r="I11" i="28"/>
  <c r="F9" i="65"/>
  <c r="I11" i="31"/>
  <c r="I11" i="34"/>
  <c r="I12" i="25"/>
  <c r="I12" i="28"/>
  <c r="F10" i="65"/>
  <c r="I12" i="31"/>
  <c r="I12" i="34"/>
  <c r="V11" i="65"/>
  <c r="R8" i="65"/>
  <c r="O11" i="65"/>
  <c r="K8" i="65"/>
  <c r="K11" i="65"/>
  <c r="N11" i="65"/>
  <c r="J8" i="65"/>
  <c r="J11" i="65"/>
  <c r="G11" i="65"/>
  <c r="C8" i="65"/>
  <c r="C11" i="65"/>
  <c r="K27" i="65"/>
  <c r="AA20" i="65"/>
  <c r="S20" i="65"/>
  <c r="F11" i="65"/>
  <c r="B8" i="65"/>
  <c r="I58" i="34"/>
  <c r="J58" i="34"/>
  <c r="D57" i="34"/>
  <c r="D56" i="34"/>
  <c r="D55" i="34"/>
  <c r="D54" i="34"/>
  <c r="D52" i="34"/>
  <c r="D51" i="34"/>
  <c r="D49" i="34"/>
  <c r="D47" i="34"/>
  <c r="D46" i="34"/>
  <c r="D45" i="34"/>
  <c r="D40" i="34"/>
  <c r="D39" i="34"/>
  <c r="D38" i="34"/>
  <c r="D37" i="34"/>
  <c r="D41" i="34"/>
  <c r="C45" i="34"/>
  <c r="C57" i="34"/>
  <c r="C56" i="34"/>
  <c r="C55" i="34"/>
  <c r="C54" i="34"/>
  <c r="C52" i="34"/>
  <c r="C51" i="34"/>
  <c r="C49" i="34"/>
  <c r="C47" i="34"/>
  <c r="C46" i="34"/>
  <c r="C41" i="34"/>
  <c r="C40" i="34"/>
  <c r="C39" i="34"/>
  <c r="C38" i="34"/>
  <c r="B6" i="34"/>
  <c r="B8" i="34"/>
  <c r="B9" i="34"/>
  <c r="B10" i="34"/>
  <c r="B12" i="34"/>
  <c r="B19" i="34"/>
  <c r="C22" i="34"/>
  <c r="C23" i="34"/>
  <c r="C25" i="34"/>
  <c r="C31" i="34"/>
  <c r="C37" i="34"/>
  <c r="C28" i="34"/>
  <c r="D22" i="34"/>
  <c r="B101" i="122"/>
  <c r="B15" i="122"/>
  <c r="D12" i="34"/>
  <c r="C12" i="34"/>
  <c r="D10" i="34"/>
  <c r="C10" i="34"/>
  <c r="D9" i="34"/>
  <c r="C9" i="34"/>
  <c r="D8" i="34"/>
  <c r="C8" i="34"/>
  <c r="D6" i="34"/>
  <c r="C6" i="34"/>
  <c r="T128" i="122"/>
  <c r="T127" i="122"/>
  <c r="S104" i="122"/>
  <c r="S105" i="122"/>
  <c r="S103" i="122"/>
  <c r="S102" i="122"/>
  <c r="N100" i="122"/>
  <c r="N101" i="122"/>
  <c r="N136" i="122"/>
  <c r="N137" i="122"/>
  <c r="N152" i="122"/>
  <c r="N153" i="122"/>
  <c r="N128" i="122"/>
  <c r="N129" i="122"/>
  <c r="N130" i="122"/>
  <c r="N131" i="122"/>
  <c r="N132" i="122"/>
  <c r="N133" i="122"/>
  <c r="N134" i="122"/>
  <c r="N138" i="122"/>
  <c r="N139" i="122"/>
  <c r="N140" i="122"/>
  <c r="N141" i="122"/>
  <c r="N142" i="122"/>
  <c r="N143" i="122"/>
  <c r="N144" i="122"/>
  <c r="N145" i="122"/>
  <c r="N146" i="122"/>
  <c r="N147" i="122"/>
  <c r="N148" i="122"/>
  <c r="N149" i="122"/>
  <c r="N150" i="122"/>
  <c r="N151" i="122"/>
  <c r="O100" i="122"/>
  <c r="O101" i="122"/>
  <c r="O136" i="122"/>
  <c r="O137" i="122"/>
  <c r="O152" i="122"/>
  <c r="O153" i="122"/>
  <c r="O128" i="122"/>
  <c r="O129" i="122"/>
  <c r="O130" i="122"/>
  <c r="O131" i="122"/>
  <c r="O132" i="122"/>
  <c r="O133" i="122"/>
  <c r="O134" i="122"/>
  <c r="O138" i="122"/>
  <c r="O139" i="122"/>
  <c r="O140" i="122"/>
  <c r="O141" i="122"/>
  <c r="O142" i="122"/>
  <c r="O143" i="122"/>
  <c r="O144" i="122"/>
  <c r="O145" i="122"/>
  <c r="O146" i="122"/>
  <c r="O147" i="122"/>
  <c r="O148" i="122"/>
  <c r="O149" i="122"/>
  <c r="O150" i="122"/>
  <c r="O151" i="122"/>
  <c r="O2" i="122"/>
  <c r="O3" i="122"/>
  <c r="O4" i="122"/>
  <c r="O5" i="122"/>
  <c r="O6" i="122"/>
  <c r="O7" i="122"/>
  <c r="O8" i="122"/>
  <c r="O9" i="122"/>
  <c r="O10" i="122"/>
  <c r="O11" i="122"/>
  <c r="O12" i="122"/>
  <c r="O13" i="122"/>
  <c r="O14" i="122"/>
  <c r="O16" i="122"/>
  <c r="O17" i="122"/>
  <c r="O18" i="122"/>
  <c r="O19" i="122"/>
  <c r="O20" i="122"/>
  <c r="O21" i="122"/>
  <c r="O22" i="122"/>
  <c r="O23" i="122"/>
  <c r="O24" i="122"/>
  <c r="O25" i="122"/>
  <c r="O26" i="122"/>
  <c r="N27" i="122"/>
  <c r="O27" i="122"/>
  <c r="O28" i="122"/>
  <c r="O29" i="122"/>
  <c r="O30" i="122"/>
  <c r="O31" i="122"/>
  <c r="O32" i="122"/>
  <c r="O33" i="122"/>
  <c r="O34" i="122"/>
  <c r="O35" i="122"/>
  <c r="O36" i="122"/>
  <c r="O37" i="122"/>
  <c r="O38" i="122"/>
  <c r="O39" i="122"/>
  <c r="O40" i="122"/>
  <c r="O41" i="122"/>
  <c r="O42" i="122"/>
  <c r="O43" i="122"/>
  <c r="O44" i="122"/>
  <c r="O45" i="122"/>
  <c r="O46" i="122"/>
  <c r="O47" i="122"/>
  <c r="O48" i="122"/>
  <c r="O49" i="122"/>
  <c r="O50" i="122"/>
  <c r="O51" i="122"/>
  <c r="O52" i="122"/>
  <c r="O53" i="122"/>
  <c r="O54" i="122"/>
  <c r="O55" i="122"/>
  <c r="O56" i="122"/>
  <c r="O57" i="122"/>
  <c r="O58" i="122"/>
  <c r="O59" i="122"/>
  <c r="O60" i="122"/>
  <c r="O61" i="122"/>
  <c r="O62" i="122"/>
  <c r="O63" i="122"/>
  <c r="O64" i="122"/>
  <c r="O65" i="122"/>
  <c r="O66" i="122"/>
  <c r="O67" i="122"/>
  <c r="O68" i="122"/>
  <c r="O69" i="122"/>
  <c r="O70" i="122"/>
  <c r="O71" i="122"/>
  <c r="O72" i="122"/>
  <c r="O73" i="122"/>
  <c r="O74" i="122"/>
  <c r="O75" i="122"/>
  <c r="O76" i="122"/>
  <c r="O77" i="122"/>
  <c r="O78" i="122"/>
  <c r="O79" i="122"/>
  <c r="O80" i="122"/>
  <c r="O81" i="122"/>
  <c r="O82" i="122"/>
  <c r="O83" i="122"/>
  <c r="O84" i="122"/>
  <c r="O85" i="122"/>
  <c r="O86" i="122"/>
  <c r="O87" i="122"/>
  <c r="O88" i="122"/>
  <c r="O89" i="122"/>
  <c r="O90" i="122"/>
  <c r="O91" i="122"/>
  <c r="O92" i="122"/>
  <c r="O93" i="122"/>
  <c r="O94" i="122"/>
  <c r="O95" i="122"/>
  <c r="O96" i="122"/>
  <c r="O97" i="122"/>
  <c r="O98" i="122"/>
  <c r="O99" i="122"/>
  <c r="N102" i="122"/>
  <c r="O102" i="122"/>
  <c r="N103" i="122"/>
  <c r="O103" i="122"/>
  <c r="N104" i="122"/>
  <c r="O104" i="122"/>
  <c r="N105" i="122"/>
  <c r="O105" i="122"/>
  <c r="N106" i="122"/>
  <c r="O106" i="122"/>
  <c r="N107" i="122"/>
  <c r="O107" i="122"/>
  <c r="N108" i="122"/>
  <c r="O108" i="122"/>
  <c r="N109" i="122"/>
  <c r="O109" i="122"/>
  <c r="N110" i="122"/>
  <c r="O110" i="122"/>
  <c r="N111" i="122"/>
  <c r="O111" i="122"/>
  <c r="N112" i="122"/>
  <c r="O112" i="122"/>
  <c r="N113" i="122"/>
  <c r="O113" i="122"/>
  <c r="N114" i="122"/>
  <c r="O114" i="122"/>
  <c r="N115" i="122"/>
  <c r="O115" i="122"/>
  <c r="N116" i="122"/>
  <c r="O116" i="122"/>
  <c r="N117" i="122"/>
  <c r="O117" i="122"/>
  <c r="N118" i="122"/>
  <c r="O118" i="122"/>
  <c r="N119" i="122"/>
  <c r="O119" i="122"/>
  <c r="N120" i="122"/>
  <c r="O120" i="122"/>
  <c r="N121" i="122"/>
  <c r="O121" i="122"/>
  <c r="N122" i="122"/>
  <c r="O122" i="122"/>
  <c r="N123" i="122"/>
  <c r="O123" i="122"/>
  <c r="N124" i="122"/>
  <c r="O124" i="122"/>
  <c r="N125" i="122"/>
  <c r="O125" i="122"/>
  <c r="O126" i="122"/>
  <c r="N127" i="122"/>
  <c r="O127" i="122"/>
  <c r="N135" i="122"/>
  <c r="O135" i="122"/>
  <c r="N154" i="122"/>
  <c r="O154" i="122"/>
  <c r="N155" i="122"/>
  <c r="O155" i="122"/>
  <c r="N156" i="122"/>
  <c r="O156" i="122"/>
  <c r="N157" i="122"/>
  <c r="O157" i="122"/>
  <c r="N3" i="122"/>
  <c r="N4" i="122"/>
  <c r="N5" i="122"/>
  <c r="N6" i="122"/>
  <c r="N7" i="122"/>
  <c r="N8" i="122"/>
  <c r="N9" i="122"/>
  <c r="N10" i="122"/>
  <c r="N11" i="122"/>
  <c r="N12" i="122"/>
  <c r="N13" i="122"/>
  <c r="N14" i="122"/>
  <c r="N15" i="122"/>
  <c r="N159" i="122"/>
  <c r="N16" i="122"/>
  <c r="N17" i="122"/>
  <c r="N18" i="122"/>
  <c r="N19" i="122"/>
  <c r="N20" i="122"/>
  <c r="N21" i="122"/>
  <c r="N22" i="122"/>
  <c r="N23" i="122"/>
  <c r="N24" i="122"/>
  <c r="N25" i="122"/>
  <c r="N26" i="122"/>
  <c r="N28" i="122"/>
  <c r="N29" i="122"/>
  <c r="N30" i="122"/>
  <c r="N31" i="122"/>
  <c r="N32" i="122"/>
  <c r="N33" i="122"/>
  <c r="N34" i="122"/>
  <c r="N35" i="122"/>
  <c r="N36" i="122"/>
  <c r="N37" i="122"/>
  <c r="N38" i="122"/>
  <c r="N39" i="122"/>
  <c r="N40" i="122"/>
  <c r="N41" i="122"/>
  <c r="N42" i="122"/>
  <c r="N43" i="122"/>
  <c r="N44" i="122"/>
  <c r="N45" i="122"/>
  <c r="N46" i="122"/>
  <c r="N47" i="122"/>
  <c r="N48" i="122"/>
  <c r="N49" i="122"/>
  <c r="N50" i="122"/>
  <c r="N51" i="122"/>
  <c r="N52" i="122"/>
  <c r="N53" i="122"/>
  <c r="N54" i="122"/>
  <c r="N55" i="122"/>
  <c r="N56" i="122"/>
  <c r="N57" i="122"/>
  <c r="N58" i="122"/>
  <c r="N59" i="122"/>
  <c r="N60" i="122"/>
  <c r="N61" i="122"/>
  <c r="N62" i="122"/>
  <c r="N63" i="122"/>
  <c r="N64" i="122"/>
  <c r="N65" i="122"/>
  <c r="N66" i="122"/>
  <c r="N67" i="122"/>
  <c r="N68" i="122"/>
  <c r="N69" i="122"/>
  <c r="N70" i="122"/>
  <c r="N71" i="122"/>
  <c r="N72" i="122"/>
  <c r="N73" i="122"/>
  <c r="N74" i="122"/>
  <c r="N75" i="122"/>
  <c r="N76" i="122"/>
  <c r="N77" i="122"/>
  <c r="N78" i="122"/>
  <c r="N79" i="122"/>
  <c r="N80" i="122"/>
  <c r="N81" i="122"/>
  <c r="N82" i="122"/>
  <c r="N83" i="122"/>
  <c r="N84" i="122"/>
  <c r="N85" i="122"/>
  <c r="N86" i="122"/>
  <c r="N87" i="122"/>
  <c r="N88" i="122"/>
  <c r="N89" i="122"/>
  <c r="N90" i="122"/>
  <c r="N91" i="122"/>
  <c r="N92" i="122"/>
  <c r="N93" i="122"/>
  <c r="N94" i="122"/>
  <c r="N95" i="122"/>
  <c r="N96" i="122"/>
  <c r="N97" i="122"/>
  <c r="N98" i="122"/>
  <c r="N99" i="122"/>
  <c r="N126" i="122"/>
  <c r="K15" i="122"/>
  <c r="K101" i="122"/>
  <c r="K159" i="122"/>
  <c r="J15" i="122"/>
  <c r="J101" i="122"/>
  <c r="J126" i="122"/>
  <c r="J159" i="122"/>
  <c r="I15" i="122"/>
  <c r="I101" i="122"/>
  <c r="I126" i="122"/>
  <c r="I159" i="122"/>
  <c r="H15" i="122"/>
  <c r="H101" i="122"/>
  <c r="H126" i="122"/>
  <c r="H159" i="122"/>
  <c r="O158" i="122"/>
  <c r="N158" i="122"/>
  <c r="K158" i="122"/>
  <c r="J158" i="122"/>
  <c r="I158" i="122"/>
  <c r="H158" i="122"/>
  <c r="D57" i="31"/>
  <c r="D56" i="31"/>
  <c r="D55" i="31"/>
  <c r="D54" i="31"/>
  <c r="D52" i="31"/>
  <c r="D51" i="31"/>
  <c r="D50" i="31"/>
  <c r="D49" i="31"/>
  <c r="D48" i="31"/>
  <c r="D47" i="31"/>
  <c r="D46" i="31"/>
  <c r="D45" i="31"/>
  <c r="D40" i="31"/>
  <c r="D39" i="31"/>
  <c r="D38" i="31"/>
  <c r="D37" i="31"/>
  <c r="D41" i="31"/>
  <c r="C56" i="31"/>
  <c r="C57" i="31"/>
  <c r="C55" i="31"/>
  <c r="C54" i="31"/>
  <c r="C52" i="31"/>
  <c r="C51" i="31"/>
  <c r="C50" i="31"/>
  <c r="C49" i="31"/>
  <c r="C48" i="31"/>
  <c r="C47" i="31"/>
  <c r="C46" i="31"/>
  <c r="C45" i="31"/>
  <c r="C41" i="31"/>
  <c r="C40" i="31"/>
  <c r="C39" i="31"/>
  <c r="C38" i="31"/>
  <c r="B49" i="120"/>
  <c r="C23" i="31"/>
  <c r="B271" i="120"/>
  <c r="C22" i="31"/>
  <c r="C25" i="31"/>
  <c r="C31" i="31"/>
  <c r="C37" i="31"/>
  <c r="D33" i="31"/>
  <c r="N299" i="120"/>
  <c r="C28" i="31"/>
  <c r="D24" i="31"/>
  <c r="D22" i="31"/>
  <c r="D23" i="31"/>
  <c r="D15" i="31"/>
  <c r="D13" i="31"/>
  <c r="D11" i="31"/>
  <c r="C11" i="31"/>
  <c r="B11" i="31"/>
  <c r="D8" i="31"/>
  <c r="C8" i="31"/>
  <c r="B8" i="31"/>
  <c r="D6" i="31"/>
  <c r="C6" i="31"/>
  <c r="B6" i="31"/>
  <c r="T275" i="120"/>
  <c r="S274" i="120"/>
  <c r="S273" i="120"/>
  <c r="S272" i="120"/>
  <c r="O2" i="120"/>
  <c r="O3" i="120"/>
  <c r="O4" i="120"/>
  <c r="O5" i="120"/>
  <c r="O6" i="120"/>
  <c r="O7" i="120"/>
  <c r="O8" i="120"/>
  <c r="O9" i="120"/>
  <c r="O10" i="120"/>
  <c r="O11" i="120"/>
  <c r="O12" i="120"/>
  <c r="O13" i="120"/>
  <c r="O14" i="120"/>
  <c r="O15" i="120"/>
  <c r="O16" i="120"/>
  <c r="O17" i="120"/>
  <c r="O18" i="120"/>
  <c r="O19" i="120"/>
  <c r="O20" i="120"/>
  <c r="O21" i="120"/>
  <c r="O22" i="120"/>
  <c r="O23" i="120"/>
  <c r="O24" i="120"/>
  <c r="O25" i="120"/>
  <c r="O26" i="120"/>
  <c r="O27" i="120"/>
  <c r="O28" i="120"/>
  <c r="O29" i="120"/>
  <c r="O30" i="120"/>
  <c r="O31" i="120"/>
  <c r="O32" i="120"/>
  <c r="O33" i="120"/>
  <c r="O34" i="120"/>
  <c r="O35" i="120"/>
  <c r="O36" i="120"/>
  <c r="O37" i="120"/>
  <c r="O38" i="120"/>
  <c r="O39" i="120"/>
  <c r="O40" i="120"/>
  <c r="O41" i="120"/>
  <c r="O42" i="120"/>
  <c r="O43" i="120"/>
  <c r="O44" i="120"/>
  <c r="O45" i="120"/>
  <c r="O46" i="120"/>
  <c r="O47" i="120"/>
  <c r="O48" i="120"/>
  <c r="O49" i="120"/>
  <c r="O50" i="120"/>
  <c r="O51" i="120"/>
  <c r="O52" i="120"/>
  <c r="O53" i="120"/>
  <c r="O54" i="120"/>
  <c r="O55" i="120"/>
  <c r="O56" i="120"/>
  <c r="O57" i="120"/>
  <c r="O58" i="120"/>
  <c r="O59" i="120"/>
  <c r="N60" i="120"/>
  <c r="O60" i="120"/>
  <c r="O61" i="120"/>
  <c r="O62" i="120"/>
  <c r="O63" i="120"/>
  <c r="O64" i="120"/>
  <c r="O65" i="120"/>
  <c r="O66" i="120"/>
  <c r="O67" i="120"/>
  <c r="O68" i="120"/>
  <c r="O69" i="120"/>
  <c r="O70" i="120"/>
  <c r="O71" i="120"/>
  <c r="O72" i="120"/>
  <c r="O73" i="120"/>
  <c r="O74" i="120"/>
  <c r="O75" i="120"/>
  <c r="O76" i="120"/>
  <c r="O77" i="120"/>
  <c r="O78" i="120"/>
  <c r="O79" i="120"/>
  <c r="O80" i="120"/>
  <c r="O81" i="120"/>
  <c r="O82" i="120"/>
  <c r="O83" i="120"/>
  <c r="O84" i="120"/>
  <c r="O85" i="120"/>
  <c r="O86" i="120"/>
  <c r="O87" i="120"/>
  <c r="O88" i="120"/>
  <c r="O89" i="120"/>
  <c r="O90" i="120"/>
  <c r="O91" i="120"/>
  <c r="O92" i="120"/>
  <c r="O93" i="120"/>
  <c r="O94" i="120"/>
  <c r="O95" i="120"/>
  <c r="O96" i="120"/>
  <c r="O97" i="120"/>
  <c r="O98" i="120"/>
  <c r="O99" i="120"/>
  <c r="O100" i="120"/>
  <c r="O101" i="120"/>
  <c r="O102" i="120"/>
  <c r="O103" i="120"/>
  <c r="O104" i="120"/>
  <c r="O105" i="120"/>
  <c r="O106" i="120"/>
  <c r="O107" i="120"/>
  <c r="O108" i="120"/>
  <c r="O109" i="120"/>
  <c r="O110" i="120"/>
  <c r="O111" i="120"/>
  <c r="O112" i="120"/>
  <c r="O113" i="120"/>
  <c r="O114" i="120"/>
  <c r="O115" i="120"/>
  <c r="O116" i="120"/>
  <c r="O117" i="120"/>
  <c r="O118" i="120"/>
  <c r="O119" i="120"/>
  <c r="O120" i="120"/>
  <c r="O121" i="120"/>
  <c r="O122" i="120"/>
  <c r="O123" i="120"/>
  <c r="O124" i="120"/>
  <c r="O125" i="120"/>
  <c r="O126" i="120"/>
  <c r="O127" i="120"/>
  <c r="O128" i="120"/>
  <c r="O129" i="120"/>
  <c r="O130" i="120"/>
  <c r="O131" i="120"/>
  <c r="O132" i="120"/>
  <c r="O133" i="120"/>
  <c r="O134" i="120"/>
  <c r="O135" i="120"/>
  <c r="O136" i="120"/>
  <c r="O137" i="120"/>
  <c r="O138" i="120"/>
  <c r="O139" i="120"/>
  <c r="O140" i="120"/>
  <c r="O141" i="120"/>
  <c r="O142" i="120"/>
  <c r="O143" i="120"/>
  <c r="O144" i="120"/>
  <c r="O145" i="120"/>
  <c r="O146" i="120"/>
  <c r="O147" i="120"/>
  <c r="O148" i="120"/>
  <c r="O149" i="120"/>
  <c r="O150" i="120"/>
  <c r="O151" i="120"/>
  <c r="O152" i="120"/>
  <c r="O153" i="120"/>
  <c r="O154" i="120"/>
  <c r="O155" i="120"/>
  <c r="O156" i="120"/>
  <c r="O157" i="120"/>
  <c r="O158" i="120"/>
  <c r="O159" i="120"/>
  <c r="O160" i="120"/>
  <c r="O161" i="120"/>
  <c r="O162" i="120"/>
  <c r="O163" i="120"/>
  <c r="O164" i="120"/>
  <c r="O165" i="120"/>
  <c r="O166" i="120"/>
  <c r="O167" i="120"/>
  <c r="O168" i="120"/>
  <c r="O169" i="120"/>
  <c r="O170" i="120"/>
  <c r="O171" i="120"/>
  <c r="O172" i="120"/>
  <c r="O173" i="120"/>
  <c r="O174" i="120"/>
  <c r="O175" i="120"/>
  <c r="O176" i="120"/>
  <c r="O177" i="120"/>
  <c r="O178" i="120"/>
  <c r="O179" i="120"/>
  <c r="O180" i="120"/>
  <c r="O181" i="120"/>
  <c r="O182" i="120"/>
  <c r="O183" i="120"/>
  <c r="O184" i="120"/>
  <c r="O185" i="120"/>
  <c r="O186" i="120"/>
  <c r="O187" i="120"/>
  <c r="O188" i="120"/>
  <c r="O189" i="120"/>
  <c r="O190" i="120"/>
  <c r="O191" i="120"/>
  <c r="O192" i="120"/>
  <c r="O193" i="120"/>
  <c r="O194" i="120"/>
  <c r="O195" i="120"/>
  <c r="O196" i="120"/>
  <c r="O197" i="120"/>
  <c r="O198" i="120"/>
  <c r="O199" i="120"/>
  <c r="O200" i="120"/>
  <c r="O201" i="120"/>
  <c r="O202" i="120"/>
  <c r="O203" i="120"/>
  <c r="O204" i="120"/>
  <c r="O205" i="120"/>
  <c r="O206" i="120"/>
  <c r="O207" i="120"/>
  <c r="O208" i="120"/>
  <c r="O209" i="120"/>
  <c r="O210" i="120"/>
  <c r="O211" i="120"/>
  <c r="O212" i="120"/>
  <c r="O213" i="120"/>
  <c r="O214" i="120"/>
  <c r="O215" i="120"/>
  <c r="O216" i="120"/>
  <c r="O217" i="120"/>
  <c r="O218" i="120"/>
  <c r="O219" i="120"/>
  <c r="O220" i="120"/>
  <c r="O221" i="120"/>
  <c r="O222" i="120"/>
  <c r="O223" i="120"/>
  <c r="O224" i="120"/>
  <c r="O225" i="120"/>
  <c r="O226" i="120"/>
  <c r="O227" i="120"/>
  <c r="O228" i="120"/>
  <c r="O229" i="120"/>
  <c r="O230" i="120"/>
  <c r="O231" i="120"/>
  <c r="O232" i="120"/>
  <c r="O233" i="120"/>
  <c r="O234" i="120"/>
  <c r="O235" i="120"/>
  <c r="O236" i="120"/>
  <c r="O237" i="120"/>
  <c r="O238" i="120"/>
  <c r="O239" i="120"/>
  <c r="O240" i="120"/>
  <c r="O241" i="120"/>
  <c r="O242" i="120"/>
  <c r="O243" i="120"/>
  <c r="O244" i="120"/>
  <c r="O245" i="120"/>
  <c r="O246" i="120"/>
  <c r="O247" i="120"/>
  <c r="O248" i="120"/>
  <c r="O249" i="120"/>
  <c r="O250" i="120"/>
  <c r="O251" i="120"/>
  <c r="O252" i="120"/>
  <c r="O253" i="120"/>
  <c r="O254" i="120"/>
  <c r="O255" i="120"/>
  <c r="O256" i="120"/>
  <c r="O257" i="120"/>
  <c r="O258" i="120"/>
  <c r="O259" i="120"/>
  <c r="O260" i="120"/>
  <c r="O261" i="120"/>
  <c r="O262" i="120"/>
  <c r="O263" i="120"/>
  <c r="O264" i="120"/>
  <c r="O265" i="120"/>
  <c r="O266" i="120"/>
  <c r="O267" i="120"/>
  <c r="O268" i="120"/>
  <c r="O269" i="120"/>
  <c r="O270" i="120"/>
  <c r="O271" i="120"/>
  <c r="N272" i="120"/>
  <c r="O272" i="120"/>
  <c r="N273" i="120"/>
  <c r="O273" i="120"/>
  <c r="N274" i="120"/>
  <c r="O274" i="120"/>
  <c r="N275" i="120"/>
  <c r="O275" i="120"/>
  <c r="N276" i="120"/>
  <c r="O276" i="120"/>
  <c r="N277" i="120"/>
  <c r="O277" i="120"/>
  <c r="N278" i="120"/>
  <c r="O278" i="120"/>
  <c r="N279" i="120"/>
  <c r="O279" i="120"/>
  <c r="N280" i="120"/>
  <c r="O280" i="120"/>
  <c r="N281" i="120"/>
  <c r="O281" i="120"/>
  <c r="N282" i="120"/>
  <c r="O282" i="120"/>
  <c r="N283" i="120"/>
  <c r="O283" i="120"/>
  <c r="N284" i="120"/>
  <c r="O284" i="120"/>
  <c r="N285" i="120"/>
  <c r="O285" i="120"/>
  <c r="N286" i="120"/>
  <c r="O286" i="120"/>
  <c r="N287" i="120"/>
  <c r="O287" i="120"/>
  <c r="N288" i="120"/>
  <c r="O288" i="120"/>
  <c r="N289" i="120"/>
  <c r="O289" i="120"/>
  <c r="O290" i="120"/>
  <c r="N291" i="120"/>
  <c r="O291" i="120"/>
  <c r="O292" i="120"/>
  <c r="N293" i="120"/>
  <c r="O293" i="120"/>
  <c r="O294" i="120"/>
  <c r="O295" i="120"/>
  <c r="O297" i="120"/>
  <c r="N2" i="120"/>
  <c r="N3" i="120"/>
  <c r="N4" i="120"/>
  <c r="N5" i="120"/>
  <c r="N6" i="120"/>
  <c r="N7" i="120"/>
  <c r="N8" i="120"/>
  <c r="N9" i="120"/>
  <c r="N10" i="120"/>
  <c r="N11" i="120"/>
  <c r="N12" i="120"/>
  <c r="N13" i="120"/>
  <c r="N14" i="120"/>
  <c r="N15" i="120"/>
  <c r="N16" i="120"/>
  <c r="N17" i="120"/>
  <c r="N18" i="120"/>
  <c r="N19" i="120"/>
  <c r="N20" i="120"/>
  <c r="N21" i="120"/>
  <c r="N22" i="120"/>
  <c r="N23" i="120"/>
  <c r="N24" i="120"/>
  <c r="N25" i="120"/>
  <c r="N26" i="120"/>
  <c r="N27" i="120"/>
  <c r="N28" i="120"/>
  <c r="N29" i="120"/>
  <c r="N30" i="120"/>
  <c r="N31" i="120"/>
  <c r="N32" i="120"/>
  <c r="N33" i="120"/>
  <c r="N34" i="120"/>
  <c r="N35" i="120"/>
  <c r="N36" i="120"/>
  <c r="N37" i="120"/>
  <c r="N38" i="120"/>
  <c r="N39" i="120"/>
  <c r="N40" i="120"/>
  <c r="N41" i="120"/>
  <c r="N42" i="120"/>
  <c r="N43" i="120"/>
  <c r="N44" i="120"/>
  <c r="N45" i="120"/>
  <c r="N46" i="120"/>
  <c r="N47" i="120"/>
  <c r="N48" i="120"/>
  <c r="N49" i="120"/>
  <c r="N50" i="120"/>
  <c r="N51" i="120"/>
  <c r="N52" i="120"/>
  <c r="N53" i="120"/>
  <c r="N54" i="120"/>
  <c r="N55" i="120"/>
  <c r="N56" i="120"/>
  <c r="N57" i="120"/>
  <c r="N58" i="120"/>
  <c r="N59" i="120"/>
  <c r="N61" i="120"/>
  <c r="N62" i="120"/>
  <c r="N63" i="120"/>
  <c r="N64" i="120"/>
  <c r="N65" i="120"/>
  <c r="N66" i="120"/>
  <c r="N67" i="120"/>
  <c r="N68" i="120"/>
  <c r="N69" i="120"/>
  <c r="N70" i="120"/>
  <c r="N71" i="120"/>
  <c r="N72" i="120"/>
  <c r="N73" i="120"/>
  <c r="N74" i="120"/>
  <c r="N75" i="120"/>
  <c r="N76" i="120"/>
  <c r="N77" i="120"/>
  <c r="N78" i="120"/>
  <c r="N79" i="120"/>
  <c r="N80" i="120"/>
  <c r="N81" i="120"/>
  <c r="N82" i="120"/>
  <c r="N83" i="120"/>
  <c r="N84" i="120"/>
  <c r="N85" i="120"/>
  <c r="N86" i="120"/>
  <c r="N87" i="120"/>
  <c r="N88" i="120"/>
  <c r="N89" i="120"/>
  <c r="N90" i="120"/>
  <c r="N91" i="120"/>
  <c r="N92" i="120"/>
  <c r="N93" i="120"/>
  <c r="N94" i="120"/>
  <c r="N95" i="120"/>
  <c r="N96" i="120"/>
  <c r="N97" i="120"/>
  <c r="N98" i="120"/>
  <c r="N99" i="120"/>
  <c r="N100" i="120"/>
  <c r="N101" i="120"/>
  <c r="N102" i="120"/>
  <c r="N103" i="120"/>
  <c r="N104" i="120"/>
  <c r="N105" i="120"/>
  <c r="N106" i="120"/>
  <c r="N107" i="120"/>
  <c r="N108" i="120"/>
  <c r="N109" i="120"/>
  <c r="N110" i="120"/>
  <c r="N111" i="120"/>
  <c r="N112" i="120"/>
  <c r="N113" i="120"/>
  <c r="N114" i="120"/>
  <c r="N115" i="120"/>
  <c r="N116" i="120"/>
  <c r="N117" i="120"/>
  <c r="N118" i="120"/>
  <c r="N119" i="120"/>
  <c r="N120" i="120"/>
  <c r="N121" i="120"/>
  <c r="N122" i="120"/>
  <c r="N123" i="120"/>
  <c r="N124" i="120"/>
  <c r="N125" i="120"/>
  <c r="N126" i="120"/>
  <c r="N127" i="120"/>
  <c r="N128" i="120"/>
  <c r="N129" i="120"/>
  <c r="N130" i="120"/>
  <c r="N131" i="120"/>
  <c r="N132" i="120"/>
  <c r="N133" i="120"/>
  <c r="N134" i="120"/>
  <c r="N135" i="120"/>
  <c r="N136" i="120"/>
  <c r="N137" i="120"/>
  <c r="N138" i="120"/>
  <c r="N139" i="120"/>
  <c r="N140" i="120"/>
  <c r="N141" i="120"/>
  <c r="N142" i="120"/>
  <c r="N143" i="120"/>
  <c r="N144" i="120"/>
  <c r="N145" i="120"/>
  <c r="N146" i="120"/>
  <c r="N147" i="120"/>
  <c r="N148" i="120"/>
  <c r="N149" i="120"/>
  <c r="N150" i="120"/>
  <c r="N151" i="120"/>
  <c r="N152" i="120"/>
  <c r="N153" i="120"/>
  <c r="N154" i="120"/>
  <c r="N155" i="120"/>
  <c r="N156" i="120"/>
  <c r="N157" i="120"/>
  <c r="N158" i="120"/>
  <c r="N159" i="120"/>
  <c r="N160" i="120"/>
  <c r="N161" i="120"/>
  <c r="N162" i="120"/>
  <c r="N163" i="120"/>
  <c r="N164" i="120"/>
  <c r="N165" i="120"/>
  <c r="N166" i="120"/>
  <c r="N167" i="120"/>
  <c r="N168" i="120"/>
  <c r="N169" i="120"/>
  <c r="N170" i="120"/>
  <c r="N171" i="120"/>
  <c r="N172" i="120"/>
  <c r="N173" i="120"/>
  <c r="N174" i="120"/>
  <c r="N175" i="120"/>
  <c r="N176" i="120"/>
  <c r="N177" i="120"/>
  <c r="N178" i="120"/>
  <c r="N179" i="120"/>
  <c r="N180" i="120"/>
  <c r="N181" i="120"/>
  <c r="N182" i="120"/>
  <c r="N183" i="120"/>
  <c r="N184" i="120"/>
  <c r="N185" i="120"/>
  <c r="N186" i="120"/>
  <c r="N187" i="120"/>
  <c r="N188" i="120"/>
  <c r="N189" i="120"/>
  <c r="N190" i="120"/>
  <c r="N191" i="120"/>
  <c r="N192" i="120"/>
  <c r="N193" i="120"/>
  <c r="N194" i="120"/>
  <c r="N195" i="120"/>
  <c r="N196" i="120"/>
  <c r="N197" i="120"/>
  <c r="N198" i="120"/>
  <c r="N199" i="120"/>
  <c r="N200" i="120"/>
  <c r="N201" i="120"/>
  <c r="N202" i="120"/>
  <c r="N203" i="120"/>
  <c r="N204" i="120"/>
  <c r="N205" i="120"/>
  <c r="N206" i="120"/>
  <c r="N207" i="120"/>
  <c r="N208" i="120"/>
  <c r="N209" i="120"/>
  <c r="N210" i="120"/>
  <c r="N211" i="120"/>
  <c r="N212" i="120"/>
  <c r="N213" i="120"/>
  <c r="N214" i="120"/>
  <c r="N215" i="120"/>
  <c r="N216" i="120"/>
  <c r="N217" i="120"/>
  <c r="N218" i="120"/>
  <c r="N219" i="120"/>
  <c r="N220" i="120"/>
  <c r="N221" i="120"/>
  <c r="N222" i="120"/>
  <c r="N223" i="120"/>
  <c r="N224" i="120"/>
  <c r="N225" i="120"/>
  <c r="N226" i="120"/>
  <c r="N227" i="120"/>
  <c r="N228" i="120"/>
  <c r="N229" i="120"/>
  <c r="N230" i="120"/>
  <c r="N231" i="120"/>
  <c r="N232" i="120"/>
  <c r="N233" i="120"/>
  <c r="N234" i="120"/>
  <c r="N235" i="120"/>
  <c r="N236" i="120"/>
  <c r="N237" i="120"/>
  <c r="N238" i="120"/>
  <c r="N239" i="120"/>
  <c r="N240" i="120"/>
  <c r="N241" i="120"/>
  <c r="N242" i="120"/>
  <c r="N243" i="120"/>
  <c r="N244" i="120"/>
  <c r="N245" i="120"/>
  <c r="N246" i="120"/>
  <c r="N247" i="120"/>
  <c r="N248" i="120"/>
  <c r="N249" i="120"/>
  <c r="N250" i="120"/>
  <c r="N251" i="120"/>
  <c r="N252" i="120"/>
  <c r="N253" i="120"/>
  <c r="N254" i="120"/>
  <c r="N255" i="120"/>
  <c r="N256" i="120"/>
  <c r="N257" i="120"/>
  <c r="N258" i="120"/>
  <c r="N259" i="120"/>
  <c r="N260" i="120"/>
  <c r="N261" i="120"/>
  <c r="N262" i="120"/>
  <c r="N263" i="120"/>
  <c r="N264" i="120"/>
  <c r="N265" i="120"/>
  <c r="N266" i="120"/>
  <c r="N267" i="120"/>
  <c r="N268" i="120"/>
  <c r="N269" i="120"/>
  <c r="N270" i="120"/>
  <c r="N271" i="120"/>
  <c r="N290" i="120"/>
  <c r="N292" i="120"/>
  <c r="N294" i="120"/>
  <c r="N295" i="120"/>
  <c r="N297" i="120"/>
  <c r="K49" i="120"/>
  <c r="K271" i="120"/>
  <c r="K292" i="120"/>
  <c r="K294" i="120"/>
  <c r="K297" i="120"/>
  <c r="J49" i="120"/>
  <c r="J271" i="120"/>
  <c r="J290" i="120"/>
  <c r="J292" i="120"/>
  <c r="J294" i="120"/>
  <c r="J297" i="120"/>
  <c r="I49" i="120"/>
  <c r="I271" i="120"/>
  <c r="I290" i="120"/>
  <c r="I292" i="120"/>
  <c r="I294" i="120"/>
  <c r="I297" i="120"/>
  <c r="H49" i="120"/>
  <c r="H271" i="120"/>
  <c r="H290" i="120"/>
  <c r="H292" i="120"/>
  <c r="H294" i="120"/>
  <c r="H297" i="120"/>
  <c r="O296" i="120"/>
  <c r="N296" i="120"/>
  <c r="K296" i="120"/>
  <c r="J296" i="120"/>
  <c r="I296" i="120"/>
  <c r="H296" i="120"/>
  <c r="D57" i="28"/>
  <c r="D56" i="28"/>
  <c r="D55" i="28"/>
  <c r="D54" i="28"/>
  <c r="D52" i="28"/>
  <c r="D51" i="28"/>
  <c r="D50" i="28"/>
  <c r="D49" i="28"/>
  <c r="D47" i="28"/>
  <c r="D46" i="28"/>
  <c r="D45" i="25"/>
  <c r="D45" i="28"/>
  <c r="D40" i="28"/>
  <c r="D39" i="28"/>
  <c r="D38" i="28"/>
  <c r="D37" i="28"/>
  <c r="D41" i="28"/>
  <c r="C57" i="28"/>
  <c r="C56" i="28"/>
  <c r="C55" i="28"/>
  <c r="C54" i="28"/>
  <c r="C52" i="28"/>
  <c r="C51" i="28"/>
  <c r="C50" i="28"/>
  <c r="C49" i="28"/>
  <c r="C47" i="28"/>
  <c r="C46" i="28"/>
  <c r="C45" i="28"/>
  <c r="C41" i="28"/>
  <c r="C40" i="28"/>
  <c r="C39" i="28"/>
  <c r="C38" i="28"/>
  <c r="B6" i="28"/>
  <c r="B7" i="28"/>
  <c r="B10" i="28"/>
  <c r="B12" i="28"/>
  <c r="B13" i="28"/>
  <c r="B15" i="28"/>
  <c r="B19" i="28"/>
  <c r="C22" i="28"/>
  <c r="C23" i="28"/>
  <c r="C24" i="28"/>
  <c r="C25" i="28"/>
  <c r="C31" i="28"/>
  <c r="C37" i="28"/>
  <c r="D33" i="28"/>
  <c r="N269" i="119"/>
  <c r="C6" i="28"/>
  <c r="C7" i="28"/>
  <c r="C10" i="28"/>
  <c r="C12" i="28"/>
  <c r="D28" i="28"/>
  <c r="D24" i="28"/>
  <c r="Y8" i="119"/>
  <c r="D23" i="28"/>
  <c r="D22" i="28"/>
  <c r="B240" i="119"/>
  <c r="B51" i="119"/>
  <c r="D15" i="28"/>
  <c r="C15" i="28"/>
  <c r="D13" i="28"/>
  <c r="C13" i="28"/>
  <c r="D12" i="28"/>
  <c r="D10" i="28"/>
  <c r="D7" i="28"/>
  <c r="D6" i="28"/>
  <c r="S245" i="119"/>
  <c r="S244" i="119"/>
  <c r="S243" i="119"/>
  <c r="S242" i="119"/>
  <c r="S241" i="119"/>
  <c r="O2" i="119"/>
  <c r="O3" i="119"/>
  <c r="O4" i="119"/>
  <c r="O5" i="119"/>
  <c r="O6" i="119"/>
  <c r="O7" i="119"/>
  <c r="O8" i="119"/>
  <c r="O9" i="119"/>
  <c r="O10" i="119"/>
  <c r="O11" i="119"/>
  <c r="O12" i="119"/>
  <c r="O13" i="119"/>
  <c r="O14" i="119"/>
  <c r="O15" i="119"/>
  <c r="O16" i="119"/>
  <c r="O17" i="119"/>
  <c r="O18" i="119"/>
  <c r="O19" i="119"/>
  <c r="O20" i="119"/>
  <c r="O21" i="119"/>
  <c r="O22" i="119"/>
  <c r="O23" i="119"/>
  <c r="O24" i="119"/>
  <c r="O25" i="119"/>
  <c r="O26" i="119"/>
  <c r="O27" i="119"/>
  <c r="O28" i="119"/>
  <c r="O29" i="119"/>
  <c r="O30" i="119"/>
  <c r="O31" i="119"/>
  <c r="O32" i="119"/>
  <c r="O33" i="119"/>
  <c r="O34" i="119"/>
  <c r="O35" i="119"/>
  <c r="O36" i="119"/>
  <c r="O37" i="119"/>
  <c r="O38" i="119"/>
  <c r="O39" i="119"/>
  <c r="O40" i="119"/>
  <c r="O41" i="119"/>
  <c r="O42" i="119"/>
  <c r="O43" i="119"/>
  <c r="O44" i="119"/>
  <c r="O45" i="119"/>
  <c r="O46" i="119"/>
  <c r="O47" i="119"/>
  <c r="O48" i="119"/>
  <c r="O49" i="119"/>
  <c r="O50" i="119"/>
  <c r="O51" i="119"/>
  <c r="O52" i="119"/>
  <c r="O53" i="119"/>
  <c r="O54" i="119"/>
  <c r="O55" i="119"/>
  <c r="O56" i="119"/>
  <c r="O57" i="119"/>
  <c r="O58" i="119"/>
  <c r="O59" i="119"/>
  <c r="O60" i="119"/>
  <c r="O61" i="119"/>
  <c r="O62" i="119"/>
  <c r="N63" i="119"/>
  <c r="O63" i="119"/>
  <c r="O64" i="119"/>
  <c r="O65" i="119"/>
  <c r="O66" i="119"/>
  <c r="O67" i="119"/>
  <c r="O68" i="119"/>
  <c r="O69" i="119"/>
  <c r="O70" i="119"/>
  <c r="O71" i="119"/>
  <c r="O72" i="119"/>
  <c r="O73" i="119"/>
  <c r="O74" i="119"/>
  <c r="O75" i="119"/>
  <c r="O76" i="119"/>
  <c r="O77" i="119"/>
  <c r="O78" i="119"/>
  <c r="O79" i="119"/>
  <c r="O80" i="119"/>
  <c r="O81" i="119"/>
  <c r="O82" i="119"/>
  <c r="O83" i="119"/>
  <c r="O84" i="119"/>
  <c r="O85" i="119"/>
  <c r="O86" i="119"/>
  <c r="O87" i="119"/>
  <c r="O88" i="119"/>
  <c r="O89" i="119"/>
  <c r="O90" i="119"/>
  <c r="O91" i="119"/>
  <c r="O92" i="119"/>
  <c r="O93" i="119"/>
  <c r="O94" i="119"/>
  <c r="O95" i="119"/>
  <c r="O96" i="119"/>
  <c r="O97" i="119"/>
  <c r="O98" i="119"/>
  <c r="O99" i="119"/>
  <c r="O100" i="119"/>
  <c r="O101" i="119"/>
  <c r="O102" i="119"/>
  <c r="O103" i="119"/>
  <c r="O104" i="119"/>
  <c r="O105" i="119"/>
  <c r="O106" i="119"/>
  <c r="O107" i="119"/>
  <c r="O108" i="119"/>
  <c r="O109" i="119"/>
  <c r="O110" i="119"/>
  <c r="O111" i="119"/>
  <c r="O112" i="119"/>
  <c r="O113" i="119"/>
  <c r="O114" i="119"/>
  <c r="O115" i="119"/>
  <c r="O116" i="119"/>
  <c r="O117" i="119"/>
  <c r="O118" i="119"/>
  <c r="O119" i="119"/>
  <c r="O120" i="119"/>
  <c r="O121" i="119"/>
  <c r="O122" i="119"/>
  <c r="O123" i="119"/>
  <c r="O124" i="119"/>
  <c r="O125" i="119"/>
  <c r="O126" i="119"/>
  <c r="O127" i="119"/>
  <c r="O128" i="119"/>
  <c r="O129" i="119"/>
  <c r="O130" i="119"/>
  <c r="O131" i="119"/>
  <c r="O132" i="119"/>
  <c r="O133" i="119"/>
  <c r="O134" i="119"/>
  <c r="O135" i="119"/>
  <c r="O136" i="119"/>
  <c r="O137" i="119"/>
  <c r="O138" i="119"/>
  <c r="O139" i="119"/>
  <c r="O140" i="119"/>
  <c r="O141" i="119"/>
  <c r="O142" i="119"/>
  <c r="O143" i="119"/>
  <c r="O144" i="119"/>
  <c r="O145" i="119"/>
  <c r="O146" i="119"/>
  <c r="O147" i="119"/>
  <c r="O148" i="119"/>
  <c r="O149" i="119"/>
  <c r="O150" i="119"/>
  <c r="O151" i="119"/>
  <c r="O152" i="119"/>
  <c r="O153" i="119"/>
  <c r="O154" i="119"/>
  <c r="O155" i="119"/>
  <c r="O156" i="119"/>
  <c r="O157" i="119"/>
  <c r="O158" i="119"/>
  <c r="O159" i="119"/>
  <c r="O160" i="119"/>
  <c r="O161" i="119"/>
  <c r="O162" i="119"/>
  <c r="O163" i="119"/>
  <c r="O164" i="119"/>
  <c r="O165" i="119"/>
  <c r="O166" i="119"/>
  <c r="O167" i="119"/>
  <c r="O168" i="119"/>
  <c r="O169" i="119"/>
  <c r="O170" i="119"/>
  <c r="O171" i="119"/>
  <c r="O172" i="119"/>
  <c r="O173" i="119"/>
  <c r="O174" i="119"/>
  <c r="O175" i="119"/>
  <c r="O176" i="119"/>
  <c r="O177" i="119"/>
  <c r="O178" i="119"/>
  <c r="O179" i="119"/>
  <c r="O180" i="119"/>
  <c r="O181" i="119"/>
  <c r="O182" i="119"/>
  <c r="O183" i="119"/>
  <c r="O184" i="119"/>
  <c r="O185" i="119"/>
  <c r="O186" i="119"/>
  <c r="O187" i="119"/>
  <c r="O188" i="119"/>
  <c r="O189" i="119"/>
  <c r="O190" i="119"/>
  <c r="O191" i="119"/>
  <c r="O192" i="119"/>
  <c r="O193" i="119"/>
  <c r="O194" i="119"/>
  <c r="O195" i="119"/>
  <c r="O196" i="119"/>
  <c r="O197" i="119"/>
  <c r="O198" i="119"/>
  <c r="O199" i="119"/>
  <c r="O200" i="119"/>
  <c r="O201" i="119"/>
  <c r="O202" i="119"/>
  <c r="O203" i="119"/>
  <c r="O204" i="119"/>
  <c r="O205" i="119"/>
  <c r="O206" i="119"/>
  <c r="O207" i="119"/>
  <c r="O208" i="119"/>
  <c r="O209" i="119"/>
  <c r="O210" i="119"/>
  <c r="O211" i="119"/>
  <c r="O212" i="119"/>
  <c r="O213" i="119"/>
  <c r="O214" i="119"/>
  <c r="O215" i="119"/>
  <c r="O216" i="119"/>
  <c r="O217" i="119"/>
  <c r="O218" i="119"/>
  <c r="O219" i="119"/>
  <c r="O220" i="119"/>
  <c r="O221" i="119"/>
  <c r="O222" i="119"/>
  <c r="O223" i="119"/>
  <c r="O224" i="119"/>
  <c r="O225" i="119"/>
  <c r="O226" i="119"/>
  <c r="O227" i="119"/>
  <c r="O228" i="119"/>
  <c r="O229" i="119"/>
  <c r="O230" i="119"/>
  <c r="O231" i="119"/>
  <c r="O232" i="119"/>
  <c r="O233" i="119"/>
  <c r="O234" i="119"/>
  <c r="O235" i="119"/>
  <c r="O236" i="119"/>
  <c r="O237" i="119"/>
  <c r="O238" i="119"/>
  <c r="O239" i="119"/>
  <c r="O240" i="119"/>
  <c r="N241" i="119"/>
  <c r="O241" i="119"/>
  <c r="N242" i="119"/>
  <c r="O242" i="119"/>
  <c r="N243" i="119"/>
  <c r="O243" i="119"/>
  <c r="N244" i="119"/>
  <c r="O244" i="119"/>
  <c r="N245" i="119"/>
  <c r="O245" i="119"/>
  <c r="N246" i="119"/>
  <c r="O246" i="119"/>
  <c r="N247" i="119"/>
  <c r="O247" i="119"/>
  <c r="N248" i="119"/>
  <c r="O248" i="119"/>
  <c r="N249" i="119"/>
  <c r="O249" i="119"/>
  <c r="N250" i="119"/>
  <c r="O250" i="119"/>
  <c r="N251" i="119"/>
  <c r="O251" i="119"/>
  <c r="N252" i="119"/>
  <c r="O252" i="119"/>
  <c r="N253" i="119"/>
  <c r="O253" i="119"/>
  <c r="N254" i="119"/>
  <c r="O254" i="119"/>
  <c r="N255" i="119"/>
  <c r="O255" i="119"/>
  <c r="N256" i="119"/>
  <c r="O256" i="119"/>
  <c r="N257" i="119"/>
  <c r="O257" i="119"/>
  <c r="O258" i="119"/>
  <c r="N259" i="119"/>
  <c r="O259" i="119"/>
  <c r="O260" i="119"/>
  <c r="N261" i="119"/>
  <c r="O261" i="119"/>
  <c r="O262" i="119"/>
  <c r="O263" i="119"/>
  <c r="N264" i="119"/>
  <c r="O264" i="119"/>
  <c r="N265" i="119"/>
  <c r="O265" i="119"/>
  <c r="O267" i="119"/>
  <c r="N2" i="119"/>
  <c r="N3" i="119"/>
  <c r="N4" i="119"/>
  <c r="N5" i="119"/>
  <c r="N6" i="119"/>
  <c r="N7" i="119"/>
  <c r="N8" i="119"/>
  <c r="N9" i="119"/>
  <c r="N10" i="119"/>
  <c r="N11" i="119"/>
  <c r="N12" i="119"/>
  <c r="N13" i="119"/>
  <c r="N14" i="119"/>
  <c r="N15" i="119"/>
  <c r="N16" i="119"/>
  <c r="N17" i="119"/>
  <c r="N18" i="119"/>
  <c r="N19" i="119"/>
  <c r="N20" i="119"/>
  <c r="N21" i="119"/>
  <c r="N22" i="119"/>
  <c r="N23" i="119"/>
  <c r="N24" i="119"/>
  <c r="N25" i="119"/>
  <c r="N26" i="119"/>
  <c r="N27" i="119"/>
  <c r="N28" i="119"/>
  <c r="N29" i="119"/>
  <c r="N30" i="119"/>
  <c r="N31" i="119"/>
  <c r="N32" i="119"/>
  <c r="N33" i="119"/>
  <c r="N34" i="119"/>
  <c r="N35" i="119"/>
  <c r="N36" i="119"/>
  <c r="N37" i="119"/>
  <c r="N38" i="119"/>
  <c r="N39" i="119"/>
  <c r="N40" i="119"/>
  <c r="N41" i="119"/>
  <c r="N42" i="119"/>
  <c r="N43" i="119"/>
  <c r="N44" i="119"/>
  <c r="N45" i="119"/>
  <c r="N46" i="119"/>
  <c r="N47" i="119"/>
  <c r="N48" i="119"/>
  <c r="N49" i="119"/>
  <c r="N50" i="119"/>
  <c r="N51" i="119"/>
  <c r="N52" i="119"/>
  <c r="N53" i="119"/>
  <c r="N54" i="119"/>
  <c r="N55" i="119"/>
  <c r="N56" i="119"/>
  <c r="N57" i="119"/>
  <c r="N58" i="119"/>
  <c r="N59" i="119"/>
  <c r="N60" i="119"/>
  <c r="N61" i="119"/>
  <c r="N62" i="119"/>
  <c r="N64" i="119"/>
  <c r="N65" i="119"/>
  <c r="N66" i="119"/>
  <c r="N67" i="119"/>
  <c r="N68" i="119"/>
  <c r="N69" i="119"/>
  <c r="N70" i="119"/>
  <c r="N71" i="119"/>
  <c r="N72" i="119"/>
  <c r="N73" i="119"/>
  <c r="N74" i="119"/>
  <c r="N75" i="119"/>
  <c r="N76" i="119"/>
  <c r="N77" i="119"/>
  <c r="N78" i="119"/>
  <c r="N79" i="119"/>
  <c r="N80" i="119"/>
  <c r="N81" i="119"/>
  <c r="N82" i="119"/>
  <c r="N83" i="119"/>
  <c r="N84" i="119"/>
  <c r="N85" i="119"/>
  <c r="N86" i="119"/>
  <c r="N87" i="119"/>
  <c r="N88" i="119"/>
  <c r="N89" i="119"/>
  <c r="N90" i="119"/>
  <c r="N91" i="119"/>
  <c r="N92" i="119"/>
  <c r="N93" i="119"/>
  <c r="N94" i="119"/>
  <c r="N95" i="119"/>
  <c r="N96" i="119"/>
  <c r="N97" i="119"/>
  <c r="N98" i="119"/>
  <c r="N99" i="119"/>
  <c r="N100" i="119"/>
  <c r="N101" i="119"/>
  <c r="N102" i="119"/>
  <c r="N103" i="119"/>
  <c r="N104" i="119"/>
  <c r="N105" i="119"/>
  <c r="N106" i="119"/>
  <c r="N107" i="119"/>
  <c r="N108" i="119"/>
  <c r="N109" i="119"/>
  <c r="N110" i="119"/>
  <c r="N111" i="119"/>
  <c r="N112" i="119"/>
  <c r="N113" i="119"/>
  <c r="N114" i="119"/>
  <c r="N115" i="119"/>
  <c r="N116" i="119"/>
  <c r="N117" i="119"/>
  <c r="N118" i="119"/>
  <c r="N119" i="119"/>
  <c r="N120" i="119"/>
  <c r="N121" i="119"/>
  <c r="N122" i="119"/>
  <c r="N123" i="119"/>
  <c r="N124" i="119"/>
  <c r="N125" i="119"/>
  <c r="N126" i="119"/>
  <c r="N127" i="119"/>
  <c r="N128" i="119"/>
  <c r="N129" i="119"/>
  <c r="N130" i="119"/>
  <c r="N131" i="119"/>
  <c r="N132" i="119"/>
  <c r="N133" i="119"/>
  <c r="N134" i="119"/>
  <c r="N135" i="119"/>
  <c r="N136" i="119"/>
  <c r="N137" i="119"/>
  <c r="N138" i="119"/>
  <c r="N139" i="119"/>
  <c r="N140" i="119"/>
  <c r="N141" i="119"/>
  <c r="N142" i="119"/>
  <c r="N143" i="119"/>
  <c r="N144" i="119"/>
  <c r="N145" i="119"/>
  <c r="N146" i="119"/>
  <c r="N147" i="119"/>
  <c r="N148" i="119"/>
  <c r="N149" i="119"/>
  <c r="N150" i="119"/>
  <c r="N151" i="119"/>
  <c r="N152" i="119"/>
  <c r="N153" i="119"/>
  <c r="N154" i="119"/>
  <c r="N155" i="119"/>
  <c r="N156" i="119"/>
  <c r="N157" i="119"/>
  <c r="N158" i="119"/>
  <c r="N159" i="119"/>
  <c r="N160" i="119"/>
  <c r="N161" i="119"/>
  <c r="N162" i="119"/>
  <c r="N163" i="119"/>
  <c r="N164" i="119"/>
  <c r="N165" i="119"/>
  <c r="N166" i="119"/>
  <c r="N167" i="119"/>
  <c r="N168" i="119"/>
  <c r="N169" i="119"/>
  <c r="N170" i="119"/>
  <c r="N171" i="119"/>
  <c r="N172" i="119"/>
  <c r="N173" i="119"/>
  <c r="N174" i="119"/>
  <c r="N175" i="119"/>
  <c r="N176" i="119"/>
  <c r="N177" i="119"/>
  <c r="N178" i="119"/>
  <c r="N179" i="119"/>
  <c r="N180" i="119"/>
  <c r="N181" i="119"/>
  <c r="N182" i="119"/>
  <c r="N183" i="119"/>
  <c r="N184" i="119"/>
  <c r="N185" i="119"/>
  <c r="N186" i="119"/>
  <c r="N187" i="119"/>
  <c r="N188" i="119"/>
  <c r="N189" i="119"/>
  <c r="N190" i="119"/>
  <c r="N191" i="119"/>
  <c r="N192" i="119"/>
  <c r="N193" i="119"/>
  <c r="N194" i="119"/>
  <c r="N195" i="119"/>
  <c r="N196" i="119"/>
  <c r="N197" i="119"/>
  <c r="N198" i="119"/>
  <c r="N199" i="119"/>
  <c r="N200" i="119"/>
  <c r="N201" i="119"/>
  <c r="N202" i="119"/>
  <c r="N203" i="119"/>
  <c r="N204" i="119"/>
  <c r="N205" i="119"/>
  <c r="N206" i="119"/>
  <c r="N207" i="119"/>
  <c r="N208" i="119"/>
  <c r="N209" i="119"/>
  <c r="N210" i="119"/>
  <c r="N211" i="119"/>
  <c r="N212" i="119"/>
  <c r="N213" i="119"/>
  <c r="N214" i="119"/>
  <c r="N215" i="119"/>
  <c r="N216" i="119"/>
  <c r="N217" i="119"/>
  <c r="N218" i="119"/>
  <c r="N219" i="119"/>
  <c r="N220" i="119"/>
  <c r="N221" i="119"/>
  <c r="N222" i="119"/>
  <c r="N223" i="119"/>
  <c r="N224" i="119"/>
  <c r="N225" i="119"/>
  <c r="N226" i="119"/>
  <c r="N227" i="119"/>
  <c r="N228" i="119"/>
  <c r="N229" i="119"/>
  <c r="N230" i="119"/>
  <c r="N231" i="119"/>
  <c r="N232" i="119"/>
  <c r="N233" i="119"/>
  <c r="N234" i="119"/>
  <c r="N235" i="119"/>
  <c r="N236" i="119"/>
  <c r="N237" i="119"/>
  <c r="N238" i="119"/>
  <c r="N239" i="119"/>
  <c r="N240" i="119"/>
  <c r="N258" i="119"/>
  <c r="N260" i="119"/>
  <c r="N262" i="119"/>
  <c r="N263" i="119"/>
  <c r="N267" i="119"/>
  <c r="K51" i="119"/>
  <c r="K240" i="119"/>
  <c r="K260" i="119"/>
  <c r="K262" i="119"/>
  <c r="K267" i="119"/>
  <c r="J51" i="119"/>
  <c r="J240" i="119"/>
  <c r="J258" i="119"/>
  <c r="J260" i="119"/>
  <c r="J262" i="119"/>
  <c r="J267" i="119"/>
  <c r="I51" i="119"/>
  <c r="I240" i="119"/>
  <c r="I258" i="119"/>
  <c r="I260" i="119"/>
  <c r="I262" i="119"/>
  <c r="I267" i="119"/>
  <c r="H51" i="119"/>
  <c r="H240" i="119"/>
  <c r="H258" i="119"/>
  <c r="H260" i="119"/>
  <c r="H262" i="119"/>
  <c r="H267" i="119"/>
  <c r="O266" i="119"/>
  <c r="N266" i="119"/>
  <c r="K266" i="119"/>
  <c r="J266" i="119"/>
  <c r="I266" i="119"/>
  <c r="H266" i="119"/>
  <c r="D57" i="25"/>
  <c r="D56" i="25"/>
  <c r="D55" i="25"/>
  <c r="D54" i="25"/>
  <c r="D52" i="25"/>
  <c r="D51" i="25"/>
  <c r="D50" i="25"/>
  <c r="D49" i="25"/>
  <c r="D47" i="25"/>
  <c r="D46" i="25"/>
  <c r="D40" i="25"/>
  <c r="D39" i="25"/>
  <c r="D38" i="25"/>
  <c r="D37" i="25"/>
  <c r="D41" i="25"/>
  <c r="C56" i="25"/>
  <c r="C55" i="25"/>
  <c r="C54" i="25"/>
  <c r="C52" i="25"/>
  <c r="C51" i="25"/>
  <c r="C50" i="25"/>
  <c r="C49" i="25"/>
  <c r="C47" i="25"/>
  <c r="C46" i="25"/>
  <c r="C45" i="25"/>
  <c r="C40" i="25"/>
  <c r="C39" i="25"/>
  <c r="C38" i="25"/>
  <c r="C41" i="25"/>
  <c r="C37" i="25"/>
  <c r="D57" i="23"/>
  <c r="D56" i="23"/>
  <c r="D55" i="23"/>
  <c r="D54" i="23"/>
  <c r="D52" i="23"/>
  <c r="D51" i="23"/>
  <c r="D50" i="23"/>
  <c r="D49" i="23"/>
  <c r="D48" i="23"/>
  <c r="D47" i="23"/>
  <c r="D46" i="23"/>
  <c r="D45" i="23"/>
  <c r="P166" i="111"/>
  <c r="C57" i="23"/>
  <c r="C56" i="23"/>
  <c r="C55" i="23"/>
  <c r="C54" i="23"/>
  <c r="C52" i="23"/>
  <c r="C51" i="23"/>
  <c r="C50" i="23"/>
  <c r="C49" i="23"/>
  <c r="C48" i="23"/>
  <c r="C47" i="23"/>
  <c r="C46" i="23"/>
  <c r="C45" i="23"/>
  <c r="D40" i="23"/>
  <c r="D39" i="23"/>
  <c r="D38" i="23"/>
  <c r="D41" i="23"/>
  <c r="D37" i="23"/>
  <c r="C40" i="23"/>
  <c r="C39" i="23"/>
  <c r="C38" i="23"/>
  <c r="C41" i="23"/>
  <c r="B5" i="23"/>
  <c r="B6" i="23"/>
  <c r="B8" i="23"/>
  <c r="B10" i="23"/>
  <c r="B13" i="23"/>
  <c r="B19" i="23"/>
  <c r="C22" i="23"/>
  <c r="C23" i="23"/>
  <c r="C25" i="23"/>
  <c r="C31" i="23"/>
  <c r="C37" i="23"/>
  <c r="D33" i="25"/>
  <c r="N187" i="111"/>
  <c r="D24" i="25"/>
  <c r="Z12" i="111"/>
  <c r="D23" i="25"/>
  <c r="C23" i="25"/>
  <c r="D22" i="25"/>
  <c r="C22" i="25"/>
  <c r="B33" i="111"/>
  <c r="B165" i="111"/>
  <c r="D15" i="25"/>
  <c r="D13" i="25"/>
  <c r="D8" i="25"/>
  <c r="C8" i="25"/>
  <c r="B8" i="25"/>
  <c r="D6" i="25"/>
  <c r="C6" i="25"/>
  <c r="D28" i="25"/>
  <c r="B6" i="25"/>
  <c r="D15" i="23"/>
  <c r="D5" i="25"/>
  <c r="C5" i="25"/>
  <c r="B5" i="25"/>
  <c r="R167" i="111"/>
  <c r="R166" i="111"/>
  <c r="D33" i="23"/>
  <c r="N137" i="110"/>
  <c r="D24" i="23" a="1"/>
  <c r="D24" i="23"/>
  <c r="D23" i="23"/>
  <c r="D22" i="23"/>
  <c r="B88" i="110"/>
  <c r="B24" i="110"/>
  <c r="D13" i="23"/>
  <c r="C13" i="23"/>
  <c r="D10" i="23"/>
  <c r="C10" i="23"/>
  <c r="D8" i="23"/>
  <c r="C8" i="23"/>
  <c r="E124" i="110"/>
  <c r="M124" i="110"/>
  <c r="D7" i="23"/>
  <c r="D6" i="23"/>
  <c r="C6" i="23"/>
  <c r="D5" i="23"/>
  <c r="C5" i="23"/>
  <c r="S92" i="110"/>
  <c r="S91" i="110"/>
  <c r="S90" i="110"/>
  <c r="S89" i="110"/>
  <c r="J123" i="110"/>
  <c r="J114" i="110"/>
  <c r="M109" i="110"/>
  <c r="K184" i="111"/>
  <c r="J184" i="111"/>
  <c r="I184" i="111"/>
  <c r="H184" i="111"/>
  <c r="K180" i="111"/>
  <c r="J180" i="111"/>
  <c r="I180" i="111"/>
  <c r="H180" i="111"/>
  <c r="K175" i="111"/>
  <c r="J175" i="111"/>
  <c r="I175" i="111"/>
  <c r="H175" i="111"/>
  <c r="K172" i="111"/>
  <c r="J172" i="111"/>
  <c r="I172" i="111"/>
  <c r="H172" i="111"/>
  <c r="K165" i="111"/>
  <c r="J165" i="111"/>
  <c r="I165" i="111"/>
  <c r="H165" i="111"/>
  <c r="K33" i="111"/>
  <c r="K185" i="111"/>
  <c r="J33" i="111"/>
  <c r="J185" i="111"/>
  <c r="I33" i="111"/>
  <c r="I185" i="111"/>
  <c r="H33" i="111"/>
  <c r="H185" i="111"/>
  <c r="N3" i="111"/>
  <c r="O3" i="111"/>
  <c r="N4" i="111"/>
  <c r="O4" i="111"/>
  <c r="N5" i="111"/>
  <c r="O5" i="111"/>
  <c r="N6" i="111"/>
  <c r="O6" i="111"/>
  <c r="N7" i="111"/>
  <c r="O7" i="111"/>
  <c r="N8" i="111"/>
  <c r="O8" i="111"/>
  <c r="N9" i="111"/>
  <c r="O9" i="111"/>
  <c r="N10" i="111"/>
  <c r="O10" i="111"/>
  <c r="N11" i="111"/>
  <c r="O11" i="111"/>
  <c r="N12" i="111"/>
  <c r="O12" i="111"/>
  <c r="N13" i="111"/>
  <c r="O13" i="111"/>
  <c r="N14" i="111"/>
  <c r="O14" i="111"/>
  <c r="N15" i="111"/>
  <c r="O15" i="111"/>
  <c r="N16" i="111"/>
  <c r="O16" i="111"/>
  <c r="N17" i="111"/>
  <c r="O17" i="111"/>
  <c r="N18" i="111"/>
  <c r="O18" i="111"/>
  <c r="N19" i="111"/>
  <c r="O19" i="111"/>
  <c r="N20" i="111"/>
  <c r="O20" i="111"/>
  <c r="N21" i="111"/>
  <c r="O21" i="111"/>
  <c r="N22" i="111"/>
  <c r="O22" i="111"/>
  <c r="N23" i="111"/>
  <c r="O23" i="111"/>
  <c r="N24" i="111"/>
  <c r="O24" i="111"/>
  <c r="N25" i="111"/>
  <c r="O25" i="111"/>
  <c r="N26" i="111"/>
  <c r="O26" i="111"/>
  <c r="N27" i="111"/>
  <c r="O27" i="111"/>
  <c r="N28" i="111"/>
  <c r="O28" i="111"/>
  <c r="N29" i="111"/>
  <c r="O29" i="111"/>
  <c r="N30" i="111"/>
  <c r="O30" i="111"/>
  <c r="N31" i="111"/>
  <c r="O31" i="111"/>
  <c r="N32" i="111"/>
  <c r="O32" i="111"/>
  <c r="N34" i="111"/>
  <c r="O34" i="111"/>
  <c r="N35" i="111"/>
  <c r="O35" i="111"/>
  <c r="N36" i="111"/>
  <c r="O36" i="111"/>
  <c r="N37" i="111"/>
  <c r="O37" i="111"/>
  <c r="N38" i="111"/>
  <c r="O38" i="111"/>
  <c r="N39" i="111"/>
  <c r="O39" i="111"/>
  <c r="N40" i="111"/>
  <c r="O40" i="111"/>
  <c r="N41" i="111"/>
  <c r="O41" i="111"/>
  <c r="N42" i="111"/>
  <c r="O42" i="111"/>
  <c r="N43" i="111"/>
  <c r="O43" i="111"/>
  <c r="N44" i="111"/>
  <c r="O44" i="111"/>
  <c r="N45" i="111"/>
  <c r="O45" i="111"/>
  <c r="N46" i="111"/>
  <c r="O46" i="111"/>
  <c r="N47" i="111"/>
  <c r="O47" i="111"/>
  <c r="N48" i="111"/>
  <c r="O48" i="111"/>
  <c r="N49" i="111"/>
  <c r="O49" i="111"/>
  <c r="N50" i="111"/>
  <c r="O50" i="111"/>
  <c r="N51" i="111"/>
  <c r="O51" i="111"/>
  <c r="N52" i="111"/>
  <c r="O52" i="111"/>
  <c r="N53" i="111"/>
  <c r="O53" i="111"/>
  <c r="N54" i="111"/>
  <c r="O54" i="111"/>
  <c r="N55" i="111"/>
  <c r="O55" i="111"/>
  <c r="N56" i="111"/>
  <c r="O56" i="111"/>
  <c r="N57" i="111"/>
  <c r="O57" i="111"/>
  <c r="N58" i="111"/>
  <c r="O58" i="111"/>
  <c r="N59" i="111"/>
  <c r="O59" i="111"/>
  <c r="N60" i="111"/>
  <c r="O60" i="111"/>
  <c r="N61" i="111"/>
  <c r="O61" i="111"/>
  <c r="N62" i="111"/>
  <c r="O62" i="111"/>
  <c r="N63" i="111"/>
  <c r="O63" i="111"/>
  <c r="N64" i="111"/>
  <c r="O64" i="111"/>
  <c r="N65" i="111"/>
  <c r="O65" i="111"/>
  <c r="N66" i="111"/>
  <c r="O66" i="111"/>
  <c r="N67" i="111"/>
  <c r="O67" i="111"/>
  <c r="N68" i="111"/>
  <c r="O68" i="111"/>
  <c r="N69" i="111"/>
  <c r="O69" i="111"/>
  <c r="N70" i="111"/>
  <c r="O70" i="111"/>
  <c r="N71" i="111"/>
  <c r="O71" i="111"/>
  <c r="N72" i="111"/>
  <c r="O72" i="111"/>
  <c r="N73" i="111"/>
  <c r="O73" i="111"/>
  <c r="N74" i="111"/>
  <c r="O74" i="111"/>
  <c r="N75" i="111"/>
  <c r="O75" i="111"/>
  <c r="N76" i="111"/>
  <c r="O76" i="111"/>
  <c r="N77" i="111"/>
  <c r="O77" i="111"/>
  <c r="N78" i="111"/>
  <c r="O78" i="111"/>
  <c r="N79" i="111"/>
  <c r="O79" i="111"/>
  <c r="N80" i="111"/>
  <c r="O80" i="111"/>
  <c r="N81" i="111"/>
  <c r="O81" i="111"/>
  <c r="N82" i="111"/>
  <c r="O82" i="111"/>
  <c r="N83" i="111"/>
  <c r="O83" i="111"/>
  <c r="N84" i="111"/>
  <c r="O84" i="111"/>
  <c r="N85" i="111"/>
  <c r="O85" i="111"/>
  <c r="N86" i="111"/>
  <c r="O86" i="111"/>
  <c r="N87" i="111"/>
  <c r="O87" i="111"/>
  <c r="N88" i="111"/>
  <c r="O88" i="111"/>
  <c r="N89" i="111"/>
  <c r="O89" i="111"/>
  <c r="N90" i="111"/>
  <c r="O90" i="111"/>
  <c r="N91" i="111"/>
  <c r="O91" i="111"/>
  <c r="N92" i="111"/>
  <c r="O92" i="111"/>
  <c r="N93" i="111"/>
  <c r="O93" i="111"/>
  <c r="N94" i="111"/>
  <c r="O94" i="111"/>
  <c r="N95" i="111"/>
  <c r="O95" i="111"/>
  <c r="N96" i="111"/>
  <c r="O96" i="111"/>
  <c r="N97" i="111"/>
  <c r="O97" i="111"/>
  <c r="N98" i="111"/>
  <c r="O98" i="111"/>
  <c r="N99" i="111"/>
  <c r="O99" i="111"/>
  <c r="N100" i="111"/>
  <c r="O100" i="111"/>
  <c r="N101" i="111"/>
  <c r="O101" i="111"/>
  <c r="N102" i="111"/>
  <c r="O102" i="111"/>
  <c r="N103" i="111"/>
  <c r="O103" i="111"/>
  <c r="N104" i="111"/>
  <c r="O104" i="111"/>
  <c r="N105" i="111"/>
  <c r="O105" i="111"/>
  <c r="N106" i="111"/>
  <c r="O106" i="111"/>
  <c r="N107" i="111"/>
  <c r="O107" i="111"/>
  <c r="N108" i="111"/>
  <c r="O108" i="111"/>
  <c r="N109" i="111"/>
  <c r="O109" i="111"/>
  <c r="N110" i="111"/>
  <c r="O110" i="111"/>
  <c r="N111" i="111"/>
  <c r="O111" i="111"/>
  <c r="N112" i="111"/>
  <c r="O112" i="111"/>
  <c r="N113" i="111"/>
  <c r="O113" i="111"/>
  <c r="N114" i="111"/>
  <c r="O114" i="111"/>
  <c r="N115" i="111"/>
  <c r="O115" i="111"/>
  <c r="N116" i="111"/>
  <c r="O116" i="111"/>
  <c r="N117" i="111"/>
  <c r="O117" i="111"/>
  <c r="N118" i="111"/>
  <c r="O118" i="111"/>
  <c r="N119" i="111"/>
  <c r="O119" i="111"/>
  <c r="N120" i="111"/>
  <c r="O120" i="111"/>
  <c r="N121" i="111"/>
  <c r="O121" i="111"/>
  <c r="N122" i="111"/>
  <c r="O122" i="111"/>
  <c r="N123" i="111"/>
  <c r="O123" i="111"/>
  <c r="N124" i="111"/>
  <c r="O124" i="111"/>
  <c r="N125" i="111"/>
  <c r="O125" i="111"/>
  <c r="N126" i="111"/>
  <c r="O126" i="111"/>
  <c r="N127" i="111"/>
  <c r="O127" i="111"/>
  <c r="N128" i="111"/>
  <c r="O128" i="111"/>
  <c r="N129" i="111"/>
  <c r="O129" i="111"/>
  <c r="N130" i="111"/>
  <c r="O130" i="111"/>
  <c r="N131" i="111"/>
  <c r="O131" i="111"/>
  <c r="N132" i="111"/>
  <c r="O132" i="111"/>
  <c r="N133" i="111"/>
  <c r="O133" i="111"/>
  <c r="N134" i="111"/>
  <c r="O134" i="111"/>
  <c r="N135" i="111"/>
  <c r="O135" i="111"/>
  <c r="N136" i="111"/>
  <c r="O136" i="111"/>
  <c r="N137" i="111"/>
  <c r="O137" i="111"/>
  <c r="N138" i="111"/>
  <c r="O138" i="111"/>
  <c r="N139" i="111"/>
  <c r="O139" i="111"/>
  <c r="N140" i="111"/>
  <c r="O140" i="111"/>
  <c r="N141" i="111"/>
  <c r="O141" i="111"/>
  <c r="N142" i="111"/>
  <c r="O142" i="111"/>
  <c r="N143" i="111"/>
  <c r="O143" i="111"/>
  <c r="N144" i="111"/>
  <c r="O144" i="111"/>
  <c r="N145" i="111"/>
  <c r="O145" i="111"/>
  <c r="N146" i="111"/>
  <c r="O146" i="111"/>
  <c r="N147" i="111"/>
  <c r="O147" i="111"/>
  <c r="N148" i="111"/>
  <c r="O148" i="111"/>
  <c r="N149" i="111"/>
  <c r="O149" i="111"/>
  <c r="N150" i="111"/>
  <c r="O150" i="111"/>
  <c r="N151" i="111"/>
  <c r="O151" i="111"/>
  <c r="N152" i="111"/>
  <c r="O152" i="111"/>
  <c r="N153" i="111"/>
  <c r="O153" i="111"/>
  <c r="N154" i="111"/>
  <c r="O154" i="111"/>
  <c r="N155" i="111"/>
  <c r="O155" i="111"/>
  <c r="N156" i="111"/>
  <c r="O156" i="111"/>
  <c r="N157" i="111"/>
  <c r="O157" i="111"/>
  <c r="N158" i="111"/>
  <c r="O158" i="111"/>
  <c r="N159" i="111"/>
  <c r="O159" i="111"/>
  <c r="N160" i="111"/>
  <c r="O160" i="111"/>
  <c r="N161" i="111"/>
  <c r="O161" i="111"/>
  <c r="N162" i="111"/>
  <c r="O162" i="111"/>
  <c r="N163" i="111"/>
  <c r="O163" i="111"/>
  <c r="N164" i="111"/>
  <c r="O164" i="111"/>
  <c r="N166" i="111"/>
  <c r="O166" i="111"/>
  <c r="N167" i="111"/>
  <c r="O167" i="111"/>
  <c r="N168" i="111"/>
  <c r="O168" i="111"/>
  <c r="N169" i="111"/>
  <c r="O169" i="111"/>
  <c r="N170" i="111"/>
  <c r="O170" i="111"/>
  <c r="N171" i="111"/>
  <c r="O171" i="111"/>
  <c r="N173" i="111"/>
  <c r="O173" i="111"/>
  <c r="N174" i="111"/>
  <c r="O174" i="111"/>
  <c r="N176" i="111"/>
  <c r="O176" i="111"/>
  <c r="N177" i="111"/>
  <c r="O177" i="111"/>
  <c r="N178" i="111"/>
  <c r="O178" i="111"/>
  <c r="N179" i="111"/>
  <c r="O179" i="111"/>
  <c r="N181" i="111"/>
  <c r="O181" i="111"/>
  <c r="N182" i="111"/>
  <c r="O182" i="111"/>
  <c r="N183" i="111"/>
  <c r="O183" i="111"/>
  <c r="O2" i="111"/>
  <c r="N2" i="111"/>
  <c r="K134" i="110"/>
  <c r="J134" i="110"/>
  <c r="I134" i="110"/>
  <c r="H134" i="110"/>
  <c r="K130" i="110"/>
  <c r="J130" i="110"/>
  <c r="I130" i="110"/>
  <c r="H130" i="110"/>
  <c r="K112" i="110"/>
  <c r="J112" i="110"/>
  <c r="I112" i="110"/>
  <c r="H112" i="110"/>
  <c r="K109" i="110"/>
  <c r="J109" i="110"/>
  <c r="I109" i="110"/>
  <c r="H109" i="110"/>
  <c r="K88" i="110"/>
  <c r="J88" i="110"/>
  <c r="I88" i="110"/>
  <c r="H88" i="110"/>
  <c r="K24" i="110"/>
  <c r="J24" i="110"/>
  <c r="I24" i="110"/>
  <c r="H24" i="110"/>
  <c r="N4" i="110"/>
  <c r="O4" i="110"/>
  <c r="N5" i="110"/>
  <c r="O5" i="110"/>
  <c r="N6" i="110"/>
  <c r="O6" i="110"/>
  <c r="N7" i="110"/>
  <c r="O7" i="110"/>
  <c r="N8" i="110"/>
  <c r="O8" i="110"/>
  <c r="N9" i="110"/>
  <c r="O9" i="110"/>
  <c r="N10" i="110"/>
  <c r="O10" i="110"/>
  <c r="N11" i="110"/>
  <c r="O11" i="110"/>
  <c r="N12" i="110"/>
  <c r="O12" i="110"/>
  <c r="N13" i="110"/>
  <c r="O13" i="110"/>
  <c r="N14" i="110"/>
  <c r="O14" i="110"/>
  <c r="N15" i="110"/>
  <c r="O15" i="110"/>
  <c r="N16" i="110"/>
  <c r="O16" i="110"/>
  <c r="N17" i="110"/>
  <c r="O17" i="110"/>
  <c r="N18" i="110"/>
  <c r="O18" i="110"/>
  <c r="N19" i="110"/>
  <c r="O19" i="110"/>
  <c r="N20" i="110"/>
  <c r="O20" i="110"/>
  <c r="N21" i="110"/>
  <c r="O21" i="110"/>
  <c r="N23" i="110"/>
  <c r="O23" i="110"/>
  <c r="N25" i="110"/>
  <c r="O25" i="110"/>
  <c r="N26" i="110"/>
  <c r="O26" i="110"/>
  <c r="N27" i="110"/>
  <c r="O27" i="110"/>
  <c r="N28" i="110"/>
  <c r="O28" i="110"/>
  <c r="N29" i="110"/>
  <c r="O29" i="110"/>
  <c r="N30" i="110"/>
  <c r="O30" i="110"/>
  <c r="N31" i="110"/>
  <c r="O31" i="110"/>
  <c r="N32" i="110"/>
  <c r="O32" i="110"/>
  <c r="N33" i="110"/>
  <c r="O33" i="110"/>
  <c r="N34" i="110"/>
  <c r="O34" i="110"/>
  <c r="N35" i="110"/>
  <c r="O35" i="110"/>
  <c r="N36" i="110"/>
  <c r="O36" i="110"/>
  <c r="N37" i="110"/>
  <c r="O37" i="110"/>
  <c r="N38" i="110"/>
  <c r="O38" i="110"/>
  <c r="N39" i="110"/>
  <c r="O39" i="110"/>
  <c r="N40" i="110"/>
  <c r="O40" i="110"/>
  <c r="N41" i="110"/>
  <c r="O41" i="110"/>
  <c r="N42" i="110"/>
  <c r="O42" i="110"/>
  <c r="N43" i="110"/>
  <c r="O43" i="110"/>
  <c r="N44" i="110"/>
  <c r="O44" i="110"/>
  <c r="N45" i="110"/>
  <c r="O45" i="110"/>
  <c r="N46" i="110"/>
  <c r="O46" i="110"/>
  <c r="N47" i="110"/>
  <c r="O47" i="110"/>
  <c r="N48" i="110"/>
  <c r="O48" i="110"/>
  <c r="N49" i="110"/>
  <c r="O49" i="110"/>
  <c r="N50" i="110"/>
  <c r="O50" i="110"/>
  <c r="N51" i="110"/>
  <c r="O51" i="110"/>
  <c r="N52" i="110"/>
  <c r="O52" i="110"/>
  <c r="N53" i="110"/>
  <c r="O53" i="110"/>
  <c r="N54" i="110"/>
  <c r="O54" i="110"/>
  <c r="N55" i="110"/>
  <c r="O55" i="110"/>
  <c r="N56" i="110"/>
  <c r="O56" i="110"/>
  <c r="N57" i="110"/>
  <c r="O57" i="110"/>
  <c r="N58" i="110"/>
  <c r="O58" i="110"/>
  <c r="N59" i="110"/>
  <c r="O59" i="110"/>
  <c r="N60" i="110"/>
  <c r="O60" i="110"/>
  <c r="N61" i="110"/>
  <c r="O61" i="110"/>
  <c r="N62" i="110"/>
  <c r="O62" i="110"/>
  <c r="N63" i="110"/>
  <c r="O63" i="110"/>
  <c r="N64" i="110"/>
  <c r="O64" i="110"/>
  <c r="N65" i="110"/>
  <c r="O65" i="110"/>
  <c r="N66" i="110"/>
  <c r="O66" i="110"/>
  <c r="N67" i="110"/>
  <c r="O67" i="110"/>
  <c r="N68" i="110"/>
  <c r="O68" i="110"/>
  <c r="N69" i="110"/>
  <c r="O69" i="110"/>
  <c r="N70" i="110"/>
  <c r="O70" i="110"/>
  <c r="N71" i="110"/>
  <c r="O71" i="110"/>
  <c r="N72" i="110"/>
  <c r="O72" i="110"/>
  <c r="N73" i="110"/>
  <c r="O73" i="110"/>
  <c r="N74" i="110"/>
  <c r="O74" i="110"/>
  <c r="N75" i="110"/>
  <c r="O75" i="110"/>
  <c r="N76" i="110"/>
  <c r="O76" i="110"/>
  <c r="N77" i="110"/>
  <c r="O77" i="110"/>
  <c r="N78" i="110"/>
  <c r="O78" i="110"/>
  <c r="N79" i="110"/>
  <c r="O79" i="110"/>
  <c r="N80" i="110"/>
  <c r="O80" i="110"/>
  <c r="N81" i="110"/>
  <c r="O81" i="110"/>
  <c r="N82" i="110"/>
  <c r="O82" i="110"/>
  <c r="N83" i="110"/>
  <c r="O83" i="110"/>
  <c r="N84" i="110"/>
  <c r="O84" i="110"/>
  <c r="N85" i="110"/>
  <c r="O85" i="110"/>
  <c r="N86" i="110"/>
  <c r="O86" i="110"/>
  <c r="N87" i="110"/>
  <c r="O87" i="110"/>
  <c r="N89" i="110"/>
  <c r="O89" i="110"/>
  <c r="N90" i="110"/>
  <c r="O90" i="110"/>
  <c r="N91" i="110"/>
  <c r="O91" i="110"/>
  <c r="N92" i="110"/>
  <c r="O92" i="110"/>
  <c r="N93" i="110"/>
  <c r="O93" i="110"/>
  <c r="N94" i="110"/>
  <c r="O94" i="110"/>
  <c r="N95" i="110"/>
  <c r="O95" i="110"/>
  <c r="N96" i="110"/>
  <c r="O96" i="110"/>
  <c r="N97" i="110"/>
  <c r="O97" i="110"/>
  <c r="N98" i="110"/>
  <c r="O98" i="110"/>
  <c r="N99" i="110"/>
  <c r="O99" i="110"/>
  <c r="N100" i="110"/>
  <c r="O100" i="110"/>
  <c r="N101" i="110"/>
  <c r="O101" i="110"/>
  <c r="N102" i="110"/>
  <c r="O102" i="110"/>
  <c r="N103" i="110"/>
  <c r="O103" i="110"/>
  <c r="N104" i="110"/>
  <c r="O104" i="110"/>
  <c r="N105" i="110"/>
  <c r="O105" i="110"/>
  <c r="N106" i="110"/>
  <c r="O106" i="110"/>
  <c r="N107" i="110"/>
  <c r="O107" i="110"/>
  <c r="N108" i="110"/>
  <c r="O108" i="110"/>
  <c r="N110" i="110"/>
  <c r="O110" i="110"/>
  <c r="N111" i="110"/>
  <c r="O111" i="110"/>
  <c r="N22" i="110"/>
  <c r="O22" i="110"/>
  <c r="N113" i="110"/>
  <c r="O113" i="110"/>
  <c r="N114" i="110"/>
  <c r="O114" i="110"/>
  <c r="N115" i="110"/>
  <c r="O115" i="110"/>
  <c r="N116" i="110"/>
  <c r="O116" i="110"/>
  <c r="N117" i="110"/>
  <c r="O117" i="110"/>
  <c r="N118" i="110"/>
  <c r="O118" i="110"/>
  <c r="N119" i="110"/>
  <c r="O119" i="110"/>
  <c r="N120" i="110"/>
  <c r="O120" i="110"/>
  <c r="N121" i="110"/>
  <c r="O121" i="110"/>
  <c r="N122" i="110"/>
  <c r="O122" i="110"/>
  <c r="N123" i="110"/>
  <c r="O123" i="110"/>
  <c r="N125" i="110"/>
  <c r="O125" i="110"/>
  <c r="N126" i="110"/>
  <c r="O126" i="110"/>
  <c r="N127" i="110"/>
  <c r="O127" i="110"/>
  <c r="N128" i="110"/>
  <c r="O128" i="110"/>
  <c r="N129" i="110"/>
  <c r="O129" i="110"/>
  <c r="N131" i="110"/>
  <c r="O131" i="110"/>
  <c r="N132" i="110"/>
  <c r="O132" i="110"/>
  <c r="N133" i="110"/>
  <c r="O133" i="110"/>
  <c r="O3" i="110"/>
  <c r="N3" i="110"/>
  <c r="O2" i="110"/>
  <c r="N2" i="110"/>
  <c r="H124" i="110"/>
  <c r="H135" i="110"/>
  <c r="I124" i="110"/>
  <c r="I135" i="110"/>
  <c r="J124" i="110"/>
  <c r="J135" i="110"/>
  <c r="K124" i="110"/>
  <c r="K135" i="110"/>
  <c r="N33" i="111"/>
  <c r="O33" i="111"/>
  <c r="O184" i="111"/>
  <c r="N184" i="111"/>
  <c r="O180" i="111"/>
  <c r="N180" i="111"/>
  <c r="O175" i="111"/>
  <c r="N175" i="111"/>
  <c r="O172" i="111"/>
  <c r="N172" i="111"/>
  <c r="O165" i="111"/>
  <c r="N165" i="111"/>
  <c r="N24" i="110"/>
  <c r="O24" i="110"/>
  <c r="O134" i="110"/>
  <c r="N134" i="110"/>
  <c r="O130" i="110"/>
  <c r="N130" i="110"/>
  <c r="O112" i="110"/>
  <c r="N112" i="110"/>
  <c r="O109" i="110"/>
  <c r="N109" i="110"/>
  <c r="O88" i="110"/>
  <c r="O124" i="110"/>
  <c r="N88" i="110"/>
  <c r="N124" i="110"/>
  <c r="O185" i="111"/>
  <c r="N185" i="111"/>
  <c r="O135" i="110"/>
  <c r="N135" i="110"/>
  <c r="L58" i="23"/>
  <c r="M58" i="23"/>
  <c r="F37" i="55"/>
  <c r="F37" i="52"/>
  <c r="F37" i="47"/>
  <c r="F37" i="44"/>
  <c r="F37" i="42"/>
  <c r="E19" i="39"/>
  <c r="F25" i="39"/>
  <c r="F31" i="39"/>
  <c r="F37" i="39"/>
  <c r="E19" i="34"/>
  <c r="F25" i="34"/>
  <c r="F31" i="34"/>
  <c r="F37" i="34"/>
  <c r="D28" i="34"/>
  <c r="E19" i="31"/>
  <c r="F25" i="31"/>
  <c r="F31" i="31"/>
  <c r="F37" i="31"/>
  <c r="E19" i="28"/>
  <c r="F25" i="28"/>
  <c r="F31" i="28"/>
  <c r="F37" i="28"/>
  <c r="F37" i="25"/>
  <c r="C27" i="65"/>
  <c r="G59" i="23"/>
  <c r="F59" i="23"/>
  <c r="D59" i="23"/>
  <c r="C59" i="23"/>
  <c r="I58" i="23"/>
  <c r="I58" i="25"/>
  <c r="J58" i="23"/>
  <c r="J58" i="25"/>
  <c r="F19" i="23"/>
  <c r="G19" i="23"/>
  <c r="E19" i="23"/>
  <c r="K6" i="23"/>
  <c r="L6" i="23"/>
  <c r="M6" i="23"/>
  <c r="K7" i="23"/>
  <c r="L7" i="23"/>
  <c r="M7" i="23"/>
  <c r="K8" i="23"/>
  <c r="L8" i="23"/>
  <c r="M8" i="23"/>
  <c r="K9" i="23"/>
  <c r="L9" i="23"/>
  <c r="M9" i="23"/>
  <c r="K10" i="23"/>
  <c r="L10" i="23"/>
  <c r="M10" i="23"/>
  <c r="K11" i="23"/>
  <c r="L11" i="23"/>
  <c r="M11" i="23"/>
  <c r="K12" i="23"/>
  <c r="L12" i="23"/>
  <c r="M12" i="23"/>
  <c r="K13" i="23"/>
  <c r="L13" i="23"/>
  <c r="M13" i="23"/>
  <c r="K14" i="23"/>
  <c r="L14" i="23"/>
  <c r="M14" i="23"/>
  <c r="K15" i="23"/>
  <c r="L15" i="23"/>
  <c r="M15" i="23"/>
  <c r="K16" i="23"/>
  <c r="L16" i="23"/>
  <c r="M16" i="23"/>
  <c r="K17" i="23"/>
  <c r="L17" i="23"/>
  <c r="M17" i="23"/>
  <c r="K18" i="23"/>
  <c r="L18" i="23"/>
  <c r="M18" i="23"/>
  <c r="L5" i="23"/>
  <c r="L19" i="23"/>
  <c r="M5" i="23"/>
  <c r="M19" i="23"/>
  <c r="K5" i="23"/>
  <c r="K19" i="23"/>
  <c r="L23" i="23"/>
  <c r="M23" i="23"/>
  <c r="L24" i="23"/>
  <c r="M24" i="23"/>
  <c r="M22" i="23"/>
  <c r="M25" i="23"/>
  <c r="L22" i="23"/>
  <c r="L25" i="23"/>
  <c r="G25" i="23"/>
  <c r="F25" i="23"/>
  <c r="F31" i="23"/>
  <c r="G31" i="23"/>
  <c r="G28" i="23"/>
  <c r="L38" i="23"/>
  <c r="M38" i="23"/>
  <c r="L39" i="23"/>
  <c r="M39" i="23"/>
  <c r="L40" i="23"/>
  <c r="M40" i="23"/>
  <c r="L41" i="23"/>
  <c r="M41" i="23"/>
  <c r="M37" i="23"/>
  <c r="L37" i="23"/>
  <c r="L46" i="23"/>
  <c r="M46" i="23"/>
  <c r="L47" i="23"/>
  <c r="M47" i="23"/>
  <c r="L48" i="23"/>
  <c r="M48" i="23"/>
  <c r="L49" i="23"/>
  <c r="M49" i="23"/>
  <c r="L50" i="23"/>
  <c r="M50" i="23"/>
  <c r="L51" i="23"/>
  <c r="M51" i="23"/>
  <c r="L52" i="23"/>
  <c r="M52" i="23"/>
  <c r="L53" i="23"/>
  <c r="M53" i="23"/>
  <c r="L54" i="23"/>
  <c r="M54" i="23"/>
  <c r="L55" i="23"/>
  <c r="M55" i="23"/>
  <c r="L56" i="23"/>
  <c r="M56" i="23"/>
  <c r="L57" i="23"/>
  <c r="M57" i="23"/>
  <c r="M45" i="23"/>
  <c r="M59" i="23"/>
  <c r="L45" i="23"/>
  <c r="L59" i="23"/>
  <c r="I45" i="23"/>
  <c r="J45" i="23"/>
  <c r="I46" i="23"/>
  <c r="J46" i="23"/>
  <c r="I47" i="23"/>
  <c r="J47" i="23"/>
  <c r="I48" i="23"/>
  <c r="J48" i="23"/>
  <c r="I49" i="23"/>
  <c r="J49" i="23"/>
  <c r="I50" i="23"/>
  <c r="J50" i="23"/>
  <c r="I51" i="23"/>
  <c r="J51" i="23"/>
  <c r="I52" i="23"/>
  <c r="J52" i="23"/>
  <c r="I53" i="23"/>
  <c r="J53" i="23"/>
  <c r="I54" i="23"/>
  <c r="J54" i="23"/>
  <c r="I55" i="23"/>
  <c r="J55" i="23"/>
  <c r="I56" i="23"/>
  <c r="J56" i="23"/>
  <c r="I57" i="23"/>
  <c r="J57" i="23"/>
  <c r="D28" i="23"/>
  <c r="J59" i="23"/>
  <c r="I59" i="23"/>
  <c r="D28" i="58"/>
  <c r="D28" i="52"/>
  <c r="D28" i="47"/>
  <c r="C58" i="47"/>
  <c r="D28" i="44"/>
  <c r="G28" i="25"/>
  <c r="M28" i="23"/>
  <c r="L28" i="23"/>
  <c r="G28" i="28"/>
  <c r="E19" i="58"/>
  <c r="F25" i="58"/>
  <c r="F31" i="58"/>
  <c r="B19" i="58"/>
  <c r="C25" i="58"/>
  <c r="C31" i="58"/>
  <c r="C37" i="58"/>
  <c r="G42" i="58"/>
  <c r="G58" i="58"/>
  <c r="G60" i="58"/>
  <c r="F42" i="58"/>
  <c r="F58" i="58"/>
  <c r="F60" i="58"/>
  <c r="D42" i="58"/>
  <c r="D58" i="58"/>
  <c r="D60" i="58"/>
  <c r="C42" i="58"/>
  <c r="C58" i="58"/>
  <c r="C60" i="58"/>
  <c r="G19" i="58"/>
  <c r="G25" i="58"/>
  <c r="G31" i="58"/>
  <c r="D19" i="58"/>
  <c r="D25" i="58"/>
  <c r="D31" i="58"/>
  <c r="G28" i="58"/>
  <c r="F19" i="58"/>
  <c r="C19" i="58"/>
  <c r="G58" i="55"/>
  <c r="F58" i="55"/>
  <c r="G28" i="55"/>
  <c r="G25" i="55"/>
  <c r="F25" i="55"/>
  <c r="G19" i="55"/>
  <c r="G31" i="55"/>
  <c r="F19" i="55"/>
  <c r="E19" i="55"/>
  <c r="F31" i="55"/>
  <c r="B19" i="55"/>
  <c r="D28" i="55"/>
  <c r="C19" i="55"/>
  <c r="D19" i="55"/>
  <c r="F42" i="55"/>
  <c r="F60" i="55"/>
  <c r="C25" i="55"/>
  <c r="D25" i="55"/>
  <c r="D42" i="55"/>
  <c r="G42" i="55"/>
  <c r="G60" i="55"/>
  <c r="C58" i="55"/>
  <c r="D58" i="55"/>
  <c r="D60" i="55"/>
  <c r="D31" i="55"/>
  <c r="C31" i="55"/>
  <c r="C37" i="55"/>
  <c r="G58" i="52"/>
  <c r="F58" i="52"/>
  <c r="F42" i="52"/>
  <c r="F60" i="52"/>
  <c r="G28" i="52"/>
  <c r="G25" i="52"/>
  <c r="F25" i="52"/>
  <c r="G19" i="52"/>
  <c r="G31" i="52"/>
  <c r="F19" i="52"/>
  <c r="E19" i="52"/>
  <c r="F31" i="52"/>
  <c r="C42" i="55"/>
  <c r="C60" i="55"/>
  <c r="B19" i="52"/>
  <c r="D19" i="52"/>
  <c r="C25" i="52"/>
  <c r="D25" i="52"/>
  <c r="D42" i="52"/>
  <c r="G42" i="52"/>
  <c r="G60" i="52"/>
  <c r="C58" i="52"/>
  <c r="D58" i="52"/>
  <c r="D60" i="52"/>
  <c r="D31" i="52"/>
  <c r="C19" i="52"/>
  <c r="C31" i="52"/>
  <c r="C37" i="52"/>
  <c r="C42" i="52"/>
  <c r="C60" i="52"/>
  <c r="G58" i="47"/>
  <c r="F58" i="47"/>
  <c r="G42" i="47"/>
  <c r="G60" i="47"/>
  <c r="F42" i="47"/>
  <c r="F60" i="47"/>
  <c r="G28" i="47"/>
  <c r="G25" i="47"/>
  <c r="F25" i="47"/>
  <c r="G19" i="47"/>
  <c r="G31" i="47"/>
  <c r="F19" i="47"/>
  <c r="E19" i="47"/>
  <c r="F31" i="47"/>
  <c r="B19" i="47"/>
  <c r="D19" i="47"/>
  <c r="C25" i="47"/>
  <c r="D25" i="47"/>
  <c r="D42" i="47"/>
  <c r="D58" i="47"/>
  <c r="D60" i="47"/>
  <c r="D31" i="47"/>
  <c r="C19" i="47"/>
  <c r="C31" i="47"/>
  <c r="G58" i="44"/>
  <c r="F58" i="44"/>
  <c r="D58" i="44"/>
  <c r="C58" i="44"/>
  <c r="G42" i="44"/>
  <c r="G60" i="44"/>
  <c r="F42" i="44"/>
  <c r="F60" i="44"/>
  <c r="D42" i="44"/>
  <c r="G28" i="44"/>
  <c r="G25" i="44"/>
  <c r="F25" i="44"/>
  <c r="C25" i="44"/>
  <c r="G19" i="44"/>
  <c r="G31" i="44"/>
  <c r="F19" i="44"/>
  <c r="E19" i="44"/>
  <c r="F31" i="44"/>
  <c r="D19" i="44"/>
  <c r="B19" i="44"/>
  <c r="C31" i="44"/>
  <c r="C37" i="44"/>
  <c r="D60" i="44"/>
  <c r="C42" i="44"/>
  <c r="C60" i="44"/>
  <c r="D25" i="44"/>
  <c r="D31" i="44"/>
  <c r="C19" i="44"/>
  <c r="G58" i="42"/>
  <c r="F58" i="42"/>
  <c r="D58" i="42"/>
  <c r="C58" i="42"/>
  <c r="G42" i="42"/>
  <c r="G60" i="42"/>
  <c r="F42" i="42"/>
  <c r="F60" i="42"/>
  <c r="D42" i="42"/>
  <c r="G28" i="42"/>
  <c r="G25" i="42"/>
  <c r="F25" i="42"/>
  <c r="G19" i="42"/>
  <c r="G31" i="42"/>
  <c r="F19" i="42"/>
  <c r="E19" i="42"/>
  <c r="B19" i="42"/>
  <c r="D60" i="42"/>
  <c r="F31" i="42"/>
  <c r="G59" i="39"/>
  <c r="F59" i="39"/>
  <c r="D59" i="39"/>
  <c r="C59" i="39"/>
  <c r="G42" i="39"/>
  <c r="G61" i="39"/>
  <c r="F42" i="39"/>
  <c r="F61" i="39"/>
  <c r="D42" i="39"/>
  <c r="G28" i="39"/>
  <c r="G25" i="39"/>
  <c r="D25" i="39"/>
  <c r="G19" i="39"/>
  <c r="F19" i="39"/>
  <c r="D61" i="39"/>
  <c r="G31" i="39"/>
  <c r="D19" i="39"/>
  <c r="D31" i="39"/>
  <c r="G28" i="34"/>
  <c r="G28" i="31"/>
  <c r="D28" i="39"/>
  <c r="C19" i="39"/>
  <c r="C42" i="39"/>
  <c r="C61" i="39"/>
  <c r="G59" i="34"/>
  <c r="F59" i="34"/>
  <c r="D59" i="34"/>
  <c r="C59" i="34"/>
  <c r="F42" i="34"/>
  <c r="G42" i="34"/>
  <c r="G25" i="34"/>
  <c r="G19" i="34"/>
  <c r="G31" i="34"/>
  <c r="F19" i="34"/>
  <c r="D19" i="34"/>
  <c r="G61" i="34"/>
  <c r="F61" i="34"/>
  <c r="C42" i="34"/>
  <c r="C61" i="34"/>
  <c r="D42" i="34"/>
  <c r="D61" i="34"/>
  <c r="D28" i="31"/>
  <c r="C19" i="34"/>
  <c r="G59" i="31"/>
  <c r="F59" i="31"/>
  <c r="D59" i="31"/>
  <c r="C59" i="31"/>
  <c r="G42" i="31"/>
  <c r="G61" i="31"/>
  <c r="F42" i="31"/>
  <c r="F61" i="31"/>
  <c r="D42" i="31"/>
  <c r="G25" i="31"/>
  <c r="G19" i="31"/>
  <c r="F19" i="31"/>
  <c r="D61" i="31"/>
  <c r="B19" i="31"/>
  <c r="D19" i="31"/>
  <c r="D25" i="31"/>
  <c r="C19" i="31"/>
  <c r="C42" i="31"/>
  <c r="C61" i="31"/>
  <c r="G59" i="28"/>
  <c r="F59" i="28"/>
  <c r="D59" i="28"/>
  <c r="C59" i="28"/>
  <c r="G42" i="28"/>
  <c r="G61" i="28"/>
  <c r="F42" i="28"/>
  <c r="F61" i="28"/>
  <c r="G25" i="28"/>
  <c r="G19" i="28"/>
  <c r="G31" i="28"/>
  <c r="C19" i="28"/>
  <c r="D42" i="28"/>
  <c r="D61" i="28"/>
  <c r="D19" i="28"/>
  <c r="F19" i="28"/>
  <c r="D25" i="28"/>
  <c r="C59" i="25"/>
  <c r="F59" i="25"/>
  <c r="F42" i="25"/>
  <c r="F61" i="25"/>
  <c r="D31" i="28"/>
  <c r="C42" i="28"/>
  <c r="C61" i="28"/>
  <c r="F25" i="25"/>
  <c r="C25" i="25"/>
  <c r="L28" i="25"/>
  <c r="L28" i="28"/>
  <c r="L28" i="31"/>
  <c r="L28" i="34"/>
  <c r="L28" i="39"/>
  <c r="L28" i="42"/>
  <c r="L28" i="44"/>
  <c r="L28" i="47"/>
  <c r="L28" i="52"/>
  <c r="L28" i="55"/>
  <c r="L28" i="58"/>
  <c r="I28" i="23"/>
  <c r="M23" i="25"/>
  <c r="M23" i="28"/>
  <c r="M23" i="31"/>
  <c r="M23" i="34"/>
  <c r="M23" i="39"/>
  <c r="M23" i="42"/>
  <c r="M23" i="44"/>
  <c r="M23" i="47"/>
  <c r="M23" i="52"/>
  <c r="M23" i="55"/>
  <c r="M23" i="58"/>
  <c r="M24" i="25"/>
  <c r="M24" i="28"/>
  <c r="M24" i="31"/>
  <c r="M24" i="34"/>
  <c r="M24" i="39"/>
  <c r="M22" i="25"/>
  <c r="M22" i="28"/>
  <c r="L23" i="25" a="1"/>
  <c r="L23" i="25"/>
  <c r="L23" i="28"/>
  <c r="L23" i="31"/>
  <c r="L23" i="34"/>
  <c r="L23" i="39"/>
  <c r="L23" i="42"/>
  <c r="L23" i="44"/>
  <c r="L23" i="47"/>
  <c r="L23" i="52"/>
  <c r="L23" i="55"/>
  <c r="L23" i="58"/>
  <c r="L24" i="25" a="1"/>
  <c r="L24" i="25"/>
  <c r="L24" i="28"/>
  <c r="L24" i="31"/>
  <c r="L24" i="34"/>
  <c r="L24" i="39"/>
  <c r="L22" i="25" a="1"/>
  <c r="L22" i="25"/>
  <c r="L22" i="28"/>
  <c r="K6" i="25"/>
  <c r="K6" i="28"/>
  <c r="K6" i="31"/>
  <c r="K6" i="34"/>
  <c r="K6" i="39"/>
  <c r="K6" i="42"/>
  <c r="K6" i="44"/>
  <c r="K6" i="47"/>
  <c r="K6" i="52"/>
  <c r="K6" i="55"/>
  <c r="K6" i="58"/>
  <c r="M6" i="25"/>
  <c r="M6" i="28"/>
  <c r="K7" i="25"/>
  <c r="K7" i="28"/>
  <c r="K7" i="31"/>
  <c r="K7" i="34"/>
  <c r="K7" i="39"/>
  <c r="K7" i="42"/>
  <c r="K7" i="44"/>
  <c r="K7" i="47"/>
  <c r="K7" i="52"/>
  <c r="K7" i="55"/>
  <c r="K7" i="58"/>
  <c r="L7" i="25"/>
  <c r="L7" i="28"/>
  <c r="L7" i="31"/>
  <c r="L7" i="34"/>
  <c r="L7" i="39"/>
  <c r="L7" i="42"/>
  <c r="L7" i="44"/>
  <c r="L7" i="47"/>
  <c r="L7" i="52"/>
  <c r="L7" i="55"/>
  <c r="L7" i="58"/>
  <c r="M7" i="25"/>
  <c r="M7" i="28"/>
  <c r="M7" i="31"/>
  <c r="M7" i="34"/>
  <c r="M7" i="39"/>
  <c r="M7" i="42"/>
  <c r="M7" i="44"/>
  <c r="M7" i="47"/>
  <c r="M7" i="52"/>
  <c r="M7" i="55"/>
  <c r="M7" i="58"/>
  <c r="K8" i="25"/>
  <c r="K8" i="28"/>
  <c r="K8" i="31"/>
  <c r="K8" i="34"/>
  <c r="K8" i="39"/>
  <c r="K8" i="42"/>
  <c r="K8" i="44"/>
  <c r="K8" i="47"/>
  <c r="K8" i="52"/>
  <c r="K8" i="55"/>
  <c r="K8" i="58"/>
  <c r="L8" i="25"/>
  <c r="L8" i="28"/>
  <c r="L8" i="31"/>
  <c r="L8" i="34"/>
  <c r="L8" i="39"/>
  <c r="L8" i="42"/>
  <c r="L8" i="44"/>
  <c r="L8" i="47"/>
  <c r="L8" i="52"/>
  <c r="L8" i="55"/>
  <c r="L8" i="58"/>
  <c r="M8" i="25"/>
  <c r="M8" i="28"/>
  <c r="M8" i="31"/>
  <c r="M8" i="34"/>
  <c r="M8" i="39"/>
  <c r="M8" i="42"/>
  <c r="M8" i="44"/>
  <c r="M8" i="47"/>
  <c r="M8" i="52"/>
  <c r="M8" i="55"/>
  <c r="M8" i="58"/>
  <c r="K9" i="25"/>
  <c r="K9" i="28"/>
  <c r="K9" i="31"/>
  <c r="K9" i="34"/>
  <c r="K9" i="39"/>
  <c r="K9" i="42"/>
  <c r="K9" i="44"/>
  <c r="K9" i="47"/>
  <c r="K9" i="52"/>
  <c r="K9" i="55"/>
  <c r="K9" i="58"/>
  <c r="L9" i="25"/>
  <c r="L9" i="28"/>
  <c r="L9" i="31"/>
  <c r="L9" i="34"/>
  <c r="L9" i="39"/>
  <c r="L9" i="42"/>
  <c r="L9" i="44"/>
  <c r="L9" i="47"/>
  <c r="L9" i="52"/>
  <c r="L9" i="55"/>
  <c r="L9" i="58"/>
  <c r="M9" i="25"/>
  <c r="M9" i="28"/>
  <c r="M9" i="31"/>
  <c r="M9" i="34"/>
  <c r="M9" i="39"/>
  <c r="M9" i="42"/>
  <c r="M9" i="44"/>
  <c r="M9" i="47"/>
  <c r="M9" i="52"/>
  <c r="M9" i="55"/>
  <c r="M9" i="58"/>
  <c r="K10" i="25"/>
  <c r="K10" i="28"/>
  <c r="K10" i="31"/>
  <c r="K10" i="34"/>
  <c r="K10" i="39"/>
  <c r="K10" i="42"/>
  <c r="K10" i="44"/>
  <c r="K10" i="47"/>
  <c r="K10" i="52"/>
  <c r="K10" i="55"/>
  <c r="K10" i="58"/>
  <c r="M10" i="25"/>
  <c r="M10" i="28"/>
  <c r="M10" i="31"/>
  <c r="M10" i="34"/>
  <c r="M10" i="39"/>
  <c r="M10" i="42"/>
  <c r="M10" i="44"/>
  <c r="M10" i="47"/>
  <c r="M10" i="52"/>
  <c r="M10" i="55"/>
  <c r="M10" i="58"/>
  <c r="K11" i="25"/>
  <c r="K11" i="28"/>
  <c r="K11" i="31"/>
  <c r="K11" i="34"/>
  <c r="K11" i="39"/>
  <c r="K11" i="42"/>
  <c r="K11" i="44"/>
  <c r="K11" i="47"/>
  <c r="K11" i="52"/>
  <c r="K11" i="55"/>
  <c r="K11" i="58"/>
  <c r="L11" i="25"/>
  <c r="L11" i="28"/>
  <c r="L11" i="31"/>
  <c r="L11" i="34"/>
  <c r="L11" i="39"/>
  <c r="L11" i="42"/>
  <c r="L11" i="44"/>
  <c r="L11" i="47"/>
  <c r="L11" i="52"/>
  <c r="L11" i="55"/>
  <c r="L11" i="58"/>
  <c r="M11" i="25"/>
  <c r="M11" i="28"/>
  <c r="M11" i="31"/>
  <c r="M11" i="34"/>
  <c r="M11" i="39"/>
  <c r="M11" i="42"/>
  <c r="M11" i="44"/>
  <c r="M11" i="47"/>
  <c r="M11" i="52"/>
  <c r="M11" i="55"/>
  <c r="M11" i="58"/>
  <c r="K12" i="25"/>
  <c r="K12" i="28"/>
  <c r="K12" i="31"/>
  <c r="K12" i="34"/>
  <c r="K12" i="39"/>
  <c r="K12" i="42"/>
  <c r="K12" i="44"/>
  <c r="K12" i="47"/>
  <c r="K12" i="52"/>
  <c r="K12" i="55"/>
  <c r="K12" i="58"/>
  <c r="L12" i="25"/>
  <c r="L12" i="28"/>
  <c r="L12" i="31"/>
  <c r="L12" i="34"/>
  <c r="L12" i="39"/>
  <c r="L12" i="42"/>
  <c r="L12" i="44"/>
  <c r="L12" i="47"/>
  <c r="L12" i="52"/>
  <c r="L12" i="55"/>
  <c r="L12" i="58"/>
  <c r="M12" i="25"/>
  <c r="M12" i="28"/>
  <c r="M12" i="31"/>
  <c r="M12" i="34"/>
  <c r="M12" i="39"/>
  <c r="M12" i="42"/>
  <c r="M12" i="44"/>
  <c r="M12" i="47"/>
  <c r="M12" i="52"/>
  <c r="M12" i="55"/>
  <c r="M12" i="58"/>
  <c r="K13" i="25"/>
  <c r="K13" i="28"/>
  <c r="K13" i="31"/>
  <c r="K13" i="34"/>
  <c r="K13" i="39"/>
  <c r="K13" i="42"/>
  <c r="K13" i="44"/>
  <c r="K13" i="47"/>
  <c r="K13" i="52"/>
  <c r="K13" i="55"/>
  <c r="K13" i="58"/>
  <c r="M13" i="25"/>
  <c r="M13" i="28"/>
  <c r="M13" i="31"/>
  <c r="M13" i="34"/>
  <c r="M13" i="39"/>
  <c r="M13" i="42"/>
  <c r="M13" i="44"/>
  <c r="M13" i="47"/>
  <c r="M13" i="52"/>
  <c r="M13" i="55"/>
  <c r="M13" i="58"/>
  <c r="K14" i="25"/>
  <c r="K14" i="28"/>
  <c r="K14" i="31"/>
  <c r="K14" i="34"/>
  <c r="K14" i="39"/>
  <c r="K14" i="42"/>
  <c r="K14" i="44"/>
  <c r="K14" i="47"/>
  <c r="K14" i="52"/>
  <c r="K14" i="55"/>
  <c r="K14" i="58"/>
  <c r="M14" i="25"/>
  <c r="M14" i="28"/>
  <c r="M14" i="31"/>
  <c r="M14" i="34"/>
  <c r="M14" i="39"/>
  <c r="M14" i="42"/>
  <c r="M14" i="44"/>
  <c r="M14" i="47"/>
  <c r="M14" i="52"/>
  <c r="M14" i="55"/>
  <c r="M14" i="58"/>
  <c r="K15" i="25"/>
  <c r="K15" i="28"/>
  <c r="K15" i="31"/>
  <c r="K15" i="34"/>
  <c r="K15" i="39"/>
  <c r="K15" i="42"/>
  <c r="K15" i="44"/>
  <c r="K15" i="47"/>
  <c r="K15" i="52"/>
  <c r="K15" i="55"/>
  <c r="K15" i="58"/>
  <c r="M15" i="25"/>
  <c r="M15" i="28"/>
  <c r="M15" i="31"/>
  <c r="M15" i="34"/>
  <c r="M15" i="39"/>
  <c r="M15" i="42"/>
  <c r="M15" i="44"/>
  <c r="M15" i="47"/>
  <c r="M15" i="52"/>
  <c r="M15" i="55"/>
  <c r="M15" i="58"/>
  <c r="K16" i="25"/>
  <c r="K16" i="28"/>
  <c r="K16" i="31"/>
  <c r="K16" i="34"/>
  <c r="K16" i="39"/>
  <c r="K16" i="42"/>
  <c r="K16" i="44"/>
  <c r="K16" i="47"/>
  <c r="K16" i="52"/>
  <c r="K16" i="55"/>
  <c r="K16" i="58"/>
  <c r="M16" i="25"/>
  <c r="M16" i="28"/>
  <c r="M16" i="31"/>
  <c r="M16" i="34"/>
  <c r="M16" i="39"/>
  <c r="M16" i="42"/>
  <c r="M16" i="44"/>
  <c r="M16" i="47"/>
  <c r="M16" i="52"/>
  <c r="M16" i="55"/>
  <c r="M16" i="58"/>
  <c r="K17" i="25"/>
  <c r="K17" i="28"/>
  <c r="K17" i="31"/>
  <c r="K17" i="34"/>
  <c r="K17" i="39"/>
  <c r="K17" i="42"/>
  <c r="K17" i="44"/>
  <c r="K17" i="47"/>
  <c r="K17" i="52"/>
  <c r="K17" i="55"/>
  <c r="K17" i="58"/>
  <c r="M17" i="25"/>
  <c r="M17" i="28"/>
  <c r="M17" i="31"/>
  <c r="M17" i="34"/>
  <c r="M17" i="39"/>
  <c r="M17" i="42"/>
  <c r="M17" i="44"/>
  <c r="M17" i="47"/>
  <c r="M17" i="52"/>
  <c r="M17" i="55"/>
  <c r="M17" i="58"/>
  <c r="K18" i="25"/>
  <c r="K18" i="28"/>
  <c r="K18" i="31"/>
  <c r="K18" i="34"/>
  <c r="K18" i="39"/>
  <c r="K18" i="42"/>
  <c r="K18" i="44"/>
  <c r="K18" i="47"/>
  <c r="K18" i="52"/>
  <c r="K18" i="55"/>
  <c r="K18" i="58"/>
  <c r="M18" i="25"/>
  <c r="M18" i="28"/>
  <c r="M18" i="31"/>
  <c r="M18" i="34"/>
  <c r="M18" i="39"/>
  <c r="M18" i="42"/>
  <c r="M18" i="44"/>
  <c r="M18" i="47"/>
  <c r="M18" i="52"/>
  <c r="M18" i="55"/>
  <c r="M18" i="58"/>
  <c r="M5" i="25"/>
  <c r="M5" i="28"/>
  <c r="K5" i="25"/>
  <c r="K5" i="28"/>
  <c r="G59" i="25"/>
  <c r="D59" i="25"/>
  <c r="G42" i="25"/>
  <c r="G61" i="25"/>
  <c r="D42" i="25"/>
  <c r="D61" i="25"/>
  <c r="M25" i="25"/>
  <c r="L25" i="25"/>
  <c r="G25" i="25"/>
  <c r="D25" i="25"/>
  <c r="M19" i="25"/>
  <c r="K19" i="25"/>
  <c r="L31" i="25"/>
  <c r="G19" i="25"/>
  <c r="E19" i="25"/>
  <c r="F31" i="25"/>
  <c r="J48" i="25"/>
  <c r="J48" i="28"/>
  <c r="J48" i="31"/>
  <c r="J48" i="34"/>
  <c r="J48" i="39"/>
  <c r="J48" i="42"/>
  <c r="J48" i="44"/>
  <c r="J48" i="47"/>
  <c r="J48" i="52"/>
  <c r="J48" i="55"/>
  <c r="J48" i="58"/>
  <c r="J53" i="25"/>
  <c r="J53" i="28"/>
  <c r="J53" i="31"/>
  <c r="J53" i="34"/>
  <c r="J53" i="39"/>
  <c r="J53" i="42"/>
  <c r="J53" i="44"/>
  <c r="J53" i="47"/>
  <c r="J53" i="52"/>
  <c r="J53" i="55"/>
  <c r="J53" i="58"/>
  <c r="I46" i="25"/>
  <c r="I46" i="28"/>
  <c r="I46" i="31"/>
  <c r="I46" i="34"/>
  <c r="I46" i="39"/>
  <c r="I46" i="42"/>
  <c r="I46" i="44"/>
  <c r="I46" i="47"/>
  <c r="I46" i="52"/>
  <c r="I46" i="55"/>
  <c r="I46" i="58"/>
  <c r="I47" i="25"/>
  <c r="I47" i="28"/>
  <c r="I47" i="31"/>
  <c r="I47" i="34"/>
  <c r="I47" i="39"/>
  <c r="I47" i="42"/>
  <c r="I47" i="44"/>
  <c r="I47" i="47"/>
  <c r="I47" i="52"/>
  <c r="I47" i="55"/>
  <c r="I47" i="58"/>
  <c r="I48" i="25"/>
  <c r="I48" i="28"/>
  <c r="I48" i="31"/>
  <c r="I48" i="34"/>
  <c r="I48" i="39"/>
  <c r="I48" i="42"/>
  <c r="I48" i="44"/>
  <c r="I48" i="47"/>
  <c r="I48" i="52"/>
  <c r="I48" i="55"/>
  <c r="I48" i="58"/>
  <c r="I49" i="25"/>
  <c r="I49" i="28"/>
  <c r="I49" i="31"/>
  <c r="I49" i="34"/>
  <c r="I49" i="39"/>
  <c r="I49" i="42"/>
  <c r="I49" i="44"/>
  <c r="I49" i="47"/>
  <c r="I49" i="52"/>
  <c r="I49" i="55"/>
  <c r="I49" i="58"/>
  <c r="I50" i="25"/>
  <c r="I50" i="28"/>
  <c r="I50" i="31"/>
  <c r="I50" i="34"/>
  <c r="I50" i="39"/>
  <c r="I50" i="42"/>
  <c r="I50" i="44"/>
  <c r="I50" i="47"/>
  <c r="I50" i="52"/>
  <c r="I50" i="55"/>
  <c r="I50" i="58"/>
  <c r="I51" i="25"/>
  <c r="I51" i="28"/>
  <c r="I51" i="31"/>
  <c r="I51" i="34"/>
  <c r="I51" i="39"/>
  <c r="I51" i="42"/>
  <c r="I51" i="44"/>
  <c r="I51" i="47"/>
  <c r="I51" i="52"/>
  <c r="I51" i="55"/>
  <c r="I51" i="58"/>
  <c r="I52" i="25"/>
  <c r="I52" i="28"/>
  <c r="I52" i="31"/>
  <c r="I52" i="34"/>
  <c r="I52" i="39"/>
  <c r="I52" i="42"/>
  <c r="I52" i="44"/>
  <c r="I52" i="47"/>
  <c r="I52" i="52"/>
  <c r="I52" i="55"/>
  <c r="I52" i="58"/>
  <c r="I53" i="25"/>
  <c r="I53" i="28"/>
  <c r="I53" i="31"/>
  <c r="I53" i="34"/>
  <c r="I53" i="39"/>
  <c r="I53" i="42"/>
  <c r="I53" i="44"/>
  <c r="I53" i="47"/>
  <c r="I53" i="52"/>
  <c r="I53" i="55"/>
  <c r="I53" i="58"/>
  <c r="I54" i="25"/>
  <c r="I54" i="28"/>
  <c r="I54" i="31"/>
  <c r="I54" i="34"/>
  <c r="I54" i="39"/>
  <c r="I54" i="42"/>
  <c r="I54" i="44"/>
  <c r="I54" i="47"/>
  <c r="I54" i="52"/>
  <c r="I54" i="55"/>
  <c r="I54" i="58"/>
  <c r="I55" i="25"/>
  <c r="I55" i="28"/>
  <c r="I55" i="31"/>
  <c r="I55" i="34"/>
  <c r="I55" i="39"/>
  <c r="I55" i="42"/>
  <c r="I55" i="44"/>
  <c r="I55" i="47"/>
  <c r="I55" i="52"/>
  <c r="I55" i="55"/>
  <c r="I55" i="58"/>
  <c r="I56" i="25"/>
  <c r="I56" i="28"/>
  <c r="I56" i="31"/>
  <c r="I56" i="34"/>
  <c r="I56" i="39"/>
  <c r="I56" i="42"/>
  <c r="I56" i="44"/>
  <c r="I56" i="47"/>
  <c r="I56" i="52"/>
  <c r="I56" i="55"/>
  <c r="I56" i="58"/>
  <c r="I57" i="25"/>
  <c r="I57" i="28"/>
  <c r="I57" i="31"/>
  <c r="I57" i="34"/>
  <c r="I57" i="39"/>
  <c r="I57" i="42"/>
  <c r="I57" i="44"/>
  <c r="I57" i="47"/>
  <c r="I57" i="52"/>
  <c r="I57" i="55"/>
  <c r="I57" i="58"/>
  <c r="I45" i="25"/>
  <c r="J57" i="25"/>
  <c r="J57" i="28"/>
  <c r="J57" i="31"/>
  <c r="J57" i="34"/>
  <c r="J57" i="39"/>
  <c r="J57" i="42"/>
  <c r="J57" i="44"/>
  <c r="J57" i="47"/>
  <c r="J57" i="52"/>
  <c r="J57" i="55"/>
  <c r="J57" i="58"/>
  <c r="J56" i="25"/>
  <c r="J56" i="28"/>
  <c r="J56" i="31"/>
  <c r="J56" i="34"/>
  <c r="J56" i="39"/>
  <c r="J56" i="42"/>
  <c r="J56" i="44"/>
  <c r="J56" i="47"/>
  <c r="J56" i="52"/>
  <c r="J56" i="55"/>
  <c r="J56" i="58"/>
  <c r="J55" i="25"/>
  <c r="J55" i="28"/>
  <c r="J55" i="31"/>
  <c r="J55" i="34"/>
  <c r="J55" i="39"/>
  <c r="J55" i="42"/>
  <c r="J55" i="44"/>
  <c r="J55" i="47"/>
  <c r="J55" i="52"/>
  <c r="J55" i="55"/>
  <c r="J55" i="58"/>
  <c r="J54" i="25"/>
  <c r="J54" i="28"/>
  <c r="J54" i="31"/>
  <c r="J54" i="34"/>
  <c r="J54" i="39"/>
  <c r="J54" i="42"/>
  <c r="J54" i="44"/>
  <c r="J54" i="47"/>
  <c r="J54" i="52"/>
  <c r="J54" i="55"/>
  <c r="J54" i="58"/>
  <c r="J52" i="25"/>
  <c r="J52" i="28"/>
  <c r="J52" i="31"/>
  <c r="J52" i="34"/>
  <c r="J52" i="39"/>
  <c r="J52" i="42"/>
  <c r="J52" i="44"/>
  <c r="J52" i="47"/>
  <c r="J52" i="52"/>
  <c r="J52" i="55"/>
  <c r="J52" i="58"/>
  <c r="J51" i="25"/>
  <c r="J51" i="28"/>
  <c r="J51" i="31"/>
  <c r="J51" i="34"/>
  <c r="J51" i="39"/>
  <c r="J51" i="42"/>
  <c r="J51" i="44"/>
  <c r="J51" i="47"/>
  <c r="J51" i="52"/>
  <c r="J51" i="55"/>
  <c r="J51" i="58"/>
  <c r="J50" i="25"/>
  <c r="J50" i="28"/>
  <c r="J50" i="31"/>
  <c r="J50" i="34"/>
  <c r="J50" i="39"/>
  <c r="J50" i="42"/>
  <c r="J50" i="44"/>
  <c r="J50" i="47"/>
  <c r="J50" i="52"/>
  <c r="J50" i="55"/>
  <c r="J50" i="58"/>
  <c r="J49" i="25"/>
  <c r="J49" i="28"/>
  <c r="J49" i="31"/>
  <c r="J49" i="34"/>
  <c r="J49" i="39"/>
  <c r="J49" i="42"/>
  <c r="J49" i="44"/>
  <c r="J49" i="47"/>
  <c r="J49" i="52"/>
  <c r="J49" i="55"/>
  <c r="J49" i="58"/>
  <c r="J47" i="25"/>
  <c r="J47" i="28"/>
  <c r="J47" i="31"/>
  <c r="J47" i="34"/>
  <c r="J47" i="39"/>
  <c r="J47" i="42"/>
  <c r="J47" i="44"/>
  <c r="J47" i="47"/>
  <c r="J47" i="52"/>
  <c r="J47" i="55"/>
  <c r="J47" i="58"/>
  <c r="J46" i="25"/>
  <c r="J46" i="28"/>
  <c r="J46" i="31"/>
  <c r="J46" i="34"/>
  <c r="J46" i="39"/>
  <c r="J46" i="42"/>
  <c r="J46" i="44"/>
  <c r="J46" i="47"/>
  <c r="J46" i="52"/>
  <c r="J46" i="55"/>
  <c r="J46" i="58"/>
  <c r="J45" i="25"/>
  <c r="M57" i="25"/>
  <c r="M57" i="28"/>
  <c r="M57" i="31"/>
  <c r="M57" i="34"/>
  <c r="M57" i="39"/>
  <c r="M57" i="42"/>
  <c r="M57" i="44"/>
  <c r="M57" i="47"/>
  <c r="M57" i="52"/>
  <c r="M57" i="55"/>
  <c r="M57" i="58"/>
  <c r="L57" i="25"/>
  <c r="L57" i="28"/>
  <c r="L57" i="31"/>
  <c r="L57" i="34"/>
  <c r="L57" i="39"/>
  <c r="L57" i="42"/>
  <c r="L57" i="44"/>
  <c r="L57" i="47"/>
  <c r="L57" i="52"/>
  <c r="L57" i="55"/>
  <c r="L57" i="58"/>
  <c r="M56" i="25"/>
  <c r="M56" i="28"/>
  <c r="M56" i="31"/>
  <c r="M56" i="34"/>
  <c r="M56" i="39"/>
  <c r="M56" i="42"/>
  <c r="M56" i="44"/>
  <c r="M56" i="47"/>
  <c r="M56" i="52"/>
  <c r="M56" i="55"/>
  <c r="M56" i="58"/>
  <c r="L56" i="25"/>
  <c r="L56" i="28"/>
  <c r="L56" i="31"/>
  <c r="L56" i="34"/>
  <c r="L56" i="39"/>
  <c r="L56" i="42"/>
  <c r="L56" i="44"/>
  <c r="L56" i="47"/>
  <c r="L56" i="52"/>
  <c r="L56" i="55"/>
  <c r="L56" i="58"/>
  <c r="M55" i="25"/>
  <c r="M55" i="28"/>
  <c r="M55" i="31"/>
  <c r="M55" i="34"/>
  <c r="M55" i="39"/>
  <c r="M55" i="42"/>
  <c r="M55" i="44"/>
  <c r="M55" i="47"/>
  <c r="M55" i="52"/>
  <c r="M55" i="55"/>
  <c r="M55" i="58"/>
  <c r="L55" i="25"/>
  <c r="L55" i="28"/>
  <c r="L55" i="31"/>
  <c r="L55" i="34"/>
  <c r="L55" i="39"/>
  <c r="L55" i="42"/>
  <c r="L55" i="44"/>
  <c r="L55" i="47"/>
  <c r="L55" i="52"/>
  <c r="L55" i="55"/>
  <c r="L55" i="58"/>
  <c r="M54" i="25"/>
  <c r="M54" i="28"/>
  <c r="M54" i="31"/>
  <c r="M54" i="34"/>
  <c r="M54" i="39"/>
  <c r="M54" i="42"/>
  <c r="M54" i="44"/>
  <c r="M54" i="47"/>
  <c r="M54" i="52"/>
  <c r="M54" i="55"/>
  <c r="M54" i="58"/>
  <c r="L54" i="25"/>
  <c r="L54" i="28"/>
  <c r="L54" i="31"/>
  <c r="L54" i="34"/>
  <c r="L54" i="39"/>
  <c r="L54" i="42"/>
  <c r="L54" i="44"/>
  <c r="L54" i="47"/>
  <c r="L54" i="52"/>
  <c r="L54" i="55"/>
  <c r="L54" i="58"/>
  <c r="M53" i="25"/>
  <c r="M53" i="28"/>
  <c r="M53" i="31"/>
  <c r="M53" i="34"/>
  <c r="M53" i="39"/>
  <c r="M53" i="42"/>
  <c r="M53" i="44"/>
  <c r="M53" i="47"/>
  <c r="M53" i="52"/>
  <c r="M53" i="55"/>
  <c r="M53" i="58"/>
  <c r="L53" i="25"/>
  <c r="L53" i="28"/>
  <c r="L53" i="31"/>
  <c r="L53" i="34"/>
  <c r="L53" i="39"/>
  <c r="L53" i="42"/>
  <c r="L53" i="44"/>
  <c r="L53" i="47"/>
  <c r="L53" i="52"/>
  <c r="L53" i="55"/>
  <c r="L53" i="58"/>
  <c r="M52" i="25"/>
  <c r="M52" i="28"/>
  <c r="M52" i="31"/>
  <c r="M52" i="34"/>
  <c r="M52" i="39"/>
  <c r="M52" i="42"/>
  <c r="M52" i="44"/>
  <c r="M52" i="47"/>
  <c r="M52" i="52"/>
  <c r="M52" i="55"/>
  <c r="M52" i="58"/>
  <c r="L52" i="25"/>
  <c r="L52" i="28"/>
  <c r="L52" i="31"/>
  <c r="L52" i="34"/>
  <c r="L52" i="39"/>
  <c r="L52" i="42"/>
  <c r="L52" i="44"/>
  <c r="L52" i="47"/>
  <c r="L52" i="52"/>
  <c r="L52" i="55"/>
  <c r="L52" i="58"/>
  <c r="M51" i="25"/>
  <c r="M51" i="28"/>
  <c r="M51" i="31"/>
  <c r="M51" i="34"/>
  <c r="M51" i="39"/>
  <c r="M51" i="42"/>
  <c r="M51" i="44"/>
  <c r="M51" i="47"/>
  <c r="M51" i="52"/>
  <c r="M51" i="55"/>
  <c r="M51" i="58"/>
  <c r="L51" i="25"/>
  <c r="L51" i="28"/>
  <c r="L51" i="31"/>
  <c r="L51" i="34"/>
  <c r="L51" i="39"/>
  <c r="L51" i="42"/>
  <c r="L51" i="44"/>
  <c r="L51" i="47"/>
  <c r="L51" i="52"/>
  <c r="L51" i="55"/>
  <c r="L51" i="58"/>
  <c r="M50" i="25"/>
  <c r="M50" i="28"/>
  <c r="M50" i="31"/>
  <c r="M50" i="34"/>
  <c r="M50" i="39"/>
  <c r="M50" i="42"/>
  <c r="M50" i="44"/>
  <c r="M50" i="47"/>
  <c r="M50" i="52"/>
  <c r="M50" i="55"/>
  <c r="M50" i="58"/>
  <c r="L50" i="25"/>
  <c r="L50" i="28"/>
  <c r="L50" i="31"/>
  <c r="L50" i="34"/>
  <c r="L50" i="39"/>
  <c r="L50" i="42"/>
  <c r="L50" i="44"/>
  <c r="L50" i="47"/>
  <c r="L50" i="52"/>
  <c r="L50" i="55"/>
  <c r="L50" i="58"/>
  <c r="M49" i="25"/>
  <c r="M49" i="28"/>
  <c r="M49" i="31"/>
  <c r="M49" i="34"/>
  <c r="M49" i="39"/>
  <c r="M49" i="42"/>
  <c r="M49" i="44"/>
  <c r="M49" i="47"/>
  <c r="M49" i="52"/>
  <c r="M49" i="55"/>
  <c r="M49" i="58"/>
  <c r="L49" i="25"/>
  <c r="L49" i="28"/>
  <c r="L49" i="31"/>
  <c r="L49" i="34"/>
  <c r="L49" i="39"/>
  <c r="L49" i="42"/>
  <c r="L49" i="44"/>
  <c r="L49" i="47"/>
  <c r="L49" i="52"/>
  <c r="L49" i="55"/>
  <c r="L49" i="58"/>
  <c r="M48" i="25"/>
  <c r="M48" i="28"/>
  <c r="M48" i="31"/>
  <c r="M48" i="34"/>
  <c r="M48" i="39"/>
  <c r="M48" i="42"/>
  <c r="M48" i="44"/>
  <c r="M48" i="47"/>
  <c r="M48" i="52"/>
  <c r="M48" i="55"/>
  <c r="M48" i="58"/>
  <c r="L48" i="25"/>
  <c r="L48" i="28"/>
  <c r="L48" i="31"/>
  <c r="L48" i="34"/>
  <c r="L48" i="39"/>
  <c r="L48" i="42"/>
  <c r="L48" i="44"/>
  <c r="L48" i="47"/>
  <c r="L48" i="52"/>
  <c r="L48" i="55"/>
  <c r="L48" i="58"/>
  <c r="M47" i="25"/>
  <c r="M47" i="28"/>
  <c r="M47" i="31"/>
  <c r="M47" i="34"/>
  <c r="M47" i="39"/>
  <c r="M47" i="42"/>
  <c r="M47" i="44"/>
  <c r="M47" i="47"/>
  <c r="M47" i="52"/>
  <c r="M47" i="55"/>
  <c r="M47" i="58"/>
  <c r="L47" i="25"/>
  <c r="L47" i="28"/>
  <c r="L47" i="31"/>
  <c r="L47" i="34"/>
  <c r="L47" i="39"/>
  <c r="L47" i="42"/>
  <c r="L47" i="44"/>
  <c r="L47" i="47"/>
  <c r="L47" i="52"/>
  <c r="L47" i="55"/>
  <c r="L47" i="58"/>
  <c r="M46" i="25"/>
  <c r="M46" i="28"/>
  <c r="M46" i="31"/>
  <c r="M46" i="34"/>
  <c r="M46" i="39"/>
  <c r="M46" i="42"/>
  <c r="M46" i="44"/>
  <c r="M46" i="47"/>
  <c r="M46" i="52"/>
  <c r="M46" i="55"/>
  <c r="M46" i="58"/>
  <c r="L46" i="25"/>
  <c r="L46" i="28"/>
  <c r="L46" i="31"/>
  <c r="L46" i="34"/>
  <c r="L46" i="39"/>
  <c r="L46" i="42"/>
  <c r="L46" i="44"/>
  <c r="L46" i="47"/>
  <c r="L46" i="52"/>
  <c r="L46" i="55"/>
  <c r="L46" i="58"/>
  <c r="M45" i="25"/>
  <c r="M45" i="28"/>
  <c r="G42" i="23"/>
  <c r="G61" i="23"/>
  <c r="F42" i="23"/>
  <c r="F61" i="23"/>
  <c r="I38" i="23"/>
  <c r="I39" i="23"/>
  <c r="I40" i="23"/>
  <c r="I41" i="23"/>
  <c r="M41" i="25"/>
  <c r="M41" i="28"/>
  <c r="M41" i="31"/>
  <c r="M41" i="34"/>
  <c r="M41" i="39"/>
  <c r="M41" i="42"/>
  <c r="M41" i="44"/>
  <c r="M41" i="47"/>
  <c r="M41" i="52"/>
  <c r="M41" i="55"/>
  <c r="M41" i="58"/>
  <c r="L41" i="25"/>
  <c r="L41" i="28"/>
  <c r="L41" i="31"/>
  <c r="L41" i="34"/>
  <c r="L41" i="39"/>
  <c r="L41" i="42"/>
  <c r="L41" i="44"/>
  <c r="L41" i="47"/>
  <c r="L41" i="52"/>
  <c r="L41" i="55"/>
  <c r="L41" i="58"/>
  <c r="M40" i="25"/>
  <c r="M40" i="28"/>
  <c r="M40" i="31"/>
  <c r="M40" i="34"/>
  <c r="M40" i="39"/>
  <c r="M40" i="42"/>
  <c r="M40" i="44"/>
  <c r="M40" i="47"/>
  <c r="M40" i="52"/>
  <c r="M40" i="55"/>
  <c r="M40" i="58"/>
  <c r="L40" i="25"/>
  <c r="L40" i="28"/>
  <c r="L40" i="31"/>
  <c r="L40" i="34"/>
  <c r="L40" i="39"/>
  <c r="L40" i="42"/>
  <c r="L40" i="44"/>
  <c r="L40" i="47"/>
  <c r="L40" i="52"/>
  <c r="L40" i="55"/>
  <c r="L40" i="58"/>
  <c r="M39" i="25"/>
  <c r="M39" i="28"/>
  <c r="M39" i="31"/>
  <c r="M39" i="34"/>
  <c r="M39" i="39"/>
  <c r="M39" i="42"/>
  <c r="M39" i="44"/>
  <c r="M39" i="47"/>
  <c r="M39" i="52"/>
  <c r="M39" i="55"/>
  <c r="M39" i="58"/>
  <c r="L39" i="25"/>
  <c r="L39" i="28"/>
  <c r="L39" i="31"/>
  <c r="L39" i="34"/>
  <c r="L39" i="39"/>
  <c r="L39" i="42"/>
  <c r="L39" i="44"/>
  <c r="L39" i="47"/>
  <c r="L39" i="52"/>
  <c r="L39" i="55"/>
  <c r="L39" i="58"/>
  <c r="M38" i="25"/>
  <c r="M38" i="28"/>
  <c r="M38" i="31"/>
  <c r="L38" i="25"/>
  <c r="L38" i="28"/>
  <c r="L38" i="31"/>
  <c r="M37" i="25"/>
  <c r="M37" i="28"/>
  <c r="M37" i="31"/>
  <c r="M37" i="34"/>
  <c r="M37" i="39"/>
  <c r="M42" i="28"/>
  <c r="J41" i="23"/>
  <c r="J40" i="23"/>
  <c r="J39" i="23"/>
  <c r="J38" i="23"/>
  <c r="L37" i="25"/>
  <c r="L37" i="28"/>
  <c r="L37" i="31"/>
  <c r="L37" i="34"/>
  <c r="L37" i="39"/>
  <c r="L42" i="28"/>
  <c r="L42" i="25"/>
  <c r="L45" i="25"/>
  <c r="L45" i="28"/>
  <c r="L59" i="25"/>
  <c r="M42" i="25"/>
  <c r="M59" i="25"/>
  <c r="D42" i="23"/>
  <c r="J37" i="23"/>
  <c r="C20" i="65"/>
  <c r="J42" i="23"/>
  <c r="L42" i="23"/>
  <c r="M42" i="23"/>
  <c r="M61" i="23"/>
  <c r="M31" i="25"/>
  <c r="G31" i="25"/>
  <c r="B19" i="25"/>
  <c r="C31" i="25"/>
  <c r="C42" i="25"/>
  <c r="C61" i="25"/>
  <c r="F19" i="25"/>
  <c r="C19" i="25"/>
  <c r="J7" i="23"/>
  <c r="J9" i="23"/>
  <c r="J11" i="23"/>
  <c r="J12" i="23"/>
  <c r="J14" i="23"/>
  <c r="J14" i="25"/>
  <c r="J14" i="28"/>
  <c r="J14" i="31"/>
  <c r="J14" i="34"/>
  <c r="J14" i="39"/>
  <c r="J14" i="42"/>
  <c r="J14" i="44"/>
  <c r="J14" i="47"/>
  <c r="J14" i="52"/>
  <c r="J14" i="55"/>
  <c r="J14" i="58"/>
  <c r="J16" i="23"/>
  <c r="J16" i="25"/>
  <c r="J16" i="28"/>
  <c r="J16" i="31"/>
  <c r="J16" i="34"/>
  <c r="J16" i="39"/>
  <c r="J16" i="42"/>
  <c r="J16" i="44"/>
  <c r="J16" i="47"/>
  <c r="J16" i="52"/>
  <c r="J16" i="55"/>
  <c r="J16" i="58"/>
  <c r="J17" i="23"/>
  <c r="J17" i="25"/>
  <c r="J17" i="28"/>
  <c r="J17" i="31"/>
  <c r="J17" i="34"/>
  <c r="J17" i="39"/>
  <c r="J17" i="42"/>
  <c r="J17" i="44"/>
  <c r="J17" i="47"/>
  <c r="J17" i="52"/>
  <c r="J17" i="55"/>
  <c r="J17" i="58"/>
  <c r="J18" i="23"/>
  <c r="J18" i="25"/>
  <c r="J18" i="28"/>
  <c r="J18" i="31"/>
  <c r="J18" i="34"/>
  <c r="J18" i="39"/>
  <c r="J18" i="42"/>
  <c r="J18" i="44"/>
  <c r="J18" i="47"/>
  <c r="J18" i="52"/>
  <c r="J18" i="55"/>
  <c r="J18" i="58"/>
  <c r="J5" i="23"/>
  <c r="I7" i="23"/>
  <c r="P6" i="47"/>
  <c r="I9" i="23"/>
  <c r="I11" i="23"/>
  <c r="I12" i="23"/>
  <c r="H7" i="23"/>
  <c r="H7" i="25"/>
  <c r="H7" i="28"/>
  <c r="H7" i="31"/>
  <c r="H7" i="34"/>
  <c r="H7" i="39"/>
  <c r="H7" i="42"/>
  <c r="H7" i="44"/>
  <c r="H7" i="47"/>
  <c r="H7" i="52"/>
  <c r="H7" i="55"/>
  <c r="H7" i="58"/>
  <c r="H8" i="23"/>
  <c r="H8" i="25"/>
  <c r="H8" i="28"/>
  <c r="H8" i="31"/>
  <c r="H8" i="34"/>
  <c r="H8" i="39"/>
  <c r="H8" i="42"/>
  <c r="H8" i="44"/>
  <c r="H8" i="47"/>
  <c r="H8" i="52"/>
  <c r="H8" i="55"/>
  <c r="H8" i="58"/>
  <c r="H9" i="23"/>
  <c r="H9" i="25"/>
  <c r="H9" i="28"/>
  <c r="H9" i="31"/>
  <c r="H9" i="34"/>
  <c r="H9" i="39"/>
  <c r="H9" i="42"/>
  <c r="H9" i="44"/>
  <c r="H9" i="47"/>
  <c r="H9" i="52"/>
  <c r="H9" i="55"/>
  <c r="H9" i="58"/>
  <c r="H10" i="23"/>
  <c r="H10" i="25"/>
  <c r="H10" i="28"/>
  <c r="H10" i="31"/>
  <c r="H10" i="34"/>
  <c r="H10" i="39"/>
  <c r="H10" i="42"/>
  <c r="H10" i="44"/>
  <c r="H10" i="47"/>
  <c r="H10" i="52"/>
  <c r="H10" i="55"/>
  <c r="H10" i="58"/>
  <c r="H11" i="23"/>
  <c r="H11" i="25"/>
  <c r="H11" i="28"/>
  <c r="H11" i="31"/>
  <c r="H11" i="34"/>
  <c r="H11" i="39"/>
  <c r="H11" i="42"/>
  <c r="H11" i="44"/>
  <c r="H11" i="47"/>
  <c r="H11" i="52"/>
  <c r="H11" i="55"/>
  <c r="H11" i="58"/>
  <c r="H12" i="23"/>
  <c r="H12" i="25"/>
  <c r="H12" i="28"/>
  <c r="H12" i="31"/>
  <c r="H12" i="34"/>
  <c r="H12" i="39"/>
  <c r="H12" i="42"/>
  <c r="H12" i="44"/>
  <c r="H12" i="47"/>
  <c r="H12" i="52"/>
  <c r="H12" i="55"/>
  <c r="H12" i="58"/>
  <c r="H13" i="23"/>
  <c r="H13" i="25"/>
  <c r="H13" i="28"/>
  <c r="H13" i="31"/>
  <c r="H13" i="34"/>
  <c r="H13" i="39"/>
  <c r="H13" i="42"/>
  <c r="H13" i="44"/>
  <c r="H13" i="47"/>
  <c r="H13" i="52"/>
  <c r="H13" i="55"/>
  <c r="H13" i="58"/>
  <c r="H14" i="23"/>
  <c r="H14" i="25"/>
  <c r="H14" i="28"/>
  <c r="H14" i="31"/>
  <c r="H14" i="34"/>
  <c r="H14" i="39"/>
  <c r="H14" i="42"/>
  <c r="H14" i="44"/>
  <c r="H14" i="47"/>
  <c r="H14" i="52"/>
  <c r="H14" i="55"/>
  <c r="H14" i="58"/>
  <c r="H15" i="23"/>
  <c r="H15" i="25"/>
  <c r="H15" i="28"/>
  <c r="H15" i="31"/>
  <c r="H15" i="34"/>
  <c r="H15" i="39"/>
  <c r="H15" i="42"/>
  <c r="H15" i="44"/>
  <c r="H15" i="47"/>
  <c r="H15" i="52"/>
  <c r="H15" i="55"/>
  <c r="H15" i="58"/>
  <c r="H16" i="23"/>
  <c r="H16" i="25"/>
  <c r="H16" i="28"/>
  <c r="H16" i="31"/>
  <c r="H16" i="34"/>
  <c r="H16" i="39"/>
  <c r="H16" i="42"/>
  <c r="H16" i="44"/>
  <c r="H16" i="47"/>
  <c r="H16" i="52"/>
  <c r="H16" i="55"/>
  <c r="H16" i="58"/>
  <c r="H17" i="23"/>
  <c r="H17" i="25"/>
  <c r="H17" i="28"/>
  <c r="H17" i="31"/>
  <c r="H17" i="34"/>
  <c r="H17" i="39"/>
  <c r="H17" i="42"/>
  <c r="H17" i="44"/>
  <c r="H17" i="47"/>
  <c r="H17" i="52"/>
  <c r="H17" i="55"/>
  <c r="H17" i="58"/>
  <c r="H18" i="23"/>
  <c r="H18" i="25"/>
  <c r="H18" i="28"/>
  <c r="H18" i="31"/>
  <c r="H18" i="34"/>
  <c r="H18" i="39"/>
  <c r="H18" i="42"/>
  <c r="H18" i="44"/>
  <c r="H18" i="47"/>
  <c r="H18" i="52"/>
  <c r="H18" i="55"/>
  <c r="H18" i="58"/>
  <c r="H5" i="23"/>
  <c r="H5" i="25"/>
  <c r="H5" i="28"/>
  <c r="H5" i="31"/>
  <c r="I24" i="23"/>
  <c r="I24" i="25"/>
  <c r="I24" i="28"/>
  <c r="I24" i="31"/>
  <c r="I24" i="34"/>
  <c r="I24" i="39"/>
  <c r="L31" i="23"/>
  <c r="M31" i="23"/>
  <c r="L18" i="25"/>
  <c r="L18" i="28"/>
  <c r="L18" i="31"/>
  <c r="L18" i="34"/>
  <c r="L18" i="39"/>
  <c r="L18" i="42"/>
  <c r="L18" i="44"/>
  <c r="L18" i="47"/>
  <c r="L18" i="52"/>
  <c r="L18" i="55"/>
  <c r="L18" i="58"/>
  <c r="L17" i="25"/>
  <c r="L17" i="28"/>
  <c r="L17" i="31"/>
  <c r="L17" i="34"/>
  <c r="L17" i="39"/>
  <c r="L17" i="42"/>
  <c r="L17" i="44"/>
  <c r="L17" i="47"/>
  <c r="L17" i="52"/>
  <c r="L17" i="55"/>
  <c r="L17" i="58"/>
  <c r="L16" i="25"/>
  <c r="L16" i="28"/>
  <c r="L16" i="31"/>
  <c r="L16" i="34"/>
  <c r="L16" i="39"/>
  <c r="L16" i="42"/>
  <c r="L16" i="44"/>
  <c r="L16" i="47"/>
  <c r="L16" i="52"/>
  <c r="L16" i="55"/>
  <c r="L16" i="58"/>
  <c r="L15" i="25"/>
  <c r="L15" i="28"/>
  <c r="L15" i="31"/>
  <c r="L15" i="34"/>
  <c r="L15" i="39"/>
  <c r="L15" i="42"/>
  <c r="L15" i="44"/>
  <c r="L15" i="47"/>
  <c r="L15" i="52"/>
  <c r="L15" i="55"/>
  <c r="L15" i="58"/>
  <c r="L14" i="25"/>
  <c r="L14" i="28"/>
  <c r="L14" i="31"/>
  <c r="L14" i="34"/>
  <c r="L14" i="39"/>
  <c r="L14" i="42"/>
  <c r="L14" i="44"/>
  <c r="L14" i="47"/>
  <c r="L14" i="52"/>
  <c r="L14" i="55"/>
  <c r="L14" i="58"/>
  <c r="L13" i="25"/>
  <c r="L13" i="28"/>
  <c r="L13" i="31"/>
  <c r="L13" i="34"/>
  <c r="L13" i="39"/>
  <c r="L13" i="42"/>
  <c r="L13" i="44"/>
  <c r="L13" i="47"/>
  <c r="L13" i="52"/>
  <c r="L13" i="55"/>
  <c r="L13" i="58"/>
  <c r="L10" i="25"/>
  <c r="L10" i="28"/>
  <c r="L10" i="31"/>
  <c r="L10" i="34"/>
  <c r="L10" i="39"/>
  <c r="L10" i="42"/>
  <c r="L10" i="44"/>
  <c r="L10" i="47"/>
  <c r="L10" i="52"/>
  <c r="L10" i="55"/>
  <c r="L10" i="58"/>
  <c r="L6" i="25"/>
  <c r="L6" i="28"/>
  <c r="L6" i="31"/>
  <c r="L6" i="34"/>
  <c r="L6" i="39"/>
  <c r="L6" i="42"/>
  <c r="L6" i="44"/>
  <c r="L6" i="47"/>
  <c r="L6" i="52"/>
  <c r="L6" i="55"/>
  <c r="L6" i="58"/>
  <c r="L5" i="25"/>
  <c r="L5" i="28"/>
  <c r="L19" i="25"/>
  <c r="M28" i="25"/>
  <c r="M28" i="28"/>
  <c r="M28" i="31"/>
  <c r="M28" i="34"/>
  <c r="M28" i="39"/>
  <c r="M28" i="42"/>
  <c r="M28" i="44"/>
  <c r="M28" i="47"/>
  <c r="M28" i="52"/>
  <c r="M28" i="55"/>
  <c r="M28" i="58"/>
  <c r="I18" i="23"/>
  <c r="I18" i="25"/>
  <c r="I18" i="28"/>
  <c r="I18" i="31"/>
  <c r="I18" i="34"/>
  <c r="I18" i="39"/>
  <c r="I18" i="42"/>
  <c r="I18" i="44"/>
  <c r="I18" i="47"/>
  <c r="I18" i="52"/>
  <c r="I18" i="55"/>
  <c r="I18" i="58"/>
  <c r="I17" i="23"/>
  <c r="I17" i="25"/>
  <c r="I17" i="28"/>
  <c r="I17" i="31"/>
  <c r="I17" i="34"/>
  <c r="I17" i="39"/>
  <c r="I17" i="42"/>
  <c r="I17" i="44"/>
  <c r="I17" i="47"/>
  <c r="I17" i="52"/>
  <c r="I17" i="55"/>
  <c r="I17" i="58"/>
  <c r="I16" i="23"/>
  <c r="I16" i="25"/>
  <c r="I16" i="28"/>
  <c r="I16" i="31"/>
  <c r="I16" i="34"/>
  <c r="I16" i="39"/>
  <c r="I16" i="42"/>
  <c r="I16" i="44"/>
  <c r="I16" i="47"/>
  <c r="I16" i="52"/>
  <c r="I16" i="55"/>
  <c r="I16" i="58"/>
  <c r="I15" i="23"/>
  <c r="I15" i="25"/>
  <c r="I15" i="28"/>
  <c r="I15" i="31"/>
  <c r="I15" i="34"/>
  <c r="I15" i="39"/>
  <c r="I15" i="42"/>
  <c r="I15" i="44"/>
  <c r="I15" i="47"/>
  <c r="I15" i="52"/>
  <c r="I15" i="55"/>
  <c r="I15" i="58"/>
  <c r="I14" i="23"/>
  <c r="I14" i="25"/>
  <c r="I14" i="28"/>
  <c r="I14" i="31"/>
  <c r="I14" i="34"/>
  <c r="I14" i="39"/>
  <c r="I14" i="42"/>
  <c r="I14" i="44"/>
  <c r="I14" i="47"/>
  <c r="I14" i="52"/>
  <c r="I14" i="55"/>
  <c r="I14" i="58"/>
  <c r="I13" i="23"/>
  <c r="I13" i="25"/>
  <c r="I13" i="28"/>
  <c r="I13" i="31"/>
  <c r="I13" i="34"/>
  <c r="I13" i="39"/>
  <c r="I13" i="42"/>
  <c r="I13" i="44"/>
  <c r="I13" i="47"/>
  <c r="I13" i="52"/>
  <c r="I13" i="55"/>
  <c r="I13" i="58"/>
  <c r="I10" i="23"/>
  <c r="H6" i="23"/>
  <c r="I5" i="23"/>
  <c r="H6" i="25"/>
  <c r="H6" i="28"/>
  <c r="H6" i="31"/>
  <c r="H6" i="34"/>
  <c r="H6" i="39"/>
  <c r="H6" i="42"/>
  <c r="H6" i="44" s="1"/>
  <c r="H6" i="47" s="1"/>
  <c r="H6" i="52" s="1"/>
  <c r="H6" i="55" s="1"/>
  <c r="H6" i="58" s="1"/>
  <c r="H19" i="28"/>
  <c r="J42" i="25"/>
  <c r="M61" i="25"/>
  <c r="L61" i="25"/>
  <c r="D61" i="23"/>
  <c r="H19" i="25"/>
  <c r="L61" i="23"/>
  <c r="H19" i="23"/>
  <c r="J61" i="23"/>
  <c r="D19" i="25"/>
  <c r="D31" i="25"/>
  <c r="I6" i="23"/>
  <c r="J24" i="23"/>
  <c r="J24" i="25"/>
  <c r="J24" i="28"/>
  <c r="J24" i="31"/>
  <c r="J24" i="34"/>
  <c r="J24" i="39"/>
  <c r="I23" i="23"/>
  <c r="I23" i="25"/>
  <c r="I23" i="28"/>
  <c r="I23" i="31"/>
  <c r="I23" i="34"/>
  <c r="I23" i="39"/>
  <c r="I8" i="23"/>
  <c r="J28" i="23"/>
  <c r="C19" i="23"/>
  <c r="I22" i="23"/>
  <c r="J28" i="25"/>
  <c r="J28" i="28"/>
  <c r="J28" i="31"/>
  <c r="J28" i="34"/>
  <c r="J28" i="39"/>
  <c r="I22" i="25"/>
  <c r="I22" i="28"/>
  <c r="I25" i="25"/>
  <c r="I31" i="25"/>
  <c r="I25" i="23"/>
  <c r="I31" i="23"/>
  <c r="C42" i="23"/>
  <c r="C61" i="23"/>
  <c r="I37" i="23"/>
  <c r="P7" i="47"/>
  <c r="I19" i="25"/>
  <c r="I19" i="28"/>
  <c r="I19" i="23"/>
  <c r="J8" i="23"/>
  <c r="J13" i="23"/>
  <c r="J15" i="23"/>
  <c r="I42" i="23"/>
  <c r="I61" i="23"/>
  <c r="B20" i="65"/>
  <c r="I42" i="25"/>
  <c r="I42" i="28"/>
  <c r="J10" i="23"/>
  <c r="J23" i="23"/>
  <c r="J15" i="25"/>
  <c r="J15" i="28"/>
  <c r="J15" i="31"/>
  <c r="J15" i="34"/>
  <c r="J15" i="39"/>
  <c r="J23" i="25"/>
  <c r="J23" i="28"/>
  <c r="J23" i="31"/>
  <c r="J13" i="25"/>
  <c r="J13" i="28"/>
  <c r="J13" i="31"/>
  <c r="J13" i="34"/>
  <c r="J13" i="39"/>
  <c r="J13" i="42"/>
  <c r="J13" i="44"/>
  <c r="J13" i="47"/>
  <c r="J13" i="52"/>
  <c r="J13" i="55"/>
  <c r="J13" i="58"/>
  <c r="J22" i="23"/>
  <c r="D25" i="23"/>
  <c r="J6" i="23"/>
  <c r="D19" i="23"/>
  <c r="J22" i="25"/>
  <c r="J22" i="28"/>
  <c r="J22" i="31"/>
  <c r="J25" i="25"/>
  <c r="J25" i="28"/>
  <c r="J25" i="23"/>
  <c r="J19" i="23"/>
  <c r="J31" i="23"/>
  <c r="J19" i="25"/>
  <c r="J31" i="25"/>
  <c r="M24" i="42"/>
  <c r="M24" i="44"/>
  <c r="M24" i="47"/>
  <c r="M24" i="52"/>
  <c r="M24" i="55"/>
  <c r="M24" i="58"/>
  <c r="L24" i="42"/>
  <c r="L24" i="44"/>
  <c r="L24" i="47"/>
  <c r="L24" i="52"/>
  <c r="L24" i="55"/>
  <c r="L24" i="58"/>
  <c r="D31" i="31"/>
  <c r="J45" i="28"/>
  <c r="J59" i="25"/>
  <c r="J61" i="25"/>
  <c r="I45" i="28"/>
  <c r="I59" i="25"/>
  <c r="I61" i="25"/>
  <c r="L45" i="31"/>
  <c r="L59" i="28"/>
  <c r="L61" i="28"/>
  <c r="M45" i="31"/>
  <c r="M59" i="28"/>
  <c r="M61" i="28"/>
  <c r="J42" i="28"/>
  <c r="L38" i="34"/>
  <c r="L38" i="39"/>
  <c r="L38" i="42"/>
  <c r="L38" i="44"/>
  <c r="L38" i="47"/>
  <c r="L38" i="52"/>
  <c r="L38" i="55"/>
  <c r="L38" i="58"/>
  <c r="L42" i="34"/>
  <c r="L42" i="31"/>
  <c r="M38" i="34"/>
  <c r="M38" i="39"/>
  <c r="M38" i="42"/>
  <c r="M38" i="44"/>
  <c r="M38" i="47"/>
  <c r="M38" i="52"/>
  <c r="M38" i="55"/>
  <c r="M38" i="58"/>
  <c r="M42" i="34"/>
  <c r="M42" i="31"/>
  <c r="J22" i="34"/>
  <c r="J25" i="31"/>
  <c r="I22" i="31"/>
  <c r="I25" i="28"/>
  <c r="I31" i="28"/>
  <c r="L22" i="31"/>
  <c r="L25" i="28"/>
  <c r="M22" i="31"/>
  <c r="M25" i="28"/>
  <c r="L5" i="31"/>
  <c r="L19" i="28"/>
  <c r="K5" i="31"/>
  <c r="K19" i="28"/>
  <c r="L31" i="28"/>
  <c r="M5" i="31"/>
  <c r="M19" i="28"/>
  <c r="M31" i="28"/>
  <c r="M6" i="31"/>
  <c r="J19" i="28"/>
  <c r="J31" i="28"/>
  <c r="I42" i="31"/>
  <c r="I19" i="31"/>
  <c r="H5" i="34"/>
  <c r="H19" i="31"/>
  <c r="I45" i="31"/>
  <c r="I59" i="28"/>
  <c r="I61" i="28"/>
  <c r="J45" i="31"/>
  <c r="J59" i="28"/>
  <c r="J61" i="28"/>
  <c r="M45" i="34"/>
  <c r="M59" i="31"/>
  <c r="M61" i="31"/>
  <c r="L45" i="34"/>
  <c r="L59" i="31"/>
  <c r="L61" i="31"/>
  <c r="J42" i="31"/>
  <c r="I22" i="34"/>
  <c r="I25" i="31"/>
  <c r="I31" i="31"/>
  <c r="J22" i="39"/>
  <c r="M22" i="34"/>
  <c r="M25" i="31"/>
  <c r="L22" i="34"/>
  <c r="L25" i="31"/>
  <c r="M6" i="34"/>
  <c r="M6" i="39"/>
  <c r="M6" i="42"/>
  <c r="M6" i="44"/>
  <c r="M6" i="47"/>
  <c r="M6" i="52"/>
  <c r="M6" i="55"/>
  <c r="M6" i="58"/>
  <c r="M5" i="34"/>
  <c r="M19" i="31"/>
  <c r="M31" i="31"/>
  <c r="K5" i="34"/>
  <c r="K19" i="31"/>
  <c r="L31" i="31"/>
  <c r="L5" i="34"/>
  <c r="L19" i="31"/>
  <c r="J19" i="31"/>
  <c r="J31" i="31"/>
  <c r="H5" i="39"/>
  <c r="H19" i="34"/>
  <c r="I19" i="34"/>
  <c r="I42" i="34"/>
  <c r="J45" i="34"/>
  <c r="J59" i="31"/>
  <c r="J61" i="31"/>
  <c r="I45" i="34"/>
  <c r="I59" i="31"/>
  <c r="I61" i="31"/>
  <c r="L45" i="39"/>
  <c r="L59" i="34"/>
  <c r="L61" i="34"/>
  <c r="M45" i="39"/>
  <c r="M59" i="34"/>
  <c r="M61" i="34"/>
  <c r="J42" i="34"/>
  <c r="I22" i="39"/>
  <c r="I25" i="34"/>
  <c r="I31" i="34"/>
  <c r="L22" i="39"/>
  <c r="L25" i="34"/>
  <c r="M22" i="39"/>
  <c r="M25" i="34"/>
  <c r="L5" i="39"/>
  <c r="L19" i="34"/>
  <c r="K5" i="39"/>
  <c r="K19" i="34"/>
  <c r="L31" i="34"/>
  <c r="M5" i="39"/>
  <c r="M19" i="34"/>
  <c r="M31" i="34"/>
  <c r="I42" i="39"/>
  <c r="I19" i="39"/>
  <c r="H5" i="42"/>
  <c r="H5" i="44" s="1"/>
  <c r="H19" i="39"/>
  <c r="J19" i="34"/>
  <c r="I45" i="39"/>
  <c r="I59" i="34"/>
  <c r="I61" i="34"/>
  <c r="J45" i="39"/>
  <c r="J59" i="34"/>
  <c r="J61" i="34"/>
  <c r="M45" i="42"/>
  <c r="M59" i="39"/>
  <c r="L45" i="42"/>
  <c r="L59" i="39"/>
  <c r="J42" i="39"/>
  <c r="I25" i="39"/>
  <c r="I31" i="39"/>
  <c r="M22" i="42"/>
  <c r="M25" i="39"/>
  <c r="L22" i="42"/>
  <c r="L25" i="39"/>
  <c r="M5" i="42"/>
  <c r="M19" i="39"/>
  <c r="M31" i="39"/>
  <c r="K5" i="42"/>
  <c r="K19" i="39"/>
  <c r="L31" i="39"/>
  <c r="L5" i="42"/>
  <c r="L19" i="39"/>
  <c r="J19" i="39"/>
  <c r="J45" i="42"/>
  <c r="J59" i="39"/>
  <c r="J61" i="39"/>
  <c r="I45" i="42"/>
  <c r="I59" i="39"/>
  <c r="I61" i="39"/>
  <c r="L45" i="44"/>
  <c r="L58" i="42"/>
  <c r="M45" i="44"/>
  <c r="M58" i="42"/>
  <c r="J42" i="42"/>
  <c r="L22" i="44"/>
  <c r="L25" i="42"/>
  <c r="M22" i="44"/>
  <c r="M25" i="42"/>
  <c r="L5" i="44"/>
  <c r="L19" i="42"/>
  <c r="K5" i="44"/>
  <c r="K19" i="42"/>
  <c r="L31" i="42"/>
  <c r="M5" i="44"/>
  <c r="M19" i="42"/>
  <c r="M31" i="42"/>
  <c r="I45" i="44"/>
  <c r="I58" i="42"/>
  <c r="J45" i="44"/>
  <c r="J58" i="42"/>
  <c r="J60" i="42"/>
  <c r="M45" i="47"/>
  <c r="M58" i="44"/>
  <c r="L45" i="47"/>
  <c r="L58" i="44"/>
  <c r="J42" i="44"/>
  <c r="M22" i="47"/>
  <c r="M25" i="44"/>
  <c r="L22" i="47"/>
  <c r="L25" i="44"/>
  <c r="M5" i="47"/>
  <c r="M19" i="44"/>
  <c r="M31" i="44"/>
  <c r="K5" i="47"/>
  <c r="K19" i="44"/>
  <c r="L31" i="44"/>
  <c r="L5" i="47"/>
  <c r="L19" i="44"/>
  <c r="J45" i="47"/>
  <c r="J58" i="44"/>
  <c r="J60" i="44"/>
  <c r="I45" i="47"/>
  <c r="I58" i="44"/>
  <c r="L45" i="52"/>
  <c r="L58" i="47"/>
  <c r="M45" i="52"/>
  <c r="M58" i="47"/>
  <c r="J42" i="47"/>
  <c r="L22" i="52"/>
  <c r="L25" i="47"/>
  <c r="M22" i="52"/>
  <c r="M25" i="47"/>
  <c r="L5" i="52"/>
  <c r="L19" i="47"/>
  <c r="K5" i="52"/>
  <c r="K19" i="47"/>
  <c r="L31" i="47"/>
  <c r="M5" i="52"/>
  <c r="M19" i="47"/>
  <c r="M31" i="47"/>
  <c r="I45" i="52"/>
  <c r="I58" i="47"/>
  <c r="J45" i="52"/>
  <c r="J58" i="47"/>
  <c r="J60" i="47"/>
  <c r="M45" i="55"/>
  <c r="M58" i="52"/>
  <c r="L45" i="55"/>
  <c r="L58" i="52"/>
  <c r="J42" i="52"/>
  <c r="M22" i="55"/>
  <c r="M25" i="52"/>
  <c r="L22" i="55"/>
  <c r="L25" i="52"/>
  <c r="M5" i="55"/>
  <c r="M19" i="52"/>
  <c r="M31" i="52"/>
  <c r="K5" i="55"/>
  <c r="K19" i="52"/>
  <c r="L31" i="52"/>
  <c r="L5" i="55"/>
  <c r="L19" i="52"/>
  <c r="J45" i="55"/>
  <c r="J58" i="52"/>
  <c r="J60" i="52"/>
  <c r="I45" i="55"/>
  <c r="I58" i="52"/>
  <c r="L45" i="58"/>
  <c r="L58" i="58"/>
  <c r="L58" i="55"/>
  <c r="M45" i="58"/>
  <c r="M58" i="58"/>
  <c r="M58" i="55"/>
  <c r="J42" i="58"/>
  <c r="J42" i="55"/>
  <c r="L22" i="58"/>
  <c r="L25" i="58"/>
  <c r="L25" i="55"/>
  <c r="M22" i="58"/>
  <c r="M25" i="58"/>
  <c r="M25" i="55"/>
  <c r="L5" i="58"/>
  <c r="L19" i="58"/>
  <c r="L19" i="55"/>
  <c r="K5" i="58"/>
  <c r="K19" i="58"/>
  <c r="L31" i="58"/>
  <c r="K19" i="55"/>
  <c r="L31" i="55"/>
  <c r="M5" i="58"/>
  <c r="M19" i="58"/>
  <c r="M31" i="58"/>
  <c r="M19" i="55"/>
  <c r="M31" i="55"/>
  <c r="I45" i="58"/>
  <c r="I58" i="58"/>
  <c r="I58" i="55"/>
  <c r="J45" i="58"/>
  <c r="J58" i="58"/>
  <c r="J60" i="58"/>
  <c r="J58" i="55"/>
  <c r="J60" i="55"/>
  <c r="C37" i="47"/>
  <c r="B11" i="65"/>
  <c r="D31" i="23"/>
  <c r="M37" i="42"/>
  <c r="M42" i="39"/>
  <c r="M61" i="39"/>
  <c r="L37" i="42"/>
  <c r="L42" i="39"/>
  <c r="L61" i="39"/>
  <c r="J20" i="65"/>
  <c r="C42" i="47"/>
  <c r="C60" i="47"/>
  <c r="M37" i="44"/>
  <c r="M42" i="42"/>
  <c r="M60" i="42"/>
  <c r="L37" i="44"/>
  <c r="L42" i="42"/>
  <c r="L60" i="42"/>
  <c r="K20" i="65"/>
  <c r="M37" i="47"/>
  <c r="M42" i="44"/>
  <c r="M60" i="44"/>
  <c r="L37" i="47"/>
  <c r="L42" i="44"/>
  <c r="L60" i="44"/>
  <c r="M37" i="52"/>
  <c r="M42" i="47"/>
  <c r="M60" i="47"/>
  <c r="L37" i="52"/>
  <c r="L42" i="47"/>
  <c r="L60" i="47"/>
  <c r="M37" i="55"/>
  <c r="M42" i="52"/>
  <c r="M60" i="52"/>
  <c r="L37" i="55"/>
  <c r="L42" i="52"/>
  <c r="L60" i="52"/>
  <c r="M37" i="58"/>
  <c r="M42" i="58"/>
  <c r="M60" i="58"/>
  <c r="M42" i="55"/>
  <c r="M60" i="55"/>
  <c r="L37" i="58"/>
  <c r="L42" i="58"/>
  <c r="L60" i="58"/>
  <c r="L42" i="55"/>
  <c r="L60" i="55"/>
  <c r="O159" i="122"/>
  <c r="N162" i="122"/>
  <c r="D33" i="34"/>
  <c r="K24" i="65"/>
  <c r="K22" i="65"/>
  <c r="D23" i="34"/>
  <c r="O15" i="122"/>
  <c r="AE115" i="65"/>
  <c r="O115" i="65"/>
  <c r="J23" i="34"/>
  <c r="D25" i="34"/>
  <c r="D31" i="34"/>
  <c r="J25" i="34"/>
  <c r="J31" i="34"/>
  <c r="J23" i="39"/>
  <c r="J25" i="39"/>
  <c r="J31" i="39"/>
  <c r="I77" i="127" l="1"/>
  <c r="O66" i="127"/>
  <c r="T69" i="127"/>
  <c r="D5" i="42" s="1"/>
  <c r="N66" i="127"/>
  <c r="D22" i="42" s="1"/>
  <c r="O23" i="127"/>
  <c r="N76" i="127"/>
  <c r="D15" i="42" s="1"/>
  <c r="J15" i="42" s="1"/>
  <c r="J15" i="44" s="1"/>
  <c r="J15" i="47" s="1"/>
  <c r="J15" i="52" s="1"/>
  <c r="J15" i="55" s="1"/>
  <c r="J15" i="58" s="1"/>
  <c r="N73" i="127"/>
  <c r="O76" i="127"/>
  <c r="I5" i="47"/>
  <c r="I19" i="44"/>
  <c r="J5" i="42"/>
  <c r="H5" i="47"/>
  <c r="H19" i="44"/>
  <c r="J22" i="42"/>
  <c r="I6" i="44"/>
  <c r="I6" i="47" s="1"/>
  <c r="I19" i="42"/>
  <c r="C25" i="42"/>
  <c r="C31" i="42" s="1"/>
  <c r="C37" i="42" s="1"/>
  <c r="I22" i="42"/>
  <c r="H19" i="42"/>
  <c r="N23" i="127"/>
  <c r="D23" i="42" s="1"/>
  <c r="J23" i="42" s="1"/>
  <c r="J23" i="44" s="1"/>
  <c r="J23" i="47" s="1"/>
  <c r="J23" i="52" s="1"/>
  <c r="J23" i="55" s="1"/>
  <c r="J23" i="58" s="1"/>
  <c r="O70" i="127"/>
  <c r="C19" i="42"/>
  <c r="D28" i="42"/>
  <c r="J28" i="42" s="1"/>
  <c r="J28" i="44" s="1"/>
  <c r="J28" i="47" s="1"/>
  <c r="J28" i="52" s="1"/>
  <c r="J28" i="55" s="1"/>
  <c r="J28" i="58" s="1"/>
  <c r="T68" i="127"/>
  <c r="D6" i="42" s="1"/>
  <c r="J6" i="42" s="1"/>
  <c r="J6" i="44" s="1"/>
  <c r="J6" i="47" s="1"/>
  <c r="O72" i="127"/>
  <c r="O73" i="127" l="1"/>
  <c r="I37" i="42"/>
  <c r="C42" i="42"/>
  <c r="C60" i="42" s="1"/>
  <c r="S4" i="65"/>
  <c r="J6" i="52"/>
  <c r="J6" i="55" s="1"/>
  <c r="J6" i="58" s="1"/>
  <c r="H19" i="47"/>
  <c r="H5" i="52"/>
  <c r="N77" i="127"/>
  <c r="N79" i="127" s="1"/>
  <c r="D33" i="42" s="1"/>
  <c r="S23" i="65" s="1"/>
  <c r="S22" i="65" s="1"/>
  <c r="D19" i="42"/>
  <c r="J5" i="44"/>
  <c r="J19" i="42"/>
  <c r="I6" i="52"/>
  <c r="I6" i="55" s="1"/>
  <c r="I6" i="58" s="1"/>
  <c r="R4" i="65"/>
  <c r="P5" i="47"/>
  <c r="I5" i="52"/>
  <c r="I19" i="47"/>
  <c r="R3" i="65"/>
  <c r="J22" i="44"/>
  <c r="J25" i="42"/>
  <c r="I22" i="44"/>
  <c r="I25" i="42"/>
  <c r="I31" i="42" s="1"/>
  <c r="O77" i="127"/>
  <c r="D25" i="42"/>
  <c r="AA4" i="65" l="1"/>
  <c r="Z4" i="65"/>
  <c r="R11" i="65"/>
  <c r="D31" i="42"/>
  <c r="H5" i="55"/>
  <c r="H19" i="52"/>
  <c r="I5" i="55"/>
  <c r="I19" i="52"/>
  <c r="I22" i="47"/>
  <c r="I25" i="44"/>
  <c r="I31" i="44" s="1"/>
  <c r="J25" i="44"/>
  <c r="J22" i="47"/>
  <c r="J31" i="42"/>
  <c r="J19" i="44"/>
  <c r="J5" i="47"/>
  <c r="I37" i="44"/>
  <c r="I42" i="42"/>
  <c r="I60" i="42" s="1"/>
  <c r="I22" i="52" l="1"/>
  <c r="I25" i="47"/>
  <c r="I31" i="47" s="1"/>
  <c r="I37" i="47"/>
  <c r="I42" i="44"/>
  <c r="I60" i="44" s="1"/>
  <c r="I19" i="55"/>
  <c r="I5" i="58"/>
  <c r="S3" i="65"/>
  <c r="S11" i="65" s="1"/>
  <c r="J19" i="47"/>
  <c r="J31" i="47" s="1"/>
  <c r="J5" i="52"/>
  <c r="J31" i="44"/>
  <c r="J25" i="47"/>
  <c r="J22" i="52"/>
  <c r="H5" i="58"/>
  <c r="H19" i="58" s="1"/>
  <c r="H19" i="55"/>
  <c r="Z3" i="65" l="1"/>
  <c r="Z11" i="65" s="1"/>
  <c r="I19" i="58"/>
  <c r="J19" i="52"/>
  <c r="J5" i="55"/>
  <c r="J25" i="52"/>
  <c r="J22" i="55"/>
  <c r="I22" i="55"/>
  <c r="I25" i="52"/>
  <c r="I31" i="52" s="1"/>
  <c r="R15" i="65"/>
  <c r="I42" i="47"/>
  <c r="I60" i="47" s="1"/>
  <c r="I37" i="52"/>
  <c r="I25" i="55" l="1"/>
  <c r="I31" i="55" s="1"/>
  <c r="I22" i="58"/>
  <c r="I25" i="58" s="1"/>
  <c r="I31" i="58" s="1"/>
  <c r="J22" i="58"/>
  <c r="J25" i="58" s="1"/>
  <c r="J25" i="55"/>
  <c r="I37" i="55"/>
  <c r="I42" i="52"/>
  <c r="I60" i="52" s="1"/>
  <c r="J5" i="58"/>
  <c r="J19" i="55"/>
  <c r="J31" i="55" s="1"/>
  <c r="R20" i="65"/>
  <c r="J31" i="52"/>
  <c r="J19" i="58" l="1"/>
  <c r="J31" i="58" s="1"/>
  <c r="AA3" i="65"/>
  <c r="AA11" i="65" s="1"/>
  <c r="I37" i="58"/>
  <c r="I42" i="55"/>
  <c r="I60" i="55" s="1"/>
  <c r="I42" i="58" l="1"/>
  <c r="I60" i="58" s="1"/>
  <c r="Z15" i="65"/>
  <c r="Z20" i="6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Zoe Coate</author>
  </authors>
  <commentList>
    <comment ref="B61" authorId="0" shapeId="0" xr:uid="{7B265887-769A-4685-B034-895DBF5D2AA8}">
      <text>
        <r>
          <rPr>
            <b/>
            <sz val="9"/>
            <color indexed="81"/>
            <rFont val="Tahoma"/>
            <family val="2"/>
          </rPr>
          <t>Zoe Coate:</t>
        </r>
        <r>
          <rPr>
            <sz val="9"/>
            <color indexed="81"/>
            <rFont val="Tahoma"/>
            <family val="2"/>
          </rPr>
          <t xml:space="preserve">
Duplicate, same as B40. Deleted info from this line in order to not count twice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tc={D8BF698F-E1D0-4AD2-993E-3416AB9B621F}</author>
    <author>tc={D4665A8A-F8D2-423B-894C-32D65E73CC4E}</author>
  </authors>
  <commentList>
    <comment ref="B10" authorId="0" shapeId="0" xr:uid="{D8BF698F-E1D0-4AD2-993E-3416AB9B621F}">
      <text>
        <t>[Threaded comment]
Your version of Excel allows you to read this threaded comment; however, any edits to it will get removed if the file is opened in a newer version of Excel. Learn more: https://go.microsoft.com/fwlink/?linkid=870924
Comment:
    This line item was a duplicate of B9 and has been deleted in order to prevent counting it twice.</t>
      </text>
    </comment>
    <comment ref="B53" authorId="1" shapeId="0" xr:uid="{D4665A8A-F8D2-423B-894C-32D65E73CC4E}">
      <text>
        <t>[Threaded comment]
Your version of Excel allows you to read this threaded comment; however, any edits to it will get removed if the file is opened in a newer version of Excel. Learn more: https://go.microsoft.com/fwlink/?linkid=870924
Comment:
    This line item was a duplicate of B48 and has been deleted in order to prevent counting it twice.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<sst xmlns="http://schemas.openxmlformats.org/spreadsheetml/2006/main" count="11439" uniqueCount="4084">
  <si>
    <t>VALUATION</t>
  </si>
  <si>
    <t>REVENUE</t>
  </si>
  <si>
    <t>QTY.</t>
  </si>
  <si>
    <t>ADA</t>
  </si>
  <si>
    <t>SWPPP</t>
  </si>
  <si>
    <t>Duplex</t>
  </si>
  <si>
    <t>Misc. (Garage, Shed, etc.)</t>
  </si>
  <si>
    <t>Assembly</t>
  </si>
  <si>
    <t>Business</t>
  </si>
  <si>
    <t>Education</t>
  </si>
  <si>
    <t>Hazardous</t>
  </si>
  <si>
    <t>Institutional</t>
  </si>
  <si>
    <t>Total New Construction</t>
  </si>
  <si>
    <t>Commercial</t>
  </si>
  <si>
    <t>Total Addition/Remodel</t>
  </si>
  <si>
    <t>Addition/Remodel</t>
  </si>
  <si>
    <t>Building Permit Revenue</t>
  </si>
  <si>
    <t>Building Permit Valuation</t>
  </si>
  <si>
    <t>Total Building Revenue</t>
  </si>
  <si>
    <t>Building</t>
  </si>
  <si>
    <t>Electrical</t>
  </si>
  <si>
    <t>Plumbing</t>
  </si>
  <si>
    <t>Mechanical</t>
  </si>
  <si>
    <t>Other Permit Revenue</t>
  </si>
  <si>
    <t>Total Development Revenue</t>
  </si>
  <si>
    <t>Sanitary Sewer Service</t>
  </si>
  <si>
    <t>Storm Sewer Service</t>
  </si>
  <si>
    <t>Right-of-way Construction</t>
  </si>
  <si>
    <t>Right-of-way Use</t>
  </si>
  <si>
    <t>Paving</t>
  </si>
  <si>
    <t>Grading</t>
  </si>
  <si>
    <t>Fence</t>
  </si>
  <si>
    <t>Sign</t>
  </si>
  <si>
    <t>Zoning Compliance</t>
  </si>
  <si>
    <t>Total Other Revenue</t>
  </si>
  <si>
    <t>Utility Excavation</t>
  </si>
  <si>
    <t>Water Service***</t>
  </si>
  <si>
    <t>TED Two Unit</t>
  </si>
  <si>
    <t>TED 3+</t>
  </si>
  <si>
    <t>Multi-Dwelling Apt</t>
  </si>
  <si>
    <t>Multi-Dwelling Condo</t>
  </si>
  <si>
    <t>Single Dwelling Detached</t>
  </si>
  <si>
    <t>Single Dwelling Attached*</t>
  </si>
  <si>
    <t>TED** Single Dwelling</t>
  </si>
  <si>
    <t>Residential</t>
  </si>
  <si>
    <t>Current Market Valuation</t>
  </si>
  <si>
    <t>*A traditional townhouse unit on a platted subdivision lot.          ** A Townhome Exemption Development (TED) with attached or detached units on TED ownership parcels.</t>
  </si>
  <si>
    <t>Modification to work in progress</t>
  </si>
  <si>
    <t>UNITS</t>
  </si>
  <si>
    <t>Demolition</t>
  </si>
  <si>
    <t>YTD Total Units</t>
  </si>
  <si>
    <t>YTD ADUs</t>
  </si>
  <si>
    <t>MO ADUs</t>
  </si>
  <si>
    <t>MO Units</t>
  </si>
  <si>
    <t>MO Permits</t>
  </si>
  <si>
    <t>MO Valuation</t>
  </si>
  <si>
    <t>YTD Permits</t>
  </si>
  <si>
    <t>YTD Valuation</t>
  </si>
  <si>
    <t>MO Total Units</t>
  </si>
  <si>
    <t>Dwelling Units</t>
  </si>
  <si>
    <t>Total Change in Dwelling Units</t>
  </si>
  <si>
    <t>Permits and Construction Valuation</t>
  </si>
  <si>
    <t>Total Permits and Construction Valuation</t>
  </si>
  <si>
    <r>
      <rPr>
        <u/>
        <sz val="12"/>
        <rFont val="Arial"/>
        <family val="2"/>
      </rPr>
      <t>Total Construction Valuation</t>
    </r>
    <r>
      <rPr>
        <sz val="12"/>
        <rFont val="Arial"/>
        <family val="2"/>
      </rPr>
      <t xml:space="preserve"> is the value of construction for assessing permit fees. </t>
    </r>
    <r>
      <rPr>
        <u/>
        <sz val="12"/>
        <rFont val="Arial"/>
        <family val="2"/>
      </rPr>
      <t>Current Market Valuation</t>
    </r>
    <r>
      <rPr>
        <sz val="12"/>
        <rFont val="Arial"/>
        <family val="2"/>
      </rPr>
      <t xml:space="preserve"> of construction reflects actual project costs. </t>
    </r>
  </si>
  <si>
    <t>ADU/TED on Permit?</t>
  </si>
  <si>
    <t>TOTAL CONSTRUCTION VALUATION</t>
  </si>
  <si>
    <t>CURRENT MARKET VALUATION</t>
  </si>
  <si>
    <t>01 - Remodel Commercial</t>
  </si>
  <si>
    <t>BAARC -  Add/Alter/Remodel Commercial</t>
  </si>
  <si>
    <t>OWNER</t>
  </si>
  <si>
    <t>JACKSON CONTRACTOR GROUP INC</t>
  </si>
  <si>
    <t>BCRRS -  Reroof/Reside Commercial</t>
  </si>
  <si>
    <t>RHINO ROOFING</t>
  </si>
  <si>
    <t>SUMMIT ROOFING INC</t>
  </si>
  <si>
    <t>DERRICK G SMITH ROOFING LLC</t>
  </si>
  <si>
    <t>02 - Remodel Residential</t>
  </si>
  <si>
    <t>BAARR -  Add/Alter/Remodel Residential</t>
  </si>
  <si>
    <t>BRRRS - Reroof or Reside Residential</t>
  </si>
  <si>
    <t>ABOVE THE REST ROOFING</t>
  </si>
  <si>
    <t>A &amp; B ROOFING CO</t>
  </si>
  <si>
    <t>DUNN WRIGHT ROOFING AND REMODEL LLC</t>
  </si>
  <si>
    <t>NEW HORIZONS ROOFING LLC</t>
  </si>
  <si>
    <t>JARED LANGLEY ENTERPRISES INC</t>
  </si>
  <si>
    <t>03 - New Single Family Residential</t>
  </si>
  <si>
    <t>BNSFR - New Single Family Residence</t>
  </si>
  <si>
    <t>EDGELL BUILDING AND DEVELOPMENT INC</t>
  </si>
  <si>
    <t>HOYT HOMES INC</t>
  </si>
  <si>
    <t>BNSFT - New Single Family Townhouse</t>
  </si>
  <si>
    <t>05 - New MultiFamily</t>
  </si>
  <si>
    <t>BNMRB - New Multifamily 5+ Units</t>
  </si>
  <si>
    <t>06 - New Miscellaneous</t>
  </si>
  <si>
    <t>BNRDG - New Detached Garage/Carport</t>
  </si>
  <si>
    <t>08 - New Business</t>
  </si>
  <si>
    <t>BNCON -  New Other</t>
  </si>
  <si>
    <t>01 - Remodel Commercial Total</t>
  </si>
  <si>
    <t>02 - Remodel Residential Total</t>
  </si>
  <si>
    <t>03 - New Single Family Residential Total</t>
  </si>
  <si>
    <t>05 - New MultiFamily Total</t>
  </si>
  <si>
    <t>06 - New Miscellaneous Total</t>
  </si>
  <si>
    <t>08 - New Business Total</t>
  </si>
  <si>
    <t>Grand Total</t>
  </si>
  <si>
    <t>INDEPENDENT ROOFING LLC</t>
  </si>
  <si>
    <t>ADU</t>
  </si>
  <si>
    <t>SIMPLY THE BEST ROOFING</t>
  </si>
  <si>
    <t>PARKER CONSTRUCTION</t>
  </si>
  <si>
    <t>D LOWER CONSTRUCTION</t>
  </si>
  <si>
    <t>SIRIUS CONSTRUCTION INC</t>
  </si>
  <si>
    <t>MIGHTY DOG ROOFING 157</t>
  </si>
  <si>
    <t>QTY</t>
  </si>
  <si>
    <t>Valuation</t>
  </si>
  <si>
    <t>Townhouse Exemption Development**</t>
  </si>
  <si>
    <t>N/A</t>
  </si>
  <si>
    <t>Jly</t>
  </si>
  <si>
    <t>Aug</t>
  </si>
  <si>
    <t>Sep</t>
  </si>
  <si>
    <t>Oct</t>
  </si>
  <si>
    <t>Nov</t>
  </si>
  <si>
    <t>Dec</t>
  </si>
  <si>
    <t>Jan</t>
  </si>
  <si>
    <t>Feb</t>
  </si>
  <si>
    <t>Mar</t>
  </si>
  <si>
    <t>Apr</t>
  </si>
  <si>
    <t>May</t>
  </si>
  <si>
    <t>Jun</t>
  </si>
  <si>
    <t>1st Qtr.</t>
  </si>
  <si>
    <t>SCARIANO CONSTRUCTION INC</t>
  </si>
  <si>
    <t>2021 CODES/NEW DET GARAGE/VB/U</t>
  </si>
  <si>
    <t>2021 CODES/NSFR/ATT GARAGE/VB/R-3/U</t>
  </si>
  <si>
    <t>2nd Qtr.</t>
  </si>
  <si>
    <t>HAYDEN HOMES LLC</t>
  </si>
  <si>
    <t>CLW CONSTRUCTION LLC</t>
  </si>
  <si>
    <t xml:space="preserve">
</t>
  </si>
  <si>
    <t>2021 CODES/SFR/Bathroom remodel/VB/R-3</t>
  </si>
  <si>
    <t>P R &amp; R</t>
  </si>
  <si>
    <t>IVANS ROOFING AND CONSTRUCTION LLC</t>
  </si>
  <si>
    <t>THIS MONTH - FY2024</t>
  </si>
  <si>
    <t>YTD - FY2024</t>
  </si>
  <si>
    <t>ABC SEAMLESS OF MONTANA</t>
  </si>
  <si>
    <t>RANGE WEST CONSTRUCTION LLC</t>
  </si>
  <si>
    <t>AYERS CONSTRUCTION</t>
  </si>
  <si>
    <t>INFINITY ROOFING &amp; SIDING, LLC</t>
  </si>
  <si>
    <t>Category</t>
  </si>
  <si>
    <t>Record Number</t>
  </si>
  <si>
    <t>Commercial Subtype</t>
  </si>
  <si>
    <t>Residential Subtype</t>
  </si>
  <si>
    <t>Work Description</t>
  </si>
  <si>
    <t>Business Name</t>
  </si>
  <si>
    <t>Project Cost</t>
  </si>
  <si>
    <t>Job Cost Valuation</t>
  </si>
  <si>
    <t>Current Valuation - Comm</t>
  </si>
  <si>
    <t>Current Valuation - Res</t>
  </si>
  <si>
    <t>Address</t>
  </si>
  <si>
    <t>ADU or TED on Address?</t>
  </si>
  <si>
    <t>SCHROCK COMMERCIAL ROOFING INC</t>
  </si>
  <si>
    <t>MILLER ROOFING INC</t>
  </si>
  <si>
    <t>FISHER FAMILY CONSTRUCTION</t>
  </si>
  <si>
    <t>HAVOC ROOFING LLC</t>
  </si>
  <si>
    <t>GREENLADDER CONTRACTORS</t>
  </si>
  <si>
    <t>2021 CODES/NSFR/VB/R-3</t>
  </si>
  <si>
    <t>STRAIGHT LINE CONSTRUCTION INC</t>
  </si>
  <si>
    <t>LM COX INC</t>
  </si>
  <si>
    <t>BEAUCHAMP CONSTRUCTION INC</t>
  </si>
  <si>
    <t>TED</t>
  </si>
  <si>
    <t>MOSTAD CONSTRUCTION INC</t>
  </si>
  <si>
    <t>SILVERFERN</t>
  </si>
  <si>
    <t>Planning Floodplain (added FY24)</t>
  </si>
  <si>
    <t>SFR / Remove existing shingles and underlayment / Install ice/water and synthetic underlayment per code / Install asphalt shingles per code / INSTALL PER IRC AND LISTING / 4:12 / VB / R3</t>
  </si>
  <si>
    <t>SFR / Remove existing shingles and underlayment / Install ice/water and synthetic underlayment per code / Install asphalt shingles per code / INSTALL PER IRC AND LISTING / 6:12 / VB / R3</t>
  </si>
  <si>
    <t>TAYLOR ROOFING AND CONSTRUCTION</t>
  </si>
  <si>
    <t>2021 CODES/NEW TOWNHOME/VB/R-3</t>
  </si>
  <si>
    <t>2021 CODES/NEW TOWNHOME/ATT GARAGE/VB/R-3/U</t>
  </si>
  <si>
    <t>04 - New Duplex</t>
  </si>
  <si>
    <t>BNRDX - New Duplex</t>
  </si>
  <si>
    <t>BNMRA - New Multifamily 3-4 Units</t>
  </si>
  <si>
    <t>BNCOP -  New Office/Bank/Professional Building</t>
  </si>
  <si>
    <t>Multiple Issue Info</t>
  </si>
  <si>
    <t>04 - New Duplex Total</t>
  </si>
  <si>
    <t>by 1st Quarter Market Valuations FY24</t>
  </si>
  <si>
    <t>by 2nd Quarter Market Valuations FY24</t>
  </si>
  <si>
    <t>500 W BROADWAY</t>
  </si>
  <si>
    <t>6726 KELSEY CT</t>
  </si>
  <si>
    <t>KINGDOM BUILDERS INC</t>
  </si>
  <si>
    <t>R AND R ROOFING SPECIALTIES</t>
  </si>
  <si>
    <t>LOLO PEAK ROOFING LLC</t>
  </si>
  <si>
    <t>BUILT WELL CONSTRUCTION</t>
  </si>
  <si>
    <t>3GEN BUILDERS LLC</t>
  </si>
  <si>
    <t>FREEDOM BUILDERS INC</t>
  </si>
  <si>
    <t>FLAWLESS CONSTRUCTION</t>
  </si>
  <si>
    <t>301 NORTHVIEW DR</t>
  </si>
  <si>
    <t>635 GERALD AVE</t>
  </si>
  <si>
    <t>BOYCE ROOFING AND CONSTRUCTION LLC</t>
  </si>
  <si>
    <t>SBS SOLAR INC</t>
  </si>
  <si>
    <t>MOUNTAIN PEAK BUILDERS</t>
  </si>
  <si>
    <t>WESTERN INTERSTATE INC</t>
  </si>
  <si>
    <t>BANRG - Add/Alter Garage/Carport</t>
  </si>
  <si>
    <t>2314 VALLEY DR</t>
  </si>
  <si>
    <t>2021 CODES/NEW ADU/VB/R-3</t>
  </si>
  <si>
    <t>DEPUY BUILDING LLC</t>
  </si>
  <si>
    <t>YOUR HOME IMPROVEMENT COMPANY LLC *UNLIMITED*</t>
  </si>
  <si>
    <t>1804 DIXON AVE</t>
  </si>
  <si>
    <t>BNCSC -  New Store/Customer Service</t>
  </si>
  <si>
    <t>ADEA PROPERTY MANAGEMENT LLP</t>
  </si>
  <si>
    <t>BIRCH ROOFING</t>
  </si>
  <si>
    <t>207 E KENT AVE</t>
  </si>
  <si>
    <t>PURELIGHT POWER *UNLIMITED*</t>
  </si>
  <si>
    <t>HEADWATERS CONSTRUCTION COMPANY</t>
  </si>
  <si>
    <t>2175 SAGEBRUSH DR</t>
  </si>
  <si>
    <t>single</t>
  </si>
  <si>
    <t>duplex</t>
  </si>
  <si>
    <t>multi</t>
  </si>
  <si>
    <t>DAYSPRING RESTORATION LLC</t>
  </si>
  <si>
    <t>WESTERN MONTANA LEVEL LINE BUILDERS INC</t>
  </si>
  <si>
    <t>SFR / Remove &amp; Replace 30# felt / replace w/ a 30-year Malarkey Shingle / Malarkey #1030 Synthetic underlayment / Malarkey Artic ice &amp; Water shield / INSTALL PER IRC AND LISTING / 7:12 / VB / R3</t>
  </si>
  <si>
    <t>SFR / Remove &amp; Replace 30# felt / replace w/ a 40-year Malarkey Shingle / Malarkey #1030 Synthetic underlayment / Malarkey Artic ice &amp; Water shield / INSTALL PER IRC AND LISTING / 6:12 / VB / R3</t>
  </si>
  <si>
    <t>SFR / Remove &amp; Replace 30# felt / replace w/ a 40-year Malarkey Shingle / Malarkey #1030 Synthetic underlayment / Malarkey Artic ice &amp; Water shield / INSTALL PER IRC AND LISTING / 5:12 / VB / R3</t>
  </si>
  <si>
    <t>MACA CONSTRUCTION</t>
  </si>
  <si>
    <t>1325 MANSFIELD AVE</t>
  </si>
  <si>
    <t>640 HAZEL ST</t>
  </si>
  <si>
    <t>SFR / Remove existing shingles and underlayment / Install ice/water and synthetic underlayment per code / Install asphalt shingles per code / INSTALL PER IRC AND LISTING / 5:12 / VB / R3</t>
  </si>
  <si>
    <t>SFR / Remove &amp; Replace 30# felt / replace w/ a 50-year Malarkey Shingle / Malarkey #1030 Synthetic underlayment / Malarkey Artic ice &amp; Water shield / INSTALL PER IRC AND LISTING / 6:12 / VB / R3</t>
  </si>
  <si>
    <t>M AND L INC</t>
  </si>
  <si>
    <t>4441 HARRISON SCOTT DR</t>
  </si>
  <si>
    <t>KINGS ELECTRIC AND CONTRACTING LLC  *UNLIMITED*</t>
  </si>
  <si>
    <t>5341-C REMINGTON DR</t>
  </si>
  <si>
    <t>2752-A RUGER RD</t>
  </si>
  <si>
    <t>2752-B RUGER RD</t>
  </si>
  <si>
    <t>5341-A REMINGTON DR</t>
  </si>
  <si>
    <t>5341-B REMINGTON DR</t>
  </si>
  <si>
    <t>925 MAURICE AVE</t>
  </si>
  <si>
    <t>412 EDDY AVE</t>
  </si>
  <si>
    <t>BEILER ROOFING LLC</t>
  </si>
  <si>
    <t>1149 COACHMAN WAY</t>
  </si>
  <si>
    <t>TLC CONSTRUCTION</t>
  </si>
  <si>
    <t>1535 RATTLESNAKE CT</t>
  </si>
  <si>
    <t>Fiscal Year '25</t>
  </si>
  <si>
    <t>THIS MONTH - FY2025</t>
  </si>
  <si>
    <t>YTD - FY2025</t>
  </si>
  <si>
    <t>2024-MSS-COM-00138</t>
  </si>
  <si>
    <t>2021 CODES/MULTI-FAMILY/Framing of stairs, studs due to fire/replace and repair like items/Items to repair to complete fire mitigation/VB/R-2
UPDATE/REVISION IN SCOPE OF WORK: INSTALLATION OF NEW ROOF TRUSSES, ROOF SHEATHING AND COVERING. FASTENING OF ROOF TRUSSES AND SHEATHING SHALL COMPLY WITH IBC  REQUIREMENTS AND LATERAL SUPPORT.  INSPECTOR CAN OR MAY REQUIRE ADDITIONAL INFORMATION AND/OR VERIFICATION FROM THE ENGINEER UPON DETERMINATION 
DURING SITE VISIT. 
ENGINEER STRUCTURAL EVALUATION SHALL BE AVAILABLE ON SITE AND FOR INSPECTION. 
REPAIR. ASSUMED LIKE FOR LIKE MATERIAL REPLACEMENT. BUILDING INSPECTORS WILL FIELD VERIFY COMPLIANCE. APPLICANT/OWNER SHOULD BE AWARE THAT THIS PROJECT COULD REQUIRE PROFESSIONAL ENGINEER OR ARCHITECT INVOLVEMENT AT THE DISCRETION OF THE BUILDING OFFICIAL OR BUILDING INSPECTOR.</t>
  </si>
  <si>
    <t>SERVPRO OF MISSOULA</t>
  </si>
  <si>
    <t>1032 YREKA CT</t>
  </si>
  <si>
    <t>2024-MSS-COM-00114</t>
  </si>
  <si>
    <t>2021 CODES/MSO AIRPORT/PHASE 2 TERMINAL/expansion of level 2 east concourse and level 1 tug circulation spaces/VB/A-3/B</t>
  </si>
  <si>
    <t>MARTEL CONSTRUCTION INC</t>
  </si>
  <si>
    <t>5225 10 HWY W</t>
  </si>
  <si>
    <t>2024-MSS-RES-00241.01</t>
  </si>
  <si>
    <t>6/17/24 REVISION FOR STRUCTURAL ENGINEERING</t>
  </si>
  <si>
    <t>2024-MSS-COM-00115</t>
  </si>
  <si>
    <t>2021 CODES/VERIZON WIRELESS/INTERIOR REMODEL/VB/M</t>
  </si>
  <si>
    <t>SCHEINER COMMERCIAL GROUP INC</t>
  </si>
  <si>
    <t>2950 N RESERVE ST</t>
  </si>
  <si>
    <t>2024-MSS-RES-00115.01</t>
  </si>
  <si>
    <t>6/13/24 REVISION TO SEPERATION WALL</t>
  </si>
  <si>
    <t>2024-MSS-COM-00107</t>
  </si>
  <si>
    <t>2021 CODES/RATTLESNAKE CREEK DISTILLERY/No construction needed, Change of use only/</t>
  </si>
  <si>
    <t>2120 DIXON AVE</t>
  </si>
  <si>
    <t>2024-MSS-RES-00114.01</t>
  </si>
  <si>
    <t>2024-MSS-COM-00021</t>
  </si>
  <si>
    <t>2021 CODES/APT BLDG CARPORT/REPLACE FIRE DAMAGED PARKING STRUCTURE/VB/U</t>
  </si>
  <si>
    <t>517 WESTVIEW DR</t>
  </si>
  <si>
    <t>2024-MSS-RES-00113.01</t>
  </si>
  <si>
    <t>2024-MSS-COM-00147</t>
  </si>
  <si>
    <t>2021 CODES/ROXY ANNEX/Change of use/Create a doorway between two interior spaces/VB/B</t>
  </si>
  <si>
    <t>ARROWLEAF CONSTRUCTION, LLC</t>
  </si>
  <si>
    <t>5000</t>
  </si>
  <si>
    <t>736 S HIGGINS AVE</t>
  </si>
  <si>
    <t>2024-MSS-RES-00112.01</t>
  </si>
  <si>
    <t>REVISION OF SITE LOCATION FROM LOT 84A TO BE ON 85A / MODIFICATIONS TO SITE PLAN FOR CORRECT LOT / SQFT / UTILITY LOCATIONS / NEEDS RE-ADDRESSING</t>
  </si>
  <si>
    <t>2024-MSS-COM-00128</t>
  </si>
  <si>
    <t>2021 CODES/UM FORESTRY ROOMS 106, 206, 301/Interior renovations to classrooms 106,206,301/VB/E</t>
  </si>
  <si>
    <t>1310 MADELINE AVE</t>
  </si>
  <si>
    <t>2023-MSS-RES-00875.01</t>
  </si>
  <si>
    <t>6/21/24 EMP REVISIONS</t>
  </si>
  <si>
    <t>1705-A SCOTT ST</t>
  </si>
  <si>
    <t>2024-MSS-COM-00121</t>
  </si>
  <si>
    <t>2021 CODES/UM GALLAGHER RM 108/Remodel of existing classroom in UM Gallagher Business school.  Demo existing a/v equipment and rigging.  New carpet, paint, ceiling tiles, new interior window.  New Led light fixtures and control.  New video wall, new power &amp; data for new furniture./VB/E</t>
  </si>
  <si>
    <t>2021-MSS-RES-00157.01</t>
  </si>
  <si>
    <t>NSFR/ATT GARAGE/VB/ R3/ BASEMENT INSTEAD OF CRAWLSPACE</t>
  </si>
  <si>
    <t>298930.32</t>
  </si>
  <si>
    <t>4033 MORNHINWEG WAY</t>
  </si>
  <si>
    <t>2024-MSS-COM-00122</t>
  </si>
  <si>
    <t>2021 CODES/COM BLDG/Repair exterior brick pillar./VB/B</t>
  </si>
  <si>
    <t>1410 RESERVE ST   STE A</t>
  </si>
  <si>
    <t>2023-MSS-COM-00332</t>
  </si>
  <si>
    <t>2021 CODES/MESSICK CPA/remodel of inside into offices and storage, exterior siding, windows, roofing, and patio/VB/B</t>
  </si>
  <si>
    <t>1739 SOUTH AVE W</t>
  </si>
  <si>
    <t>2024-MSS-COM-00001</t>
  </si>
  <si>
    <t>2021 CODES/HANGAR 4/Adding 12 foot deck to the back of our hangar/VB/B</t>
  </si>
  <si>
    <t>4198 CORPORATE WAY</t>
  </si>
  <si>
    <t>2024-MSS-COM-00129</t>
  </si>
  <si>
    <t>2021 CODES/420 THE LOCAL MISSOULA DISPENSARY/CHANGE OF USE/NO CONSTRUCTION/VB/M</t>
  </si>
  <si>
    <t>345-A W FRONT ST</t>
  </si>
  <si>
    <t>2024-MSS-COM-00112</t>
  </si>
  <si>
    <t>2021 CODES/UM LIBERAL ARTS PH 7/REMODEL/VB/E
THE WORK INCLUDED IN THIS PROJECT APPLIES TO THE FIRST FLOOR OF THE LIBERAL ARTS BUILDING LOCATED ON THE UNIVERSITY OF MONTANA CAMPUS. NO CHANGES IN OCCUPANCY OCCUR WITHIN THE EXISTING LEVELS OF THIS BUILDING. THE BUILDING IS EQUIPPED WITH A FIRE ALARM AND SPRINKLER SYSTEM. AREA OF WORK IS OUSIDE OF FIRE SPRINKLER AREA. THE SCOPE OF THIS PROJECT IS LIMITED TO INTERIOR PARTITIONS AND FINISHES. NO CHANGE IN OCCUPANCY OR USE.
WORK INCLUDED IN THE PROJECT INCLUDES THE FOLLOWING:
• AT LEVEL ONE CENTRAL WING, DEMOLISH EXISTING INTERIOR WALLS AND DOORS IN DEAN'S SUITE - ROOM 136, 136A-E, 137, 138C &amp; 138D.
• AT LEVEL ONE CENTRAL WING, ADD NEW INTERIOR WALLS AND DOORS IN DEAN'S SUITE
• MECHANICAL AND ELECTRICAL WORK TO SUPPORT THIS SCOPE OF WORK AS SHOWN IN MECHANICAL AND ELECTRICAL DRAWINGS
OWNER CONSULTANT DRAWINGS AND SPECIFICATIONS PROVIDED IN SET FOR CONVENIENCE AND COORDINATION ONLY.</t>
  </si>
  <si>
    <t>725 DALY AVE</t>
  </si>
  <si>
    <t>2024-MSS-COM-00165</t>
  </si>
  <si>
    <t>MULTI FAM - 4+UNITS / Repair of Flat Upper area only. About 200 sq. ft. / Remove old roofing to wood deck / ½” HD Board / 12 Fasteners per sheet / Install 60MIL Single Ply Membrane / Install new edge metal / INSTALL PER IBC AND LISTING / OBSERVE LOW SLOPE REQUIREMENTS / 1:12 / VB / R2</t>
  </si>
  <si>
    <t>340 JEFFERSON ST</t>
  </si>
  <si>
    <t>2024-MSS-COM-00175</t>
  </si>
  <si>
    <t>EAGLES LODGE / Remove existing shingles and underlayment / Install full ice/water / underlayment / Install asphalt shingles per code / INSTALL PER IBC AND LISTING / OBSERVE LOW SLOPE REQUIREMENTS / 3:12 / VB / B</t>
  </si>
  <si>
    <t>2420 SOUTH AVE W</t>
  </si>
  <si>
    <t>2024-MSS-COM-00194</t>
  </si>
  <si>
    <t>PARTNERSHIP HEALTH CENTER / Roof removal and replacement / 1/2" HIGH DENISTY IOS / NO ICE AND WATER SHIELD / 60 MIL JM BRAND TPO MEMBRANE / INSTALL PER IBC AND LISTING / OBSERVE LOW SLOPE REQUIREMENTS / 0:12 / VB / B</t>
  </si>
  <si>
    <t>323 W ALDER ST</t>
  </si>
  <si>
    <t>2024-MSS-COM-00177</t>
  </si>
  <si>
    <t>MISSOULA COUNTY ELECTIONS / We Will remove old shingles and install new 30year roof / we will install ice and water shield and synthetic underlayment / INSTALL PER IBC AND LISTING / OBSERVE LOW SLOPE REQUIREMENTS / 3:12 / VB / B
LAP UNDERLAYMENT 19 INCHES FOR ASPHALT SHINGLE APPLICATION ON ROOFS WITH SLOPES 2:12 UP TO 4:12. IWP IS REQUIRED AS PRESCRIBED IN CODE. ASPHALT SHINGLES CANNOT BE INSTALLED ON SLOPES LESS THAN 2:12.</t>
  </si>
  <si>
    <t>OPEN COUNTRY BUILDERS LLC</t>
  </si>
  <si>
    <t>140 N RUSSELL ST</t>
  </si>
  <si>
    <t>2024-MSS-COM-00178</t>
  </si>
  <si>
    <t>MULTI FAM - 6 PLEX / We will replace the roof with a new shingle asphalt roof. We will install all new underlayment and ice and water shield / INSTALL PER IBC AND LISTING / 4:12 / VB / R2</t>
  </si>
  <si>
    <t>403 SW HIGGINS AVE</t>
  </si>
  <si>
    <t>2024-MSS-COM-00184</t>
  </si>
  <si>
    <t>SPORTSMAN WAREHOUSE / Install 1/2 inch Ultra recover board / Install 60 mill TPO membrane Mechanically fastened / INSTALL PER IBC AND LISTING / OBSERVE LOW SLOPE REQUIREMENTS / .25:12 / VB / B</t>
  </si>
  <si>
    <t>2323 N RESERVE ST</t>
  </si>
  <si>
    <t>2024-MSS-COM-00176</t>
  </si>
  <si>
    <t>Millennium Real Estate &amp; Management, LLC / Remover existing membrane from roof / repair any deficiencies and replace with new membrane / then seal all curbs / penetrations, and edges / INSTALL PER IBC AND LISTING / OBSERVE LOW SLOPE REQUIREMENTS / 1:12 / VB / B</t>
  </si>
  <si>
    <t>1205 S HIGGINS AVE</t>
  </si>
  <si>
    <t>2024-MSS-COM-00189</t>
  </si>
  <si>
    <t>ALBERTSONS / Slice existing roofing membrane per manufacturer requirement / Install new ½” HD Board. 8 Fasteners per board / Install new 60MIL TPO / Mechanical Attachment / Walk pad at units and hatch / Cricket in S.W. corner / New clad scuppers / New wood blocking under piping / Two small entryway roofs are included/ INSTALL PER IBC AND LISTING / OBSERVE LOW SLOPE REQUIREMENTS / 1:12 / VB / B</t>
  </si>
  <si>
    <t>2230 N RESERVE ST</t>
  </si>
  <si>
    <t>2024-MSS-RES-00549</t>
  </si>
  <si>
    <t>2021 CODES/SFR/Remove current tub and shower and build one large walk in shower in their place / Remove one (1) non load bearing wall in bathroom to open up floor space / Replace one (1) window in bath with a high lite window in new shower space / Install sheeting, insulation and siding to cover exterior repair area after window replacement / Install concrete backer board on subfloor of bathroom and a waterproof substrate on shower walls / Build out custom walk in shower pan with appropriate waterproofing prior to tile work / Tile bathroom floor and shower area / Minor electrical relocation after wall removal / Shower trap and mixing valve relocation into new shower configuration/VB/R-3</t>
  </si>
  <si>
    <t>MID MOUNTAIN MAINTENANCE AND REMODEL LLC</t>
  </si>
  <si>
    <t>124 SOUTHRIDGE DR</t>
  </si>
  <si>
    <t>2024-MSS-RES-00506</t>
  </si>
  <si>
    <t>2021 CODES/SFR/VB/R-3 / Remove existing deck. Replace with new 20’x22’ deck in existing footprint./VB/R-3</t>
  </si>
  <si>
    <t>180 GRANDVIEW WAY</t>
  </si>
  <si>
    <t>2024-MSS-RES-00494</t>
  </si>
  <si>
    <t>2021 CODES / SFR / Frame bathroom, remove existing interior wall, new door to rear bedroom</t>
  </si>
  <si>
    <t>520 W ADDISON ST</t>
  </si>
  <si>
    <t>2024-MSS-RES-00361</t>
  </si>
  <si>
    <t>2021 CODES/REPLACE DET GARAGE/Replace existing stand alone garage with a garage of same size and scale on the existing foundation, but changing orientation of roof 90 degrees and enclosing previously open carport./VB/U</t>
  </si>
  <si>
    <t>2726 HIGHLAND DR</t>
  </si>
  <si>
    <t>2024-MSS-RES-00461</t>
  </si>
  <si>
    <t>2021 CODES/SFR/replace existing tub/shower &amp; surround for new tub/shower &amp; surround - no layout changes. licensed plumber to replace fixtures in wet area only. wet area on ext wall - will check for proper insulation &amp; v. barrier prior to new acrylic panels installed. Replace  1 window - tempered &amp; obscured/VB/R-3</t>
  </si>
  <si>
    <t>1805 S 09TH ST W</t>
  </si>
  <si>
    <t>2024-MSS-RES-00371</t>
  </si>
  <si>
    <t>2021 CODES/SFR/LOWER EXISTING BASEMENT FLOOR TO INCREASE HEAD ROOM.  FINISH BASEMENT, ADD 1 EGRESS WINDOW. ADD A 1/2 BATHROOM.  WALL IN HRV SYSTEM AND WATER HEATER.  WALL IN FURNACE.  ADD STRCUTURAL ELEMENTS PER ENGINEERED PLANS/VB/R-3</t>
  </si>
  <si>
    <t>CONFLUENCE CONSTRUCTION LLC</t>
  </si>
  <si>
    <t>535 S 04TH ST W</t>
  </si>
  <si>
    <t>2024-MSS-RES-00379</t>
  </si>
  <si>
    <t>2021 CODES/REMODEL - NO DUPLEX OR ADU -remodel of the basement ONLY - NOT APPROVED AS TWO LDWELLING UNITS. There is an existing bedroom and bathroom. A second bedroom, kitchenette, and utility room will be added. Both bedrooms have an egress window./VB/R-3</t>
  </si>
  <si>
    <r>
      <rPr>
        <sz val="10"/>
        <color rgb="FF000000"/>
        <rFont val="Arial"/>
        <family val="2"/>
      </rPr>
      <t xml:space="preserve">SFR-DET
</t>
    </r>
  </si>
  <si>
    <t>2024-MSS-RES-00411</t>
  </si>
  <si>
    <t>2021 CODES/SFR/Partial demo of existing deck (261 SF) and addition of new deck (468 SF)./VB/R-3</t>
  </si>
  <si>
    <t>5648 PROSPECT DR</t>
  </si>
  <si>
    <t>2024-MSS-RES-00142</t>
  </si>
  <si>
    <t>2021 CODES/SFR/ADDITION/REMODEL/VB/R-3/U
Rev 01 - 08/23/2024: 7/22/24 REVISON TO ROOF STRUCTURE AND LAYOUT CHANGES</t>
  </si>
  <si>
    <t>4591 HEAVEN'S GATE</t>
  </si>
  <si>
    <t>2024-MSS-RES-00290</t>
  </si>
  <si>
    <t>2021 CODES/SFR/ADDITION/REMODEL/VB/R-3/U</t>
  </si>
  <si>
    <t>255 W SUSSEX AVE</t>
  </si>
  <si>
    <t>2024-MSS-RES-00362</t>
  </si>
  <si>
    <t>2021 CODES/SFR/rebuilding trex deck, 308 sq. ft. fortress railing with stairs and handrail/VB/R-3</t>
  </si>
  <si>
    <t>MOUNTAIN VIEW DECKS</t>
  </si>
  <si>
    <t>102 PINEHURST CT</t>
  </si>
  <si>
    <t>2024-MSS-RES-00272</t>
  </si>
  <si>
    <t>2021 CODES/SFR/Remodel of the first floor of a single-story, single-family residence/VB/R-3</t>
  </si>
  <si>
    <t>720 COTTONWOOD ST</t>
  </si>
  <si>
    <t>2024-MSS-RES-00336</t>
  </si>
  <si>
    <t>2021 CODES/SFR/Replace cabinets, relocate fridge, range, add electrical outlets. cut into bearing wall between living room and kitchen to add a breakfast bar / VB / R-3</t>
  </si>
  <si>
    <t>606 OVERLOOK WAY</t>
  </si>
  <si>
    <t>2024-MSS-RES-00331</t>
  </si>
  <si>
    <t>2021 CODES/SFR/Add 2 basement egress windows, 30x48", and 2 54" metal egress widow wells/VB/R-3</t>
  </si>
  <si>
    <t>2024-MSS-RES-00394</t>
  </si>
  <si>
    <t>2021 CODES/SFR/Renovation/Restoration of historic home. Work includes removal of roof to address structural concerns and re-build elements original to the home. A back porch is being removed and rebuilt as a sunroom with full height basement below./VB/R-3</t>
  </si>
  <si>
    <t>JM MORAN &amp; COMPANY INC</t>
  </si>
  <si>
    <t>205 S 05TH ST E</t>
  </si>
  <si>
    <t>2024-MSS-RES-00555</t>
  </si>
  <si>
    <t>SFR / Build one interior wall in detached 2.5 car garage to create a secure storage/workshop space (approx. 160 sq ft in 0.5 area) that will have its own entrance via an existing door (~38") such that the space will be secure by not being open/accessible when the main garage door is open to 2 car space.  Interior wall expected to be 9' high with 2x4 studs 16 inch on center with plate bolted into concrete garage floor, finished on both sides using drywall.  Plan to finish all walls/ceiling within secure storage/workshop space.  Garage already has its own breaker box (rated at 100 amp).</t>
  </si>
  <si>
    <t>1104 EATON ST</t>
  </si>
  <si>
    <t>2024-MSS-RES-00599</t>
  </si>
  <si>
    <t>SFR - DETACHED GARAGE / Tear off old roofing &amp; underlayment / Install new ice &amp; water / new synthetic underlayment / Install new OC Duration shingles / INSTALL PER IRC AND LISTING / 4:12 / VB / U</t>
  </si>
  <si>
    <t>1856 ERNEST AVE</t>
  </si>
  <si>
    <t>2024-MSS-RES-00598</t>
  </si>
  <si>
    <t>SFR - HOME / Tear off old roofing &amp; underlayment / Install new ice &amp; water / new synthetic underlayment / Install new OC Duration shingles / INSTALL PER IRC AND LISTING / 4:12 / VB / R3</t>
  </si>
  <si>
    <t>2024-MSS-RES-00593</t>
  </si>
  <si>
    <t>SFR / Remove and dispose of previous roofing materials / Clean deck. Install drip edge / Install 2 rows of ice and water barrier along eaves and up all valleys / Install underlayment on the rest of roof / Install starter along all eaves and rakes / Install GAF Timberline HDZ shingles / ridge vent and timbertex ridgecap shingles / INSTALL PER IRC AND LISTING / 5:12 / VB / R3</t>
  </si>
  <si>
    <t>5430 PROSPECT DR</t>
  </si>
  <si>
    <t>2024-MSS-RES-00592</t>
  </si>
  <si>
    <t>SFR / Install new roofnover existing roof /Roof currently has 1 layer of shingles in good shape no curling or damage / installing asphalt shingles and new roof jack vents / INSTALL PER IRC AND LISTING / 6:12 / VB / R3</t>
  </si>
  <si>
    <t>6887 LINDA VISTA BLVD</t>
  </si>
  <si>
    <t>2024-MSS-RES-00601</t>
  </si>
  <si>
    <t>SFR / tear off and removal old roofing materials / install new architectural shingles / ice in water / synthetic underlayment / ridge cap vent / INSTALL PER IRC AND LISTING / 4:12 / VB / R3</t>
  </si>
  <si>
    <t>432 KING ST</t>
  </si>
  <si>
    <t>2024-MSS-RES-00610</t>
  </si>
  <si>
    <t>SFR / Remove old roofing / Install synthetic underlayment / Install ice and water shield / Install Malarkey legacy shingles / Install style d metal / Install ridge vent and ridge cap / INSTALL PER IRC AND LISTING / 4:12 / VB / R3</t>
  </si>
  <si>
    <t>1318 KHANABAD DR</t>
  </si>
  <si>
    <t>2024-MSS-RES-00613</t>
  </si>
  <si>
    <t>DET GARAGE / Remove shingles and replace with synthetic underlayment / ice and water shield / new GAF Timberline HDZ Shingles / INSTALL PER IRC &amp; LISITNG / 6:12 / SINGLE STORY / VB/U</t>
  </si>
  <si>
    <t>2024-MSS-RES-00616</t>
  </si>
  <si>
    <t>SFR / Remove existing shingles and underlayment /  Install ice/water and synthetic underlayment per cod /  Install asphalt shingles per code / INSTALL PER IRC &amp; LISTING / 6:12 / SINGLE STORY / VB/R-3</t>
  </si>
  <si>
    <t>905 COOPER ST</t>
  </si>
  <si>
    <t>2024-MSS-RES-00588</t>
  </si>
  <si>
    <t>SFR / Remove shingles / install new drip edge ice ad water on eaves / new stater course felt / new OC Duration shingles / ridge vent and ridge cap / INSTALL PER IRC AND LISTING / 4:12 / VB / R3</t>
  </si>
  <si>
    <t>2306 42ND ST</t>
  </si>
  <si>
    <t>2024-MSS-RES-00617</t>
  </si>
  <si>
    <t>SFR / remove 2 layers of asphalt shingles / apply proper ice and water shield to all eaves and valleys per Missoula building code along with synthetic under laminate to remaining areas / Install new 40 year owens corning duration asphalt shingles to roof with ridge venting / INSTALL PER IRC &amp; LISTING / 4:12 / 2 STORIES / VB/R-3</t>
  </si>
  <si>
    <t>5930 APRIL LN</t>
  </si>
  <si>
    <t>2024-MSS-RES-00620</t>
  </si>
  <si>
    <t>107 E KENT AVE</t>
  </si>
  <si>
    <t>2024-MSS-RES-00621</t>
  </si>
  <si>
    <t>2606 DUNCAN DR</t>
  </si>
  <si>
    <t>2024-MSS-RES-00585</t>
  </si>
  <si>
    <t>SFR / Remove &amp; Replace 30# felt / replace w/ a 30-year Malarkey Shingle / Malarkey #1030 Synthetic underlayment / Malarkey Artic ice &amp; Water shield / INSTALL PER IRC AND LISTING / OBSERVE LOW SLOPE REQUIREMENTS / 3:12 / VB / R3
LAP UNDERLAYMENT 19 INCHES FOR ASPHALT SHINGLE APPLICATION ON ROOFS WITH SLOPES 2:12 UP TO 4:12. IWP IS REQUIRED AS PRESCRIBED IN CODE. ASPHALT SHINGLES CANNOT BE INSTALLED ON SLOPES LESS THAN 2:12.</t>
  </si>
  <si>
    <t>1438 SHERWOOD ST</t>
  </si>
  <si>
    <t>2024-MSS-RES-00622</t>
  </si>
  <si>
    <t>SFR / Tear off existing asphalt shingle roof down to decking / Ice-guard installed 2' past end-wall (2-rows) / Malarkey Highlander Nex Architectual shingle roofing system install / INSTALL PER IRC AND LISTING / 7:12 / VB / R3</t>
  </si>
  <si>
    <t>2130 GILBERT AVE</t>
  </si>
  <si>
    <t>2024-MSS-RES-00623</t>
  </si>
  <si>
    <t>SFR / Removing &amp; replacing 27 squares shingles only / synthetic underlayment / ice + water shield / Owens Corning Duration / INSTALL PER IRC AND LISTING / 9:12 / VB / R3</t>
  </si>
  <si>
    <t>3841 CONCORD DR</t>
  </si>
  <si>
    <t>2024-MSS-RES-00627</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</si>
  <si>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R3</t>
  </si>
  <si>
    <t>1715 COOPER ST</t>
  </si>
  <si>
    <t>2024-MSS-RES-00584</t>
  </si>
  <si>
    <t>337 S 04TH ST W</t>
  </si>
  <si>
    <t>2024-MSS-RES-00629</t>
  </si>
  <si>
    <t>645 BONDURANT CT</t>
  </si>
  <si>
    <t>2024-MSS-RES-00630</t>
  </si>
  <si>
    <t>SFR / Re-roof / R&amp;R / 1 layer arch. Shingles 50-yr GAF / IWS / CRV / INSTALL PER IRC AND LISTING / 4:12 / VB / R3</t>
  </si>
  <si>
    <t>1715 ERNEST AVE</t>
  </si>
  <si>
    <t>2024-MSS-RES-00631</t>
  </si>
  <si>
    <t>SFR / to remove old roofing / to install ice &amp; water shield / to install GAF Tigerpaw underlayment / to install GAF Timberline HDz architectural shingles / INSTALL PER IRC AND LISTING / 4:12 / VB / R3</t>
  </si>
  <si>
    <t>1031 COOLEY ST</t>
  </si>
  <si>
    <t>2024-MSS-RES-00634</t>
  </si>
  <si>
    <t>SFR / remove old metal siding and roofing and replace with new metal siding and roofing.  all window and door openings are to remain the same.  repair sheeting as needed.  no structural changes / INSTALL PER IRC &amp; LISTING / 4:12 / SINGLE STORY / VB/R-3</t>
  </si>
  <si>
    <t>1050 MILTON ST</t>
  </si>
  <si>
    <t>2024-MSS-RES-00635</t>
  </si>
  <si>
    <t>2327 W CRESCENT DR</t>
  </si>
  <si>
    <t>2024-MSS-RES-00636</t>
  </si>
  <si>
    <t>SFR / Remove &amp; Replace 30# felt / replace w/ a 40-year Malarkey Shingle / Malarkey #1030 Synthetic underlayment / Malarkey Artic ice &amp; Water shield / INSTALL PER IRC AND LISTING  / 7:12 / VB / R3</t>
  </si>
  <si>
    <t>2647 STRATFORD LN</t>
  </si>
  <si>
    <t>2024-MSS-RES-00637</t>
  </si>
  <si>
    <t>102 WESTVIEW DR</t>
  </si>
  <si>
    <t>2024-MSS-RES-00638</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</si>
  <si>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R3</t>
  </si>
  <si>
    <t>1220 CREEK CROSSING</t>
  </si>
  <si>
    <t>2024-MSS-RES-00641</t>
  </si>
  <si>
    <t>SFR / Remove &amp; Replace 30# felt / replace w/ a 50-year Malarkey Shingle, / Malarkey #1030 Synthetic underlayment /  Malarkey Artic ice &amp; Water shield / INSTALL PER IRC AND LISTING / 10:12 / VB / R3</t>
  </si>
  <si>
    <t>5064 VICTOR CT</t>
  </si>
  <si>
    <t>2024-MSS-RES-00573</t>
  </si>
  <si>
    <t>SFR / REMOVE EXISTING / ICE AND WATER SHIELD ON FIRST TWO ROWS / FELT UNDERLAYMENT / 30 YR SHINGLE / INSTALL PER IRC AND LISTING / 6:12 / VB/R-3</t>
  </si>
  <si>
    <t>BLACK MOUNTAIN CONTRACTORS LLC</t>
  </si>
  <si>
    <t>2325 HIGHWOOD DR</t>
  </si>
  <si>
    <t>2024-MSS-RES-00645</t>
  </si>
  <si>
    <t>SFR / Install Hardi lap siding to exterior</t>
  </si>
  <si>
    <t>4405 23RD AVE</t>
  </si>
  <si>
    <t>2024-MSS-RES-00646</t>
  </si>
  <si>
    <t>SFR / Remove &amp; Replace 30# felt / replace w/ a 40-year Malarkey Shingle / Malarkey #1030 Synthetic underlayment / Malarkey Artic ice &amp; Water shield / INSTALL PER IRC AND LISTING / 7:12 / VB / R3</t>
  </si>
  <si>
    <t>8707 MASHIE LN</t>
  </si>
  <si>
    <t>2024-MSS-RES-00650</t>
  </si>
  <si>
    <t>SFR / Replacing the roof on the house / new ice and water in the valleys and bottom / GAF underlayment on the rest / GAF architectural shingles / new metal drip edge / ATTACHED GARAGE - install new rubber roofing /INSTALL PER IRC AND LISTING / OBSERVE LOW SLOPE REQUIREMENTS / 5:12 &amp; 0:12 / VB / R3</t>
  </si>
  <si>
    <t>543 S 06TH ST E</t>
  </si>
  <si>
    <t>2024-MSS-RES-00651</t>
  </si>
  <si>
    <t>SFR / REROOF/R&amp;R/IWS/INSTALL SYNTHETIC UNDERLAYMENT/INSTALL 1 LAYER COMP GAF 50-YR SHINGLES / 2 STORIES / INSTALL PER IRC &amp; LISTING / OBSERVE LOW SLOPE REQUIREMENTS/CRV/SLOPE 2-24:12/
LAP UNDERLAYMENT 19 INCHES FOR ASPHALT SHINGLE APPLICATION ON ROOFS WITH SLOPES 2:12 UP TO 4:12. IWP IS REQUIRED AS PRESCRIBED IN CODE. ASPHALT SHINGLES CANNOT BE INSTALLED ON SLOPES LESS THAN 2:12.</t>
  </si>
  <si>
    <t>438 ROLLINS ST</t>
  </si>
  <si>
    <t>2024-MSS-RES-00652</t>
  </si>
  <si>
    <t>SFR / Remove and replace Roof / Install synthetic underlayment / Install Grace Ice &amp; Water Shield / Install asphalt shingles (Owens Corning Duration in Estate Gray)/ INSTALL PER IRC AND LISTING / OBSERVE LOW SLOPE REQUIREMENTS / 2:12 / VB / R3
LAP UNDERLAYMENT 19 INCHES FOR ASPHALT SHINGLE APPLICATION ON ROOFS WITH SLOPES 2:12 UP TO 4:12. IWP IS REQUIRED AS PRESCRIBED IN CODE. ASPHALT SHINGLES CANNOT BE INSTALLED ON SLOPES LESS THAN 2:12.</t>
  </si>
  <si>
    <t>1602 BEL-AIR PL</t>
  </si>
  <si>
    <t>2024-MSS-RES-00657</t>
  </si>
  <si>
    <t>SFR / Remove &amp; Replace 30# felt / replace w/ a 50-year Malarkey Shingle / Malarkey #1030 Synthetic underlayment / Malarkey Artic ice &amp; Water shield / INSTALL PER IRC AND LISTING / 11:12 / VB / R3</t>
  </si>
  <si>
    <t>240 E KENT AVE</t>
  </si>
  <si>
    <t>2024-MSS-RES-00658</t>
  </si>
  <si>
    <t>SFR - GARAGE / Remove &amp; Replace 30# felt, replace w/ a 50-year Malarkey Shingle / Malarkey #1030 Synthetic underlayment / Malarkey Artic ice &amp; Water shield / INSTALL PER IRC AND LISTING / 10:12 / VB / U</t>
  </si>
  <si>
    <t>2024-MSS-RES-00659</t>
  </si>
  <si>
    <t>SFR / Remove &amp; Replace 30# felt / replace w/ a 40-year Malarkey Shingle / Malarkey #1030 Synthetic underlayment / Malarkey Artic ice &amp; Water shield / INSTALL PER IRC AND LISTING / 12:12 / VB / R3</t>
  </si>
  <si>
    <t>620 WOODFORD ST</t>
  </si>
  <si>
    <t>2024-MSS-RES-00607</t>
  </si>
  <si>
    <t>SFR / Remove existing asphalt shingles / Install: malarkey ice and water shield to code or better / synthetic underlayment / drip edge metal / plumbing pipe boots / Vista shingles and cap / with continuous attic venting at the ridge / INSTALL PER IRC AND LISTING / 5:12 / VB / R3</t>
  </si>
  <si>
    <t>160 N EASY ST</t>
  </si>
  <si>
    <t>2024-MSS-RES-00662</t>
  </si>
  <si>
    <t>SFR /Tear Off Existing Asphalt Shingle Roof Down To Decking / Install Ice-Guard Per Code 2' Past End-Wall (2+ Rows) &amp; Valleys / Install New Malarkey Asphalt Roofing System / INSTALL PER IRC AND LISTING / 5:12 / VB / R3</t>
  </si>
  <si>
    <t>4237 D.J. DR</t>
  </si>
  <si>
    <t>2024-MSS-RES-00663</t>
  </si>
  <si>
    <t>SFR - DETACHED GARAGE ONLY / Complete tear off and re-roof / install ice and water at the eaves / install synthetic underlayment on the remaining roof deck / Aspahlt for asphalt / INSTALL PER IRC AND LISTING / 8:12 / VB / U</t>
  </si>
  <si>
    <t>1926 MCDONALD AVE</t>
  </si>
  <si>
    <t>2024-MSS-RES-00664</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</si>
  <si>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12:12 / VB / R3</t>
  </si>
  <si>
    <t>420 WOODWORTH AVE</t>
  </si>
  <si>
    <t>2024-MSS-RES-00665</t>
  </si>
  <si>
    <t>SFR - DETACHED GARAGE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6:12 / VB / U</t>
  </si>
  <si>
    <t>2024-MSS-RES-00667</t>
  </si>
  <si>
    <t>SFR / Remove &amp; Replace 30# felt / replace w/ a 40-year Malarkey Shingle / Malarkey #1030 Synthetic underlayment / Malarkey Artic ice &amp; Water shield / INSTALL PER IRC AND LISTING / 4:12 / VB / R3</t>
  </si>
  <si>
    <t>1029 CHARLO ST</t>
  </si>
  <si>
    <t>2024-MSS-RES-00668</t>
  </si>
  <si>
    <t>SFR / RE-ROOF / REMOVE EXISTING / INSTALL ICE AND WATER SHIELD / GAF SYNTHETIC / SHINGLES / INSTALL PER 2021 IRC AND LISTING / 7:12 / VB / R-3</t>
  </si>
  <si>
    <t>141 W BECKWITH AVE W</t>
  </si>
  <si>
    <t>2024-MSS-RES-00670</t>
  </si>
  <si>
    <t>SFR / Remove existing roof and dispose / Install: ice and water shield / synthetic underlay / new style-D drip edge metal / new plumbing pipe boots / chimney flashing / Malarkey Vista Shingles and Cap / and continuous ridge venting./ INSTALL PER IRC AND LISTING / 5:12 / VB / R3</t>
  </si>
  <si>
    <t>130 FAIRVIEW AVE</t>
  </si>
  <si>
    <t>2024-MSS-RES-00672</t>
  </si>
  <si>
    <t>SFR / Remove &amp; Replace 30# felt / replace w/ a 30-year Malarkey Shingle / Malarkey #1030 Synthetic underlayment / Malarkey Artic ice &amp; Water shield / INSTALL PER IRC AND LISTING / 4:12 / VB / R3</t>
  </si>
  <si>
    <t>2407 MCINTOSH LP</t>
  </si>
  <si>
    <t>2024-MSS-RES-00639</t>
  </si>
  <si>
    <t>SFR / Remove shingles / install required synthetic underlayment / Install new architectural shingles / INSTALL PER IRC AND LISTING / 5:12 / VB / R3</t>
  </si>
  <si>
    <t>1721 HELEN AVE</t>
  </si>
  <si>
    <t>2024-MSS-RES-00500</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</si>
  <si>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&amp; LISTING / 2 STORY / 10:12 / VB/R-3</t>
  </si>
  <si>
    <t>1440 SAINT ANN DR</t>
  </si>
  <si>
    <t>2024-MSS-RES-00660</t>
  </si>
  <si>
    <t>SFR - MH / Remove old shingles, fix any damaged sundeck, replace skylight, remove and replace any damaged fascia. 
Dry in entire roof deck with ice and water shield, Malarkey Artic shield as underlayment and then install Architecture shingles and all accessories / 3:12 / VB / R3</t>
  </si>
  <si>
    <t>2200 S 05TH ST W</t>
  </si>
  <si>
    <t>2024-MSS-RES-00396</t>
  </si>
  <si>
    <t>4368 BANTRY CT</t>
  </si>
  <si>
    <r>
      <rPr>
        <sz val="10"/>
        <color rgb="FF000000"/>
        <rFont val="Arial"/>
        <family val="2"/>
      </rPr>
      <t xml:space="preserve">TED SF
</t>
    </r>
  </si>
  <si>
    <t>2024-MSS-RES-00408</t>
  </si>
  <si>
    <t>4360 BANTRY CT</t>
  </si>
  <si>
    <t>2024-MSS-RES-00145</t>
  </si>
  <si>
    <t>5562 HORN RD</t>
  </si>
  <si>
    <t>2024-MSS-RES-00392</t>
  </si>
  <si>
    <t>2271 DEPOT WAY</t>
  </si>
  <si>
    <t>2024-MSS-RES-00387</t>
  </si>
  <si>
    <t>2259 DEPOT WAY</t>
  </si>
  <si>
    <t>2024-MSS-RES-00157</t>
  </si>
  <si>
    <t>2542 CHUCK WAGON DR</t>
  </si>
  <si>
    <t>2024-MSS-RES-00468</t>
  </si>
  <si>
    <t>5795 HORN RD</t>
  </si>
  <si>
    <t>2024-MSS-RES-00410</t>
  </si>
  <si>
    <t>2504 BELT BUCKLE WAY</t>
  </si>
  <si>
    <t>2023-MSS-RES-00823</t>
  </si>
  <si>
    <t>1259-B IDAHO ST</t>
  </si>
  <si>
    <r>
      <rPr>
        <sz val="10"/>
        <color rgb="FF000000"/>
        <rFont val="Arial"/>
        <family val="2"/>
      </rPr>
      <t xml:space="preserve">SFR-ATT
</t>
    </r>
  </si>
  <si>
    <t>2023-MSS-RES-00813</t>
  </si>
  <si>
    <t>JACOBSON ELECTRICAL CONTRACTING INC</t>
  </si>
  <si>
    <t>5530 HORN RD</t>
  </si>
  <si>
    <t>2024-MSS-RES-00238</t>
  </si>
  <si>
    <t>1445 HARRISON ST</t>
  </si>
  <si>
    <r>
      <rPr>
        <sz val="10"/>
        <color rgb="FF000000"/>
        <rFont val="Arial"/>
        <family val="2"/>
      </rPr>
      <t xml:space="preserve">ADU
</t>
    </r>
  </si>
  <si>
    <t>2023-MSS-RES-00824</t>
  </si>
  <si>
    <t>1259-A IDAHO ST</t>
  </si>
  <si>
    <t>2023-MSS-RES-00831</t>
  </si>
  <si>
    <t>1261-B IDAHO ST</t>
  </si>
  <si>
    <t>2023-MSS-RES-00728</t>
  </si>
  <si>
    <t>7044 GUINEVERE DR</t>
  </si>
  <si>
    <t>2024-MSS-RES-00108</t>
  </si>
  <si>
    <t>7026 MAX DR</t>
  </si>
  <si>
    <t>2023-MSS-RES-00832</t>
  </si>
  <si>
    <t>1261-A IDAHO ST</t>
  </si>
  <si>
    <t>2024-MSS-RES-00095</t>
  </si>
  <si>
    <t>2021 CODES/NEW SFR/ATT GARAGE/NEW SFR - NOT REVIEWED AS TOWNHOUSE PER IRC/VB/R-3/U</t>
  </si>
  <si>
    <t>SOLAR PLEXUS LLC</t>
  </si>
  <si>
    <t>2214 S 12TH ST W</t>
  </si>
  <si>
    <t>2024-MSS-RES-00094</t>
  </si>
  <si>
    <t>2021 CODES/NEW SFR/ATT GARAGE/REVIEWED AS SFR-NOT A TOWNHOUSE PER IRC/VB/R-3/U</t>
  </si>
  <si>
    <t>2210 S 12TH ST W</t>
  </si>
  <si>
    <t>2024-MSS-RES-00093</t>
  </si>
  <si>
    <t>2021 CODES/NEW SFR/ATT GARAGE/VB/R-3/U
REVIEWED AS AN SFR. DOES NOT MEET IRC DEFINITION OF TOWNHOUSE</t>
  </si>
  <si>
    <t>2212 S 12TH ST W</t>
  </si>
  <si>
    <t>2024-MSS-RES-00082</t>
  </si>
  <si>
    <t>2021 CODES/NEW TOWNHOME/ATT GARAGE//VB/R-3/U</t>
  </si>
  <si>
    <t>2216 S 12TH ST W</t>
  </si>
  <si>
    <t>2024-MSS-RES-00365</t>
  </si>
  <si>
    <t>2021 CODES/NEW DUPLEX/ATT GARAGE/VB/R-2/U</t>
  </si>
  <si>
    <t>511 SHERWOOD ST
APTS A/B</t>
  </si>
  <si>
    <r>
      <rPr>
        <sz val="10"/>
        <color rgb="FF000000"/>
        <rFont val="Arial"/>
        <family val="2"/>
      </rPr>
      <t xml:space="preserve">Duplex
</t>
    </r>
  </si>
  <si>
    <t>2024-MSS-RES-00111</t>
  </si>
  <si>
    <t>2021 CODES/NEW DUPLEX (SFR + MIL APT)/VB/R-3</t>
  </si>
  <si>
    <t>1927-A/B CHARLOTT AVE</t>
  </si>
  <si>
    <t>2024-MSS-COM-00154</t>
  </si>
  <si>
    <t>MULTI- FAM 4 PLEX / Remove existing tpo roof and dens deck. Install new dens deck, tpo and edge metal / INSTALL PER IBC AND LISTING / 1:12 / VB / R2</t>
  </si>
  <si>
    <t>1313 101 CATLIN ST</t>
  </si>
  <si>
    <t>2024-MSS-COM-00081</t>
  </si>
  <si>
    <t>2021 CODES/SNOWFARM BLDG 5 EAST/NEW 4-PLEX/VB/R-2</t>
  </si>
  <si>
    <t>2080 SAGEBRUSH RD</t>
  </si>
  <si>
    <r>
      <rPr>
        <sz val="10"/>
        <color rgb="FF000000"/>
        <rFont val="Arial"/>
        <family val="2"/>
      </rPr>
      <t xml:space="preserve">MFR-APT
</t>
    </r>
  </si>
  <si>
    <t>2024-MSS-COM-00083</t>
  </si>
  <si>
    <t>2021 CODES/SNOWFARM BLDG 6 EAST/NEW 4-PLEX/VB/R-2</t>
  </si>
  <si>
    <t>4225 O'LEARY ST</t>
  </si>
  <si>
    <t>2024-MSS-COM-00045</t>
  </si>
  <si>
    <t>2021 CODES/SNOWFARM BLDG O/NEW 12-PLEX/VB/R-2</t>
  </si>
  <si>
    <t>1910 GOLDENROD LN</t>
  </si>
  <si>
    <t>2024-MSS-COM-00084</t>
  </si>
  <si>
    <t>2021 CODES/SNOWFARM BLDG 6 WEST/NEW 6-PLEX/VB/R-2</t>
  </si>
  <si>
    <t>4265 O'LEARY ST</t>
  </si>
  <si>
    <t>2024-MSS-COM-00074</t>
  </si>
  <si>
    <t>2021 CODES/SNOWFARM BLDG M/NEW 12-PLEX/VB/R-2</t>
  </si>
  <si>
    <t>1970 GOLDENROD LN</t>
  </si>
  <si>
    <t>2024-MSS-COM-00082</t>
  </si>
  <si>
    <t>2021 CODES/SNOWFARM BLDG 5 WEST/NEW 6-PLEX/VB/R-2</t>
  </si>
  <si>
    <t>2090 SAGEBRUSH RD</t>
  </si>
  <si>
    <t>2024-MSS-COM-00093</t>
  </si>
  <si>
    <t>2021 CODES/SNOWFARM BLDG K/NEW 12-PLEX/VB/R-2</t>
  </si>
  <si>
    <t>2115 SAGEBRUSH RD</t>
  </si>
  <si>
    <t>2024-MSS-COM-00091</t>
  </si>
  <si>
    <t>2021 CODES/SNOWFARM/BLDG I/NEW 12-PLEX/VB/R-2</t>
  </si>
  <si>
    <t>2110 SAGEBRUSH RD</t>
  </si>
  <si>
    <t>2024-MSS-COM-00090</t>
  </si>
  <si>
    <t>2021 CODES/BLDG H/NEW 12-PLEX/VB/R-2</t>
  </si>
  <si>
    <t>2120 SAGEBRUSH RD</t>
  </si>
  <si>
    <t>2024-MSS-COM-00089</t>
  </si>
  <si>
    <t>2021 CODES/SNOWFARM/BLDG G/NEW 12-PLEX/VB/R-2</t>
  </si>
  <si>
    <t>2130 SAGEBRUSH RD</t>
  </si>
  <si>
    <t>2024-MSS-COM-00086</t>
  </si>
  <si>
    <t>2021 CODES/SNOWFARM BLDG E/NEW 12-PLEX/VB/R-2</t>
  </si>
  <si>
    <t>2150 SAGEBRUSH RD</t>
  </si>
  <si>
    <t>2024-MSS-RES-00319</t>
  </si>
  <si>
    <t>2024-MSS-RES-00433</t>
  </si>
  <si>
    <t>2024-MSS-RES-00440</t>
  </si>
  <si>
    <t>2024-MSS-RES-00441</t>
  </si>
  <si>
    <t>2024-MSS-RES-00132</t>
  </si>
  <si>
    <t>2024-MSS-COM-00056</t>
  </si>
  <si>
    <t>2021 CODES/BRETZ RV DAYCARE/NEW +/- 2600 SF MODULAR BUILDING/VB/E</t>
  </si>
  <si>
    <t>4800 GRANT CREEK RD  STE 100</t>
  </si>
  <si>
    <t>2024-MSS-COM-00079</t>
  </si>
  <si>
    <t>2021 CODES/SNOWFARM SOUTH STORAGE BLDG/VB/U</t>
  </si>
  <si>
    <t>2024-MSS-COM-00078</t>
  </si>
  <si>
    <t>2021 CODES/SNOWFARM NORTH STORAGE BLDG/VB/U</t>
  </si>
  <si>
    <t>2024-MSS-COM-00052</t>
  </si>
  <si>
    <t>2021 CODES/HELLGATE FAMILY DENTAL/Addition of two dental chairs to existing space in dental office. Adjust for doors per plan./VB/B</t>
  </si>
  <si>
    <t>1211 RESERVE ST  STE 201</t>
  </si>
  <si>
    <t>2024-MSS-COM-00104</t>
  </si>
  <si>
    <t>2021 CODES/HOLLOWAY &amp; HULLING/Minor interior renovation. Change partitions and doors, add windows, reconfigure bathrooms./VB/B</t>
  </si>
  <si>
    <t>SOUTHERN WAYS CONSTRUCTION</t>
  </si>
  <si>
    <t>255 W FRONT ST</t>
  </si>
  <si>
    <t>2024-MSS-COM-00126</t>
  </si>
  <si>
    <t>2021 CODES/COM BLDG/Frame, sound insulate, and drywall temporary walls.  Texture and paint walls, and install 2 interior doors and trim./VB/B</t>
  </si>
  <si>
    <t>WHITE STONE ENTERPRISES, INC.</t>
  </si>
  <si>
    <t>1750 SOUTH AVE W</t>
  </si>
  <si>
    <t>2024-MSS-COM-00132</t>
  </si>
  <si>
    <t>2021 CODES/FIDELITY DIAGNOSTICS/CHANGE OF USE/NO CONSTRUCTION/VB/B
Melissa Umansky, Co-Owner, of Fidelity Diagnostics Inc.
This is a change of use for a Laboratory that has been in the suite for several years but somehow the Change of Use was not recognized by the building department. No work will occur.</t>
  </si>
  <si>
    <t>216 TRADE ST</t>
  </si>
  <si>
    <t>2024-MSS-COM-00142</t>
  </si>
  <si>
    <t>2021 CODES/UM GALLAGHER RM 209 AND 213/REMODEL/VB/E
Project consists a 4,253 sf interior remodel creating a computer lab and study areas on the second floor of Gallagher Business Building.</t>
  </si>
  <si>
    <t>2024-MSS-COM-00150</t>
  </si>
  <si>
    <t>2021 CODES/5-PLEX/INTERIOR REMODEL/ UNIT 1 ON THE SIDE OF THE BUILDING/VB/R-2
fir out/ drywall walls for new cabinets in kitchen
frame wrap opening smaller for living room
frame up for cabonet in bed bath and for barndoor
install new drywall and paint
install new cabinets
trim out apt</t>
  </si>
  <si>
    <t>ROGERS CUSTOM WOODWORKING</t>
  </si>
  <si>
    <t>920 COOPER ST</t>
  </si>
  <si>
    <t>2024-MSS-COM-00152</t>
  </si>
  <si>
    <t>2021 CODES/UM SKAGGS RM 471E/Increase overall room size by moving wall. Relocate door, add electrical and data, replace light fixtures, replace flooring and ceiling tiles./VB/E</t>
  </si>
  <si>
    <t>2024-MSS-COM-00157</t>
  </si>
  <si>
    <t>2021 CODES/SIGMA CHI/RAILING GUARDRAIL IMPROVEMENTS/VB/R-2
The Sigma Chi House Foundation has expressed a need to improve safety in and around the house and has hired A&amp;E Design to design six new railings, a guardrail at the west balcony, a guardrail at the northeast terrace, handrails at either side of the porte cochere, handrails at the north, west, and south sides of the front entry, and a handrail and guardrail at the south stair to the basement.</t>
  </si>
  <si>
    <t>1110 GERALD AVE</t>
  </si>
  <si>
    <t>2024-MSS-COM-00162</t>
  </si>
  <si>
    <t>CHANGE OF USE - WAREHOUSE/SHOP/OFFICE SPACE- Elite Heating &amp; Air/VB/F-1/B</t>
  </si>
  <si>
    <t>5750-C EXPRESSWAY</t>
  </si>
  <si>
    <t>2024-MSS-COM-00183</t>
  </si>
  <si>
    <t>2021 CODES/FUNK IT COFFEE AND THRIFT/TI/VB/B/M
ELECTRICAL: FUNK IT COFFEE AND THRIFT/ Espresso machine is to be moved away from the wall, electrical outlets put in so that coffee grinders, espresso machine, refrigerator, and POS system can be plugged in at new location inside the building
PLUMBING:FUNK IT COFFEE AND THRIFT / location was already plumbed for a coffee shop - we are hoping to add in water lines to move the espresso machine away from the wall, add in a dishwasher, a self service water tap, a hot water tap, and coffee brewer./ 1 3 COMPARTMENT KITCHEN SINK / 1 ICE MACHINE / 3 FLOOR SINK / 1 BAR SINK / 1 DISHWASHER / 1 GLASS FILL STATION / 1 COFFEE MAKER / 1 FLOOR DRAIN</t>
  </si>
  <si>
    <t>314 N 01ST ST W</t>
  </si>
  <si>
    <t>2024-MSS-COM-00185</t>
  </si>
  <si>
    <t>2021 CODES/YOUER/Change of Use application/No construction work required./VB/B/F-1</t>
  </si>
  <si>
    <t>826 KERN ST</t>
  </si>
  <si>
    <t>2024-MSS-COM-00140</t>
  </si>
  <si>
    <t>2021 CODES/ST PATS ONCOLOGY LINAC REMODEL/VB/H-1
Renovation to an existing Linear Accelerator Vault and surrounding nurse's station at Providence St. Patrick's Hospital. A small office renovation as well as the control room for the imaging suite will be renovated as well. The vault used to house a similar machine from the same company, so this is an upgrade and retrofit of the existing space to function with the newest equipment.</t>
  </si>
  <si>
    <t>2021-MSS-COM-00406</t>
  </si>
  <si>
    <t>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gates/IIB/A-3/A-2/S-1
Rev 01 - 06/14/2023: 4/11/23 REVISION/BASEMENT EXPANSION/ADD EGRESS STAIRS/MINOR LAYOUT CHANGES
Rev 02 - 08/07/2024: 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gates/IIB/A-3/A-2/S-1
Rev 01 - 06/14/2023: 4/11/23 REVISION/BASEMENT EXPANSION/ADD EGRESS STAIRS/MINOR LAYOUT CHANGES
Rev 02 - 05/29/2024</t>
  </si>
  <si>
    <t>2024-MSS-COM-00211</t>
  </si>
  <si>
    <t>BCFND -  Foundation Only</t>
  </si>
  <si>
    <t>2024-MSS-COM-00211 /  STORM DAMAGE / replace One section of the roof damaged on primarily south side, but also west side due to our wind storms Missoula had. / We will replace the section that was impacted by the storm that is in bad condition / will use synthetic underlayment, and use malarkey roofing shingles / INSTALL PER IBC AND LISTING / 4:12 / VB / A-1</t>
  </si>
  <si>
    <t>7500 MULLAN RD</t>
  </si>
  <si>
    <t>2024-MSS-COM-00223</t>
  </si>
  <si>
    <t>2021 CODES/12-PLEX/ REROOF/Takeoff old shingles and put new 30 year gaf, synthetic layment, ice&amp;water per code/PER CODE AND LISTING/TWO STORY/6:12/VB/R-2</t>
  </si>
  <si>
    <t>6982 UNCLE ROBERT LN</t>
  </si>
  <si>
    <t>2024-MSS-COM-00199</t>
  </si>
  <si>
    <t>CENEX ZIP TRIP / Overlay roof with TPO membrane roof system / INSTALL PER IBC AND LISTING / OBSERVE LOW SLOPE REQUIREMENTS /</t>
  </si>
  <si>
    <t>J U CONTRACTING, INC.</t>
  </si>
  <si>
    <t>3325 BROOKS ST</t>
  </si>
  <si>
    <t>2024-MSS-COM-00201</t>
  </si>
  <si>
    <t>GRIZZLY PEAK / We will be removing shingles and underlayment / install 1 layer of synthetic underlayment / install 2 rows of ice and water shield in all valleys, eaves, and rakes / install new aluminum drip edge along all eaves and rakes / install 40-year dimensional shingles / INSTALL PER IBC AND LISTING / 6:12 / VB / B</t>
  </si>
  <si>
    <t>JRC INC. OF TENNESSEE</t>
  </si>
  <si>
    <t>3600 AMERICAN WAY</t>
  </si>
  <si>
    <t>2024-MSS-COM-00202</t>
  </si>
  <si>
    <t>CEDAR TERRACE CONDOS - NORTH CARPORT / Detached Carport 1 / Remove existing roofing material /  install 1/4" densdeck cover board / install 60 mil tpo membrane mechanically attached / install sheetmetal flashing / sealant etc / remove debris / INSTALL PER IBC AND LISTING / OBSERVE LOW SLOPE REQUIREMENTS /  0:12 / VB / U</t>
  </si>
  <si>
    <t>3000 WASHBURN ST</t>
  </si>
  <si>
    <t>2024-MSS-COM-00203</t>
  </si>
  <si>
    <t>CEDAR TERRACE CONDOS - SOUTH CARPORT / Detached carport 2:/ Remove existing roofing material / install 1/4" densdeck cover board / install 60 mil tpo mechanically attached / install associated sheetmetal flashing / sealant etc / remove debris / INSTALL PER IBC AND LISTING / OBSERVE LOW SLOPE REQUIREMENTS / 1:12 / VB / U</t>
  </si>
  <si>
    <t>2024-MSS-COM-00222</t>
  </si>
  <si>
    <t>2021 CODES/COM BLDG/REROOF/PER CODE AND LISTING/SINGLE STORY/VB/B
1. Remove and dispose of the existing membrane          
 2. Install 1/4" protection insulation          
 3. Install 60 mil TPO by mechanically attaching          
 4. New flashings for walls, units, pipes, and vents         
 5. New 24 gauge Prefinished parapet coping (color selected by owner)         
 6. Provide all required building permits. (see note)         
 7. Provide proof of workmen compensation and general liability insurance with the owner listed as additional insured</t>
  </si>
  <si>
    <t>1715 RESERVE ST - SHELL ONLY</t>
  </si>
  <si>
    <t>2024-MSS-COM-00215</t>
  </si>
  <si>
    <t>2021 CODES/6-PLEX/REROOF/Remove existing roof and dispose. Install: ice and water shield, synthetic underlay, new style-D drip edge metal, new plumbing pipe and power poll boots, Malarkey shingles and Cap, and continuous ridge venting/PER IRC &amp; LISTING/3 STORY/4:12/VB/R-2</t>
  </si>
  <si>
    <t>106 KNOWLES ST</t>
  </si>
  <si>
    <t>2024-MSS-COM-00229</t>
  </si>
  <si>
    <t>MULTI FAMILY / RE-ROOF / INSTALL ICE AND WATER SHIELD / Eves and valleys. 30lbs synthetic underlayment. All new pipe jacks. Re-use RV49 vents. / INSTALL PER IBC AND LISTING / 5:12 / VB / R2</t>
  </si>
  <si>
    <t>DRAKE LEMM CONSTRUCTION INC</t>
  </si>
  <si>
    <t>1664 N RUSSELL ST</t>
  </si>
  <si>
    <t>2024-MSS-COM-00230</t>
  </si>
  <si>
    <t>1662 N RUSSELL ST</t>
  </si>
  <si>
    <t>2024-MSS-COM-00237</t>
  </si>
  <si>
    <t>2010 TRAIL ST</t>
  </si>
  <si>
    <t>2024-MSS-COM-00238</t>
  </si>
  <si>
    <t>2020 TRAIL ST</t>
  </si>
  <si>
    <t>2024-MSS-COM-00239</t>
  </si>
  <si>
    <t>2030 TRAIL ST</t>
  </si>
  <si>
    <t>2024-MSS-COM-00241</t>
  </si>
  <si>
    <t>MULTI FAMILY / Take off old shingles and put new 30 year gaf shingles, synthetic layment, ice&amp;water per code / INSTALL PER IBC AND LISTING / 6 / VB / R2</t>
  </si>
  <si>
    <t>4800 MARITSA CT</t>
  </si>
  <si>
    <t>2024-MSS-COM-00213</t>
  </si>
  <si>
    <t>COM - APARTMENTS / Takeoff old shingles and put new 30 year gaf, synthetic layment, ice&amp;water per code / INSTALL PER IBC AND LISTING / 6:12 / VB / R2</t>
  </si>
  <si>
    <t>7000 UNCLE ROBERT LN</t>
  </si>
  <si>
    <t>2024-MSS-COM-00212</t>
  </si>
  <si>
    <t>COM / SUPER 8 / STORM DAMAGE / 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 / INSTALL PER IBC AND LISTING / 2021 CODES / 4:12 / R-1 / VB</t>
  </si>
  <si>
    <t>4703 N RESERVE ST</t>
  </si>
  <si>
    <t>2024-MSS-COM-00205</t>
  </si>
  <si>
    <t>CEDAR TERRACE CONDOS / STORM DAMAGE / Remove existing roofing material, remove existing sheeting, install 3/4" roof sheathing, install 2.6" PolyIso rigid insulation, install eps taper for positive drainage, install 1/4" densdeck cover board mechanically attached, install 60 mil TPO membrane mechanically attached, remove debris / INSTALL PER IBC AND LISTING / 0.25 / OBSERVE LOW SLOPE REQUIREMENTS / VB / R2</t>
  </si>
  <si>
    <t>2024-MSS-COM-00224</t>
  </si>
  <si>
    <t>2021 CODES/MULTI FAMILY BLDG A/REROOF/TEAR OFF/ICE &amp; WATER/SYNTHETIC UDL/DRIP EDGE/FLASHING/CLASS 4 SHINGLES/PER CODE AND LISTING/TWO STORY/5:12/VB/R-2</t>
  </si>
  <si>
    <t>ALL SEASONS RESTORATION, LLC</t>
  </si>
  <si>
    <t>1101 W GREENOUGH DR
BLDG A</t>
  </si>
  <si>
    <t>2024-MSS-RES-00790</t>
  </si>
  <si>
    <t>2021 CODES/SFR/REROOF/Remove &amp; Replace 30# felt, replace w/ a 30-year Malarkey Shingle, Malarkey #1030 Synthetic underlayment, Malarkey Artic ice &amp; Water shield/PER IRC &amp; LISTING/SINGLE STORY/4:12/VB/R-3</t>
  </si>
  <si>
    <t>3304 S GRANT ST</t>
  </si>
  <si>
    <t>2024-MSS-RES-00690</t>
  </si>
  <si>
    <t>602 S 05TH ST W</t>
  </si>
  <si>
    <t>2024-MSS-RES-00685</t>
  </si>
  <si>
    <t>2021 CODES/SFR/Expanding existing basement windows to Egress Windows/VB/R-3</t>
  </si>
  <si>
    <t>2026 S 12TH ST W</t>
  </si>
  <si>
    <t>2024-MSS-RES-00779</t>
  </si>
  <si>
    <t>2021 CODES/DET GARAGE/Repair storm damaged sections of detached unheated garage. 2 4' x 8' sections of sw corner sidewall and a 6' x 10' section of roof. Materials:3 or 4 2 x 6 x 14' common rafters, 1 2 x 6 x 12' cross tie. 3 or 4 2 x 4 x 8' studs and 8 lineal ft of double 2 x 4 top plate. 124 sq ft of wall and roof sheathing, 80 sq ft of 7" lap siding, 60 sq ft of shingles or replace all shingles on roof, if necessary (620 sq ft) under separate permit/VB/U</t>
  </si>
  <si>
    <t>1000 CLEVELAND ST</t>
  </si>
  <si>
    <t>2024-MSS-RES-00678</t>
  </si>
  <si>
    <t>2021 CODES/TOWNHOME/Fire damaged home. Gutted to framing, windows, all interior finishes to be replaced, insulation, drywall, paint, trim, flooring, cabinetry, light fixtures, plumbing fixtures, doors some exterior surfaces./VB/R-3
SCOPE OF WORK TO BE VERIFIED ON SITE. REPAIRS TO BRING STRUCTURE TO PREDAMAGED STATE.</t>
  </si>
  <si>
    <t>8601 RANCH CLUB RD</t>
  </si>
  <si>
    <t>2024-MSS-RES-00669</t>
  </si>
  <si>
    <t>2021 CODES/SFR/ADD COLLAR TIES FOR SOLAR SYSTEM/VB/R-3</t>
  </si>
  <si>
    <t>2335 57TH ST</t>
  </si>
  <si>
    <t>2024-MSS-RES-00648</t>
  </si>
  <si>
    <t>2021 CODES/SFR/Replace kitchen window on north east side of home with 8' sliding door./VB/R-3</t>
  </si>
  <si>
    <t>CONSTRUCTIVE INNOVATION LLC</t>
  </si>
  <si>
    <t>516 CANYON GATE DR</t>
  </si>
  <si>
    <t>2024-MSS-RES-00774</t>
  </si>
  <si>
    <t>2021 CODES/SFR/remove existing windows and replace with same size or smaller. remove existing siding, building wrap, 1x6'S and insulation.
Install new hardi lap siding over vapor barrier over 1/2" sheathing and install new r-50 insulation in existing wall cavity./VB/R-3
FOR BEDROOM OR REQUIRED BASEMENT EGRESS WINDOWS:
 R310.5 Replacement windows for emergency escape and rescue openings.
Replacement windows installed in buildings meeting the scope of this code shall be exempt from Sections R310.2 and R310.4.4, provided that the replacement window meets the following conditions:
    1.The replacement window is the manufacturer’s largest standard size window that will fit within the existing frame or existing rough opening. The replacement window is of the same operating style as the existing window or a style that provides for an equal or greater window opening area than the existing window.</t>
  </si>
  <si>
    <t>1701 S 07TH ST W</t>
  </si>
  <si>
    <t>2024-MSS-RES-00527</t>
  </si>
  <si>
    <t>2021 CODES/SFR/replace deck/VB/R-3</t>
  </si>
  <si>
    <t>ARLEDGE CONSTRUCTION INC</t>
  </si>
  <si>
    <t>834 VAN BUREN ST</t>
  </si>
  <si>
    <t>2024-MSS-RES-00523</t>
  </si>
  <si>
    <t>2021 CODES/SFR/CHANGE OF USE TO RES/Switch from commercial property to residential property for using as a rental/VB/R-3</t>
  </si>
  <si>
    <t>2404 39TH ST</t>
  </si>
  <si>
    <t>2024-MSS-RES-00504</t>
  </si>
  <si>
    <t>2021 CODES/SFR/Replace large south-facing window at back of house with patio door(s) and add ground-level composite deck/VB/R-3</t>
  </si>
  <si>
    <t>4417 CHESAPEAKE WAY</t>
  </si>
  <si>
    <t>2024-MSS-RES-00489</t>
  </si>
  <si>
    <t>2021 CODES/SFR/Build new 16'x21' deck with stairs/VB/R-3</t>
  </si>
  <si>
    <t>3200 CATHY CT</t>
  </si>
  <si>
    <t>2024-MSS-RES-00458</t>
  </si>
  <si>
    <t>2021 CODES/SFR/COVERED PORCH ADDITION/VB/R-3</t>
  </si>
  <si>
    <t>NICHOLSON PROFESSIONAL CONTRACTING</t>
  </si>
  <si>
    <t>306 FAIRVIEW AVE</t>
  </si>
  <si>
    <t>2022-MSS-RES-00858</t>
  </si>
  <si>
    <t>2021 CODES/ADDITION/Sunroom addition to the south side of the house along the western edge of the house abutting the garage.  Room will be 14' wide by 18' in length with a 3 x 6 foot bump out sitting area on the south wall.  Wall on east is 16 ft tall and slopes down to 10 ft on the west side.  Patio measuring 12' by 14' with two foot wide stairs on two exposed sides.  New addition is accessed through new hallway (3.5' x6') built out into the garage along the west wall of the kitchen./VB/R-3</t>
  </si>
  <si>
    <t>1365 SUNFLOWER DR</t>
  </si>
  <si>
    <t>2024-MSS-RES-00389</t>
  </si>
  <si>
    <t>2021 CODES/SFR/ Add covered patio at backyard/VB/R-3/</t>
  </si>
  <si>
    <t>400 SKYLINE DR</t>
  </si>
  <si>
    <t>2024-MSS-RES-00773</t>
  </si>
  <si>
    <t>2021 CODES/SFR/REROOF/storm damage to existing roof covering needs to be replaced. The existing cedar shake shingles and felt to be removed and replaced with new 40# felt and asphalt roofing shingles./PER IRC &amp; LISTING/SINGLE STORY/5:12/VB/R-3</t>
  </si>
  <si>
    <t>2024-MSS-RES-00775</t>
  </si>
  <si>
    <t>2021 CODES/SFR/REROOF/New Roof over existing/  CURRENTLY 1 LAYER OF EXISTING TO BE ROOFED OVER / METAL / PER IRC AND LISTING/SINGLE STORY/5:12/VB/R-3</t>
  </si>
  <si>
    <t>1317 RIVER RD</t>
  </si>
  <si>
    <t>2024-MSS-RES-00776</t>
  </si>
  <si>
    <t>2021 CODES/SFR/REROOF/Remove existing asphalt shingles and underlayment. Install ice/water and synthetic underlayment per code. Install asphalt shingles per code./PER IRC AND LISTING/TWO STORY/5:12/VB/R-3</t>
  </si>
  <si>
    <t>3585 SOUTHPOINTE DR</t>
  </si>
  <si>
    <t>2024-MSS-RES-00778</t>
  </si>
  <si>
    <t>2021 CODES/SFR/REROOF/Remove existing shingles and underlayment. Install ice/water and synthetic underlayment per code. Install asphalt shingles per code./PER IRC AND LISTING/TWO STORY/12:12/VB/R-3</t>
  </si>
  <si>
    <t>4781 MONTROSE DR</t>
  </si>
  <si>
    <t>2024-MSS-RES-00780</t>
  </si>
  <si>
    <t>2021 CODES/SFR-House/ Re-roof due to storm damage/ R&amp;R existing roof / INSTALL SYNTHETIC UNDERLAYMENT/Install 1 layer Comp. Shingles 50-yr GAF / IWS / CRV / INSTALL PER IRC AND LISTING / 6:12 slope/1-2 Story/VB/R-3</t>
  </si>
  <si>
    <t>3640 JACK DR</t>
  </si>
  <si>
    <t>2024-MSS-RES-00781</t>
  </si>
  <si>
    <t>2021 CODES/SFR-House/ Re-roof due to storm damage/ R&amp;R existing roof / INSTALL SYNTHETIC UNDERLAYMENT/Install 1 layer Comp. Shingles 50-yr GAF / IWS / CRV / INSTALL PER IRC AND LISTING / 6:12 slope/2 Story/VB/R-3</t>
  </si>
  <si>
    <t>3655 JACK DR</t>
  </si>
  <si>
    <t>2024-MSS-RES-00771</t>
  </si>
  <si>
    <t>2021 CODES/SFR/Re-roof, tear off existing asphalt shingles, install malarkey ice and water shield, install malarkey underlayment 1030, install malarkey highlander shingles/PER IRC &amp; LISTING/SINGLE STORY/4:12/VB/R-3</t>
  </si>
  <si>
    <t>CB PREMIUM SERVICES LLC</t>
  </si>
  <si>
    <t>1321 KEMP ST</t>
  </si>
  <si>
    <t>2024-MSS-RES-00770</t>
  </si>
  <si>
    <t>2021 CODES/SFR/Re-roofing 39 squares like for like due to windstorm damage, synthetic underlayment, i+w shield, Owens Corning Duration/PER IRC &amp; LISTING/SINGLE STORY/8:12/VB/R-3</t>
  </si>
  <si>
    <t>2615 MUIRFIELD CT</t>
  </si>
  <si>
    <t>2024-MSS-RES-00782</t>
  </si>
  <si>
    <t>2021 CODES/SFR-House/ Re-roof due to storm damage/ R&amp;R existing roof / INSTALL SYNTHETIC UNDERLAYMENT/Install 1 layer Comp. Shingles 50-yr GAF / IWS / CRV / INSTALL PER IRC AND LISTING / 6:12 slope/1 Story/VB/R-3</t>
  </si>
  <si>
    <t>5341 HORN RD</t>
  </si>
  <si>
    <t>2024-MSS-RES-00783</t>
  </si>
  <si>
    <t>2021 CODES/SFR-House/ Re-roof due to storm damage/ R&amp;R existing roof /Install 1 layer Metal Roofing / IWS / CRV / INSTALL PER IRC AND LISTING / 3:12 slope/2 Story/Observe Low Slope Code/VB/R-3</t>
  </si>
  <si>
    <t>2707 VALLEY VIEW DR</t>
  </si>
  <si>
    <t>2024-MSS-RES-00769</t>
  </si>
  <si>
    <t>2021 CODES/SFR/Re-roofing 27 squares like for like due to windstorm damage; synthetic underlayment, i+w shield, Owens Corning Duration/PER IRC &amp; LISTING/SINGLE STORY/8:12/VB/R-3</t>
  </si>
  <si>
    <t>2706 MARY JANE BLVD</t>
  </si>
  <si>
    <t>2024-MSS-RES-00784</t>
  </si>
  <si>
    <t>4995 JAIDEN LN</t>
  </si>
  <si>
    <t>2024-MSS-RES-00787</t>
  </si>
  <si>
    <t>2021 CODES/SFR/Remove &amp; Replace 30# felt, replace w/ a 30-year Malarkey Shingle, Malarkey #1030 Synthetic underlayment, Malarkey Artic ice &amp; Water shield/PER IRC &amp; LISTING/TWO STORY/VB/R-3</t>
  </si>
  <si>
    <t>116 SOUTHRIDGE DR</t>
  </si>
  <si>
    <t>2024-MSS-RES-00788</t>
  </si>
  <si>
    <t>2021 CODES/SFR/REROOF/Remove &amp; Replace 30# felt, replace w/ a 30-year Malarkey Shingle, Malarkey #1030 Synthetic underlayment, Malarkey Artic ice &amp; Water shield./PER IRC &amp; LISTING/SINGLE STORY/5:12/VB/R-3</t>
  </si>
  <si>
    <t>2016 SOUTH AVE W</t>
  </si>
  <si>
    <t>2024-MSS-RES-00789</t>
  </si>
  <si>
    <t>2021 CODES/SFR/REROOF/Remove &amp; Replace 30# felt, replace w/ a 30-year Malarkey Shingle, Malarkey #1030 Synthetic underlayment, Malarkey Artic ice &amp; Water shield./PER IRC &amp; LISTING/SINGLE STORY/10:12/VB/R-3</t>
  </si>
  <si>
    <t>2622 DUBLIN ST</t>
  </si>
  <si>
    <t>2024-MSS-RES-00768</t>
  </si>
  <si>
    <t>2021 CODES/SFR/Re-roofing 35 squares like for like due to windstorm damage; synthetic underlayment, i+w shield, Owens Corning Duration/PER IRC &amp; LISTING/SINGLE STORY/4:12/VB/R-3</t>
  </si>
  <si>
    <t>214 MANSION HEIGHTS DR</t>
  </si>
  <si>
    <t>2024-MSS-RES-00791</t>
  </si>
  <si>
    <t>2021 CODES/SFR/REROOF/Remove &amp; Replace 30# felt, replace w/ a 30-year Malarkey Shingle, Malarkey #1030 Synthetic underlayment, Malarkey Artic ice &amp; Water shield./PER IRC &amp; LISTING/SINGLE STORY/6:12/VB/R-3</t>
  </si>
  <si>
    <t>4300 NICOLE CT</t>
  </si>
  <si>
    <t>2024-MSS-RES-00792</t>
  </si>
  <si>
    <t>2021 CODES/SFR/REROOF/Remove &amp; Replace 30# felt, replace w/ a 30-year Malarkey Shingle, Malarkey #1030 Synthetic underlayment, Malarkey Artic ice &amp; Water shield./SINGLE STORY/6:12/VB/R-3</t>
  </si>
  <si>
    <t>4661 NICOLE CT</t>
  </si>
  <si>
    <t>2024-MSS-RES-00793</t>
  </si>
  <si>
    <t>2021 CODES/SFR/REROOF/Remove &amp; Replace 30# felt, replace w/ a 30-year Malarkey Shingle, Malarkey #1030 Synthetic underlayment, Malarkey Artic ice &amp; Water shield./PER IRC &amp; LISTING/SINGLE STORY/4:12/VB/R-3</t>
  </si>
  <si>
    <t>19 VIRGINIA DR</t>
  </si>
  <si>
    <t>2024-MSS-RES-00767</t>
  </si>
  <si>
    <t>2021 CODES/SFR/REROOF/Remove shingles and replace with ice and water shield, synthetic underlayment and GAF Timberline HDZ Shingles/PER IRC &amp; LISTING/SINGLE STORY/4:12/VB/R-3</t>
  </si>
  <si>
    <t>132 CARRIE CT</t>
  </si>
  <si>
    <t>2024-MSS-RES-00765</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</si>
  <si>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shingle./PER IRC &amp; LISTING/SINGLE STORY/4:12/VB/R-3</t>
  </si>
  <si>
    <t>3004 SCHILLING ST</t>
  </si>
  <si>
    <t>2024-MSS-RES-00794</t>
  </si>
  <si>
    <t>2021 CODES/SFR/REROOF/Remove &amp; Replace 30# felt, replace w/ a 30-year Malarkey Shingle, Malarkey #1030 Synthetic underlayment, Malarkey Artic ice &amp; Water shield./PER IRC &amp; LISTING/SINGLE STORY/8:12/VB/R-3</t>
  </si>
  <si>
    <t>2616 WEDGEWOOD CT</t>
  </si>
  <si>
    <t>2024-MSS-RES-00795</t>
  </si>
  <si>
    <t>2021 CODES/SFR/REROOF/Numerous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shingles/PER IRC &amp; LISTING SINGLE STORY/6:12/VB/R-3</t>
  </si>
  <si>
    <t>2415 43RD ST</t>
  </si>
  <si>
    <t>2024-MSS-RES-00797</t>
  </si>
  <si>
    <t>DUPLEX / Remove &amp; Replace 30# felt, replace w/ a 30-year Malarkey Shingle, Malarkey #1030 Synthetic underlayment, Malarkey Artic ice &amp; Water shield / INSTALL PER IRC AND LISTING /VB / R3 / 4.12</t>
  </si>
  <si>
    <t>4670 23RD AVE</t>
  </si>
  <si>
    <t>2024-MSS-RES-00798</t>
  </si>
  <si>
    <t>SFR / Remove existing roof to the deck and dispose. Re-sheet roof deck with 7/16 OSB (deck over). Install new underlayment and Malarkey Vista's to the 2021 IBC. / INSTALL ICE AND WATER SHEIFL /  INSTALL PER IRC AND LISTING / VB / R3 / 12.12</t>
  </si>
  <si>
    <t>440 EDDY AVE</t>
  </si>
  <si>
    <t>2024-MSS-RES-00799</t>
  </si>
  <si>
    <t>SFR / Remove existing roof to the deck and dispose. Install new underlayment and Malarkey Vista and all components to the / INSTALL ICE AND WATER SHIELD / 2021 IBC / INSTALL PER IRC AND LISTING / VB / R3 / 4.12</t>
  </si>
  <si>
    <t>427 WOODFORD ST</t>
  </si>
  <si>
    <t>2024-MSS-RES-00802</t>
  </si>
  <si>
    <t>SFR / Re-roofing 34 squares like for like due to windstorm damage, synthetic underlayment, i+w shield, Owens Corning  Duration Shingles / INSTALL PER IRC AND LISTING / 5 / VB / R3 /</t>
  </si>
  <si>
    <t>108 BEN HOGAN DR</t>
  </si>
  <si>
    <t>2024-MSS-RES-00803</t>
  </si>
  <si>
    <t>SFR / Remove existing roofing / Install Ice and water shield along all eves and valleys / Install UDL 30 synthetic underlayment to rest of structure / Install New Malarkey Highlander shingles, drip edge, pipe boots and ridge vents / INSTALL PER IRC AND LISTING / VB / R3 / 6</t>
  </si>
  <si>
    <t>6809 KELSEY CT</t>
  </si>
  <si>
    <t>2024-MSS-RES-00804</t>
  </si>
  <si>
    <t>SFR / Remove existing roofing / Install Ice and water shield along all eves / Install UDL 30 synthetic underlayment to rest of structure / Install New Malarkey Vista shingles, drip edge, pipe boots and ridge vents / INSTALL PER IRC AND LISTING / VB / R3 / 4</t>
  </si>
  <si>
    <t>2112 KENSINGTON AVE</t>
  </si>
  <si>
    <t>2024-MSS-RES-00805</t>
  </si>
  <si>
    <t>SFR / Remove existing shingles, add 7/16 OSB to sub-deck, remove chimney down to roof line. Dry in using arctic shield along eaves and then synthetic underlayment afterwards. Shingles to be reinstalled using a continuous ridge vent and on the roof eave vent. INSTALL ICE AND WATER SHIELD / INSTALL PER IRC AND LISTING / VB / R3 / 6.12</t>
  </si>
  <si>
    <t>1845 BURLINGTON AVE</t>
  </si>
  <si>
    <t>2024-MSS-RES-00806</t>
  </si>
  <si>
    <t>SFR / Reroof is due to storm damage. Remove existing shingles, add 7/16 OSB to sub-deck. Dry in using arctic shield along eaves then synthetics afterwards. Install Shingles and all accessories / INSTALL PER IRC AND LISTING / 4.12 / VB / R3/</t>
  </si>
  <si>
    <t>4317 RESERVE ST</t>
  </si>
  <si>
    <t>2024-MSS-RES-00807</t>
  </si>
  <si>
    <t>SFR / Re-roofing 46 squares like for like; synthetic underlayment, i+w shield, Owens Corning Duration/ INSTALL PER IRC AND LISTING / 6 / VB/ R3</t>
  </si>
  <si>
    <t>5111 VICTOR PL</t>
  </si>
  <si>
    <t>2024-MSS-RES-00809</t>
  </si>
  <si>
    <t>SFR / Remove existing roof to the deck. Install new underlayment and Malarkey Vista's and all components to the 2021 IBC / INSTALL ICE AND WATER SHIELD /  INSTALL PER LISTING AND IRC / 5.12 / VB / R-3</t>
  </si>
  <si>
    <t>4740 SCOTT ALLEN DR</t>
  </si>
  <si>
    <t>2024-MSS-RES-00810</t>
  </si>
  <si>
    <t>DUPLEX /removal existing/ INSTALL ICE AND WATER SHIELD/ 30lb synthetic underlayment /All new pipe jacks /Malarkey Highlander shingle Re-use RC 49 vents./ INSTALL PER IRC AND LISTING / 5:12  / VB / R-3</t>
  </si>
  <si>
    <t>1660 N RUSSELL ST</t>
  </si>
  <si>
    <t>2024-MSS-RES-00813</t>
  </si>
  <si>
    <t>SFR / Re-roofing 23 squares like for like, synthetic underlayment, i+w shield, Owens Corning Duration Shingles / INSTALL ICE AND WATER SHEILD / INSTALL PER IRC AND LISTING / 7 / VB / R-3</t>
  </si>
  <si>
    <t>2409 SNAFFLE BIT WAY</t>
  </si>
  <si>
    <t>2024-MSS-RES-00815</t>
  </si>
  <si>
    <t>2021 CODES / SFR / REROOF /  Tear Off Existing Asphalt Roof Down To Decking. Ice-Guard Installed 2' Past End-Wall. Malarkey Architectural Shingle &amp; Roofing System Installed / SYNTHETIC UNDERLAYMENT / INSTALL ICE AND WATER SHIELD / INSTALL PER IRC AND LISTING / SLOPE 6:12 / VB / R-3</t>
  </si>
  <si>
    <t>1525 CORNERSTONE DR</t>
  </si>
  <si>
    <t>2024-MSS-RES-00817</t>
  </si>
  <si>
    <t>SFR / Homeowner tear-off of 16-year-old underlayment and shingles of southerly half of roof, from eave to ridge (see attached drawing plans), and homeowner replacement with synthetic underlayment, ice and water shield, and architectural shingles of like kind matching remainder of roof. This work is like-for-like repairs of weathered shingles in anticipation of forthcoming installation of solar panels in this location by Freedom Energy of Victor, MT, which will be in a separate permit request. No structural repairs needed / INSTALL PER IRC AND LISTING / 4.5 / VB / R-3</t>
  </si>
  <si>
    <t>6670 LINDA VISTA BLVD</t>
  </si>
  <si>
    <t>2024-MSS-RES-00820</t>
  </si>
  <si>
    <t>SFR / Remove &amp; Replace 30# felt, replace w/ a 30-year Malarkey Shingle, Malarkey #1030 Synthetic underlayment, Malarkey Artic ice &amp; Water shield / INSTALL PER IRC AND LISTING / VB / R-3 / 2021 CODES / 8:12</t>
  </si>
  <si>
    <t>8705 FESCUE CT</t>
  </si>
  <si>
    <t>2024-MSS-RES-00825</t>
  </si>
  <si>
    <t>2021 CODES/SFR/REROOF/Remove &amp; Replace 30# felt, replace w/ a 40-year Malarkey Shingle, Malarkey #1030 Synthetic underlayment, Malarkey Artic ice &amp; Water shield./PER IRC &amp; LISTING/SINGLE STORY/6:12/VB/R-3</t>
  </si>
  <si>
    <t>4711 SCOTT ALLEN DR</t>
  </si>
  <si>
    <t>2024-MSS-RES-00826</t>
  </si>
  <si>
    <t>SFR / Remove &amp; Replace 30# felt, replace w/ a 30-year Malarkey Shingle, Malarkey #1030 Synthetic underlayment, Malarkey Artic ice &amp; Water shield. / INSTALL PER IRC AND LISTING / 6:12 / SINGLE STORY / VB/R-3</t>
  </si>
  <si>
    <t>4309 MELROSE PL</t>
  </si>
  <si>
    <t>2024-MSS-RES-00827</t>
  </si>
  <si>
    <t>SFR / Remove old shingles, tar felt, and cap.   Replace with new architectural Owens Corning LL shingles, pipe jacks, and synthetic underlayment.  Add ice and water shield.  Install ridge vent / INSTALL PER IRC AND LISTING / 7:12 / SINGLE STORY / VB/R-3</t>
  </si>
  <si>
    <t>638 W KENT AVE</t>
  </si>
  <si>
    <t>2024-MSS-RES-00830</t>
  </si>
  <si>
    <t>STORM DAMAGE / Numerous missing and damaged shingles due to wind / Total Re-Roof, replace shingles with standing seam metal / Remove all existing shingles and underlayment / Install Drip edge, ice and water barrier along eaves / synthetic underlayment on remainder of roof / INSTALL PER IRC AND LISTING / 4:12 / 2 STORY / VB/R-3</t>
  </si>
  <si>
    <t>5302 MAINVIEW DR</t>
  </si>
  <si>
    <t>2024-MSS-RES-00831</t>
  </si>
  <si>
    <t>STORM DAMAGE / SFR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w metal in valleys / INSTALL PER IRC AND LISTING / 5:12 / 2 STORY / VB/R-3</t>
  </si>
  <si>
    <t>4799 CHRISTIAN DR</t>
  </si>
  <si>
    <t>2024-MSS-RES-00832</t>
  </si>
  <si>
    <t>STORM DAMAGE / SFR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INSTALL PER IRC AND LISTING / 4:12 / 2 STORY / VB/R-3</t>
  </si>
  <si>
    <t>4908 CLEARVIEW WAY</t>
  </si>
  <si>
    <t>2024-MSS-RES-00834</t>
  </si>
  <si>
    <t>2021 CODE / SFR / REROOF / Remove existing shingles and underlayment /  Install ice/water 
 / Synthetic underlayment per code /  Install asphalt shingles / SINGLE STORY / SLOPE 4:12 / INSTALL PER IRC AND LISTING / VB / R-3</t>
  </si>
  <si>
    <t>2316 42ND ST</t>
  </si>
  <si>
    <t>2024-MSS-RES-00837</t>
  </si>
  <si>
    <t>2021 CODE / SFR/ Re-roof due to storm damage/ R&amp;R existing roof / INSTALL SYNTHETIC UNDERLAYMENT/Install 1 layer Comp. Shingles 50-yr GAF / IWS / CRV / INSTALL PER IRC AND LISTING / 5:12 &amp; 8:12 slope/2 Story</t>
  </si>
  <si>
    <t>1821 STRAND AVE</t>
  </si>
  <si>
    <t>2024-MSS-RES-00838</t>
  </si>
  <si>
    <t>2021 CODES/DETACHED GARAGE/ Re-roof due to storm damage/ R&amp;R existing roof / INSTALL SYNTHETIC UNDERLAYMENT/Install 1 layer Comp. Shingles 50-yr GAF /CRV / INSTALL PER IRC AND LISTING / 6:12 slope/1 StoryF/VB/R-3</t>
  </si>
  <si>
    <t>2024-MSS-RES-00839</t>
  </si>
  <si>
    <t>2021 CODES/SFR/REROOF/Remove existing shingles and underlayment. Install ice/water and synthetic underlayment per code. Install asphalt shingles per code./PER IRC &amp; LISTING/SINGLE STORY/4:12/VB/R-3</t>
  </si>
  <si>
    <t>4 B CATRINA LN</t>
  </si>
  <si>
    <t>2024-MSS-RES-00840</t>
  </si>
  <si>
    <t>2021 CODES/SFR/R&amp;R roof due to storm damage/install synthetic underlayment/ install 1-layer 
Comp GAF 50-yr shingles/IWS/CRV/SLOPE 6:12/1story/INSTALL PER IRC &amp; LISTING/SINGLE STORY/6:12/VB/R-3</t>
  </si>
  <si>
    <t>3520 JACK DR</t>
  </si>
  <si>
    <t>2024-MSS-RES-00844</t>
  </si>
  <si>
    <t>SFR / REROOF 15 squares like for like / Synthetic underlayment / Owens Corning Duration / ICE AND WATER SHIELD / SINGLE STORY / SLOPE 4:12 / INSTALL PER IRC AND LISTING / VB / R-3</t>
  </si>
  <si>
    <t>2532 SOUTH HILLS DR</t>
  </si>
  <si>
    <t>2024-MSS-RES-00845</t>
  </si>
  <si>
    <t>SFR / Remove existing roofing / Install Ice and water shield along all eves / Install UDL 30 synthetic underlayment to rest of structure / Install New Malarkey Highlander shingles, drip edge, pipe boots, ridge vents and 1 sun tunnel sky light/ INSTALL PER IRC AND LISTING / 6  / VB/ R-3</t>
  </si>
  <si>
    <t>6800 KELSEY CT</t>
  </si>
  <si>
    <t>2024-MSS-RES-00846</t>
  </si>
  <si>
    <t>4 PLEX / Current roof will be removed and any repairs completed before installing ice and water shield and synthetic underlayment.  Asphalt shingles will then be installed/ INSTALL PER IRC AND LISTING / 4.12 / VB/ R2</t>
  </si>
  <si>
    <t>PETERSON BROTHERS LLC</t>
  </si>
  <si>
    <t>1028 LONGSTAFF ST</t>
  </si>
  <si>
    <t>2024-MSS-RES-00847</t>
  </si>
  <si>
    <t>SFR / To low pitched sections, leave one existing layer of roofing in place. Install r shield half inch foam recovery board. Install 60 mil TPO, install termination bar to perimeters. To steep sloped sections, remove existing roofing, install ice protection membrane to eaves and valleys, install synthetic roofing felt to remaining roof surfaces, install architectural shingles / INSTALL PER IRC AND LISTING / 10.12 / VB / R3</t>
  </si>
  <si>
    <t>2046 S 08TH ST W</t>
  </si>
  <si>
    <t>2024-MSS-RES-00848</t>
  </si>
  <si>
    <t>SFR / Remove &amp; Replace 30# felt, replace w/ a 30-year Malarkey Shingle, Malarkey #1030 Synthetic underlayment, Malarkey Artic ice &amp; Water shield./  INSTALL PER IRC AND LISTING / 4.12  /  VB / R3</t>
  </si>
  <si>
    <t>6119 HILLVIEW WAY</t>
  </si>
  <si>
    <t>2024-MSS-RES-00849</t>
  </si>
  <si>
    <t>SFR /  Remove &amp; Replace 30# felt, replace w/ a 30-year Malarkey Shingle, Malarkey #1030 Synthetic underlayment, Malarkey Artic ice &amp; Water shield / INSTALL PER IRC AND LISTING/ 4.12  / VB / R3</t>
  </si>
  <si>
    <t>120 VAIL CT</t>
  </si>
  <si>
    <t>2024-MSS-RES-00850</t>
  </si>
  <si>
    <t>SFR / Remove &amp; Replace 30# felt, replace w/ a 40-year Malarkey Shingle, Malarkey #1030 Synthetic underlayment, Malarkey Artic ice &amp; Water shield. / INSTALL PER IRC AND LISTING / 6.12 / VB / R3</t>
  </si>
  <si>
    <t>6706 KELSEY CT</t>
  </si>
  <si>
    <t>2024-MSS-RES-00851</t>
  </si>
  <si>
    <t>SFR / Re-roofing 19 squares like for like due to windstorm damage; synthetic underlayment; i+w shield; Owens Corning Duration / INSTALL PER IRC AND LISTING  / 7 / VB / R3</t>
  </si>
  <si>
    <t>4035 O'SHAUGHNESY ST</t>
  </si>
  <si>
    <t>2024-MSS-RES-00852</t>
  </si>
  <si>
    <t>SFR / Re-roofing 21 squares like for like; synthetic underlayment; i+w shield; Owens Corning Duration / INSTALL PER IRC AND LISTING / 7 / VB / R3</t>
  </si>
  <si>
    <t>2748 FLYNN LN</t>
  </si>
  <si>
    <t>2024-MSS-RES-00859</t>
  </si>
  <si>
    <t>SFR / Remove &amp; Replace 30# felt, replace w/ a 40-year Malarkey Shingle, Malarkey #1030 Synthetic underlayment,  Malarkey Artic ice &amp; Water shield. /  INTALL PER IRC AND LISTING / 3.12  / VB / R3</t>
  </si>
  <si>
    <t>2728 SOUTH HILLS DR</t>
  </si>
  <si>
    <t>2024-MSS-RES-00860</t>
  </si>
  <si>
    <t>SFR / Remove &amp; Replace 30# felt, replace w/ a 30-year Malarkey Shingle, Malarkey #1030 Synthetic underlayment, Malarkey Artic ice &amp; Water shield./ INSTALL PER IRC AND LISTING / 6.12 / VB / R3</t>
  </si>
  <si>
    <t>4738 SCOTT ALLEN DR</t>
  </si>
  <si>
    <t>2024-MSS-RES-00861</t>
  </si>
  <si>
    <t>SFR / **This project will only be for wind damage to approximately 1/2 of the roof.** Remove existing shingles and underlayment. Install ice/water and synthetic underlayment per code. Install asphalt shingles per code / INSTALL PER IRC AND LISTING / 6 / VB / R3</t>
  </si>
  <si>
    <t>4743 SCOTT ALLEN DR</t>
  </si>
  <si>
    <t>2024-MSS-RES-00862</t>
  </si>
  <si>
    <t>SFR / to remove old roofing, to install ice &amp; water shield, to install GAF Tigerpaw underlayment, to install GAF Timberline HDz architectural shingles, HOUSE / INSTALL PER IRC AND LISTING /  6.12 / VB / R3</t>
  </si>
  <si>
    <t>310 W FRANKLIN ST</t>
  </si>
  <si>
    <t>2024-MSS-RES-00863</t>
  </si>
  <si>
    <t>SFR DETACHED GARAGE / to remove old shingles, to install ice &amp; water shield, to install GAF Tigerpaw underlayment, to install GAF Timberline HDz architectural shingles,  / INSTALL PER IRC AND LISTING / 6.12  / VB / U</t>
  </si>
  <si>
    <t>2024-MSS-RES-00655</t>
  </si>
  <si>
    <t>SFR / Remove existing roofing / Install Ice and water to entire structure / Install New Malarkey Omni Seal roof system / drip edge, pipe boots and ridge vents with 1 skylight / INSTALL PER IRC AND LISTING / OBSERVE LOW SLOPE REQUIREMENTS / 2:12 / VB / R3</t>
  </si>
  <si>
    <t>419 FAIRVIEW AVE</t>
  </si>
  <si>
    <t>2024-MSS-RES-00666</t>
  </si>
  <si>
    <t>SFR / Tearing exciting siding off, installing metal siding and soffit.</t>
  </si>
  <si>
    <t>2024-MSS-RES-00674</t>
  </si>
  <si>
    <t>SFR / Removed existing roofing material /  Install synthetic underlayment and ice and water shield / Apply metal shingle shakes to roof. / INSTALL PER IRC AND LISTING / 9:12 / VB / R3</t>
  </si>
  <si>
    <t>119 W KENT AVE</t>
  </si>
  <si>
    <t>2024-MSS-RES-00683</t>
  </si>
  <si>
    <t>116 SENTINEL AVE</t>
  </si>
  <si>
    <t>2024-MSS-RES-00684</t>
  </si>
  <si>
    <t>SFR / Remove existing existing roofing to expose existing roof strapping, remove roof strapping / add 4" poly iso rigid insulation / replace strapping at 24" intervals / install new metal roofing  install new fascia to cover additional roof thickness / INSTALL PER IRC AND LISTING / OBSERVE LOW SLOPE REQUIREMENTS / 1:12 / VB / R3</t>
  </si>
  <si>
    <t>704 LOLO ST</t>
  </si>
  <si>
    <t>2024-MSS-RES-00686</t>
  </si>
  <si>
    <t>SFR / remove shingles / install new drip edge / ice and water o eaves / new tarter course felt / new OC Duration shingles / ridge vent and ridge cap /  INSTALL PER IRC AND LISTING / OBSERVE LOW SLOPE REQUIREMENTS / 3:12 6:12 / VB / R3</t>
  </si>
  <si>
    <t>639 CLEVELAND ST</t>
  </si>
  <si>
    <t>2024-MSS-RES-00689</t>
  </si>
  <si>
    <t>4315 MELROSE PL</t>
  </si>
  <si>
    <t>2024-MSS-RES-00691</t>
  </si>
  <si>
    <t>SFR / Remove existing roofing material / install ice and water shield on eaves and in valleys / install d style drip edge on eaves and gables / install synthetic underlayment / install 30 year architectural shingles / remove debris / INSTALL PER IRC AND LISTING / 4:12 / VB / R3</t>
  </si>
  <si>
    <t>113 TAHOE DR</t>
  </si>
  <si>
    <t>2024-MSS-RES-00693</t>
  </si>
  <si>
    <t>SFR / Remove &amp; Replace 30# felt / replace w/ a 50-year Malarkey Shingle / Malarkey #1030 Synthetic underlayment / Malarkey Artic ice &amp; Water shield / INSTALL PER IRC AND LISTING / 12:12 / VB / R3</t>
  </si>
  <si>
    <t>1670 SHINDIG DR</t>
  </si>
  <si>
    <t>2024-MSS-RES-00694</t>
  </si>
  <si>
    <t>5839 PROSPECT DR</t>
  </si>
  <si>
    <t>2024-MSS-RES-00695</t>
  </si>
  <si>
    <t>SFR / STORM DAMAGE / removing existing roof / Re-roofing 44 squares of comp shingles only / install synthetic underlayment / install ice and water shield / install comp shingles / INSTALL PER IRC AND LISTING / 7:12 / VB / R3</t>
  </si>
  <si>
    <t>2607 WEDGEWOOD CT</t>
  </si>
  <si>
    <t>2024-MSS-RES-00696</t>
  </si>
  <si>
    <t>SFR / STORM DAMAGE Numerous missing and damaged shingles due to wind / Total Re-Roof (shingles) / Remove all existing shingles and underlayment / Install Drip edge, ice and water barrier along eaves / synthetic underlayment on remainder of roof / Install starter strip. Install GAF Timberline HDZ shingles / INSTALL PER IRC AND LISTING / 4:12 / VB / R3</t>
  </si>
  <si>
    <t>2885 STRATFORD LN</t>
  </si>
  <si>
    <t>2024-MSS-RES-00699</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</si>
  <si>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10:12  / VB / R3</t>
  </si>
  <si>
    <t>105 N 03RD ST W</t>
  </si>
  <si>
    <t>2024-MSS-RES-00701</t>
  </si>
  <si>
    <t>SFR / Remove existing roof and dispose. Install: ice and water shield, synthetic underlay, new style-D drip edge metal, new plumbing pipe boots. chimney flashing, Malarkey shingles and Cap, and continuous ridge venting./ INSTALL PER IRC AND LISTING / 5:12 / VB / R3</t>
  </si>
  <si>
    <t>116 GRANDVIEW WAY</t>
  </si>
  <si>
    <t>2024-MSS-RES-00706</t>
  </si>
  <si>
    <t>SFR / Remove &amp; Replace 30# felt, replace w/ a 50-year Malarkey Shingle, Malarkey #1030 Synthetic underlayment, Malarkey Artic ice &amp; Water shield. / INSTALL PER IRC AND LISTING/ 2021 CODES / 6:12</t>
  </si>
  <si>
    <t>6028 HOBSON LN</t>
  </si>
  <si>
    <t>2024-MSS-RES-00707</t>
  </si>
  <si>
    <t>SFR / Remove &amp; Replace 30# felt, replace w/ a 50-year Malarkey Shingle, Malarkey #1030 Synthetic underlayment, Malarkey Artic ice &amp; Water shield / INSTALL PER IRC AND LISTING / 2021 CODES / 5:12</t>
  </si>
  <si>
    <t>6711 KELSEY CT</t>
  </si>
  <si>
    <t>2024-MSS-RES-00708</t>
  </si>
  <si>
    <t>SFR / Remove &amp; Replace 30# felt, replace w/ a 40-year Malarkey Shingle, Malarkey #1030 Synthetic underlayment, Malarkey Artic ice &amp; Water shield / INSTALL PER IRC AND LISTING / 2021 CODES / 8:12</t>
  </si>
  <si>
    <t>1220 KEMP ST</t>
  </si>
  <si>
    <t>2024-MSS-RES-00709</t>
  </si>
  <si>
    <t>SFR / Remove &amp; Replace 30# felt / replace w/ a 30-year Malarkey Shingle / Malarkey #1030 Synthetic underlayment / Malarkey Artic ice &amp; Water shield / INSTALL PER IRC AND LISTING / 6.12 / VB / R3</t>
  </si>
  <si>
    <t>4021 MELROSE PL</t>
  </si>
  <si>
    <t>2024-MSS-RES-00712</t>
  </si>
  <si>
    <t>TOWNHOME-UNIT A / Remove &amp; Replace 30# felt / replace w/ a 40-year Malarkey Shingle / Malarkey #1030 Synthetic underlayment / Malarkey Artic ice &amp; Water shield / INSTALL PER IRC AND LISTING / 8.12 / VB / R3</t>
  </si>
  <si>
    <t>2121 A W KENT AVE</t>
  </si>
  <si>
    <t>2024-MSS-RES-00713</t>
  </si>
  <si>
    <t>TOWHOME-UNIT B / Remove &amp; Replace 30# felt / replace w/ a 40-year Malarkey Shingle / Malarkey #1030 Synthetic underlayment / Malarkey Artic ice &amp; Water shield / INSTALL PER IRC AND LISTING / 8:12 / VB / R3</t>
  </si>
  <si>
    <t>2121 B W KENT AVE</t>
  </si>
  <si>
    <t>2024-MSS-RES-00715</t>
  </si>
  <si>
    <t>SFR / Tear Off Existing Cottage Low Slope Roof (EPDM). Install New Low Slope TPO Roofing System. Tapered ISO System With Densdeck / INSTALL PER IRC &amp; LISTING / 1:12 / OBSERVE LOW SLOPE REQUIREMENTS / 1.5 STORIES / VB/R-3</t>
  </si>
  <si>
    <t>222 S 04TH ST W</t>
  </si>
  <si>
    <t>2024-MSS-RES-00716</t>
  </si>
  <si>
    <t>SFR / Remove &amp; Replace 30# felt, replace w/ a 30-year Malarkey Shingle, Malarkey #1030 Synthetic underlayment, Malarkey Artic ice &amp; Water shield. / INSTALL PER IRC AND LISTING / 2021 CODES / 8:12</t>
  </si>
  <si>
    <t>2799 FLEET ST</t>
  </si>
  <si>
    <t>2024-MSS-RES-00718</t>
  </si>
  <si>
    <t>SFR / Remove existing shingles and underlayment. Install ice/water and synthetic underlayment per code. Install asphalt shingles per code. / INSTALL PER IRC &amp; LISTING / 7:12 / SINGLE STORY / VB/R-3</t>
  </si>
  <si>
    <t>4115 SAXONY PL</t>
  </si>
  <si>
    <t>2024-MSS-RES-00719</t>
  </si>
  <si>
    <t>SFR / To remove old roofing, to install ice &amp; water shield, to install GAF Tigerpaw underlayment, to install Malarky architectural shingles / INSTALL PER IRC &amp; LISTING / 5:12 / SINGLE STORY / VB/R-3</t>
  </si>
  <si>
    <t>3208 CUMMINS WAY</t>
  </si>
  <si>
    <t>2024-MSS-RES-00720</t>
  </si>
  <si>
    <t>SFR / Remove existing roofing material / install d style drip edge on eaves and rake / install ice and water on eaves and in valleys / install synthetic underlayment / install 30 year architectural shingles / install associated pipe boots, flashing, sealant etc. / remove debris / INSTALL PER IRC AND LISTING / 6:12 / VB / R3</t>
  </si>
  <si>
    <t>3085 STRATFORD LN</t>
  </si>
  <si>
    <t>2024-MSS-RES-00721</t>
  </si>
  <si>
    <t>SFR / STORM DAMAGE / Removing and Re-roofing 43 squares shingles only / install synthetic underlayment/ install ice and water shield / install GAF HDZ / INSTALL PER IRC AND LISTING / 7:12 / VB / R3</t>
  </si>
  <si>
    <t>2929 RUSTLER DR</t>
  </si>
  <si>
    <t>2024-MSS-RES-00764</t>
  </si>
  <si>
    <t>2021 CODES/SFR/REROOF/remove existing asphalt shingles.  install ice and water shield to all eaves and valleys per missoula county building code, along with synthetic under laminate.  install new 40year asphalt shingles with continuous ridge venting.  to low slope front and back entry roof will install malarkey omnishield rolled roofing./PER IRC &amp; LISTING/SINGLE STORY/4:12/VB/R-3</t>
  </si>
  <si>
    <t>2014 RIVER RD</t>
  </si>
  <si>
    <t>2024-MSS-RES-00760</t>
  </si>
  <si>
    <t>2019 S 13TH ST W</t>
  </si>
  <si>
    <t>2024-MSS-RES-00759</t>
  </si>
  <si>
    <t>2021 CODES/SFR/Re-roofing 27 squares like to like repair due to wind storm damage &amp; re-decking; synthetic underlayment, i+w water shield, Owens Corning Duration/PER IRC &amp; LISTING/OBSERVE LOW SLOPE RQRMTS/SINGLE STORY/3:12/VB/R-3</t>
  </si>
  <si>
    <t>641 W ARTEMOS DR</t>
  </si>
  <si>
    <t>2024-MSS-RES-00757</t>
  </si>
  <si>
    <t>2021 CODES/SFR/REROOF/Remove existing roofing material, install d style drip edge on eaves and gables, install ice and water on eaves and in valleys, install synthetic underlayment with plastic cap fasteners, install 30 year architectural shingles, install associated sheetmetal flashing sealants etc, install ridge vent and cap, remove debris/PER IRC &amp; LISTING/SINGLE STORY/4:12/VB/R-3</t>
  </si>
  <si>
    <t>2617 OLD QUARRY RD</t>
  </si>
  <si>
    <t>2024-MSS-RES-00756</t>
  </si>
  <si>
    <t>2021 CODES/SFR/Reroof. Replace shingles with Malarkey Highlander shingle. Replace underlayment with Malarkey ice and water, Malarkey synthetic felt. Replace drip edge/6/12 pitch. 2800 sqft/PER IRC &amp; LISTING/SINGLE STORY/6:12/VB/R-3</t>
  </si>
  <si>
    <t>2406 ARCADIA DR</t>
  </si>
  <si>
    <t>2024-MSS-RES-00755</t>
  </si>
  <si>
    <t>2021 CODES/SFR/Reroof due to storm damage. No sheeting replacement. Replace shingles with Malarkey Highlander shingle. Replace underlayment with Malarkey ice and water, Malarkey synthetic felt. Replace drip edge./PER IRC AND LISTING/TWO STORY/8:12/VB/R-3</t>
  </si>
  <si>
    <t>2408 ARCADIA DR</t>
  </si>
  <si>
    <t>2024-MSS-RES-00753</t>
  </si>
  <si>
    <t>2021 CODES/SFR/REROOF/Removing Shingles, applying Fire and Ice underlayment, and installing 26 gauge black metal roof/PER IRC &amp; LISTING/OBSERVE LOW SLOPE REQUIREMENTS/TWO STORY/2:12/VB/R-3</t>
  </si>
  <si>
    <t>207 S EASY ST</t>
  </si>
  <si>
    <t>2024-MSS-RES-00750</t>
  </si>
  <si>
    <t>SFR / Removing &amp; replacing 30 squares shingles only; synthetic underlayment; i+w shield; Owens Corning Duration shingles / INSTALL PER IRC &amp; LISTING / 5:12 / SINGLE STORY / VB/R-3</t>
  </si>
  <si>
    <t>6004 AVON LN</t>
  </si>
  <si>
    <t>2024-MSS-RES-00748</t>
  </si>
  <si>
    <t>2021 CODES/SFR/REROOF/Remove existing roofing / Install Ice and water shield along all eves and valleys / Install UDL 30 synthetic underlayment to rest of structure / Install New Malarkey Vista shingles, drip edge, pipe boots and ridge vents/PER IRC &amp; LISTING/TWO STORY/8:12/VB/R-3</t>
  </si>
  <si>
    <t>212 EVANS AVE</t>
  </si>
  <si>
    <t>2024-MSS-RES-00746</t>
  </si>
  <si>
    <t>2021 CODES/SFR/REROOF/Remove &amp; Replace 30# felt, replace w/ a 50-year Malarkey Shingle, Malarkey #1030 Synthetic underlayment, Malarkey Artic ice &amp; Water shield./PER IRC &amp; LISTING/2 STORY/7:12/VB/R-3/U</t>
  </si>
  <si>
    <t>2863 MARY JANE BLVD</t>
  </si>
  <si>
    <t>2024-MSS-RES-00745</t>
  </si>
  <si>
    <t>2021 CODES/SFR/REROOF/Remove &amp; Replace 30# felt, replace w/ a 40-year Malarkey Shingle, Malarkey #1030 Synthetic underlayment, Malarkey Artic ice &amp; Water shield./PER IRC &amp; LISTING/SINGLE STORY/5:12/VB/R-3</t>
  </si>
  <si>
    <t>6712 KELSEY CT</t>
  </si>
  <si>
    <t>2024-MSS-RES-00744</t>
  </si>
  <si>
    <t>2021 CODES/SFR/REROOF/Remove &amp; Replace 30# felt, replace w/ a 30-year Malarkey Shingle, Malarkey #1030 Synthetic underlayment, Malarkey Artic ice &amp; Water shield./PER IRC &amp; LISTING/TWO STORY/7:12/VB/R-3</t>
  </si>
  <si>
    <t>4991 KENDRICK PL</t>
  </si>
  <si>
    <t>2024-MSS-RES-00742</t>
  </si>
  <si>
    <t>SFR / Remove shingles install new drip edge ice and water on eaves new starter course felt new shingles ridge vent and ridge cap. OC Duration shingles / INSTALL PER IRC &amp; LISTING / 4:12 / SINGLE STORY / VB/R-3</t>
  </si>
  <si>
    <t>1848 35TH ST</t>
  </si>
  <si>
    <t>2024-MSS-RES-00741</t>
  </si>
  <si>
    <t>SFR / Remove existing roofing install new drip edge ice and water on eaves new starter course felt, new shingles ridge vent and ridge cap. OC Duration shingles / INSTALL PER IRC &amp; LISTING / 4:12 / SINGLE STORY / VB/R-3</t>
  </si>
  <si>
    <t>321 N CURTIS ST</t>
  </si>
  <si>
    <t>2024-MSS-RES-00740</t>
  </si>
  <si>
    <t>SFR / Re-roof, Synthetic underlayment, shingle roof. removal of old shingles. / INSTALL PER IRC &amp; LISTING / 6:12 / 2 STORY / VB/R-3</t>
  </si>
  <si>
    <t>CITY CRAFTSMEN WEST</t>
  </si>
  <si>
    <t>2951 GRASSLAND DR</t>
  </si>
  <si>
    <t>2024-MSS-RES-00739</t>
  </si>
  <si>
    <t>SFR / Remove existing asphalt shingles. Install ice and water shield membrane to eaves and valleys. Stall synthetic felt to remaining roof surfaces. Install new edge metal. Install new architectural shingles / INSTALL PER IRC &amp; LISTING / 8:12 / 2 STORY / VB/R-3</t>
  </si>
  <si>
    <t>103 LIVINGSTON AVE</t>
  </si>
  <si>
    <t>2024-MSS-RES-00737</t>
  </si>
  <si>
    <t>SFR / Re-roofing 32 squares shingles only / REPLACE ICE AND WATER SHIELD / SYNTHETIC UNDERLAYMENT / OWENS CORNING DURATION PER IRC AND LISTING / 7:12 / VB/ R3</t>
  </si>
  <si>
    <t>5335 BIGFORK RD</t>
  </si>
  <si>
    <t>2024-MSS-RES-00736</t>
  </si>
  <si>
    <t>SFR / Remove &amp; Replace 30# felt, replace w/ a 40-year Malarkey Shingle, Malarkey #1030 Synthetic underlayment, Malarkey Artic ice &amp; Water shield / INSTALL PER IRC &amp; LISTING / 5:12 / SINGLE STORY / VB/R-3</t>
  </si>
  <si>
    <t>2024-MSS-RES-00734</t>
  </si>
  <si>
    <t>SFR/ Re-roof due to storm damage/ R&amp;R existing roof / INSTALL SYNTHETIC UNDERLAYMENT / Install 1 layer Comp. Shingles 50-yr GAF / IWS / CRV / INSTALL PER IRC AND LISTING / 7:12 / VB / R3</t>
  </si>
  <si>
    <t>2702 FLEET ST</t>
  </si>
  <si>
    <t>2024-MSS-RES-00733</t>
  </si>
  <si>
    <t>SFR / Re-roof due to storm damage/ R&amp;R existing roof / INSTALL SYNTHETIC UNDERLAYMENT / Install 1 layer Arch. Shingles 50-yr GAF / IWS / CRV / INSTALL PER IRC AND LISTING / 4:12 / VB / R3</t>
  </si>
  <si>
    <t>2207 APPLEWOOD LN</t>
  </si>
  <si>
    <t>2024-MSS-RES-00731</t>
  </si>
  <si>
    <t>SFR / Re-roof due to storm damage/ R&amp;R / INSTALL SYNTHETIC UNDERLAYMENT / Install 1 layer Comp Shingles 50-yr GAF / IWS / CRV / INSTALL PER IRC AND LISTING / 4:12 / VB / R3</t>
  </si>
  <si>
    <t>3217 PAUL LN</t>
  </si>
  <si>
    <t>2024-MSS-RES-00728</t>
  </si>
  <si>
    <t>SFR / STORM DAMAGE / 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 / INSTALL PER IRC AND LISTING / 2021 CODES / 6:12 / VB / R-3</t>
  </si>
  <si>
    <t>2408 43RD ST</t>
  </si>
  <si>
    <t>2024-MSS-RES-00727</t>
  </si>
  <si>
    <t>SFR / Numerous missing and damaged shingles due to wind / Total Re-Roof (shingles) / Remove all existing shingles and underlayment / Install Drip edge, ice and water barrier along eaves / synthetic underlayment on remainder of roof / Install starter strip. Install GAF Timberline HDZ shingles / INSTALL PER IRC AND LISTING / 2021 CODES / 4:12 / VB / R-3</t>
  </si>
  <si>
    <t>2535 W CENTRAL AVE</t>
  </si>
  <si>
    <t>2024-MSS-RES-00726</t>
  </si>
  <si>
    <t>SFR / Numerous missing and damaged shingles due to wind / Total Re-Roof (shingles) / Remove all existing shingles and underlayment / Install Drip edge, ice and water barrier along eaves and valleys / synthetic underlayment on remainder of roof / Install starter strip. Install GAF Timberline HDZ shingles / INSTALL PER IRC AND LISTING / 2021 CODES / 10 :12  / VB / R-3</t>
  </si>
  <si>
    <t>544 HASTINGS AVE</t>
  </si>
  <si>
    <t>2024-MSS-RES-00725</t>
  </si>
  <si>
    <t>SFR / Re-roof due to storm damage / R&amp;R / 1 layer Comp Shingles 50-yr GAF / IWS / CRV / INSTALL PER IRC AND LISTING / 4:12 / VB / R3</t>
  </si>
  <si>
    <t>5905 SKYVIEW DR</t>
  </si>
  <si>
    <t>2024-MSS-RES-00724</t>
  </si>
  <si>
    <t>SFR / STORM DAMAGE / Numerous missing and damaged shingles due to wind / Total Re-Roof (shingles) / Remove all existing shingles and underlayment / Install Drip edge, ice and water barrier along eaves and valleys/ synthetic underlayment on remainder of roof / Install starter strip / Install GAF Timberline HDZ shingles / INSTALL PER IRC AND LISTING / 2021 CODES / 10:12  / VB / R-3</t>
  </si>
  <si>
    <t>1304 BRIDGECOURT WAY</t>
  </si>
  <si>
    <t>2024-MSS-RES-00722</t>
  </si>
  <si>
    <t>SFR / STORM DAMAGE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INSTALL PER IRC AND LISTING / 2021 CODES / 7:12  / VB / R-3</t>
  </si>
  <si>
    <t>4035 ENGLAND BLVD</t>
  </si>
  <si>
    <t>2024-MSS-RES-00589</t>
  </si>
  <si>
    <t>JDA CONSTRUCTION LLC</t>
  </si>
  <si>
    <t>8162 RANCH CLUB RD</t>
  </si>
  <si>
    <t>2024-MSS-RES-00427</t>
  </si>
  <si>
    <t>5819 HORN RD</t>
  </si>
  <si>
    <t>2024-MSS-RES-00288</t>
  </si>
  <si>
    <t>LEVCHENKO CONTRACTING PLUMBING &amp; HEATING *UNLIMITED*</t>
  </si>
  <si>
    <t>7092 GUINEVERE DR</t>
  </si>
  <si>
    <t>2024-MSS-RES-00174</t>
  </si>
  <si>
    <t>5455 REMINGTON DR</t>
  </si>
  <si>
    <t>2024-MSS-RES-00277</t>
  </si>
  <si>
    <t>2723-A RIATA RD</t>
  </si>
  <si>
    <t>2024-MSS-RES-00278</t>
  </si>
  <si>
    <t>2723-B RIATA RD</t>
  </si>
  <si>
    <t>2024-MSS-COM-00092</t>
  </si>
  <si>
    <t>2021 COCDES/SNOWFARM/BLDG J/NEW 12-PLEX/VB/R-2</t>
  </si>
  <si>
    <t>2125 SAGEBRUSH RD</t>
  </si>
  <si>
    <t>2024-MSS-COM-00088</t>
  </si>
  <si>
    <t>2021 CODES/SNOWFARM/BLDG F/NEW 12-PLEX/VB/R-2</t>
  </si>
  <si>
    <t>4385 O'LEARY ST</t>
  </si>
  <si>
    <t>2024-MSS-RES-00528</t>
  </si>
  <si>
    <t>2021F CODES/NEW DET CARPORT/VB/U</t>
  </si>
  <si>
    <t>2024-MSS-RES-00524</t>
  </si>
  <si>
    <t>2021 CODES/DET GARAGE/CHANGE OF USE FROM COM TO RES/VB/U</t>
  </si>
  <si>
    <t>2024-MSS-RES-00424</t>
  </si>
  <si>
    <t>2024-MSS-RES-00864</t>
  </si>
  <si>
    <t>BRFND - New Residential Foundation</t>
  </si>
  <si>
    <t>SFR / Remove existing (damaged) shingles and the entire roof. Re-roof with new Malarkey brand asphalt shingles. Re-roof is due to storm damage. This is Roofing only. Ice and water shield to code, felt on rest. / INSTALL PER IRC AND LISTING / 4.12 / VB / R3</t>
  </si>
  <si>
    <t>6115 SKYVIEW DR</t>
  </si>
  <si>
    <t>2024-MSS-COM-00080</t>
  </si>
  <si>
    <t>2021 CODES/SNOWFARM POOL AND PUMP HOUSE/VA/U</t>
  </si>
  <si>
    <t>2024-MSS-COM-00139</t>
  </si>
  <si>
    <t>2021 CODES/WHITEFISH CREDIT UNION/NEW CREDIT UNION/VB/B</t>
  </si>
  <si>
    <t>1635 RUSSELL ST</t>
  </si>
  <si>
    <t>2023-MSS-COM-00326</t>
  </si>
  <si>
    <t>2021 CODES/DISCOUNT TIRE/NEW STORE/INCL RACKING/IIB/S-1/M</t>
  </si>
  <si>
    <t>WARWICK CONSTRUCTION INC</t>
  </si>
  <si>
    <t>3603 UNION PACIFIC ST</t>
  </si>
  <si>
    <t>2024-MSS-RES-00241.02</t>
  </si>
  <si>
    <t>7/16/24 REVISION TO PLUMBING STUB OUT, RETAINING WALL SCHEDULE AND LEDGER DETAIL</t>
  </si>
  <si>
    <t>2024-MSS-RES-00142.01</t>
  </si>
  <si>
    <t>7/22/24 REVISON TO ROOF STRUCTURE AND LAYOUT CHANGES</t>
  </si>
  <si>
    <t>2024-MSS-RES-00006.01</t>
  </si>
  <si>
    <t>6/21/24 PARTY WALL REVISION</t>
  </si>
  <si>
    <t>2024-MSS-RES-00002.01</t>
  </si>
  <si>
    <t>2023-MSS-RES-00985.01</t>
  </si>
  <si>
    <t>5/17/24 REVISION TO ADD LIVABLE SPACE TO ADU</t>
  </si>
  <si>
    <t>2023-MSS-RES-00644.01</t>
  </si>
  <si>
    <t>6/17/24 REVISION TO CHANGE GARAGE TO STORAGE ROOM WITH FUTURE PLUMBING</t>
  </si>
  <si>
    <t>2023-MSS-RES-00545.01</t>
  </si>
  <si>
    <t>7/22/24 FOUNDATION REVISION</t>
  </si>
  <si>
    <t>2021-MSS-COM-00406.02</t>
  </si>
  <si>
    <t>Rev 02 - 05/29/2024 PH 3 EAST CONCOURSE EXPANSION</t>
  </si>
  <si>
    <t>1617950</t>
  </si>
  <si>
    <t>0 - Remodel Commercial</t>
  </si>
  <si>
    <t>2022-MSS-COM-00253</t>
  </si>
  <si>
    <t>T-MOBILE/MODIFY AN EXISTING UNMANNED TELECOMMUNICATIONS FACILITY/VB/U</t>
  </si>
  <si>
    <t>LEGACY TELELCOMMUNICATIONS INC</t>
  </si>
  <si>
    <t>1745 S 02ND ST W</t>
  </si>
  <si>
    <t>2024-MSS-COM-00003</t>
  </si>
  <si>
    <t>2021 CODES/TRICHOME VALLEY/CHANGE OF USE FROM A-2 OCCUPANCY TO M OCCUPANCY. ADD WALL AND DOOR, INFILL WALL./VB/M</t>
  </si>
  <si>
    <t>624 E BROADWAY</t>
  </si>
  <si>
    <t>624 E BROADWAY
STE B</t>
  </si>
  <si>
    <t>2024-MSS-COM-00072</t>
  </si>
  <si>
    <t>2021 CODES/MISSOULA ANIMAL CONTROL/ADDITION/VB/B
4,000+ sf addition to the existing Animal Control Facility.
New spaces include offices, work rooms, reception, waiting, bathrooms, animal kennels (interior and exterior), sally port, electrical upgrades and asphalt parking lot expansion</t>
  </si>
  <si>
    <t>6700 BUTLER CREEK RD</t>
  </si>
  <si>
    <t>2024-MSS-COM-00094</t>
  </si>
  <si>
    <t>2021 CODES/SHOP SUNDAY SCHOOL/Tenant build out for a retail store./IIA/M</t>
  </si>
  <si>
    <t>BIRCH AND BENNETT CO LLC</t>
  </si>
  <si>
    <t>130 N HIGGINS AVE</t>
  </si>
  <si>
    <t>2024-MSS-COM-00109</t>
  </si>
  <si>
    <t>2021 CODES/WESTSIDE THEATER/Change of Use for the Theater so serve alcohol per the Approved Conditional Use Application/VB/A-2/A-3</t>
  </si>
  <si>
    <t>J BUILT HEALTHY HOMES LLC</t>
  </si>
  <si>
    <t>1200 SHAKESPEARE ST  STE 2</t>
  </si>
  <si>
    <t>2024-MSS-COM-00146</t>
  </si>
  <si>
    <t>2021 CODES/BIG SKY BREWING/REMODEL/VB/A-3
PHASE 1 WILL CONSIST OF INTERIOR AND EXTERIOR WORK. THE EXISTING INTERIOR STEEL STAIR WILL BE RELOCATED. EXISTING OFFICE SPACE ON THE FIRST FLOOR WILL BE RECONFIGURED TO ALLOW FOR ADDITIONAL SEATING AND ACCESS FROM THE FIRST FLOOR RETAIL / TASTING TO THE NEW OUTDOOR DECK. THE DECK WILL BE A FRAMED, COMPOSITE DECK SURROUNDING BY A SCREENING FENCE. A NEW VESTIBULE WILL BE CONSTRUCTED AT THE MAIN ENTRANCE.
PHASE 2 WILL CONSIST OF STRICTLY INTERIOR WORK. THE EXISTING BEER / GEAR ROOM WILL BE REMODELED INTO A KITCHEN. THE KITCHEN WILL BE DESIGNED BY AN OUTSIDE CONSULTANT.</t>
  </si>
  <si>
    <t>5417 TRUMPETER WAY</t>
  </si>
  <si>
    <t>2024-MSS-COM-00155</t>
  </si>
  <si>
    <t>2021 CODES/MOUNTAIN HOME MONTANA/Interior remodel of an assisted living facility, to be a group living. Major mechanical, electrical and plumbing upgrades.  Sitework included replacing a deteriorating stair and adding a new set of stairs./VB/I-2</t>
  </si>
  <si>
    <t>4720 23RD AVE</t>
  </si>
  <si>
    <t>2024-MSS-COM-00158</t>
  </si>
  <si>
    <t>2021 CODES/NORTHWESTERN ENERGY/INTERIOR REMODEL/VB/B
THIS PROJECT CONSISTS OF INTERIOR ALTERATIONS - LEVEL 2 IN AN EXISTING
BUILDING LOCATED AT 1930 RUSSELL STREET.  THE EXISTING &amp; PROPOSED USE OF
AN OFFICE BUILDING IS UN CHANGED.  THERE IS NO PROPOSED WORK TO THE
BUILDING SHELL.</t>
  </si>
  <si>
    <t>1903 RUSSELL ST</t>
  </si>
  <si>
    <t>2024-MSS-COM-00161</t>
  </si>
  <si>
    <t>2021 CODES/STRETCH LAB/Commercial Tenant finish (TI) buildout to include new walls, ductwork, building, electrical, mechanical, and plumbing./IIB/B</t>
  </si>
  <si>
    <t>2865 N RESERVE ST</t>
  </si>
  <si>
    <t>2024-MSS-COM-00170</t>
  </si>
  <si>
    <t>221 CODES/SUITE 103/NEW TI/VB/B
Architectural Scope:
The project is a Tenant Improvement located at 1600 North Ave. W, Suite 103. The scope of work shall include: targeted demolition, necessary patch and repair, new walls as shown in drawing. New VCT Flooring will be installed in the main rack room.  A diesel powered pad mounted back up generator will be installed in the parking lot and a screening / privacy fence will be installed around the generator.  
Electrical Engineering Scope:
a. New electrical service, generator, automatic transfer switch, and 
critical power branch panel to serve new data room equipment and associated AC units. 
Existing lighting and convenience outlets, and HVAC equipment will remain connected to the 
existing electrical panel/meter.   
b. Electrical service grounding and generator grounding.  
c. Circuits for power to data racks rectifiers/UPS’s and other data room equipment. . 
d. Circuits for HVAC power and controls. 
e. Conduit for fiber cable to existing riser pole located across the street from the facility.   
f. Modify existing lighting or replace with new LED lights to suite new floor plan.  
Mechanical Engineering Scope:
1.Installation of (3) new 3-ton mini-split ac units</t>
  </si>
  <si>
    <t>CYPRESS NW LLC</t>
  </si>
  <si>
    <t>1600 NORTH AVE W   STE 103</t>
  </si>
  <si>
    <t>2024-MSS-COM-00179</t>
  </si>
  <si>
    <t>2021 CODES/MSO SRE BLDG/Remodel of Missoula airport snow removal equipment building.  relocate overhead doors, update unit heaters and re-route electrical./VB/U</t>
  </si>
  <si>
    <t>CARL CONSTRUCTION INC</t>
  </si>
  <si>
    <t>6451 AVIATION WAY W</t>
  </si>
  <si>
    <t>2024-MSS-COM-00190</t>
  </si>
  <si>
    <t>2021 CODES/ST PATS ELEVATORS/EQUIPMENT REPLACEMENT/VB/H-1
This project involves replacing the elevator equipment for 2 existing elevators at St. Patrick's Hospital. The elevator cars themselves will remain as is, but the equipment for elevators 3 &amp; 4 is to be replaced by OTIS manufacturing with minimal architectural changes. The existing elevator lobbies shall remain untouched, and the machine rooms will only be impacted by the removal of the existing machinery and replacement with a new lift system and reconfiguration of fire sprinklers above the new machines.</t>
  </si>
  <si>
    <t>DICK ANDERSON CONSTRUCTION</t>
  </si>
  <si>
    <t>2024-MSS-COM-00192</t>
  </si>
  <si>
    <t>2021 CODES/YWCA SECRET SECONDS/Repair hole in exterior concrete wall and interior wall damaged by a vehicle./VB/M</t>
  </si>
  <si>
    <t>920 KENSINGTON AVE</t>
  </si>
  <si>
    <t>2024-MSS-COM-00196</t>
  </si>
  <si>
    <t>2021 CODES/4-PLEX/Demolish and reconstruct front porch, pour new concrete footings/pad/VB/R-2</t>
  </si>
  <si>
    <t>INSIDE OUT HANDYMAN LLC</t>
  </si>
  <si>
    <t>102 JEFFERSON ST</t>
  </si>
  <si>
    <t>2024-MSS-COM-00200</t>
  </si>
  <si>
    <t>2021 CODES/UM MCGILL HALL-WPEM/INSTALLATION-ASSEMBLY OF NEW  HEAT CHAMBER  IN EXISTING BUILDING. New power &amp; plumbing./VB/E</t>
  </si>
  <si>
    <t>920 VAN BUREN ST</t>
  </si>
  <si>
    <t>2024-MSS-COM-00204</t>
  </si>
  <si>
    <t>BOONE KARLBERG LAW OFFICE/Tenant improvement/VB/B</t>
  </si>
  <si>
    <t>201 300 W MAIN ST</t>
  </si>
  <si>
    <t>2024-MSS-COM-00243</t>
  </si>
  <si>
    <t>2021 CODES/SACRED ALLY/NEW TI/Partial change of use. Only substantial change / addition is the counter and associated plumbing /VB/A-3/B/M</t>
  </si>
  <si>
    <t>STROH CONSTRUCTION</t>
  </si>
  <si>
    <t>130 E BROADWAY</t>
  </si>
  <si>
    <t>2024-MSS-COM-00264</t>
  </si>
  <si>
    <t>2021 CODES/COM BLDG/LIKE FOR LIKE REPAIR / VEHICULAR DAMAGE FROM WHEN VEHICLE RAN INTO THE MIDDLE OF WEST SIDE OF BUILDING / REPLACE EXISTING STUDS / FRAME IN WINDOW TO SOLID WALL /VB/B</t>
  </si>
  <si>
    <t>RUSSELL ROOT CONSTRUCTION</t>
  </si>
  <si>
    <t>1920 BROOKS ST  SHELL</t>
  </si>
  <si>
    <t>2024-MSS-COM-00159</t>
  </si>
  <si>
    <t>2021 CODES / 4-PLEX / Finish Basement, Upgrade Plumbing and fixtures to code, Upgrade electrical service / VB/R-3</t>
  </si>
  <si>
    <t>517 S 06TH ST E</t>
  </si>
  <si>
    <t>2024-MSS-COM-00287</t>
  </si>
  <si>
    <t>COM / 2/ REROOF / ICE AND WATER SHIELD / INSTALL PER IBC AND LISTING / VB / B / SLOPE 3:12 / 2 STORY / to remove old roofing / to install GAF Tigerpaw underlayment / to install GAF Timberline HDz architectural shingles / OBSERVE LOW SLOPE REQUIREMENTS
LAP UNDERLAYMENT 19 INCHES FOR ASPHALT SHINGLE APPLICATION ON ROOFS WITH SLOPES 2:12 UP TO 4:12. IWP IS REQUIRED AS PRESCRIBED IN CODE. ASPHALT SHINGLES CANNOT BE INSTALLED ON SLOPES LESS THAN 2:12.</t>
  </si>
  <si>
    <t>1535 S 03RD ST W</t>
  </si>
  <si>
    <t>2024-MSS-COM-00286</t>
  </si>
  <si>
    <t>2021 CODES/18-PLEX/REROOF/Remove &amp; Replace 30# felt, replace w/ a 30-year Malarkey Shingle, Malarkey #1030 Synthetic underlayment, Malarkey Artic ice &amp; Water shield./PER CODE &amp; LISTING/4 STORY/3:12/VB/R-2</t>
  </si>
  <si>
    <t>3990 MULLAN RD</t>
  </si>
  <si>
    <t>2024-MSS-COM-00285</t>
  </si>
  <si>
    <t>3980 MULLAN RD</t>
  </si>
  <si>
    <t>2024-MSS-COM-00284</t>
  </si>
  <si>
    <t>2021 CODES/40-PLEX/REROOF/Remove &amp; Replace 30# felt, replace w/ a 30-year Malarkey Shingle, Malarkey #1030 Synthetic underlayment, Malarkey Artic ice &amp; Water shield./PER CODE &amp; LISTING/4 STORY/3:12/VB/R-2</t>
  </si>
  <si>
    <t>3970 MULLAN RD</t>
  </si>
  <si>
    <t>2024-MSS-COM-00283</t>
  </si>
  <si>
    <t>2021 CODES/15-PLEX/REROOF/Remove &amp; Replace 30# felt, replace w/ a 30-year Malarkey Shingle, Malarkey #1030 Synthetic underlayment, Malarkey Artic ice &amp; Water shield./PER CODE &amp; LISTING/4 STORY/3:12/VB/R-2</t>
  </si>
  <si>
    <t>3960 MULLAN RD</t>
  </si>
  <si>
    <t>2024-MSS-COM-00282</t>
  </si>
  <si>
    <t>3940 MULLAN RD</t>
  </si>
  <si>
    <t>2024-MSS-COM-00281</t>
  </si>
  <si>
    <t>2021 CODES/12-PLEX/REROOF/Remove &amp; Replace 30# felt, replace w/ a 30-year Malarkey Shingle, Malarkey #1030 Synthetic underlayment, Malarkey Artic ice &amp; Water shield./PER CODE &amp; LISTING/4 STORY/3:12/VB/R-2</t>
  </si>
  <si>
    <t>3930 MULLAN RD</t>
  </si>
  <si>
    <t>2024-MSS-COM-00280</t>
  </si>
  <si>
    <t>2021 CODES/6-PLEX/REROOF/Remove &amp; Replace 30# felt, replace w/ a 30-year Malarkey Shingle, Malarkey #1030 Synthetic underlayment, Malarkey Artic ice &amp; Water shield./PER CODE &amp; LISTING/4 STORY/3:12/VB/R-2</t>
  </si>
  <si>
    <t>3920 MULLAN RD</t>
  </si>
  <si>
    <t>2024-MSS-COM-00279</t>
  </si>
  <si>
    <t>3910 MULLAN RD</t>
  </si>
  <si>
    <t>2024-MSS-COM-00276</t>
  </si>
  <si>
    <t>2021 CODES/MULTI FAMILY BLDG 400/500/REROOF/REPLACING ENTIRE BUILDING 400 &amp; 500 (CONNECTED AS 1 FULL BUILDING).Remove &amp; Replace 30# felt, replace w/ a 30-year Malarkey Shingle, Malarkey #1030 Synthetic underlayment, Malarkey Artic ice &amp; Water shield./PER CODE &amp; LISTING/3 STORY/7:12/VB/R-2</t>
  </si>
  <si>
    <t>4100 MULLAN RD #401</t>
  </si>
  <si>
    <t>2024-MSS-COM-00275</t>
  </si>
  <si>
    <t>2021 CODES/MULTI FAMILY BLDG 100/200/REROOF/REPLACING ENTIRE BUILDING 100 &amp; 200 (CONNECTED AS 1 FULL BUILDING).  Remove &amp; Replace 30# felt, replace w/ a 30-year Malarkey Shingle, Malarkey #1030 Synthetic underlayment, Malarkey Artic ice &amp; Water shield./PER CODE &amp; LISTING/3 STORY/7:12/VB/R-2</t>
  </si>
  <si>
    <t>4100 101 MULLAN RD</t>
  </si>
  <si>
    <t>2024-MSS-COM-00274</t>
  </si>
  <si>
    <t>2021 CODES/COM BLDG/REROOF/Remove old roofing Install 6 inch insulation Install 1/4 inch dens deck Install 60 mill TPO membrane/PER CODE &amp; LISTING/SINGLE STORY/FLAT/VB/B</t>
  </si>
  <si>
    <t>903 S 01ST ST W</t>
  </si>
  <si>
    <t>2024-MSS-COM-00269</t>
  </si>
  <si>
    <t>KPAX / COM / This permit is for the Administration Building at KPAX. Remove existing membrane roofing. Install insulation board. Install TPO .60 MIL membrane roofing. / INSTALL PER IBC AND LISTING /   / VB / b</t>
  </si>
  <si>
    <t>1049 W CENTRAL AVE</t>
  </si>
  <si>
    <t>2024-MSS-COM-00262</t>
  </si>
  <si>
    <t>CITILODGE MOTEL / Remove existing roofing material, install 2.6" PolyIso rigid insulation, install 1/4" Densdeck cover board, 60 mil TPO membrane mechanically fastened, fabricate and install associated, install associated sealants primers adhesives etc., Remove debris  / INSTALL PER IBC AND LISTING / 0.25 / VB / R3</t>
  </si>
  <si>
    <t>1135 W BROADWAY</t>
  </si>
  <si>
    <t>2024-MSS-COM-00261</t>
  </si>
  <si>
    <t>UM GOLF COURSE CLUB HOUSE / COM /  Remove &amp; Replace 30# felt, replace w/ a 30-year Malarkey Shingle, Malarkey #1030 Synthetic underlayment, Malarkey Artic ice &amp; Water shield. / INSTALL PER IBC AND LISTING /  4.12  / VB / B</t>
  </si>
  <si>
    <t>515 SOUTH AVE E</t>
  </si>
  <si>
    <t>2024-MSS-COM-00260</t>
  </si>
  <si>
    <t>COM / Work will be completed on approximately 1/2 of the roof on the West building (3 garage bays). Remove existing membrane roofing. Install insulation board. Install TPO membrane roofing./ INSTALL PER IBC AND LISTING / 1  / VB / B</t>
  </si>
  <si>
    <t>243 CATLIN ST</t>
  </si>
  <si>
    <t>2024-MSS-COM-00258</t>
  </si>
  <si>
    <t>2021 CODES / COM / REROOF / ICE AND WATER SHIELD / INSTALL PER IBC AND LISTING / REMOVE EXISTING TO WOOD DECK / SYNTHETIC UNDERLAYMENT / NEW SHINGLE / SLOPE 5:12 AND LOW SLOPE / Provide and Apply ridge vent and hip/ridge shingle / 20X15 300 sq ft low slope area will be new 60MIL EPDM. Fully adhere / VB / B</t>
  </si>
  <si>
    <t>1111 E BROADWAY</t>
  </si>
  <si>
    <t>2024-MSS-COM-00255</t>
  </si>
  <si>
    <t>4-PLEX / Remove &amp; Replace 30# felt, replace w/ a 30-year Malarkey Shingle, Malarkey #1030 Synthetic underlayment, Malarkey Artic ice &amp; Water shield./ INSTALL PER IBC AND LISTING /  4.12  / VB / R2</t>
  </si>
  <si>
    <t>2331 55TH ST</t>
  </si>
  <si>
    <t>2024-MSS-COM-00254</t>
  </si>
  <si>
    <t>2021 CODES/APT BLDG/REROOF/Storm Damage, missing shingles. Remove and replace existing shingles. Ice &amp; water shield two rows along eaves and valleys, synthetic underlayment remainder of roof. GAF shingle. W metal in valleys/PER CODE &amp; LISTING/4 STORY/5:12/VB/R-2</t>
  </si>
  <si>
    <t>2025 MSTR MULLAN RD</t>
  </si>
  <si>
    <t>2024-MSS-COM-00251</t>
  </si>
  <si>
    <t>2021 CODES/TRI-PLEX/REROOF/remove existing roof lay Ice &amp; Water, underlayment and use class 4 impact resistant shingles/PER IRC &amp; LISTING/TWO STORY/5:12/VB/R-2</t>
  </si>
  <si>
    <t>1792 ELISON LN</t>
  </si>
  <si>
    <t>2024-MSS-COM-00250</t>
  </si>
  <si>
    <t>2021 CODES/TRI-PLEX/REROOF/remove existing roof lay Ice &amp; Water, underlayment and use class 4 impact resistant shingles/PER CODE AND LISTING/TWO STORY/5:12/VB/R-2</t>
  </si>
  <si>
    <t>1786 ELISON LN</t>
  </si>
  <si>
    <t>2024-MSS-COM-00249</t>
  </si>
  <si>
    <t>2021 CODES/TRI-PLEX/ REROOF/remove existing roof lay Ice &amp; Water, underlayment, use class 4 impact resistant shingles/PER CODE &amp; LISTING/TWO STORY/5:12/VB/R-2</t>
  </si>
  <si>
    <t>1729 ELISON LN</t>
  </si>
  <si>
    <t>2024-MSS-COM-00248</t>
  </si>
  <si>
    <t>2021 CODES/TRI-PLEX/REROOF/remove existing roof lay Ice &amp; Water, underlayment, use class 4 impact resistant shingles/PER CODE &amp; LISTING/TWO STORY/5:12/VB/R-2</t>
  </si>
  <si>
    <t>1727 ELISON LN</t>
  </si>
  <si>
    <t>2024-MSS-COM-00247</t>
  </si>
  <si>
    <t>1725 ELISON LN</t>
  </si>
  <si>
    <t>2024-MSS-COM-00246</t>
  </si>
  <si>
    <t>1730 PEGGIO LN</t>
  </si>
  <si>
    <t>2024-MSS-COM-00245</t>
  </si>
  <si>
    <t>2021 CODES/TRI-PLEX/ REROOF/remove existing roof lay Ice &amp; Water, underlayment, use class 4 impact resistant shingles/PER CODE AND LISTING/TWO STORY/5:12/VB/R-2</t>
  </si>
  <si>
    <t>1724 PEGGIO LN</t>
  </si>
  <si>
    <t>2024-MSS-COM-00244</t>
  </si>
  <si>
    <t>2021 CODES/TRI-PLEX/REROOF/remove old roof ice&amp; Water, underlayment, class 4 shingle/PER CODE &amp; LISTING/TWO STORY/5:12/VB/R-2</t>
  </si>
  <si>
    <t>1726 PEGGIO LN</t>
  </si>
  <si>
    <t>2024-MSS-COM-00234</t>
  </si>
  <si>
    <t>COM / Re roof structure. This will include removal roof system membrane, flashing. Wegner Roofing &amp; Solar will haul away all removed materials and pay for landfill fees. Wegner Roofing &amp; Solar will supply and install the following products according to manufacturer's specs: New 1/4" DensDeck roof cover board; New 60 MIL TPO on entire roof; new TPO accessories and flashing to complete all details; New parapet wall cap to resemble existing, if replacement is necessary. *During demo process, we will inspect for signs of water intrusion. If an major issues with decking or framing are discovered, they will be brought to attention immediately* / INSTALL PER IBC AND LISTING / 0 / VB / R-2 / B</t>
  </si>
  <si>
    <t>WEGNER ROOFING &amp; SOLAR CORPORATION</t>
  </si>
  <si>
    <t>1535 110A LIBERTY LN</t>
  </si>
  <si>
    <t>2024-MSS-COM-00207</t>
  </si>
  <si>
    <t>7036 UNCLE ROBERT LN / Take of old shingles/  put new 30 year gaf /  synthetic layment / ice&amp;water per code / INSTALL PER IBC AND LISTING / 6:12 / VB / R2</t>
  </si>
  <si>
    <t>7036 UNCLE ROBERT LN</t>
  </si>
  <si>
    <t>2024-MSS-RES-00875</t>
  </si>
  <si>
    <t>2021 CODES/SFR/Work to Garage including, new slab to replace deteriorated existing slab, new windows for daylighting, combine double garage doors into single door./VB/R-3/U</t>
  </si>
  <si>
    <t>401 WOODWORTH AVE</t>
  </si>
  <si>
    <t>2024-MSS-RES-01003</t>
  </si>
  <si>
    <t>2021 CODES/SFR/Installation of three egress windows. Excavate window wells, shore ceiling joists, remove existing windows, cut concrete, frame rough opening, and install egress windows./VB/R-3</t>
  </si>
  <si>
    <t>3919 BELLECREST DR</t>
  </si>
  <si>
    <t>2024-MSS-RES-01005</t>
  </si>
  <si>
    <t>2021 CODES/SFR/Installation of egress windows Excavate window well, shore ceiling joists, remove existing windows, cut concrete, replace concrete, frame rough opening, and install egress window./VB/R-3</t>
  </si>
  <si>
    <t>1014 EATON ST</t>
  </si>
  <si>
    <t>2024-MSS-RES-01025</t>
  </si>
  <si>
    <t>2021 CODES/SFR/REMODEL EXISTING LAUNDRY ROOM TO PUT IN SMALL 3/4 BATHROOM SO THAT 84 YEAR OLD MOTHER HAS MAIN LEVEL BATHROOM SPACE/VB/R-3</t>
  </si>
  <si>
    <t>610 ASH ST</t>
  </si>
  <si>
    <t>2024-MSS-RES-00994</t>
  </si>
  <si>
    <t>SFR / Structural upgrades on main home and garage/VB/R-3</t>
  </si>
  <si>
    <t>BIG SKY SOLAR *LIMITED*</t>
  </si>
  <si>
    <t>1590 SUNFLOWER DR</t>
  </si>
  <si>
    <t>2024-MSS-RES-00856</t>
  </si>
  <si>
    <t>2021 CODES/SFR/KITCHEN AND BATH REMODEL (2 MAIN FLOOR; 1 BASEMENT)  3 NEW WINDOWS, NEW ELECTRICAL WIRING, NEW PLUMBING.  REFINISH HARDWOOD FLOORS/ VB / R-3</t>
  </si>
  <si>
    <t>509 CANYON GATE DR</t>
  </si>
  <si>
    <t>2024-MSS-RES-00700</t>
  </si>
  <si>
    <t>2021 CODES/SFR/ADDITION/Add 4' addition to the west side of the existing house to expand the two bedrooms, bathroom, and basement. no new plumbing or HVAC needed/VB/R-3</t>
  </si>
  <si>
    <t>HAYWOOD CONSTRUCTION</t>
  </si>
  <si>
    <t>1102 S 05TH ST W</t>
  </si>
  <si>
    <t>2024-MSS-RES-00697</t>
  </si>
  <si>
    <t>2021 CODES/SFR/Adding an exterior concrete stair way to basement from the car port area./VB/R-3</t>
  </si>
  <si>
    <t>STONE MOUNTAIN CONTRACTING INC</t>
  </si>
  <si>
    <t>2409 39TH ST</t>
  </si>
  <si>
    <t>2024-MSS-RES-00692</t>
  </si>
  <si>
    <t>2021 CODES/SFR/REMODEL/VB/R-3
Structure has been demoed down to framing and sheathing per Demo Permit 2024-MSS-DEM-00043 as part of an overall remodel. No additional area is being added to the structure. Roofing was damaged in the 7/24 storm. The existing roof will be fully removed and replaced.
Building permit work includes new framing as identified, reroof, siding, electrical, mechanical, plumbing, insulation, drywall, flooring, and casework.</t>
  </si>
  <si>
    <t>2323 JOHNSON ST</t>
  </si>
  <si>
    <t>2024-MSS-RES-00676</t>
  </si>
  <si>
    <t>2021 CODES/SFR/REMODEL/VB/R-3/U
THIS IS A SINGLE FAMILY RESIDENTIAL REMODEL THAT DOES NOT ADD HABITABLE SQUARE FOOTAGE TO THE EXISTING STRUCTURE, DOES NOT CHANGE BEDROOM AND BATHROOM COUNT.  RENOVATION IS PRIMARILY INTERIOR EXCEPT FOR RECONFIGURATION OF WINDOWS IN PRIMARY LIVING AREA.  INTERIOR RENOVATION INCLUDES RECONFIGURATION OF KITCHEN AND UPGRADE OF FINISHES THROUGHOUT PRIMARY AND SECOND LEVEL.  STRUCTURAL ENGINEERING FOR WINDOW CHANGE IS ADDRESSED IN THE STRUCTURAL REVIEW LETTER BY DCI ENGINEERS.</t>
  </si>
  <si>
    <t>HONE ARCHITECTS AND BUILDERS</t>
  </si>
  <si>
    <t>11 CARRIAGE WAY</t>
  </si>
  <si>
    <t>2024-MSS-RES-00644</t>
  </si>
  <si>
    <t>2021 CODES/SFR/water damage bath repair. LIKE FOR LIKE REPAIR. NO STRUCTURAL DAMAGE.</t>
  </si>
  <si>
    <t>BUCKAROO CONSTRUCTION</t>
  </si>
  <si>
    <t>2405 SOUTH HILLS DR</t>
  </si>
  <si>
    <t>2024-MSS-RES-00642</t>
  </si>
  <si>
    <t>2327 39TH ST</t>
  </si>
  <si>
    <t>2024-MSS-RES-00626</t>
  </si>
  <si>
    <t>2021 CODES/SFR/Replace existing back deck. Plans show 800 sq. ft. Of finished surface plus new support structure./VB/R-3</t>
  </si>
  <si>
    <t>410 BEN HOGAN DR</t>
  </si>
  <si>
    <t>2024-MSS-RES-00619</t>
  </si>
  <si>
    <t>2021 CODES/DET GARAGE/GARAGE ROOF ATTIC TRUSSES/VB/U</t>
  </si>
  <si>
    <t>MCMAHON CONSTRUCTION</t>
  </si>
  <si>
    <t>417 BEVERLY AVE</t>
  </si>
  <si>
    <t>2024-MSS-RES-00614</t>
  </si>
  <si>
    <t>2021 CODES/SFR/add 175 sqft sunroom addition, expand concrete patio, new concrete driveway under carport, add sidewalk from patio to carport/VB/R-3</t>
  </si>
  <si>
    <t>1310 VINE ST</t>
  </si>
  <si>
    <t>2024-MSS-RES-00587</t>
  </si>
  <si>
    <t>2021 CODES/SFR/Remodel Existing Basement - Interior only. No exterior work except for window wells. No work on utilities, services to and from building /VB-R3</t>
  </si>
  <si>
    <t>2530 BRIGGS ST</t>
  </si>
  <si>
    <t>2024-MSS-RES-00546</t>
  </si>
  <si>
    <t>2021 CODES/SFR/BASEMENT REMODEL/ NOT AN ADU/VB/R-3
Rev 01 - 09/27/2024: 9/12/24 REVISION TO ADD ADU</t>
  </si>
  <si>
    <t>2024-MSS-RES-00444</t>
  </si>
  <si>
    <t>MIKE MCVICKER CONSTRUCTION</t>
  </si>
  <si>
    <t>327 S EASY ST</t>
  </si>
  <si>
    <t>2024-MSS-RES-00431</t>
  </si>
  <si>
    <t>2021 CODES/SFR/ADDITION/REMODEL/VB/R-3/U
addition of kitchen and dining room, full remodel of existing home and basement, addition of master bedroom, new trusses on garage.</t>
  </si>
  <si>
    <t>2024-MSS-RES-00429</t>
  </si>
  <si>
    <t>2021 CODES/SFR/ADDITION/REMODEL/
RESIDENTIAL REMODEL - ADDING MORE LIVING SPACE TO 2ND FLOOR</t>
  </si>
  <si>
    <t>KTM CONTRACTING</t>
  </si>
  <si>
    <t>525 S 03RD ST W</t>
  </si>
  <si>
    <t>2023-MSS-RES-00865</t>
  </si>
  <si>
    <t>2021 CODES/SFR/Bay window addition to kitchen, including associated walls, roof, windows, and floor./VB/R-3</t>
  </si>
  <si>
    <t>1921 S 07TH ST W</t>
  </si>
  <si>
    <t>2024-MSS-RES-01020</t>
  </si>
  <si>
    <t>2021 CODES/SFR/REROOF/Tear Off Existing Asphalt Roof Down To Decking. Install Ice-Guard 2' Past End-Wall (2-Rows), Tiger Paw Synthetic Underlayment For Remainder Of Roof. Install New Malarkey 30 Year Architectual Shingle Roofing System./PER CODE &amp; LISTING/SINGLE STORY/8:12/VB/R-3</t>
  </si>
  <si>
    <t>2419 43RD ST</t>
  </si>
  <si>
    <t>2024-MSS-RES-01019</t>
  </si>
  <si>
    <t>2021 CODES/SFR/REROOF/Remove existing shingles and underlayment. Install ice/water and synthetic underlayment per code. Install asphalt shingles per code./PER CODE &amp; LISTING/SINGLE STORY/4:12/VB/R-3</t>
  </si>
  <si>
    <t>4 WAKONDA CT</t>
  </si>
  <si>
    <t>2024-MSS-RES-00955</t>
  </si>
  <si>
    <t>2021 CODES / DETACHED GARAGE / REROOF / ICE AND WATER SHIELD / INSTALL PER IRC AND LISTING / VB / U / SLOPE 5:12 / SINGLE STORY GARAGE / Remove &amp; Replace 30# felt, replace w/ a 30-year Malarkey Shingle, Malarkey #1030 Synthetic underlayment, Malarkey Artic ice &amp; Water shield.</t>
  </si>
  <si>
    <t>4323 LARKSPUR DR</t>
  </si>
  <si>
    <t>2024-MSS-RES-01015</t>
  </si>
  <si>
    <t>2021 CODES/DET GARAGE/REROOF/Remove existing shingles and underlayment. Install ice/water and synthetic underlayment per code. Install asphalt shingles per code./PER CODE &amp; LISTING/SINGLE STORY/4:12/VB/U</t>
  </si>
  <si>
    <t>4406 RAINBOW DR</t>
  </si>
  <si>
    <t>2024-MSS-RES-01014</t>
  </si>
  <si>
    <t>2021 CODES/SFR/REROOF/Remove existing shingles and underlayment. Install ice/water and synthetic underlayment per code. Install asphalt shingles per code./PER CODE &amp; LISTING/TWO STORY/6:12/VB/R-3</t>
  </si>
  <si>
    <t>5850 PROSPECT DR</t>
  </si>
  <si>
    <t>2024-MSS-RES-01013</t>
  </si>
  <si>
    <t>2021 CODES/SFR-House/Re-roof due to storm damage/R&amp;R 1 layer existing comp shingles/install synthetic underlayment/install 1 layer 50yr GAF shingles/ 1-1.5 stories/IWS/CRV/4:12 Slope/install per IRC and Listing/VB/R-3</t>
  </si>
  <si>
    <t>2713 OLD QUARRY RD</t>
  </si>
  <si>
    <t>2024-MSS-RES-01012</t>
  </si>
  <si>
    <t>2021 CODES/DET GARAGE/Remove existing roof from garage and replace with new underlayment and malarkey vista's along with all components to the 2021 IBC./PER CODE &amp; LISTING/SINGLE STORY/7:12/VB/U</t>
  </si>
  <si>
    <t>4101 O'LEARY ST</t>
  </si>
  <si>
    <t>2024-MSS-RES-01011</t>
  </si>
  <si>
    <t>2021 CODES/SFR/REROOF/Remove existing roofing / Install Ice and water shield along all eves and valleys to code/ Install UDL 30 synthetic underlayment to rest of structure / Install New Malarkey Highlander shingles, drip edge, pipe boots, ridge vents/PER CODE &amp; LISTING/SINGLE STORY/7:12/VB/R-3</t>
  </si>
  <si>
    <t>5426 HORN RD</t>
  </si>
  <si>
    <t>2024-MSS-RES-01010</t>
  </si>
  <si>
    <t>2021 CODES/DET GARAGE/REROOF/Due to storm damage, remove shingles and underlayment, install synthetic underlayment and asphalt shingles./PER CODE &amp; LISTING/SINGLE STORY/6:12/VB/U</t>
  </si>
  <si>
    <t>ACE ROOFING LLC</t>
  </si>
  <si>
    <t>5232 CATTLE DR</t>
  </si>
  <si>
    <t>2024-MSS-RES-01008</t>
  </si>
  <si>
    <t>2021 CODES/SFR/REROOF/Remove and install new shingle roof.  two layer synthetic underlayment with ice and water shield on the eaves and valleys. Shingles will be Malarkey brand architectural shingles./PER CODE &amp; LISTING/SINGLE STORY/4:12/VB/R-3</t>
  </si>
  <si>
    <t>CLARK FORK MAINTENANCE LLC</t>
  </si>
  <si>
    <t>2458 MCINTOSH LP</t>
  </si>
  <si>
    <t>2024-MSS-RES-01007</t>
  </si>
  <si>
    <t>2021 CODES/SFR/REROOF/Remove and install new shingle roof.For the 2403 and 2458 McIntosh both houses will be two layer synthetic underlayment with ice and water shield on the eaves and valleys. Shingles will be Malarkey brand architectural shingles./PER CODE &amp; LISTING/SINGLE STORY/4:12/VB/R-3</t>
  </si>
  <si>
    <t>2403 MCINTOSH LP</t>
  </si>
  <si>
    <t>2024-MSS-RES-01006</t>
  </si>
  <si>
    <t>2021 CODES/SFR/REROOF/Removing &amp; replacing 12 squares shingles only; synthetic underlayment; i + w shield; Owens Corning Duration/PER CODE &amp; LISTING/SINGLE STORY/4:12/VB/R-3</t>
  </si>
  <si>
    <t>1817 EATON ST</t>
  </si>
  <si>
    <t>2024-MSS-RES-00956</t>
  </si>
  <si>
    <t>2021 CODES / DUPLEX / REROOF / ICE AND WATER SHIELD / INSTALL PER IRC AND LISTING / VB / R-3 / SLOPE 4:12 / SINGLE STORY / Replace shingles, whole roof, 36 squares, / complete tear-off / Malarky starter strip, shingles, ridge cap / GAF ridge vent / Bigfoot ice and water / BFS synthetic underlayment / Replace 800 sq ft roof sheathing</t>
  </si>
  <si>
    <t>PREMIER GROUP CONTRACTING</t>
  </si>
  <si>
    <t>210 DIXON AVE</t>
  </si>
  <si>
    <t>2024-MSS-RES-01004</t>
  </si>
  <si>
    <t>SFR / Remove existing roofing / Install Ice and water shield along all eves / Install UDL 30 synthetic underlayment to rest of structure / Install New Malarkey Highlander shingles, drip edge, pipe boots, ridge vents / INSTALL PER IRC AND LISTING / 4 /  VB / R3</t>
  </si>
  <si>
    <t>101 IMPERIAL WAY</t>
  </si>
  <si>
    <t>2024-MSS-RES-00957</t>
  </si>
  <si>
    <t>2021 CODES / SFR / REROOF / ICE AND WATER SHIELD / INSTALL PER IRC AND LISTING / VB / R-3 / SLOPE 7:12 / SINGLE STORY / REMOVE EXISTING / synthetic underlayment /  IKO Cambridge shingle / ridgecap, ridgevent</t>
  </si>
  <si>
    <t>DOUGLAS MILLER CONSTRUCTION &amp; PROPERTY MAINTENAN</t>
  </si>
  <si>
    <t>2621 BRIGGS ST</t>
  </si>
  <si>
    <t>2024-MSS-RES-00998</t>
  </si>
  <si>
    <t>SFR / Remove and replace existing roofing system. Underlayment used- Malarkey #1031 Synthetic Secure Start Plus. Shingles used- Malarkey Highlander Nex AR class 3 rated/ INSTALL PER IRC AND LISTING / 6.12  / VB / R3</t>
  </si>
  <si>
    <t>C'S EXTERIOR DESIGNS</t>
  </si>
  <si>
    <t>423 DEARBORN AVE</t>
  </si>
  <si>
    <t>2024-MSS-RES-00960</t>
  </si>
  <si>
    <t>2021 CODES / SFR / REROOF / ICE AND WATER SHIELD / INSTALL PER IRC AND LISTING / VB / R-3 / SLOPE 6:12 / SINGLE STORY / Remove &amp; Replace 30# felt, replace w/ a 30-year Malarkey Shingle, Malarkey #1030 Synthetic underlayment, Malarkey Artic ice &amp; Water shield.</t>
  </si>
  <si>
    <t>3540 JACK DR</t>
  </si>
  <si>
    <t>2024-MSS-RES-00997</t>
  </si>
  <si>
    <t>Reroof.  Existing roof will be removed.  underlayment we will using 2 lines of ice and water, remaining titanium
Timbertek asphalt GAF shingles.  Was damaged during the wind storm around 7/26./ INSTALL PER IRC AND LISTING / 4  / VB / R3</t>
  </si>
  <si>
    <t>2014 S 09TH ST W</t>
  </si>
  <si>
    <t>2024-MSS-RES-00996</t>
  </si>
  <si>
    <t>SFR / Remove existing roofing, install d style drip edge on eaves and gables, install ice and water on eaves and in valleys, install synthetic underlayment with plastic cap nails, install 30 year architectural shingles, ensure and install proper ventilation, install ridge cap, install new pipe boots and accessories, remove debris/ INSTALL PER IRC AND LISTING  /  4  /   VB / R3</t>
  </si>
  <si>
    <t>215 AGNES AVE</t>
  </si>
  <si>
    <t>2024-MSS-RES-00995</t>
  </si>
  <si>
    <t>SFR / Remove existing roofing, install d style drip edge on eaves and gables, install ice and water on eaves and in valleys, install synthetic underlayment with plastic cap nails, install 30 year architectural shingles, ensure and install proper ventilation, install ridge cap, install new pipe boots and accessories, remove debris / INSTALL PER IRC AND LISTING /  5  / VB / R3</t>
  </si>
  <si>
    <t>2201 MARGARET ST</t>
  </si>
  <si>
    <t>2024-MSS-RES-00961</t>
  </si>
  <si>
    <t>2021 CODES / SFR / REROOF / ICE AND WATER SHIELD / INSTALL PER IRC AND LISTING / VB / R-3 / SLOPE 4:12 / SINGLE STORY / Remove existing shingles and underlayment /  Install ice/water and synthetic underlayment /Install asphalt shingles</t>
  </si>
  <si>
    <t>2024-MSS-RES-00962</t>
  </si>
  <si>
    <t>2021 CODES / DUPLEX / REROOF / ICE AND WATER SHIELD / INSTALL PER IRC AND LISTING / VB / R-3 / SLOPE 3:12 / SINGLE STORY /  27 sq 1 story Remove old shingles, tar felt, and cap.  Replace with new architectural Owen Corning LL shingles, pipe jacks, and synthetic underlayment.  Add ice and water shield.  Rip ridge and install ridge vent.</t>
  </si>
  <si>
    <t>106 A LOVEGROVE CT</t>
  </si>
  <si>
    <t>2024-MSS-RES-00992</t>
  </si>
  <si>
    <t>SFR/ Due to storm damage - remove shingles and underlayment, install synthetic underlayment and asphalt shingles / INSTALL PER IRC AND LISTING /  10  / VB / R3</t>
  </si>
  <si>
    <t>6006 COBURG LN</t>
  </si>
  <si>
    <t>2024-MSS-RES-00991</t>
  </si>
  <si>
    <t>SFR / Due to storm damage - tear off shingles and underlayment, install synthetic underlayment and asphalt shingles. / INSTALL PER IRC AND LISTING / 4  / VB  / R3</t>
  </si>
  <si>
    <t>242 JOSEPH CT</t>
  </si>
  <si>
    <t>2024-MSS-RES-00990</t>
  </si>
  <si>
    <t>DUPLEX / Due to storm damage - Tear off shingles and underlayment, install synthetic underlayment and asphalt  shingles /  INSTALL PER IRC AND LISTING/    4 / VB / R3</t>
  </si>
  <si>
    <t>3405 STEPHENS AVE</t>
  </si>
  <si>
    <t>2024-MSS-RES-00988</t>
  </si>
  <si>
    <t>SFR / Detailed Description: Remove shingles install new rip edge ice and water on eaves new starter course felt ridge vent and ridge cap OC Duration shingles. / INSTALL PER IRC AND LISTING /  4.12  / VB / R3</t>
  </si>
  <si>
    <t>815 DIXON AVE</t>
  </si>
  <si>
    <t>2024-MSS-RES-00963</t>
  </si>
  <si>
    <t>SFR / Takeoff old shingles put new malarkey windsors,  synthetic, ice&amp;water per code / INSTALL PER IRC AND LISTING / 8:12 / SINGLE STORY / VB/R-3</t>
  </si>
  <si>
    <t>830 EVANS AVE</t>
  </si>
  <si>
    <t>2024-MSS-RES-00964</t>
  </si>
  <si>
    <t>2021 CODES / SFR / REROOF /  Removal of old shingles, synthetic underlayment, shingles / SLOPE 5:12 / ICE AND WATER SHIELD / INSTALL PER IRC AND LISTING</t>
  </si>
  <si>
    <t>1845 34TH ST</t>
  </si>
  <si>
    <t>2024-MSS-RES-00987</t>
  </si>
  <si>
    <t>SFR / Detailed Description: Remove shingles install new rip edge ice and water on eaves new starter course felt ridge vent and ridge cap OC Duration shingles. / INSTLAL PER IRC AND LISTING / 6.12  / VB / R3</t>
  </si>
  <si>
    <t>7176 AVERY LN</t>
  </si>
  <si>
    <t>2024-MSS-RES-00965</t>
  </si>
  <si>
    <t>SFR-House/ Re-roof due to storm damage/ R&amp;R existing roof-ONLY SHINGLED PORTIONS / INSTALL SYNTHETIC UNDERLAYMENT/ Install 1 layer Comp 50-yr GAF/ IWS /CRV/ INSTALL PER IRC AND LISTING / 2:12, 4:12, 5:12 slope/1 Story/ LAP UNDERLAYMENT 19 INCHES FOR ASPHALT SHINGLE APPLICATION ON ROOFS WITH SLOPES 2:12 UP TO 4:12. IWP IS REQUIRED AS PRESCRIBED IN CODE.</t>
  </si>
  <si>
    <t>606 SOUTH AVE W</t>
  </si>
  <si>
    <t>2024-MSS-RES-00972</t>
  </si>
  <si>
    <t>DUPLEX / Remove existing roof. Install new underlayment and malarkey shingles to the 2021 IBC. / INSTALL PER IRC AND LISTING / 4.12  / VB / R3</t>
  </si>
  <si>
    <t>5602 BRIDGER CT</t>
  </si>
  <si>
    <t>2024-MSS-RES-00973</t>
  </si>
  <si>
    <t>SFR / Remove &amp; Replace 30# felt, replace w/ a 40-year Malarkey Shingle, Malarkey #1030 Synthetic underlayment, Malarkey Artic ice &amp; Water shield./ INSTALL PER IRC AND LISTING / 6.12 / VB . R3</t>
  </si>
  <si>
    <t>1855 S 11TH ST W</t>
  </si>
  <si>
    <t>2024-MSS-RES-00986</t>
  </si>
  <si>
    <t>SFR / Detailed Description: Remove shingles install new rip edge ice and water on eaves new starter course felt ridge vent and ridge cap OC Duration shingles. / INSTALL PER IRC AND LISTING / 5.12  / VB / R3</t>
  </si>
  <si>
    <t>3213 PAUL LN</t>
  </si>
  <si>
    <t>2024-MSS-RES-00974</t>
  </si>
  <si>
    <t>SFR / Remove &amp; Replace 30# felt, replace w/ a 30-year Malarkey Shingle, Malarkey #1030 Synthetic underlayment, Malarkey Artic ice &amp; Water shield./ INSTALL PER IRC AND LISTING /  12.12 / VB / R3</t>
  </si>
  <si>
    <t>307 EDITH ST</t>
  </si>
  <si>
    <t>2024-MSS-RES-00975</t>
  </si>
  <si>
    <t>SFR / Remove existing roofing to bare decking / install new edge metal / install new underlayment including ice &amp; water membrane on all eaves and valleys / install new limited lifetime architectural shingles / install new pipe boots / install new ridge vent and cap. Install new TPO membrane on low/zero angle slopes. / INSTALL PER IRC AND LISTING / 10.12  / VB / R3</t>
  </si>
  <si>
    <t>319 S 05TH ST W</t>
  </si>
  <si>
    <t>2024-MSS-RES-00976</t>
  </si>
  <si>
    <t>SFR / Remove &amp; Replace 30# felt, replace w/ a 30-year Malarkey Shingle, Malarkey #1030 Synthetic  underlayment, Malarkey Artic ice &amp; Water shield. / INSTALL PER LISTING AND IRC / 6.12  / VB / R3</t>
  </si>
  <si>
    <t>1301 HARRISON ST</t>
  </si>
  <si>
    <t>2024-MSS-RES-00985</t>
  </si>
  <si>
    <t>SFR / Remove shingles install new rip edge ice and water on eaves new starter course felt ridge vent and ridge cap OC Duration shingles. / INSTALL PER IRC AND LISTING / 3.12 AND 5.12  / VB  / R3</t>
  </si>
  <si>
    <t>6201 RAELENE CT</t>
  </si>
  <si>
    <t>2024-MSS-RES-00984</t>
  </si>
  <si>
    <t>SFR / Remove shingles install new rip edge ice and watr on eaves new starter course felt ridge vent and ridge cap OC Duration shingles./ INSTALL PER IRC AND LISTING / 4.12  / VB / R3</t>
  </si>
  <si>
    <t>4314 RAINBOW DR</t>
  </si>
  <si>
    <t>2024-MSS-RES-00983</t>
  </si>
  <si>
    <t>SFR / Remove shingles install new drip edge ice and water on eave new starter course felt shingles ridge vent and ridge cap. / OC Duration shingles / INSTALL PER IRC AND LISTING / 6.12 / VB / R3</t>
  </si>
  <si>
    <t>4671 CHRISTIAN DR</t>
  </si>
  <si>
    <t>2024-MSS-RES-00982</t>
  </si>
  <si>
    <t>SFR / remove shingles install new drip edge ice and water on eaves new starter course felt new shingles ridge vent and ridge cap / OC Duration shingles / INSTALL PER IRC AND LISTING / 5.12  / VB / R3</t>
  </si>
  <si>
    <t>2424 S 07TH ST W</t>
  </si>
  <si>
    <t>2024-MSS-RES-00981</t>
  </si>
  <si>
    <t>SFR / Remove existing roofing material, install d style drip edge on eaves and gables, install ice and water on eaves and in valleys, install synthetic underlayment with plastic cap nails, install 30 year architectural shingles, replace pipe boots, install ridge vent and cap, remove debris / INSTALL PER IRC AND LISTING /  6  / VB / R3</t>
  </si>
  <si>
    <t>4831 SCOTT ALLEN DR</t>
  </si>
  <si>
    <t>2024-MSS-RES-00979</t>
  </si>
  <si>
    <t>SFR / shingle replacement .remove all existing roofing materials. Install new drip edge, ice/water shield, and synthetic underlayment. Install new shingles including a ridge vent./ INSTALL PER IRC AND LISTING / 4  / VB / R3</t>
  </si>
  <si>
    <t>SAPPHIRE ROOFING</t>
  </si>
  <si>
    <t>2903 HARMONY CT</t>
  </si>
  <si>
    <t>2024-MSS-RES-00978</t>
  </si>
  <si>
    <t>2021 CODES / SFR / REROOF / ICE AND WATER SHIELD / INSTALL PER IRC AND LISTING / VB / R-3 / SLOPE 4:12 / SINGLE STORY / Remove and replace shingles with new GAF Timberline HDZ shingles with system plus warranty / new flashing, and underlayment. Color Charcoal</t>
  </si>
  <si>
    <t>KASBERG SIDING AND REMODEL</t>
  </si>
  <si>
    <t>114 TAHOE DR</t>
  </si>
  <si>
    <t>2024-MSS-RES-00977</t>
  </si>
  <si>
    <t>2021 CODES / SFR / ATT GARAGE / REROOF / ICE AND WATER SHIELD / INSTALL PER IRC AND LISTING / VB / R-3 / SLOPE 8:12 / 1.5 STORY / Tear off and replace shingles with new GAF Timberline HDZ shingles / use 4 GAF products to get GAF system plus warranty.</t>
  </si>
  <si>
    <t>333 KNOWLES ST</t>
  </si>
  <si>
    <t>2024-MSS-RES-01043</t>
  </si>
  <si>
    <t>SFR / removing existing roof, synthetic underlayment, shingles. / INSTALL PER IRC AND LISTING / 6  / VB / R3</t>
  </si>
  <si>
    <t>2919 GRASSLAND DR</t>
  </si>
  <si>
    <t>2024-MSS-RES-01109</t>
  </si>
  <si>
    <t>2021 CODES/SFR/REROOF/Remove existing shingles and underlayment. Install ice/water and synthetic underlayment per code. Install asphalt shingles per code./PER CODE &amp; LISTING/SINGLE STORY/6:12/VB/R-3</t>
  </si>
  <si>
    <t>2783 CARLA-JO LN</t>
  </si>
  <si>
    <t>2024-MSS-RES-01107</t>
  </si>
  <si>
    <t>2021 CODES/SFR/REROOF/Remove existing shingles and underlayment. Install ice/water and synthetic underlayment per code. Install shingles per code./PER CODE &amp; LISTING/SINGLE STORY/8:12/VB/R-3</t>
  </si>
  <si>
    <t>415 HASTINGS AVE</t>
  </si>
  <si>
    <t>2024-MSS-RES-01106</t>
  </si>
  <si>
    <t>2680 FLEET ST</t>
  </si>
  <si>
    <t>2024-MSS-RES-01104</t>
  </si>
  <si>
    <t>2021 CODES/SFR/REROOF/to remove old roofing, to install ice &amp; water shield, to install GAF Tigerpaw underlayment,to install GAF Timberline HDz architectural shingles./PER CODE &amp; LISTING/TWO STORY/4:12/VB/R-3</t>
  </si>
  <si>
    <t>308 WHITAKER DR</t>
  </si>
  <si>
    <t>2024-MSS-RES-01100</t>
  </si>
  <si>
    <t>2021 CODES/SFR/REROOF/Remove existing asphalt shingles due to storm damage, install GAF Tiger Paw underlayment, ice &amp; water, install new Owen's corning shingles/PER CODE &amp; LISTING/TWO STORY/4:12/VB/R-3</t>
  </si>
  <si>
    <t>6021 BRUSETT DR</t>
  </si>
  <si>
    <t>2024-MSS-RES-01085</t>
  </si>
  <si>
    <t>2021 CODES/SFR/REROOF/Remove existing shingles. Replace with synthetic underlayment, ice and water shield and GAF Timberline HDZ shingles./PER CODE &amp; LISTING/OBSERVE LOW SLOPE RQRMTS/TWO STORY/3:12/VB/R-3</t>
  </si>
  <si>
    <t>805 MARSHALL ST</t>
  </si>
  <si>
    <t>2024-MSS-RES-01084</t>
  </si>
  <si>
    <t>2021 CODES/SFR/REROOF/Remove existing shingles. Replace with synthetic underlayment, ice and water shield and GAF Timberline HDZ shingles./PER CODE &amp; LISTING/TWO STORY/6:12/VB/R-3</t>
  </si>
  <si>
    <t>5037 ROY CT</t>
  </si>
  <si>
    <t>2024-MSS-RES-01082</t>
  </si>
  <si>
    <t>SFR / Remove &amp; Replace 30# felt, replace w/ a 40-year Malarkey Shingle, Malarkey #1030 Synthetic underlayment, Malarkey Artic ice &amp; Water shield. / INSTALL PER IRC AND LISTING / 5:12 / SINGLE STORY / VB/R-3</t>
  </si>
  <si>
    <t>115 GARFIELD ST</t>
  </si>
  <si>
    <t>2024-MSS-RES-01080</t>
  </si>
  <si>
    <t>SFR / Removing &amp; replacing 26 squares like for like; synthetic underlayment, i + w shield, Owens Corning Duration / INSTALL PER IRC AND LISTING / 7:12 / SINGLE STORY / VB/R-3</t>
  </si>
  <si>
    <t>2707 SHEFFIELD DR</t>
  </si>
  <si>
    <t>2024-MSS-RES-01079</t>
  </si>
  <si>
    <t>SFR / Remove old roofing Install ice and water shield Install synthetic underlayment Install style d metal Install ridge vent and ridge cap Install CertainTeed Presidential shingles / INSTALL PER IRC AND LISTING / 5:12 / SINGLE STORY / VB/R-3</t>
  </si>
  <si>
    <t>1601 RONALD AVE</t>
  </si>
  <si>
    <t>2024-MSS-RES-01078</t>
  </si>
  <si>
    <t>SFR / Remove existing roof and install ice &amp; water, new underlayment and malarkey Highlander shingles with all components to the 2021 IBC / INSTALL PER IRC AND LISTING / 12:12 / ONE STORY / VB/R-3</t>
  </si>
  <si>
    <t>4709 CANYON CREEK BLVD</t>
  </si>
  <si>
    <t>2024-MSS-RES-01063</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</si>
  <si>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STORY/4:12/VB/R-3</t>
  </si>
  <si>
    <t>4211 LAKE PL</t>
  </si>
  <si>
    <t>2024-MSS-RES-01061</t>
  </si>
  <si>
    <t>2021 CODES/SFR-House&amp;attached garage/Re-roof due to storm damage/ R&amp;R existing roof-1 layer comp shingles / INSTALL SYNTHETIC UNDERLAYMENT/ Install 1 layer 50-yr GAF shingles/ IWS /CRV/ INSTALL PER IRC AND LISTING /3:12 slope/1 Story/ OBSERVE LOW SLOPE CODE, 19" overlap and IWS requirements./VB/R-3</t>
  </si>
  <si>
    <t>1837 34TH ST</t>
  </si>
  <si>
    <t>2024-MSS-RES-01060</t>
  </si>
  <si>
    <t>2021 CODES/SFR-House and attached garage/ Re-roof due to storm damage/ R&amp;R existing 1 layer comp. shingles / INSTALL SYNTHETIC UNDERLAYMENT/Install 1 layer 50-yr GAF shingles/IWS / CRV / INSTALL PER IRC AND LISTING /4:12 slope/1 Story/VB/R-3</t>
  </si>
  <si>
    <t>15 VIRGINIA DR</t>
  </si>
  <si>
    <t>2024-MSS-RES-01059</t>
  </si>
  <si>
    <t>2021 CODES/SFR-House and attached garage/ Re-roof due to storm damage/ R&amp;R existing 2 layers 3-Tab shingles / INSTALL SYNTHETIC UNDERLAYMENT/Install 1 layer 50-yr GAF shingles/IWS / CRV / INSTALL PER IRC AND LISTING /4:12 slope/1 Story/VB/R-3</t>
  </si>
  <si>
    <t>113 WAPIKIYA DR</t>
  </si>
  <si>
    <t>2024-MSS-RES-01058</t>
  </si>
  <si>
    <t>2021 CODES/DET GARAGE/ Re-roof due to storm damage/ R&amp;R existing 1 layer comp shingles / INSTALL SYNTHETIC UNDERLAYMENT/Install 1 layer 50-yr GAF shingles/CRV /INSTALL PER IRC AND LISTING/ 5:12 slope/1 Story/VB/U</t>
  </si>
  <si>
    <t>4693 MONTROSE DR</t>
  </si>
  <si>
    <t>2024-MSS-RES-01057</t>
  </si>
  <si>
    <t>2021 CODES/SFR-House/ Re-roof due to storm damage/ R&amp;R existing 1 layer comp shingles / INSTALL SYNTHETIC UNDERLAYMENT/Install 1 layer 50-yr GAF shingles/IWS / CRV / INSTALL PER IRC AND LISTING /8:12 slope/1 Story/VB/R-3</t>
  </si>
  <si>
    <t>2024-MSS-RES-01056</t>
  </si>
  <si>
    <t>2509 FLEET ST</t>
  </si>
  <si>
    <t>2024-MSS-RES-01055</t>
  </si>
  <si>
    <t>2021 CODES/SFR/REROOF/remove existing asphalt shingles.  install ice and water shield to all eaves and valleys, with synthetic under laminate to the remaining areas.  install new 40 year malarkey vista ar asphalt shingles to roof with continuous ridge venting./PER CODE &amp; LISTING/SINGLE STORY/4:12/VB/R-3</t>
  </si>
  <si>
    <t>6001 BRUSETT DR</t>
  </si>
  <si>
    <t>2024-MSS-RES-01053</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</si>
  <si>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shingle./PER CODE &amp; LISTING/SINGLE STORY/7:12/VB/R-3</t>
  </si>
  <si>
    <t>2764 FLYNN LN</t>
  </si>
  <si>
    <t>2024-MSS-RES-01052</t>
  </si>
  <si>
    <t>2021 CODES/SFR/REROOF/Remove &amp; Replace 30# felt, replace w/ a 40-year Malarkey Shingle, Malarkey #1030 Synthetic underlayment, Malarkey Artic ice &amp; Water shield./PER CODE &amp; LISTING/SINGLE STORY/6:12/VB/R-3</t>
  </si>
  <si>
    <t>2317 HILLVIEW CT</t>
  </si>
  <si>
    <t>2024-MSS-RES-01051</t>
  </si>
  <si>
    <t>2021 CODES/TOWNHOME/REROOF/Remove &amp; Replace 30# felt, replace w/ a 40-year Malarkey Shingle, Malarkey #1030 Synthetic underlayment, Malarkey Artic ice &amp; Water shield./PER CODE &amp; LISTING/TWO STORY/5:12/VB/R-3</t>
  </si>
  <si>
    <t>4029 B O'LEARY ST</t>
  </si>
  <si>
    <t>2024-MSS-RES-01050</t>
  </si>
  <si>
    <t>4029 A O'LEARY ST</t>
  </si>
  <si>
    <t>2024-MSS-RES-01048</t>
  </si>
  <si>
    <t>2021 CODES/SFR/REROOF/Reroofing only after July 24, 2024 windstorm.  Replacing existing wind damaged asphalt shingles with new architectural asphalt shingles.  Synthetic underlayment and Ice/Water shield to be used./PER CODE &amp; LISTING/SINGLE STORY/8:12/VB/R-3</t>
  </si>
  <si>
    <t>PHOENIX ROOFING &amp; COATINGS LLC</t>
  </si>
  <si>
    <t>2134 S 13TH ST W</t>
  </si>
  <si>
    <t>2024-MSS-RES-01046</t>
  </si>
  <si>
    <t>2021 CODES/SFR/REROOF/Remove existing roofing. Install ice protection membrane to eaves and valleys. Install a synthetic felt to remaining roof surfaces. Install new architectural shingles to steep slope sections and 60 mil TPO membrane to flat or low slope section/PER CODE &amp; LISTING/SINGLE STORY/8:12/VB/R-3</t>
  </si>
  <si>
    <t>501 BLAINE ST</t>
  </si>
  <si>
    <t>2024-MSS-RES-01045</t>
  </si>
  <si>
    <t>2021 CODES/SFR/REROOF/Removing &amp; replacing 25 squares lie for like; synthetic underlayment; i + w shield; Owens Corning Duration shingles/PER CODE &amp; LISTING/SINGLE STORY/7:12/VB/R-3</t>
  </si>
  <si>
    <t>2732 FLYNN LN</t>
  </si>
  <si>
    <t>2024-MSS-RES-01044</t>
  </si>
  <si>
    <t>2021 CODES/SFR/REROOF/Removing &amp; replacing 31 squares like for like;  synthetic underlayment; i + w shield &amp; Owens Corning Duration shingles/PER CODE &amp; LISTING/SINGLE STORY/9:12/VB/R-3</t>
  </si>
  <si>
    <t>8636 RANCH CLUB RD</t>
  </si>
  <si>
    <t>2024-MSS-RES-01042</t>
  </si>
  <si>
    <t>DETACHED GARAGE / **Permit is for the Detached Garage.** Remove existing shingles and underlayment. Install ice/water and synthetic underlayment per code. Install asphalt shingles per code. / INSTALL PER IRC AND LISTING /  4 /  U / VB</t>
  </si>
  <si>
    <t>4419 MARTINDALE WAY</t>
  </si>
  <si>
    <t>2024-MSS-RES-01041</t>
  </si>
  <si>
    <t>SFR / Remove existing shingles and underlayment. Install ice/water and synthetic underlayment per code. Install asphalt shingles per code / INSTALL PER IRC AND LISTING /  9 / VB / R3</t>
  </si>
  <si>
    <t>2024-MSS-RES-01040</t>
  </si>
  <si>
    <t>SFR / Re-roof permit for a full roof replacement including tear off, synthetic underlayment, asphalt shingle installation. Re-roof is due to storm damage. / INSTALL PER IRC AND LISTING / 5  / VB / R3</t>
  </si>
  <si>
    <t>406 ROOFING</t>
  </si>
  <si>
    <t>5320 HORN RD</t>
  </si>
  <si>
    <t>2024-MSS-RES-01039</t>
  </si>
  <si>
    <t>DETACHED GARAGE  / GARAGE....Remove &amp; Replace 30# felt, replace w/ a 30-year Malarkey Shingle, Malarkey #1030 Synthetic underlayment, Malarkey Artic ice &amp; Water shield. / INSTALL PER IRC AND LISTING / 12.12  / VB / U</t>
  </si>
  <si>
    <t>135 UNIVERSITY AVE</t>
  </si>
  <si>
    <t>2024-MSS-RES-01038</t>
  </si>
  <si>
    <t>SFR / HOUSE.  Remove &amp; Replace 30# felt, replace w/ a 30-year Malarkey Shingle, Malarkey #1030 Synthetic underlayment, Malarkey Artic ice &amp; Water shield./ INSTALL PER IRC AND LISTING /  12.12  / VB / R3</t>
  </si>
  <si>
    <t>2024-MSS-RES-01036</t>
  </si>
  <si>
    <t>2021 CODES / SFR / REROOF / ICE AND WATER SHIELD / INSTALL PER IRC AND LISTING / VB / R-3 / SLOPE 8:12 + VARIOUS/ TWO STORY / removing1 layer, install synthetic underlayment, install shingles atlas shingle / storm damage wind removed product</t>
  </si>
  <si>
    <t>HORSTMAN CONSTRUCTION</t>
  </si>
  <si>
    <t>4719 SCOTT ALLEN DR</t>
  </si>
  <si>
    <t>2024-MSS-RES-01034</t>
  </si>
  <si>
    <t>2021 CODES / SFR / REROOF / ICE AND WATER SHIELD / INSTALL PER IRC AND LISTING / VB / R-3 / SLOPE 4:12 / 2 STORY / The July windstorm damaged my roof and many of the old asphalt shingles have been blown off. I am stripping the old asphalt shingles off and replacing with a metal roof. Synthetic underlayment will be used.</t>
  </si>
  <si>
    <t>1837 S 05TH ST W</t>
  </si>
  <si>
    <t>2024-MSS-RES-01033</t>
  </si>
  <si>
    <t>DETACHED GARAGE / Remove all current roof on Garage at 1905 s. 7th st. w. 
install new asphalt shingles and assessorys 
ICE AND WATER UNDERLAYMENT UNDER SHINGLES ALL THE WAY UP
REROOF DUE TO STORM DAMAGE AND MOLD AND OLD CURRENT SHINGLES
SIDING AND SOFIT AND FACIA IS CAUSING BEES TO MOVE IN.
remove current windows and man door and siding on garage and sofit and facia
install new LP smart siding and trim, seal all opening with proper calking
install 2 new windows same side as current and install new man door
seal all of building
install new sofit and facia / INSTALL PER IRC AND LISTING /  4  / U / VB</t>
  </si>
  <si>
    <t>MILLENNIAL BUILDINGS LLC</t>
  </si>
  <si>
    <t>1905 S 07TH ST W</t>
  </si>
  <si>
    <t>2024-MSS-RES-01032</t>
  </si>
  <si>
    <t>SFR / Remove &amp; Replace 30# felt, replace w/ a 30-year Malarkey Shingle, Malarkey #1030 Synthetic underlayment, Malarkey Artic ice &amp; Water shield. / INSTALL PER IRC AND LISTING / 5.12 / VB / R3</t>
  </si>
  <si>
    <t>4041 ENGLAND BLVD</t>
  </si>
  <si>
    <t>2024-MSS-RES-01031</t>
  </si>
  <si>
    <t>SFR / Remove &amp; Replace 30# felt, replace w/ a 50-year Malarkey Shingle, Malarkey #1030 Synthetic underlayment, Malarkey Artic ice &amp; Water shield. / INSTALL PER IRC AND LISTING /  8.12 / VB / R3</t>
  </si>
  <si>
    <t>5038 JAIDEN LN</t>
  </si>
  <si>
    <t>2024-MSS-RES-01030</t>
  </si>
  <si>
    <t>SFR / Remove &amp; Replace 30# felt, replace w/ a 50-year Malarkey Shingle, Malarkey #1030 Synthetic underlayment, Malarkey Artic ice &amp; Water shield. /  INSTALL PER IRC AND LISTING / 12.12  / VB / R3</t>
  </si>
  <si>
    <t>2024-MSS-RES-01029</t>
  </si>
  <si>
    <t>SFR / Complete Tear Off of Roofing material, dry in with leak barrier, 30# synthetic, shingle up with 30 year shingles, ridge ventilation and ridge cap shingles/ INSTALL PER IRC AND LISTING / 2.12  / VB / R3
LAP UNDERLAYMENT 19 INCHES FOR ASPHALT SHINGLE APPLICATION ON ROOFS WITH SLOPES 2:12 UP TO 4:12. IWP IS REQUIRED AS PRESCRIBED IN CODE. ASPHALT SHINGLES CANNOT BE INSTALLED ON SLOPES LESS THAN 2:12.</t>
  </si>
  <si>
    <t>2314 SPURGIN RD</t>
  </si>
  <si>
    <t>2024-MSS-RES-01028</t>
  </si>
  <si>
    <t>SFR / Complete Tear Off of Roofing material, dry in with leak barrier, 30# synthetic, shingle up with 30 year shingles, ridge ventilation and ridge cap shingles / INSTALL PER IRC AND LISTING / 5.12  /   VB / R3</t>
  </si>
  <si>
    <t>2335 BURLINGTON AVE</t>
  </si>
  <si>
    <t>2024-MSS-RES-01027</t>
  </si>
  <si>
    <t>SFR / Complete Tear Off of Roofing material, dry in with leak barrier, 30# synthetic, shingle up with 30 year shingles, ridge ventilation and ridge cap shingles / INSTALL PER IRC AND LISTING / 4.12  / VB / R3</t>
  </si>
  <si>
    <t>805 COOLEY ST</t>
  </si>
  <si>
    <t>2024-MSS-RES-01026</t>
  </si>
  <si>
    <t>SFR / Reroof after the July 24, 2024 windstorm.  Replacing wind damaged asphalt shingles with new arhitectural asphalt shingles.  Synthetic underlayment and Ice/Water shield to be used. /  INSTALL PER IRC AND LISTING / 8  / VB / R3</t>
  </si>
  <si>
    <t>736 VINE ST</t>
  </si>
  <si>
    <t>2024-MSS-RES-01024</t>
  </si>
  <si>
    <t>SFR / Re-Roofing after July 24, 2024 windstorm. 
Replacing architectural shingles with new architectural shingles.  Replacement of skylight with new skylight of same material and size.  Synthetic underlayment and Ice/Water Shield to be used./  INSTALL PER IRC AND LISTING /  5  / VB / R3</t>
  </si>
  <si>
    <t>6680 PRAIRIE SCHOONER LN</t>
  </si>
  <si>
    <t>2024-MSS-RES-01023</t>
  </si>
  <si>
    <t>SFR / 5/ 12 re roof with ice and eater and synthetic underlayment 30 asphalt shingles flat roo to be 2 part rolled roofing / INSTALL PER IRC AND LISTING /  5.12   / VB   / R3</t>
  </si>
  <si>
    <t>GOLD STANDARD CONSTRUCTION</t>
  </si>
  <si>
    <t>2301 BRIGGS ST</t>
  </si>
  <si>
    <t>2024-MSS-RES-01022</t>
  </si>
  <si>
    <t>2021 CODES/SFR/RESIDE/Remove existing siding. Install foam insulation. Install new seamless steel siding/SINGLE STORY/VB/R-3</t>
  </si>
  <si>
    <t>PRO MAR CONSTRUCTION INC</t>
  </si>
  <si>
    <t>2366 VILLAGE SQUARE</t>
  </si>
  <si>
    <t>2023-MSS-RES-00136</t>
  </si>
  <si>
    <t>SFR / tear off shingles / dry in / replace flashings / any damaged sheathing / install new flashing and install Shingles / Material: two rows of ice and water / synthetic dry in / Malarkey shingles / ridge / ridge vent / starter / pipe flashing / INSTALL PER IRC AND LISTING / 4:12 / VB / R-3</t>
  </si>
  <si>
    <t>KROWN ROOFING INC</t>
  </si>
  <si>
    <t>909 RODGERS ST</t>
  </si>
  <si>
    <t>2024-MSS-RES-00510</t>
  </si>
  <si>
    <t>SFR / Re-Side with cement siding. / Re-roof with GAF Timberline, HDZ asphalt shingles, charcoal color.  Tear off shingles to bare wood underlayment. Add ice and water at eaves and 24 Inches inside conditioned space, new tiger paw synthetic underlayment, new metal flashing / INSTALL PER IRC &amp; LISTING / SINGLE STORY / 8:12 / VB/R-3 /</t>
  </si>
  <si>
    <t>127 BENTON AVE</t>
  </si>
  <si>
    <t>2024-MSS-RES-00800</t>
  </si>
  <si>
    <t>SFR / Remove existing down to sheeting, install quarter inch dense deck , install 60 mil pvc roofing / INSTALL PER IRC AND LISTINNG / VB/ R3 / 1.12</t>
  </si>
  <si>
    <t>TOM MILLER ROOFING</t>
  </si>
  <si>
    <t>3121 OLD POND RD</t>
  </si>
  <si>
    <t>2024-MSS-RES-00821</t>
  </si>
  <si>
    <t>2021 CODES/SFR/REROOF/GARAGE PORTION ONLY/Going to remove old roofing material. install new water and Ice, Titanium underlayment. new drip edge. Repair fascia and soffit on the North West side of the garage. Install new Malarkey Shingles. Only doing the Garage area of the home./PER IRC &amp; LISTING/SINGLE STORY/6:12/VB/R-3/U</t>
  </si>
  <si>
    <t>DO RIGHT CONTRACTING AND PAINTING</t>
  </si>
  <si>
    <t>2418 S 10TH ST W</t>
  </si>
  <si>
    <t>2024-MSS-RES-00836</t>
  </si>
  <si>
    <t>SFR-House/ Re-roof due to storm damage/ R&amp;R existing roof / INSTALL SYNTHETIC UNDERLAYMENT/Install 1 layer Comp. Shingles 50-yr GAF / IWS / CRV / INSTALL PER IRC AND LISTING / 4:12 &amp; 7:12 slope/1 Story/</t>
  </si>
  <si>
    <t>2830 FLYNN LN</t>
  </si>
  <si>
    <t>2024-MSS-RES-00843</t>
  </si>
  <si>
    <t>2021 CODES / SFR / RESIDE / INSTALL PER IRC AND LISTING / VB / R-3 / Remove lap siding from house and rewrap and install new lap siding and trim.</t>
  </si>
  <si>
    <t>N2 CONSTRUCTION, INC.</t>
  </si>
  <si>
    <t>643 E KENT AVE</t>
  </si>
  <si>
    <t>2024-MSS-RES-00866</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</si>
  <si>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R3</t>
  </si>
  <si>
    <t>295 N EASY ST</t>
  </si>
  <si>
    <t>2024-MSS-RES-00867</t>
  </si>
  <si>
    <t>SFR / Remove existing roofing to bare decking / install new edge metal / install new underlayment including ice &amp; water membrane on all eaves and valleys / install new limited lifetime architectural shingles / install new pipe boots / install new ridge vent and cap / INSTLAL PER IRC AND LISTING / 5.12 / VB / R3</t>
  </si>
  <si>
    <t>118 MICHELLE CT</t>
  </si>
  <si>
    <t>2024-MSS-RES-00868</t>
  </si>
  <si>
    <t>SFR / Project is a re-roof project. Existing asphalt shingles, underlayment, and drip edges will be replaced with new. New underlayment will include snow/ice shield and synthetic underlayment. Shingles will be asphalt with a continuous ridge vent. / INSTALL PER IRC AND LISTING / 4:12 / SINGLE STORY / VB/R-3</t>
  </si>
  <si>
    <t>2321 LIVINGSTON AVE</t>
  </si>
  <si>
    <t>2024-MSS-RES-00870</t>
  </si>
  <si>
    <t>2021 CODES/SFR/REROOF/Due to storm damage, tear off asphalt shingles &amp; underlayment and install synthetic underlayment, ice and water and asphalt shingles/PER IRC &amp; LISTING/TWO STORY/9:12/VB/R-3</t>
  </si>
  <si>
    <t>2237 W KENT AVE</t>
  </si>
  <si>
    <t>2024-MSS-RES-00876</t>
  </si>
  <si>
    <t>2021 CODES/SFR/REROOF/Tear off asphalt shingles and underlayment, install synthetic underlayment and asphalt shingles./PER IRC &amp; LISTING/TWO STORY/4:12/VB/R-3</t>
  </si>
  <si>
    <t>2318 43RD ST</t>
  </si>
  <si>
    <t>2024-MSS-RES-00877</t>
  </si>
  <si>
    <t>2021 CODES/SFR/REROOF/Due to storm damage - remove asphalt shingles and underlayment, install synthetic underlayment and asphalt shingles./PER IRC &amp; LISTING/TWO STORY/5:12/VB/R-3</t>
  </si>
  <si>
    <t>5802 MAINVIEW DR</t>
  </si>
  <si>
    <t>2024-MSS-RES-00878</t>
  </si>
  <si>
    <t>2021 CODES/SFR/REROOF/Due to storm damage - tear off asphalt shingles and underlayment, install synthetic underlayment and asphalt shingles./PER IRC &amp; LISTING/TWO STORY/4:12/VB/R-3</t>
  </si>
  <si>
    <t>2612 DUNCAN DR</t>
  </si>
  <si>
    <t>2024-MSS-RES-00879</t>
  </si>
  <si>
    <t>2021 CODES/SFR/REROOF/Tear off asphalt shingles and underlayment, install synthetic underlayment and asphalt shingles./PER IRC &amp; LISTING/TWO STORY/6:12/VB/R-3</t>
  </si>
  <si>
    <t>2024-MSS-RES-00881</t>
  </si>
  <si>
    <t>2021 CODES/SFR/REROOF/Remove Existing Shingles and Underlayment. Install ice/water and synthetic underlayment per code. Install asphalt shingles per code./PER IRC &amp; LISTING/TWO STORY/6:12/VB/R-3</t>
  </si>
  <si>
    <t>4545 NICOLE CT</t>
  </si>
  <si>
    <t>2024-MSS-RES-00883</t>
  </si>
  <si>
    <t>222 LAWRENCE ST</t>
  </si>
  <si>
    <t>2024-MSS-RES-00884</t>
  </si>
  <si>
    <t>2021 CODES/SFR/REROOF/Remove &amp; Replace 30# felt, replace w/ a 30-year Malarkey Shingle, Malarkey #1030 Synthetic underlayment, Malarkey Artic ice &amp; Water shield./PER IRC &amp; LISTING/TWO STORY/8:12/VB/R-3</t>
  </si>
  <si>
    <t>5017 JORDAN CT</t>
  </si>
  <si>
    <t>2024-MSS-RES-00885</t>
  </si>
  <si>
    <t>116 BRIDGER CT</t>
  </si>
  <si>
    <t>2024-MSS-RES-00887</t>
  </si>
  <si>
    <t>6802 ALISHA DR</t>
  </si>
  <si>
    <t>2024-MSS-RES-00888</t>
  </si>
  <si>
    <t>2021 CODES/DUPLEX/REROOF/Remove &amp; Replace 30# felt, replace w/ a 40-year Malarkey Shingle, Malarkey #1030 Synthetic underlayment, Malarkey Artic ice &amp; Water shield./PER IRC &amp; LISTING/SINGLE STORY/5:12/VB/R-2</t>
  </si>
  <si>
    <t>109 AMBER CT</t>
  </si>
  <si>
    <t>2024-MSS-RES-00889</t>
  </si>
  <si>
    <t>111 AMBER CT</t>
  </si>
  <si>
    <t>2024-MSS-RES-00890</t>
  </si>
  <si>
    <t>2021 CODES/TOWNHOME/REROOF/Remove &amp; Replace 30# felt, replace w/ a 30-year Malarkey Shingle, Malarkey #1030 Synthetic underlayment, Malarkey Artic ice &amp; Water shield./PER IRC &amp; LISTING/SINGLE STORY/9:12/VB/R-3</t>
  </si>
  <si>
    <t>921 A HUNTINGTON PL</t>
  </si>
  <si>
    <t>2024-MSS-RES-00891</t>
  </si>
  <si>
    <t>921 B HUNTINGTON PL</t>
  </si>
  <si>
    <t>2024-MSS-RES-00892</t>
  </si>
  <si>
    <t>921 C HUNTINGTON PL</t>
  </si>
  <si>
    <t>2024-MSS-RES-00893</t>
  </si>
  <si>
    <t>2021 CODES/DET GARAGE/REROOF/Remove &amp; Replace 30# felt, replace w/ a 30-year Malarkey Shingle, Malarkey #1030 Synthetic underlayment, Malarkey Artic ice &amp; Water shield./PER IRC &amp; LISTING/SINGLE STORY/4:12/VB/U</t>
  </si>
  <si>
    <t>1310 CATLIN ST</t>
  </si>
  <si>
    <t>2024-MSS-RES-00894</t>
  </si>
  <si>
    <t>2021 CODES/SFR/REROOF/Remove &amp; Replace 30# felt, replace w/ a 30-year Malarkey Shingle, Malarkey #1030 Synthetic underlayment, Malarkey Artic ice &amp; Water shield./PER IRC AND LISTING/SINGLE STORY/4:12/VB/R-3</t>
  </si>
  <si>
    <t>2024-MSS-RES-00895</t>
  </si>
  <si>
    <t>2021 CODES/SFR/REROOF/Remove existing roof to the deck and dispose. Install new ice and water, underlayment and malarkey vista's with all components to the 2021 IBC./PER IRC AND LISTING/SINGLE STORY/5:12/VB/R-3</t>
  </si>
  <si>
    <t>2024-MSS-RES-00898</t>
  </si>
  <si>
    <t>2021 CODES/DET GARAGE/REROOF/Remove &amp; Replace 30# felt, replace w/ a 30-year Malarkey Shingle, Malarkey #1030 Synthetic underlayment, Malarkey Artic ice &amp; Water shield./PER CODE &amp; LISTING/SINGLE STORY/4:12/VB/U</t>
  </si>
  <si>
    <t>1919 CHARLOTT AVE</t>
  </si>
  <si>
    <t>2024-MSS-RES-00899</t>
  </si>
  <si>
    <t>2021 CODES/SFR/REROOF/Remove &amp; Replace 30# felt, replace w/ a 30-year Malarkey Shingle, Malarkey #1030 Synthetic underlayment, Malarkey Artic ice &amp; Water shield./ PER CODE &amp; LISTING/SINGLE STORY/4:12/VB/R-3</t>
  </si>
  <si>
    <t>2024-MSS-RES-00900</t>
  </si>
  <si>
    <t>2021 CODES/GARDEN SHED/REROOF/Remove &amp; Replace 30# felt, replace w/ a 50-year Malarkey Shingle, Malarkey #1030 Synthetic underlayment, Malarkey Artic ice &amp; Water shield./PER CODE &amp; LISTING/SINGLE STORY/5:12/VB/U</t>
  </si>
  <si>
    <t>4630 SCOTT ALLEN DR</t>
  </si>
  <si>
    <t>2024-MSS-RES-00901</t>
  </si>
  <si>
    <t>2021 CODES/SFR/REROOF/Remove &amp; Replace 30# felt, replace w/ a 50-year Malarkey Shingle, Malarkey #1030 Synthetic underlayment, Malarkey Artic ice &amp; Water shield./PER CODE &amp; LISTING/SINGLE STORY/5:12/VB/R-3</t>
  </si>
  <si>
    <t>2024-MSS-RES-00902</t>
  </si>
  <si>
    <t>3560 SOUTHPOINTE DR</t>
  </si>
  <si>
    <t>2024-MSS-RES-00903</t>
  </si>
  <si>
    <t>2021 CODES/SFR/REROOF/Remove existing shingles and underlayment. Install ice/water and synthetic underlayment per code. Install asphalt shingles per code./PER CODE &amp; LISTING/SINGLE STORY/8:12/VB/R-3</t>
  </si>
  <si>
    <t>4629 BRISBANE PL</t>
  </si>
  <si>
    <t>2024-MSS-RES-00904</t>
  </si>
  <si>
    <t>2021 CODES/SFR/REROOF/Remove existing shingles and underlayment. Install ice/water and synthetic underlayment per code. Install asphalt shingles per code./PER CODE &amp; LISTING/OBSERVE LOW SLOPE RQRMTS/SINGLE STORY/3:12/VB/R-3</t>
  </si>
  <si>
    <t>117 TAHOE DR</t>
  </si>
  <si>
    <t>2024-MSS-RES-00905</t>
  </si>
  <si>
    <t>2021 CODES/DET GARAGE/Re-Roof Due to Storm Damage/Blow Offs, Remove existing 3-tab shingles, dry in with Malarkey ice and water shield to code and malarkey 1030 synthetic underlayment, install malarkey highlander architectural shingles/PER CODE &amp; LISTING/SINGLE STORY/4:12/VB/U</t>
  </si>
  <si>
    <t>716 ROLLINS ST</t>
  </si>
  <si>
    <t>2024-MSS-RES-00906</t>
  </si>
  <si>
    <t>2021 CODES/SFR/REROOF/Damage due to storms on house roof. Shingles were blown off. Tear off (2 layers) and re-roof. Replace all drip edge, install ice and water shield at eaves, cover remaining roof deck with synthetic underlayment, re-shingle with architectural shingles. Flashing at walls and around roof penetrations./PER CODE &amp; LISTING/SINGLE STORY/6:12/VB/R-3</t>
  </si>
  <si>
    <t>SPRING CREEK CARPENTRY LLC</t>
  </si>
  <si>
    <t>1112 S 05TH ST W</t>
  </si>
  <si>
    <t>2024-MSS-RES-00907</t>
  </si>
  <si>
    <t>SFR / Remove &amp; Replace 30# felt, replace w/ a 30-year Malarkey Shingle, Malarkey #1030 Synthetic underlayment, Malarkey Artic ice &amp; Water shield. / INSTALL PER IRC AND LISTING /   5.12 / VB / R3</t>
  </si>
  <si>
    <t>105 N EASY ST</t>
  </si>
  <si>
    <t>2024-MSS-RES-00954</t>
  </si>
  <si>
    <t>2021 CODES / SFR / REROOF / ICE AND WATER SHIELD / INSTALL PER IRC AND LISTING / VB / R-3 / SLOPE 5:12 / SINGLE STORY / Remove &amp; Replace 30# felt, replace w/ a 30-year Malarkey Shingle, Malarkey #1030 Synthetic underlayment, Malarkey Artic ice &amp; Water shield.</t>
  </si>
  <si>
    <t>2024-MSS-RES-00953</t>
  </si>
  <si>
    <t>2021 CODES / SFR / REROOF / INSTALL PER IRC AND LISTING / VB / R-3 / SLOPE 4:12 / 2 STORY / Remove existing roofing / Install ice and water shield membrane to eaves and synthetic roofing felt to remaining roof surfaces / Install new edge metal / Install new architectural shingles</t>
  </si>
  <si>
    <t>4826 23RD AVE</t>
  </si>
  <si>
    <t>2024-MSS-RES-00952</t>
  </si>
  <si>
    <t>2021 CODES / SFR / REROOF / ICE AND WATER SHIELD / INSTALL PER IRC AND LISTING / VB / R-3 / SLOPE 4:12 / SINGLE STORY / Remove &amp; Replace 30# felt, replace w/ a 30-year Malarkey Shingle, Malarkey #1030 Synthetic underlayment, Malarkey Artic ice &amp; Water shield.</t>
  </si>
  <si>
    <t>6209 LONGVIEW DR</t>
  </si>
  <si>
    <t>2024-MSS-RES-00951</t>
  </si>
  <si>
    <t>2021 CODES / SFR / REROOF / ICE AND WATER SHIELD / INSTALL PER IRC AND LISTING / VB / R-3 / SLOPE 5:12 / SINGLE STORY / Remove existing shingles and underlayment / Install ice/water and synthetic underlayment / Install asphalt shingles</t>
  </si>
  <si>
    <t>1908 35TH ST</t>
  </si>
  <si>
    <t>2024-MSS-RES-00949</t>
  </si>
  <si>
    <t>SFR / Tearing off Shingles. Renailing any loose skip sheathing with 8 penny nails. Securing sheathing with new layer of 7/16 OSB fastened with 7/16 crown staples. Going over new OSB Sheathing with high temp ice and water. New roofing material will be 28 gauge Tuf Rib exposed fastener metal. 
Also replacing all exterior trim. Frieze board, soffit, facia with Windsor1.
Attic space will be vented in the soffit with with 6 8"x12" rectangular vent covers providing 336 square inches of net free airflow and the upper portion of the attic will be vented along the 4 foot ridgeline with a ridge vent providing 93 square inches of net free airflow. I will also be putting in a 1080 CFM fan vent near the ridgeline.
Total attic square footage is 610. / INSTAL PER IRC AND LISTING  / 7  / VB / R3</t>
  </si>
  <si>
    <t>512 N 01ST ST W</t>
  </si>
  <si>
    <t>2024-MSS-RES-00948</t>
  </si>
  <si>
    <t>SFR / Replace existing roof on entire house with new asphalt shingles due to storm damage. Is an insurance claim./ INSTALL PER IRC AND LISTING / 4  / VB / R3</t>
  </si>
  <si>
    <t>2401 MCINTOSH LP</t>
  </si>
  <si>
    <t>2024-MSS-RES-00947</t>
  </si>
  <si>
    <t>SFR / House/ Re-roof due to storm damage/ R&amp;R existing roof / INSTALL SYNTHETIC UNDERLAYMENT Install 1 layer comp. 50-yr GAF/ IWS /CRV/ INSTALL PER IRC AND LISTING / 4:12 slope/1 Story. /VB / R3</t>
  </si>
  <si>
    <t>1931 RIVER RD</t>
  </si>
  <si>
    <t>2024-MSS-RES-00946</t>
  </si>
  <si>
    <t>SFR / House/ Re-roof due to storm damage/ R&amp;R existing roof / INSTALL SYNTHETIC UNDERLAYMENT Install 1 layer comp. 50-yr GAF/ IWS /CRV/ INSTALL PER IRC AND LISTING / 6:12 &amp; 8:12 slopes/1 Story. / VB / R3</t>
  </si>
  <si>
    <t>7075 JOY DR</t>
  </si>
  <si>
    <t>2024-MSS-RES-00945</t>
  </si>
  <si>
    <t>2021 CODES / SFR/ Reroof due to storm damage/ R&amp;R existing roof / INSTALL SYNTHETIC UNDERLAYMENT /  Install 1 layer 3-TAB 50-yr GAF/ IWS /CRV/ INSTALL PER IRC AND LISTING / 4:12 slope/1 Story / VB / R-3</t>
  </si>
  <si>
    <t>1839 W CENTRAL AVE</t>
  </si>
  <si>
    <t>2024-MSS-RES-00944</t>
  </si>
  <si>
    <t>2021 CODES / SFR-House/ Re-roof due to storm damage/ R&amp;R existing roof / INSTALL SYNTHETIC UNDERLAYMENT Install 1 layer comp 50-yr GAF/ IWS /CRV/ INSTALL PER IRC AND LISTING / 8:12 &amp; 12:12 slope/1 Story / VB / R-3</t>
  </si>
  <si>
    <t>2907 DUBLIN ST</t>
  </si>
  <si>
    <t>2024-MSS-RES-00942</t>
  </si>
  <si>
    <t>2021 CODES / SFR / REROOF / ICE AND WATER SHIELD / INSTALL PER IRC AND LISTING / VB / R-3 / SLOPE 6:12 / SINGLE STORY / Takeoff old shingles, put new malarkey highlanders, synthetic layment</t>
  </si>
  <si>
    <t>2405 55TH ST</t>
  </si>
  <si>
    <t>2024-MSS-RES-00941</t>
  </si>
  <si>
    <t>2021 CODES / DUPLEX / REROOF / ICE AND WATER SHIELD / INSTALL PER IRC AND LISTING / VB / R-3 / SLOPE 3:12 / SINGLE STORY /  27 sq / Remove old shingles, tar felt, and cap.  Replace with new architectural Owen Corning LL shingles, pipe jacks, and synthetic underlayment.  Rip ridge and install ridge vent.</t>
  </si>
  <si>
    <t>105 A LOVEGROVE CT</t>
  </si>
  <si>
    <t>2024-MSS-RES-00940</t>
  </si>
  <si>
    <t>2021 CODES / SFR ATT GARAGE / REROOF / Remove existing roofing /  ICE AND WATER SHIELD / INSTALL PER IRC AND LISTING / VB / U / R-3 / SLOPE 5:12 GARAGE 03:12 / SINGLE STORY / Synthetic underlayment and shingles on house /Sbs rolls and corresponding underlayment for low slope roof of the garage / OBSERVE LOW SLOPE REQUIREMENTS</t>
  </si>
  <si>
    <t>BUILT UNDER THE BIG SKY</t>
  </si>
  <si>
    <t>120 SOUTH AVE E</t>
  </si>
  <si>
    <t>2024-MSS-RES-00939</t>
  </si>
  <si>
    <t>SFR / GARAGE / ...Remove &amp; Replace 30# felt, replace w/ a 30-year Malarkey Shingle, Malarkey #1030 Synthetic underlayment, Malarkey Artic ice &amp; Water shield / INSTALL PER IRC AND LISTING / 4.12  / VB / R3</t>
  </si>
  <si>
    <t>351 STRAND AVE</t>
  </si>
  <si>
    <t>2024-MSS-RES-00938</t>
  </si>
  <si>
    <t>SFR  / HOUSE-Remove &amp; Replace 30# felt, replace w/ a 30-year Malarkey Shingle, Malarkey #1030 Synthetic underlayment, Malarkey Artic ice &amp; Water shield. /  INSTALL PER IRC AND LISTING / 4.12  / VB / R3</t>
  </si>
  <si>
    <t>2024-MSS-RES-00937</t>
  </si>
  <si>
    <t>SFR / Remove &amp; Replace 30# felt, replace w/ a 40-year Malarkey Shingle, Malarkey #1030 Synthetic underlayment, Malarkey Artic ice &amp; Water shield / INSTALL PER IRC AND LISTING / 4.12  / VB / R3</t>
  </si>
  <si>
    <t>5417 BONANZA PL</t>
  </si>
  <si>
    <t>2024-MSS-RES-00936</t>
  </si>
  <si>
    <t>SFR / Remove &amp; Replace 30# felt, replace w/ a 30-year Malarkey Shingle, Malarkey #1030 Synthetic underlayment, Malarkey Artic ice &amp; Water shield. /  INSTALL PER IRC AND LISTING /  10.12  /  VB / R3</t>
  </si>
  <si>
    <t>1327 BRIDGECOURT WAY</t>
  </si>
  <si>
    <t>2024-MSS-RES-00935</t>
  </si>
  <si>
    <t>SFR / Remove &amp; Replace 30# felt, replace w/ a 30-year Malarkey Shingle, Malarkey #1030 Synthetic underlayment, Malarkey Artic ice &amp; Water shield. / INSTALL PER LISTING AND IRC /   4.12 / VB / R3</t>
  </si>
  <si>
    <t>901 DEFOE ST</t>
  </si>
  <si>
    <t>2024-MSS-RES-00934</t>
  </si>
  <si>
    <t>SFR / Remove &amp; Replace 30# felt, replace w/ a 40-year Malarkey Shingle, Malarkey #1030 Synthetic underlayment, Malarkey Artic ice &amp; Water shield. / INSTALL PER IRC AND LISTING / 3.12   / VB / R3</t>
  </si>
  <si>
    <t>2625 VALLEY VIEW DR</t>
  </si>
  <si>
    <t>2024-MSS-RES-00933</t>
  </si>
  <si>
    <t>SFR / Remove &amp; Replace 30# felt, replace w/ a 40-year Malarkey Shingle, Malarkey #1030 Synthetic underlayment, Malarkey Artic ice &amp; Water shield. / INSTALL PER LISTING AND IRC /  5.12 / VB   / R3</t>
  </si>
  <si>
    <t>5855 PROSPECT DR</t>
  </si>
  <si>
    <t>2024-MSS-RES-00932</t>
  </si>
  <si>
    <t>SFR / Remove &amp; Replace 30# felt, replace w/ a 40-year Malarkey Shingle, Malarkey #1030 Synthetic underlayment, Malarkey Artic ice &amp; Water shield. /  INSTALL PER IRC AND LISTING / 4.12   / VB / R3</t>
  </si>
  <si>
    <t>119 BRIDGER CT</t>
  </si>
  <si>
    <t>2024-MSS-RES-00930</t>
  </si>
  <si>
    <t>2021 CODES/SFR/REROOF/remove all existing asphalt shingles.  install ice and water shield to all eaves and valleys per missoula building code with synthetic under laminate to remaining areas.   install new 40yr malarkey vista ar architectural shingles with  ridge venting to all ridges./PER CODE &amp; LISTING/SINGLE STORY/6:12/VB/R-3</t>
  </si>
  <si>
    <t>2925 SAINT MICHAEL DR</t>
  </si>
  <si>
    <t>2024-MSS-RES-00927</t>
  </si>
  <si>
    <t>2021 CODES/SFR/REROOF/Roof replacement. Roof sheeting replacement. Tear off existing roof. Install new roof sheeting. Install new Malarkey ice and water/synthetic felt. Install new Malarkey Highlander 30 year shingles./PER CODE &amp; LISTING/SINGLE STORY/4:12/VB/R-3</t>
  </si>
  <si>
    <t>1832 SOUTH AVE W</t>
  </si>
  <si>
    <t>2024-MSS-RES-00926</t>
  </si>
  <si>
    <t>2021 CODES/SFR/Re-roof entire building, add gold pledge warranty / REMOVE EXISTING MATERIAL / GAF ice and water on rakes, eaves, and around penetration per gold pledge requirements. GAF Feltbuster as per minimum gold pledge requirements / HDZ GAF TIMBERLINE SHINGLES AS PER MINIMUM GOLD PLEDGE REQ/PER CODE &amp; LISTING/SINGLE STORY/7:12/VB/R-3</t>
  </si>
  <si>
    <t>CREATUM ROOFING AND REPAIR</t>
  </si>
  <si>
    <t>328 MCLEOD AVE</t>
  </si>
  <si>
    <t>2024-MSS-RES-00925</t>
  </si>
  <si>
    <t>2021 CODES/SFR/REROOF/Remove &amp; Replace 30# felt, replace w/ a 40-year Malarkey Shingle, Malarkey #1030 Synthetic underlayment, Malarkey Artic ice &amp; Water shield./PER CODE &amp; LISTING/SINGLE STORY/5:12/VB/R-3</t>
  </si>
  <si>
    <t>2210 EATON ST</t>
  </si>
  <si>
    <t>2024-MSS-RES-00922</t>
  </si>
  <si>
    <t>2021 CODES/SFR/REROOF/remove existing roofing materials down to bare deck and install new drip edge, ice and water, felt, arch shingles./PER CODE &amp; LISTING/TWO STORY/6:12/VB/R-3</t>
  </si>
  <si>
    <t>3915 YORKSHIRE PL</t>
  </si>
  <si>
    <t>2024-MSS-RES-00920</t>
  </si>
  <si>
    <t>2021 CODES/SFR/REROOF/Remove existing two layers of roofing and dispose. Install new underlayment and malarkey shingles and all components to the 2021 IBC./PER CODE &amp; LISTING/SINGLE STORY/8:12/VB/R-3</t>
  </si>
  <si>
    <t>101 W CENTRAL AVE</t>
  </si>
  <si>
    <t>2024-MSS-RES-00919</t>
  </si>
  <si>
    <t>2021 CODES/SFR/REROOF/Remove existing roofing. Install ice and water shield membrane to ease 2 ft beyond the Wall, install synthetic roofing felt to remaining roof surfaces. Install new architectural shingles, ridge vent in ridge cap shingles/PER CODE &amp; LISTING/TWO STORY/4:12/VB/R-3</t>
  </si>
  <si>
    <t>2024-MSS-RES-00917</t>
  </si>
  <si>
    <t>2021 CODES/SFR/REROOF/Storm damage, multiple missing shingles from wind. Remove and replace existing shingles. Ice &amp; water along eaves and valleys, synthetic underlayment remaining roof. GAF shingle, w metal in valley./PER CODE &amp; LISTING/TWO STORY/8:12/VB/R-3</t>
  </si>
  <si>
    <t>2512 SUNRIDGE CT</t>
  </si>
  <si>
    <t>2024-MSS-RES-00916</t>
  </si>
  <si>
    <t>2021 CODES/SFR/REROOF/Storm damage, multiple missing shingles from wind. Remove and replace existing shingles. Ice &amp; water along eaves and valleys, synthetic underlayment remaining roof. GAF shingle, w metal in valley./PER CODE &amp; LISTING/SINGLE STORY/8:12/VB/R-3</t>
  </si>
  <si>
    <t>1823 STRAND AVE</t>
  </si>
  <si>
    <t>2024-MSS-RES-00914</t>
  </si>
  <si>
    <t>5311 BIGFORK RD</t>
  </si>
  <si>
    <t>2024-MSS-RES-00913</t>
  </si>
  <si>
    <t>2021 CODES/SFR/REROOF/Storm damage, multiple missing shingles from wind. Remove and replace existing shingles. Ice &amp; water along eaves and valleys, synthetic underlayment remaining roof. GAF shingle, w metal in valley./PER CODE &amp; LISTING/SINGLE STORY/7:12/VB/R-3</t>
  </si>
  <si>
    <t>2756 SHEFFIELD DR</t>
  </si>
  <si>
    <t>2024-MSS-RES-00912</t>
  </si>
  <si>
    <t>2021 CODES/SFR/REROOF/Storm Damage, multiple missing shingles from wind. Remove and replace existing shingles. Ice &amp; water along eaves and in valleys, synthetic underlayment remainder of roof. W metal in valleys. GAF timberline shingle./PER CODE &amp; LISTING/TWO STORY/8:12/VB/R-3</t>
  </si>
  <si>
    <t>357 BURLINGTON AVE</t>
  </si>
  <si>
    <t>2024-MSS-RES-00911</t>
  </si>
  <si>
    <t>2021 CODES/SFR/REROOF/Remove &amp; Replace 30# felt, replace w/ a 40-year Malarkey Shingle, Malarkey #1030 Synthetic underlayment, Malarkey Artic ice &amp; Water shield./PER CODE &amp; LISTING/TWO STORY/6:12/VB/R-3</t>
  </si>
  <si>
    <t>5208 CATTLE DR</t>
  </si>
  <si>
    <t>2024-MSS-RES-00910</t>
  </si>
  <si>
    <t>2021 CODES/SFR/REROOF/Remove &amp; Replace 30# felt, replace w/ a 40-year Malarkey Shingle, Malarkey #1030 Synthetic underlayment, Malarkey Artic ice &amp; Water shield./PER CODE &amp; LISTING/SINGLE STORY/7:12/VB/R-3</t>
  </si>
  <si>
    <t>4666 SCOTT ALLEN DR</t>
  </si>
  <si>
    <t>2024-MSS-RES-00908</t>
  </si>
  <si>
    <t>SFR / Remove &amp; Replace 30# felt, replace w/ a 30-year Malarkey Shingle, Malarkey #1030 Synthetic underlayment, Malarkey Artic ice &amp; Water shield. / INSTALL PER IRC AND LISTING / 6.12   /VB/ R3</t>
  </si>
  <si>
    <t>3045 FLEET ST</t>
  </si>
  <si>
    <t>2024-MSS-RES-00909</t>
  </si>
  <si>
    <t>SFR / Remove &amp; Replace 30# felt, replace w/ a 30-year Malarkey Shingle, Malarkey #1030 Synthetic underlayment, Malarkey Artic ice &amp; Water shield. / INSTALL PER IRC AND LISTING / 
4.12 / VB / R3</t>
  </si>
  <si>
    <t>6100 SKYVIEW DR</t>
  </si>
  <si>
    <t>2022-MSS-RES-00568</t>
  </si>
  <si>
    <t>NSFR/ATT GARAGE/VB/R-3
Rev 01 - 09/27/2024: 9/20/24 REVISION TO FINISH BASEMENT</t>
  </si>
  <si>
    <t>MCELMURRY HOMES INC</t>
  </si>
  <si>
    <t>4440 CHRISTIAN DR</t>
  </si>
  <si>
    <t>2023-MSS-RES-00302</t>
  </si>
  <si>
    <t>2021 CODES/NEW ADU-GARAGE/VB/R-3/U</t>
  </si>
  <si>
    <t>CONGDON MADE LLC</t>
  </si>
  <si>
    <t>1240 DICKENS ST</t>
  </si>
  <si>
    <t>2024-MSS-RES-00062</t>
  </si>
  <si>
    <t>5465 REMINGTON DR</t>
  </si>
  <si>
    <t>2024-MSS-RES-00107</t>
  </si>
  <si>
    <t>4396 HARRISON SCOTT DR</t>
  </si>
  <si>
    <t>2024-MSS-RES-00297</t>
  </si>
  <si>
    <t>5665 CATTLE DR</t>
  </si>
  <si>
    <t>2024-MSS-RES-00347</t>
  </si>
  <si>
    <t>2021 CODES/UNIT 2/NEW TOWNHOME/ATT GARAGE/VB/R-3/U</t>
  </si>
  <si>
    <t>TYLER PFIFFNER</t>
  </si>
  <si>
    <t>604 S DAVIS ST</t>
  </si>
  <si>
    <t>2024-MSS-RES-00445</t>
  </si>
  <si>
    <t>5735 HORN RD</t>
  </si>
  <si>
    <t>2024-MSS-RES-00471</t>
  </si>
  <si>
    <t>2736 PANIOLO PL</t>
  </si>
  <si>
    <t>2024-MSS-RES-00503</t>
  </si>
  <si>
    <t>4346 CHRISTIAN DR</t>
  </si>
  <si>
    <t>2024-MSS-RES-00531</t>
  </si>
  <si>
    <t>5295 REMINGTON DR</t>
  </si>
  <si>
    <t>2024-MSS-RES-00603</t>
  </si>
  <si>
    <t>STRATFORD INC</t>
  </si>
  <si>
    <t>5707 HORN RD</t>
  </si>
  <si>
    <t>2024-MSS-RES-00604</t>
  </si>
  <si>
    <t>5763 HORN RD</t>
  </si>
  <si>
    <t>2024-MSS-RES-00632</t>
  </si>
  <si>
    <t>HUGHES CONSTRUCTION LLC</t>
  </si>
  <si>
    <t>4343 HARRISON SCOTT DR</t>
  </si>
  <si>
    <t>2024-MSS-RES-00677</t>
  </si>
  <si>
    <t>ACR CONSTRUCTION LLC</t>
  </si>
  <si>
    <t>7068 GUINEVERE DR</t>
  </si>
  <si>
    <t>2024-MSS-RES-00377</t>
  </si>
  <si>
    <t>2021 CODES/TOU 2/NEW TOWNHOME/ATT GARAGE/VB/R-3/U</t>
  </si>
  <si>
    <t>920-B COOLEY ST</t>
  </si>
  <si>
    <t>2024-MSS-RES-00376</t>
  </si>
  <si>
    <t>2021 CODES/TOU 1/NEW TOWNHOME/ATT GARAGE/VB/R-3/U</t>
  </si>
  <si>
    <t>920-C COOLEY ST</t>
  </si>
  <si>
    <t>2024-MSS-RES-00218</t>
  </si>
  <si>
    <t>2021 CODES/NEW DUPLEX/VB/R-2</t>
  </si>
  <si>
    <t>928 COOLEY ST 
APTS A &amp; B</t>
  </si>
  <si>
    <t>2024-MSS-RES-00532</t>
  </si>
  <si>
    <t>2021 CODES/NEW DET GARAGE/VB/U
PERMIT FOR CONSTRUCTION OF GARAGE SERVING PRIMARY RESIDENCE // SEE PERMIT # 2024-MSS-RES-00531 FOR PRIMARY RESIDENCE // REFERENCE SWPP PERMIT # 2024-MSS-SWP-00119 /</t>
  </si>
  <si>
    <t>2024-MSS-COM-00143</t>
  </si>
  <si>
    <t>BNCNB -  New Other Than Building</t>
  </si>
  <si>
    <t>2021 CODES/LIVAWAY SUITES SIGN/Sign base/footing for road pylon sign./VB/U</t>
  </si>
  <si>
    <t>QRS SIGNS LLC</t>
  </si>
  <si>
    <t>3455 N RESERVE ST</t>
  </si>
  <si>
    <t>2024-MSS-COM-00186</t>
  </si>
  <si>
    <t>2021 CODES/WINDSOR PARK PAVILION/NEW PAVILION/VB/U</t>
  </si>
  <si>
    <t>ROGUE CONSTRUCTION, LLC</t>
  </si>
  <si>
    <t>4244 BORDEAUX BLVD</t>
  </si>
  <si>
    <t>2024-MSS-COM-00124</t>
  </si>
  <si>
    <t>BNROS - New Shelter/Dorm/Etc</t>
  </si>
  <si>
    <t>2021 CODES/UM RESIDENCE LIFE HALL/New residence hall on the University of Montana campus, located at the corner of Arthur and Beckwith./IA/IIIA/R-2/B/A-2</t>
  </si>
  <si>
    <t>1450 ARTHUR AVE</t>
  </si>
  <si>
    <t>TED SF</t>
  </si>
  <si>
    <t>SFR-DET</t>
  </si>
  <si>
    <t>SDR-ATT</t>
  </si>
  <si>
    <t>Market Valuation</t>
  </si>
  <si>
    <t>SFR-ATT</t>
  </si>
  <si>
    <t>Current Market Value</t>
  </si>
  <si>
    <t>ACA</t>
  </si>
  <si>
    <r>
      <rPr>
        <sz val="10"/>
        <rFont val="Arial"/>
        <family val="2"/>
      </rPr>
      <t>GL Account Number</t>
    </r>
  </si>
  <si>
    <r>
      <rPr>
        <sz val="10"/>
        <rFont val="Arial"/>
        <family val="2"/>
      </rPr>
      <t>Description</t>
    </r>
  </si>
  <si>
    <r>
      <rPr>
        <sz val="10"/>
        <rFont val="Arial"/>
        <family val="2"/>
      </rPr>
      <t>Total Collected</t>
    </r>
  </si>
  <si>
    <r>
      <rPr>
        <sz val="10"/>
        <rFont val="Arial"/>
        <family val="2"/>
      </rPr>
      <t>1000.000.322011.00</t>
    </r>
  </si>
  <si>
    <r>
      <rPr>
        <sz val="10"/>
        <rFont val="Arial"/>
        <family val="2"/>
      </rPr>
      <t>Liquor Licenses</t>
    </r>
  </si>
  <si>
    <r>
      <rPr>
        <sz val="10"/>
        <rFont val="Arial"/>
        <family val="2"/>
      </rPr>
      <t>1000.000.322020.00</t>
    </r>
  </si>
  <si>
    <r>
      <rPr>
        <sz val="10"/>
        <rFont val="Arial"/>
        <family val="2"/>
      </rPr>
      <t>General Licenses</t>
    </r>
  </si>
  <si>
    <r>
      <rPr>
        <sz val="10"/>
        <rFont val="Arial"/>
        <family val="2"/>
      </rPr>
      <t>1000.000.322021.00</t>
    </r>
  </si>
  <si>
    <r>
      <rPr>
        <sz val="10"/>
        <rFont val="Arial"/>
        <family val="2"/>
      </rPr>
      <t>Rental Licenses</t>
    </r>
  </si>
  <si>
    <r>
      <rPr>
        <sz val="10"/>
        <rFont val="Arial"/>
        <family val="2"/>
      </rPr>
      <t>1000.000.322022.00</t>
    </r>
  </si>
  <si>
    <r>
      <rPr>
        <sz val="10"/>
        <rFont val="Arial"/>
        <family val="2"/>
      </rPr>
      <t>Business License Penalties</t>
    </r>
  </si>
  <si>
    <r>
      <rPr>
        <sz val="10"/>
        <rFont val="Arial"/>
        <family val="2"/>
      </rPr>
      <t>1000.000.323054.00</t>
    </r>
  </si>
  <si>
    <r>
      <rPr>
        <sz val="10"/>
        <rFont val="Arial"/>
        <family val="2"/>
      </rPr>
      <t>Zoning Compliance</t>
    </r>
  </si>
  <si>
    <r>
      <rPr>
        <sz val="10"/>
        <rFont val="Arial"/>
        <family val="2"/>
      </rPr>
      <t>1000.000.323056.00</t>
    </r>
  </si>
  <si>
    <r>
      <rPr>
        <sz val="10"/>
        <rFont val="Arial"/>
        <family val="2"/>
      </rPr>
      <t>Sign Permits</t>
    </r>
  </si>
  <si>
    <r>
      <rPr>
        <sz val="10"/>
        <rFont val="Arial"/>
        <family val="2"/>
      </rPr>
      <t>1000.000.341073.00</t>
    </r>
  </si>
  <si>
    <r>
      <rPr>
        <sz val="10"/>
        <rFont val="Arial"/>
        <family val="2"/>
      </rPr>
      <t>Fire Plan Review Fees</t>
    </r>
  </si>
  <si>
    <r>
      <rPr>
        <sz val="10"/>
        <rFont val="Arial"/>
        <family val="2"/>
      </rPr>
      <t>1000.000.341074.00</t>
    </r>
  </si>
  <si>
    <r>
      <rPr>
        <sz val="10"/>
        <rFont val="Arial"/>
        <family val="2"/>
      </rPr>
      <t>Fire Inspection Fees</t>
    </r>
  </si>
  <si>
    <r>
      <rPr>
        <sz val="10"/>
        <rFont val="Arial"/>
        <family val="2"/>
      </rPr>
      <t>1000.000.341076.00</t>
    </r>
  </si>
  <si>
    <r>
      <rPr>
        <sz val="10"/>
        <rFont val="Arial"/>
        <family val="2"/>
      </rPr>
      <t>Engineering Plan Check Fees</t>
    </r>
  </si>
  <si>
    <r>
      <rPr>
        <sz val="10"/>
        <rFont val="Arial"/>
        <family val="2"/>
      </rPr>
      <t>1000.000.342013.00</t>
    </r>
  </si>
  <si>
    <r>
      <rPr>
        <sz val="10"/>
        <rFont val="Arial"/>
        <family val="2"/>
      </rPr>
      <t>Background Checks - Licenses</t>
    </r>
  </si>
  <si>
    <r>
      <rPr>
        <sz val="10"/>
        <rFont val="Arial"/>
        <family val="2"/>
      </rPr>
      <t>1000.000.343097.00</t>
    </r>
  </si>
  <si>
    <r>
      <rPr>
        <sz val="10"/>
        <rFont val="Arial"/>
        <family val="2"/>
      </rPr>
      <t>ROW/Curb/Sidewal k Permits</t>
    </r>
  </si>
  <si>
    <r>
      <rPr>
        <sz val="10"/>
        <rFont val="Arial"/>
        <family val="2"/>
      </rPr>
      <t>2394.000.323011.00</t>
    </r>
  </si>
  <si>
    <r>
      <rPr>
        <sz val="10"/>
        <rFont val="Arial"/>
        <family val="2"/>
      </rPr>
      <t>Building Permits</t>
    </r>
  </si>
  <si>
    <r>
      <rPr>
        <sz val="10"/>
        <rFont val="Arial"/>
        <family val="2"/>
      </rPr>
      <t>2394.000.323012.00</t>
    </r>
  </si>
  <si>
    <r>
      <rPr>
        <sz val="10"/>
        <rFont val="Arial"/>
        <family val="2"/>
      </rPr>
      <t>Electrical Permits</t>
    </r>
  </si>
  <si>
    <r>
      <rPr>
        <sz val="10"/>
        <rFont val="Arial"/>
        <family val="2"/>
      </rPr>
      <t>2394.000.323013.00</t>
    </r>
  </si>
  <si>
    <r>
      <rPr>
        <sz val="10"/>
        <rFont val="Arial"/>
        <family val="2"/>
      </rPr>
      <t>Plumbing Permits</t>
    </r>
  </si>
  <si>
    <r>
      <rPr>
        <sz val="10"/>
        <rFont val="Arial"/>
        <family val="2"/>
      </rPr>
      <t>2394.000.323017.00</t>
    </r>
  </si>
  <si>
    <r>
      <rPr>
        <sz val="10"/>
        <rFont val="Arial"/>
        <family val="2"/>
      </rPr>
      <t>Mechanical Permits</t>
    </r>
  </si>
  <si>
    <r>
      <rPr>
        <sz val="10"/>
        <rFont val="Arial"/>
        <family val="2"/>
      </rPr>
      <t>2512.000.323014.00</t>
    </r>
  </si>
  <si>
    <r>
      <rPr>
        <sz val="10"/>
        <rFont val="Arial"/>
        <family val="2"/>
      </rPr>
      <t>2512.000.323015.00</t>
    </r>
  </si>
  <si>
    <r>
      <rPr>
        <sz val="10"/>
        <rFont val="Arial"/>
        <family val="2"/>
      </rPr>
      <t>Road District</t>
    </r>
  </si>
  <si>
    <r>
      <rPr>
        <sz val="10"/>
        <rFont val="Arial"/>
        <family val="2"/>
      </rPr>
      <t>2512.000.323020.00</t>
    </r>
  </si>
  <si>
    <r>
      <rPr>
        <sz val="10"/>
        <rFont val="Arial"/>
        <family val="2"/>
      </rPr>
      <t>2512.000.341076.00</t>
    </r>
  </si>
  <si>
    <r>
      <rPr>
        <sz val="10"/>
        <rFont val="Arial"/>
        <family val="2"/>
      </rPr>
      <t>2512.000.343025.00</t>
    </r>
  </si>
  <si>
    <r>
      <rPr>
        <sz val="10"/>
        <rFont val="Arial"/>
        <family val="2"/>
      </rPr>
      <t>2512.000.343033.00</t>
    </r>
  </si>
  <si>
    <r>
      <rPr>
        <sz val="10"/>
        <rFont val="Arial"/>
        <family val="2"/>
      </rPr>
      <t>2512.000.343097.00</t>
    </r>
  </si>
  <si>
    <r>
      <rPr>
        <sz val="10"/>
        <rFont val="Arial"/>
        <family val="2"/>
      </rPr>
      <t>5225.000.343032.00</t>
    </r>
  </si>
  <si>
    <r>
      <rPr>
        <sz val="10"/>
        <rFont val="Arial"/>
        <family val="2"/>
      </rPr>
      <t>Water Dev. Fee</t>
    </r>
  </si>
  <si>
    <r>
      <rPr>
        <sz val="10"/>
        <rFont val="Arial"/>
        <family val="2"/>
      </rPr>
      <t>5325.000.343034.00</t>
    </r>
  </si>
  <si>
    <r>
      <rPr>
        <sz val="10"/>
        <rFont val="Arial"/>
        <family val="2"/>
      </rPr>
      <t>Sewer Development Fees</t>
    </r>
  </si>
  <si>
    <r>
      <rPr>
        <b/>
        <sz val="10"/>
        <rFont val="Arial"/>
        <family val="2"/>
      </rPr>
      <t>Total Collected</t>
    </r>
  </si>
  <si>
    <r>
      <rPr>
        <sz val="10"/>
        <rFont val="Arial"/>
        <family val="2"/>
      </rPr>
      <t>Record Type</t>
    </r>
  </si>
  <si>
    <r>
      <rPr>
        <b/>
        <sz val="10"/>
        <rFont val="Arial"/>
        <family val="2"/>
      </rPr>
      <t>Building Commercial</t>
    </r>
  </si>
  <si>
    <r>
      <rPr>
        <b/>
        <sz val="10"/>
        <rFont val="Arial"/>
        <family val="2"/>
      </rPr>
      <t>Building Commercial Total</t>
    </r>
  </si>
  <si>
    <r>
      <rPr>
        <b/>
        <sz val="10"/>
        <rFont val="Arial"/>
        <family val="2"/>
      </rPr>
      <t>Building Residential</t>
    </r>
  </si>
  <si>
    <r>
      <rPr>
        <b/>
        <sz val="10"/>
        <rFont val="Arial"/>
        <family val="2"/>
      </rPr>
      <t>Building Residential Total</t>
    </r>
  </si>
  <si>
    <r>
      <rPr>
        <b/>
        <sz val="10"/>
        <rFont val="Arial"/>
        <family val="2"/>
      </rPr>
      <t>Cannabis Business License (420 License)</t>
    </r>
  </si>
  <si>
    <r>
      <rPr>
        <b/>
        <sz val="10"/>
        <rFont val="Arial"/>
        <family val="2"/>
      </rPr>
      <t>Cannabis Business License (420 License) Total</t>
    </r>
  </si>
  <si>
    <r>
      <rPr>
        <b/>
        <sz val="10"/>
        <rFont val="Arial"/>
        <family val="2"/>
      </rPr>
      <t>Cannabis Business License Renewal</t>
    </r>
  </si>
  <si>
    <r>
      <rPr>
        <b/>
        <sz val="10"/>
        <rFont val="Arial"/>
        <family val="2"/>
      </rPr>
      <t>Cannabis Business License Renewal Total</t>
    </r>
  </si>
  <si>
    <r>
      <rPr>
        <b/>
        <sz val="10"/>
        <rFont val="Arial"/>
        <family val="2"/>
      </rPr>
      <t>Construction Contractor License</t>
    </r>
  </si>
  <si>
    <r>
      <rPr>
        <b/>
        <sz val="10"/>
        <rFont val="Arial"/>
        <family val="2"/>
      </rPr>
      <t>Construction Contractor License Total</t>
    </r>
  </si>
  <si>
    <r>
      <rPr>
        <b/>
        <sz val="10"/>
        <rFont val="Arial"/>
        <family val="2"/>
      </rPr>
      <t>Construction Contractor Renewal</t>
    </r>
  </si>
  <si>
    <r>
      <rPr>
        <b/>
        <sz val="10"/>
        <rFont val="Arial"/>
        <family val="2"/>
      </rPr>
      <t>Construction Contractor Renewal Total</t>
    </r>
  </si>
  <si>
    <r>
      <rPr>
        <b/>
        <sz val="10"/>
        <rFont val="Arial"/>
        <family val="2"/>
      </rPr>
      <t>Demolition</t>
    </r>
  </si>
  <si>
    <r>
      <rPr>
        <b/>
        <sz val="10"/>
        <rFont val="Arial"/>
        <family val="2"/>
      </rPr>
      <t>Demolition Total</t>
    </r>
  </si>
  <si>
    <r>
      <rPr>
        <b/>
        <sz val="10"/>
        <rFont val="Arial"/>
        <family val="2"/>
      </rPr>
      <t>Electrical Permit</t>
    </r>
  </si>
  <si>
    <r>
      <rPr>
        <b/>
        <sz val="10"/>
        <rFont val="Arial"/>
        <family val="2"/>
      </rPr>
      <t>Electrical Permit Total</t>
    </r>
  </si>
  <si>
    <r>
      <rPr>
        <b/>
        <sz val="10"/>
        <rFont val="Arial"/>
        <family val="2"/>
      </rPr>
      <t>Engineering/Right-of- Way/Construction/NA</t>
    </r>
  </si>
  <si>
    <r>
      <rPr>
        <b/>
        <sz val="10"/>
        <rFont val="Arial"/>
        <family val="2"/>
      </rPr>
      <t>Engineering/Right-of- Way/Construction/NA Total</t>
    </r>
  </si>
  <si>
    <r>
      <rPr>
        <b/>
        <sz val="10"/>
        <rFont val="Arial"/>
        <family val="2"/>
      </rPr>
      <t>Engineering/Utility Excavation/Sanitary Sewer Service/NA</t>
    </r>
  </si>
  <si>
    <r>
      <rPr>
        <b/>
        <sz val="10"/>
        <rFont val="Arial"/>
        <family val="2"/>
      </rPr>
      <t>Engineering/Utility Excavation/Sanitary Sewer Service/NA Total</t>
    </r>
  </si>
  <si>
    <r>
      <rPr>
        <b/>
        <sz val="10"/>
        <rFont val="Arial"/>
        <family val="2"/>
      </rPr>
      <t>Engineering/Utility Excavation/Water Service/NA</t>
    </r>
  </si>
  <si>
    <r>
      <rPr>
        <b/>
        <sz val="10"/>
        <rFont val="Arial"/>
        <family val="2"/>
      </rPr>
      <t>Engineering/Utility Excavation/Water Service/NA Total</t>
    </r>
  </si>
  <si>
    <r>
      <rPr>
        <b/>
        <sz val="10"/>
        <rFont val="Arial"/>
        <family val="2"/>
      </rPr>
      <t>Fence Permit</t>
    </r>
  </si>
  <si>
    <r>
      <rPr>
        <b/>
        <sz val="10"/>
        <rFont val="Arial"/>
        <family val="2"/>
      </rPr>
      <t>Fence Permit Total</t>
    </r>
  </si>
  <si>
    <r>
      <rPr>
        <b/>
        <sz val="10"/>
        <rFont val="Arial"/>
        <family val="2"/>
      </rPr>
      <t>General Business License</t>
    </r>
  </si>
  <si>
    <r>
      <rPr>
        <b/>
        <sz val="10"/>
        <rFont val="Arial"/>
        <family val="2"/>
      </rPr>
      <t>General Business License Total</t>
    </r>
  </si>
  <si>
    <r>
      <rPr>
        <b/>
        <sz val="10"/>
        <rFont val="Arial"/>
        <family val="2"/>
      </rPr>
      <t>General Business License Renewal</t>
    </r>
  </si>
  <si>
    <r>
      <rPr>
        <b/>
        <sz val="10"/>
        <rFont val="Arial"/>
        <family val="2"/>
      </rPr>
      <t>General Business License Renewal Total</t>
    </r>
  </si>
  <si>
    <r>
      <rPr>
        <b/>
        <sz val="10"/>
        <rFont val="Arial"/>
        <family val="2"/>
      </rPr>
      <t>Itinerant/Mobile Vendor</t>
    </r>
  </si>
  <si>
    <r>
      <rPr>
        <b/>
        <sz val="10"/>
        <rFont val="Arial"/>
        <family val="2"/>
      </rPr>
      <t>Itinerant/Mobile Vendor Total</t>
    </r>
  </si>
  <si>
    <r>
      <rPr>
        <b/>
        <sz val="10"/>
        <rFont val="Arial"/>
        <family val="2"/>
      </rPr>
      <t>Liquor License - City</t>
    </r>
  </si>
  <si>
    <r>
      <rPr>
        <b/>
        <sz val="10"/>
        <rFont val="Arial"/>
        <family val="2"/>
      </rPr>
      <t>Liquor License - City Total</t>
    </r>
  </si>
  <si>
    <r>
      <rPr>
        <b/>
        <sz val="10"/>
        <rFont val="Arial"/>
        <family val="2"/>
      </rPr>
      <t>Mechanical Permit</t>
    </r>
  </si>
  <si>
    <r>
      <rPr>
        <b/>
        <sz val="10"/>
        <rFont val="Arial"/>
        <family val="2"/>
      </rPr>
      <t>Mechanical Permit Total</t>
    </r>
  </si>
  <si>
    <r>
      <rPr>
        <b/>
        <sz val="10"/>
        <rFont val="Arial"/>
        <family val="2"/>
      </rPr>
      <t>Plumbing Permit</t>
    </r>
  </si>
  <si>
    <r>
      <rPr>
        <b/>
        <sz val="10"/>
        <rFont val="Arial"/>
        <family val="2"/>
      </rPr>
      <t>Plumbing Permit Total</t>
    </r>
  </si>
  <si>
    <r>
      <rPr>
        <b/>
        <sz val="10"/>
        <rFont val="Arial"/>
        <family val="2"/>
      </rPr>
      <t>Rental Business License</t>
    </r>
  </si>
  <si>
    <r>
      <rPr>
        <b/>
        <sz val="10"/>
        <rFont val="Arial"/>
        <family val="2"/>
      </rPr>
      <t>Rental Business License Total</t>
    </r>
  </si>
  <si>
    <r>
      <rPr>
        <b/>
        <sz val="10"/>
        <rFont val="Arial"/>
        <family val="2"/>
      </rPr>
      <t>Sewer Service Line - Permit</t>
    </r>
  </si>
  <si>
    <r>
      <rPr>
        <b/>
        <sz val="10"/>
        <rFont val="Arial"/>
        <family val="2"/>
      </rPr>
      <t>Sewer Service Line - Permit Total</t>
    </r>
  </si>
  <si>
    <r>
      <rPr>
        <b/>
        <sz val="10"/>
        <rFont val="Arial"/>
        <family val="2"/>
      </rPr>
      <t>Sign Permit</t>
    </r>
  </si>
  <si>
    <r>
      <rPr>
        <b/>
        <sz val="10"/>
        <rFont val="Arial"/>
        <family val="2"/>
      </rPr>
      <t>Sign Permit Total</t>
    </r>
  </si>
  <si>
    <r>
      <rPr>
        <b/>
        <sz val="10"/>
        <rFont val="Arial"/>
        <family val="2"/>
      </rPr>
      <t>Utility Excavation (Not for Service for Sewer,  Water or Storm)</t>
    </r>
  </si>
  <si>
    <r>
      <rPr>
        <b/>
        <sz val="10"/>
        <rFont val="Arial"/>
        <family val="2"/>
      </rPr>
      <t>Utility Excavation (Not for Service for Sewer,  Water or Storm) Total</t>
    </r>
  </si>
  <si>
    <r>
      <rPr>
        <b/>
        <sz val="10"/>
        <rFont val="Arial"/>
        <family val="2"/>
      </rPr>
      <t>Water Service Line - Permit</t>
    </r>
  </si>
  <si>
    <r>
      <rPr>
        <b/>
        <sz val="10"/>
        <rFont val="Arial"/>
        <family val="2"/>
      </rPr>
      <t>Water Service Line - Permit Total</t>
    </r>
  </si>
  <si>
    <r>
      <rPr>
        <b/>
        <sz val="10"/>
        <rFont val="Arial"/>
        <family val="2"/>
      </rPr>
      <t>Zoning Compliance</t>
    </r>
  </si>
  <si>
    <r>
      <rPr>
        <b/>
        <sz val="10"/>
        <rFont val="Arial"/>
        <family val="2"/>
      </rPr>
      <t>Zoning Compliance Total</t>
    </r>
  </si>
  <si>
    <t>In House</t>
  </si>
  <si>
    <r>
      <rPr>
        <sz val="10"/>
        <rFont val="Arial"/>
        <family val="2"/>
      </rPr>
      <t>1000.000.323052.00</t>
    </r>
  </si>
  <si>
    <r>
      <rPr>
        <sz val="10"/>
        <rFont val="Arial"/>
        <family val="2"/>
      </rPr>
      <t>SWPPP Permit</t>
    </r>
  </si>
  <si>
    <r>
      <rPr>
        <sz val="10"/>
        <rFont val="Arial"/>
        <family val="2"/>
      </rPr>
      <t>1000.000.341067.00</t>
    </r>
  </si>
  <si>
    <r>
      <rPr>
        <sz val="10"/>
        <rFont val="Arial"/>
        <family val="2"/>
      </rPr>
      <t>Subdivision Exemption Affidavits</t>
    </r>
  </si>
  <si>
    <r>
      <rPr>
        <sz val="10"/>
        <rFont val="Arial"/>
        <family val="2"/>
      </rPr>
      <t>1000.000.341068.00</t>
    </r>
  </si>
  <si>
    <r>
      <rPr>
        <sz val="10"/>
        <rFont val="Arial"/>
        <family val="2"/>
      </rPr>
      <t>Subdivision Fees</t>
    </r>
  </si>
  <si>
    <r>
      <rPr>
        <sz val="10"/>
        <rFont val="Arial"/>
        <family val="2"/>
      </rPr>
      <t>1000.000.341069.00</t>
    </r>
  </si>
  <si>
    <r>
      <rPr>
        <sz val="10"/>
        <rFont val="Arial"/>
        <family val="2"/>
      </rPr>
      <t>Rezoning Fees</t>
    </r>
  </si>
  <si>
    <r>
      <rPr>
        <sz val="10"/>
        <rFont val="Arial"/>
        <family val="2"/>
      </rPr>
      <t>1000.000.343025.00</t>
    </r>
  </si>
  <si>
    <r>
      <rPr>
        <sz val="10"/>
        <rFont val="Arial"/>
        <family val="2"/>
      </rPr>
      <t>Water Service Permits</t>
    </r>
  </si>
  <si>
    <r>
      <rPr>
        <sz val="10"/>
        <rFont val="Arial"/>
        <family val="2"/>
      </rPr>
      <t>1000.000.343033.00</t>
    </r>
  </si>
  <si>
    <r>
      <rPr>
        <sz val="10"/>
        <rFont val="Arial"/>
        <family val="2"/>
      </rPr>
      <t>Sanitary/Storm Sewer Service Permits</t>
    </r>
  </si>
  <si>
    <r>
      <rPr>
        <sz val="10"/>
        <rFont val="Arial"/>
        <family val="2"/>
      </rPr>
      <t>1000.000.343098.00</t>
    </r>
  </si>
  <si>
    <r>
      <rPr>
        <sz val="10"/>
        <rFont val="Arial"/>
        <family val="2"/>
      </rPr>
      <t>1000.000.360001.00</t>
    </r>
  </si>
  <si>
    <r>
      <rPr>
        <sz val="10"/>
        <rFont val="Arial"/>
        <family val="2"/>
      </rPr>
      <t>Copies</t>
    </r>
  </si>
  <si>
    <r>
      <rPr>
        <sz val="10"/>
        <rFont val="Arial"/>
        <family val="2"/>
      </rPr>
      <t>2321.000.341032.00</t>
    </r>
  </si>
  <si>
    <r>
      <rPr>
        <sz val="10"/>
        <rFont val="Arial"/>
        <family val="2"/>
      </rPr>
      <t>Impact Fees</t>
    </r>
  </si>
  <si>
    <r>
      <rPr>
        <sz val="10"/>
        <rFont val="Arial"/>
        <family val="2"/>
      </rPr>
      <t>2321.000.341038.00</t>
    </r>
  </si>
  <si>
    <r>
      <rPr>
        <sz val="10"/>
        <rFont val="Arial"/>
        <family val="2"/>
      </rPr>
      <t>2394.000.341091.00</t>
    </r>
  </si>
  <si>
    <r>
      <rPr>
        <sz val="10"/>
        <rFont val="Arial"/>
        <family val="2"/>
      </rPr>
      <t>Building Miscellaneous Fees</t>
    </r>
  </si>
  <si>
    <r>
      <rPr>
        <sz val="10"/>
        <rFont val="Arial"/>
        <family val="2"/>
      </rPr>
      <t>2512.000.323021.00</t>
    </r>
  </si>
  <si>
    <r>
      <rPr>
        <sz val="10"/>
        <rFont val="Arial"/>
        <family val="2"/>
      </rPr>
      <t>2512.000.323023.00</t>
    </r>
  </si>
  <si>
    <r>
      <rPr>
        <sz val="10"/>
        <rFont val="Arial"/>
        <family val="2"/>
      </rPr>
      <t>2512.000.341078.00</t>
    </r>
  </si>
  <si>
    <r>
      <rPr>
        <sz val="10"/>
        <rFont val="Arial"/>
        <family val="2"/>
      </rPr>
      <t>5210.000.343024.00</t>
    </r>
  </si>
  <si>
    <r>
      <rPr>
        <sz val="10"/>
        <rFont val="Arial"/>
        <family val="2"/>
      </rPr>
      <t>Water Meter Fee</t>
    </r>
  </si>
  <si>
    <r>
      <rPr>
        <sz val="10"/>
        <rFont val="Arial"/>
        <family val="2"/>
      </rPr>
      <t>5311.000.343032.00</t>
    </r>
  </si>
  <si>
    <r>
      <rPr>
        <sz val="10"/>
        <rFont val="Arial"/>
        <family val="2"/>
      </rPr>
      <t>Sewer Main Connection Fees</t>
    </r>
  </si>
  <si>
    <r>
      <rPr>
        <b/>
        <sz val="10"/>
        <rFont val="Arial"/>
        <family val="2"/>
      </rPr>
      <t>Engineering/ADA/NA/NA</t>
    </r>
  </si>
  <si>
    <r>
      <rPr>
        <b/>
        <sz val="10"/>
        <rFont val="Arial"/>
        <family val="2"/>
      </rPr>
      <t>Engineering/ADA/NA/NA Total</t>
    </r>
  </si>
  <si>
    <r>
      <rPr>
        <b/>
        <sz val="10"/>
        <rFont val="Arial"/>
        <family val="2"/>
      </rPr>
      <t>Engineering/Paving/NA/NA</t>
    </r>
  </si>
  <si>
    <r>
      <rPr>
        <b/>
        <sz val="10"/>
        <rFont val="Arial"/>
        <family val="2"/>
      </rPr>
      <t>Engineering/Paving/NA/NA Total</t>
    </r>
  </si>
  <si>
    <r>
      <rPr>
        <b/>
        <sz val="10"/>
        <rFont val="Arial"/>
        <family val="2"/>
      </rPr>
      <t>Engineering/Right-of-Way/Use/NA</t>
    </r>
  </si>
  <si>
    <r>
      <rPr>
        <b/>
        <sz val="10"/>
        <rFont val="Arial"/>
        <family val="2"/>
      </rPr>
      <t>Engineering/Right-of-Way/Use/NA Total</t>
    </r>
  </si>
  <si>
    <r>
      <rPr>
        <b/>
        <sz val="10"/>
        <rFont val="Arial"/>
        <family val="2"/>
      </rPr>
      <t>Engineering/Utility Excavation/NA/NA</t>
    </r>
  </si>
  <si>
    <r>
      <rPr>
        <b/>
        <sz val="10"/>
        <rFont val="Arial"/>
        <family val="2"/>
      </rPr>
      <t>Engineering/Utility Excavation/NA/NA Total</t>
    </r>
  </si>
  <si>
    <r>
      <rPr>
        <b/>
        <sz val="10"/>
        <rFont val="Arial"/>
        <family val="2"/>
      </rPr>
      <t>Engineering/Utility Excavation/Storm Sewer Service/NA</t>
    </r>
  </si>
  <si>
    <r>
      <rPr>
        <b/>
        <sz val="10"/>
        <rFont val="Arial"/>
        <family val="2"/>
      </rPr>
      <t>Engineering/Utility Excavation/Storm Sewer Service/NA Total</t>
    </r>
  </si>
  <si>
    <r>
      <rPr>
        <b/>
        <sz val="10"/>
        <rFont val="Arial"/>
        <family val="2"/>
      </rPr>
      <t>MiscServices/Fees/NA/NA</t>
    </r>
  </si>
  <si>
    <r>
      <rPr>
        <b/>
        <sz val="10"/>
        <rFont val="Arial"/>
        <family val="2"/>
      </rPr>
      <t>MiscServices/Fees/NA/NA Total</t>
    </r>
  </si>
  <si>
    <r>
      <rPr>
        <b/>
        <sz val="10"/>
        <rFont val="Arial"/>
        <family val="2"/>
      </rPr>
      <t>Planning/Board Review/NA/NA</t>
    </r>
  </si>
  <si>
    <r>
      <rPr>
        <b/>
        <sz val="10"/>
        <rFont val="Arial"/>
        <family val="2"/>
      </rPr>
      <t>Planning/Board Review/NA/NA Total</t>
    </r>
  </si>
  <si>
    <r>
      <rPr>
        <b/>
        <sz val="10"/>
        <rFont val="Arial"/>
        <family val="2"/>
      </rPr>
      <t>Planning/Subdivision/Exemption Affidavit/NA</t>
    </r>
  </si>
  <si>
    <r>
      <rPr>
        <b/>
        <sz val="10"/>
        <rFont val="Arial"/>
        <family val="2"/>
      </rPr>
      <t>Planning/Subdivision/Exemption Affidavit/NA Total</t>
    </r>
  </si>
  <si>
    <r>
      <rPr>
        <b/>
        <sz val="10"/>
        <rFont val="Arial"/>
        <family val="2"/>
      </rPr>
      <t>Planning/Subdivision/Final Plat/NA</t>
    </r>
  </si>
  <si>
    <r>
      <rPr>
        <b/>
        <sz val="10"/>
        <rFont val="Arial"/>
        <family val="2"/>
      </rPr>
      <t>Planning/Subdivision/Final Plat/NA Total</t>
    </r>
  </si>
  <si>
    <r>
      <rPr>
        <b/>
        <sz val="10"/>
        <rFont val="Arial"/>
        <family val="2"/>
      </rPr>
      <t>Planning/Subdivision/Major/NA</t>
    </r>
  </si>
  <si>
    <r>
      <rPr>
        <b/>
        <sz val="10"/>
        <rFont val="Arial"/>
        <family val="2"/>
      </rPr>
      <t>Planning/Subdivision/Major/NA Total</t>
    </r>
  </si>
  <si>
    <r>
      <rPr>
        <b/>
        <sz val="10"/>
        <rFont val="Arial"/>
        <family val="2"/>
      </rPr>
      <t>Storm Water Pollution Prevention</t>
    </r>
  </si>
  <si>
    <r>
      <rPr>
        <b/>
        <sz val="10"/>
        <rFont val="Arial"/>
        <family val="2"/>
      </rPr>
      <t>Storm Water Pollution Prevention Total</t>
    </r>
  </si>
  <si>
    <t>Electrical Permit</t>
  </si>
  <si>
    <t>Engineering/ADA/NA/NA</t>
  </si>
  <si>
    <t>Engineering/Paving/NA/NA</t>
  </si>
  <si>
    <t>Engineering/Right-of-Way/Use/NA</t>
  </si>
  <si>
    <t>Engineering/Utility Excavation/NA/NA</t>
  </si>
  <si>
    <t>Engineering/Utility Excavation/Sanitary Sewer Service/NA</t>
  </si>
  <si>
    <t>Engineering/Utility Excavation/Storm Sewer Service/NA</t>
  </si>
  <si>
    <t>Engineering/Utility Excavation/Water Service/NA</t>
  </si>
  <si>
    <t>Fence Permit</t>
  </si>
  <si>
    <t>Mechanical Permit</t>
  </si>
  <si>
    <t>Plumbing Permit</t>
  </si>
  <si>
    <t>Sewer Service Line - Permit</t>
  </si>
  <si>
    <t>Storm Water Pollution Prevention</t>
  </si>
  <si>
    <t>Water Service Line - Permit</t>
  </si>
  <si>
    <t>RECORD TYPE</t>
  </si>
  <si>
    <t>Count(RECORD TYPE)</t>
  </si>
  <si>
    <t>Count(RECORD STATUS DATE)</t>
  </si>
  <si>
    <t>Engineering/Right-of-Way/Construction/NA</t>
  </si>
  <si>
    <t>Sign Permit</t>
  </si>
  <si>
    <t>Utility Excavation (Not for Service for Sewer, Water or Storm)</t>
  </si>
  <si>
    <r>
      <rPr>
        <b/>
        <sz val="10"/>
        <rFont val="Arial"/>
        <family val="2"/>
      </rPr>
      <t>Short Term Rental Registration</t>
    </r>
  </si>
  <si>
    <r>
      <rPr>
        <sz val="10"/>
        <rFont val="Arial"/>
        <family val="2"/>
      </rPr>
      <t>1000.000.322023.00</t>
    </r>
  </si>
  <si>
    <r>
      <rPr>
        <b/>
        <sz val="10"/>
        <rFont val="Arial"/>
        <family val="2"/>
      </rPr>
      <t>Short Term Rental Registration Total</t>
    </r>
  </si>
  <si>
    <r>
      <rPr>
        <sz val="10"/>
        <rFont val="Arial"/>
        <family val="2"/>
      </rPr>
      <t>1000.000.323025.00</t>
    </r>
  </si>
  <si>
    <r>
      <rPr>
        <sz val="10"/>
        <rFont val="Arial"/>
        <family val="2"/>
      </rPr>
      <t>Street Use Permits</t>
    </r>
  </si>
  <si>
    <r>
      <rPr>
        <sz val="10"/>
        <rFont val="Arial"/>
        <family val="2"/>
      </rPr>
      <t>1000.000.341041.00</t>
    </r>
  </si>
  <si>
    <r>
      <rPr>
        <sz val="10"/>
        <rFont val="Arial"/>
        <family val="2"/>
      </rPr>
      <t>Utility Service Contracts</t>
    </r>
  </si>
  <si>
    <r>
      <rPr>
        <sz val="10"/>
        <rFont val="Arial"/>
        <family val="2"/>
      </rPr>
      <t>1000.000.341090.00</t>
    </r>
  </si>
  <si>
    <r>
      <rPr>
        <sz val="10"/>
        <rFont val="Arial"/>
        <family val="2"/>
      </rPr>
      <t>2512.000.323052.00</t>
    </r>
  </si>
  <si>
    <r>
      <rPr>
        <sz val="10"/>
        <rFont val="Arial"/>
        <family val="2"/>
      </rPr>
      <t>5325.000.343039.00</t>
    </r>
  </si>
  <si>
    <r>
      <rPr>
        <sz val="10"/>
        <rFont val="Arial"/>
        <family val="2"/>
      </rPr>
      <t>Mullan Sewer RSID Payments (RSID 8474)</t>
    </r>
  </si>
  <si>
    <r>
      <rPr>
        <b/>
        <sz val="10"/>
        <rFont val="Arial"/>
        <family val="2"/>
      </rPr>
      <t>Planning/Rezoning/NA/NA</t>
    </r>
  </si>
  <si>
    <r>
      <rPr>
        <b/>
        <sz val="10"/>
        <rFont val="Arial"/>
        <family val="2"/>
      </rPr>
      <t>Planning/Rezoning/NA/NA Total</t>
    </r>
  </si>
  <si>
    <t>Sign Permits</t>
  </si>
  <si>
    <t>2021 CODES/SFR/New roof over existing patio/VB/R-3/ The material being used, type of underlayment, etc., and if the roof is being taken down to bare wood or overlaid: The additional roofing work we are adding to the permit is overlaid old with new asphalt shingles.</t>
  </si>
  <si>
    <t>1301 S 05TH ST W</t>
  </si>
  <si>
    <t>2024-MSS-RES-00378</t>
  </si>
  <si>
    <t>920-A COOLEY ST</t>
  </si>
  <si>
    <t>2024-MSS-RES-00546.01</t>
  </si>
  <si>
    <t>9/12/24 REVISION TO ADD ADU</t>
  </si>
  <si>
    <t>401-A WOODWORTH AVE</t>
  </si>
  <si>
    <t>2023-MSS-RES-00803.02</t>
  </si>
  <si>
    <t>8/14/24 REVISION/ADD INTERIOR WALL/ADD WINDOW/CHANGE TO PRE-ENGINEERED TRUSSES</t>
  </si>
  <si>
    <t>ROSS RENOVATION AND CONSTRUCTION</t>
  </si>
  <si>
    <t>127 W HILL CREST DR</t>
  </si>
  <si>
    <t>2022-MSS-RES-00568.01</t>
  </si>
  <si>
    <t>9/20/24 REVISION TO FINISH BASEMENT</t>
  </si>
  <si>
    <r>
      <rPr>
        <sz val="10"/>
        <color rgb="FF000000"/>
        <rFont val="Arial"/>
        <family val="2"/>
      </rPr>
      <t xml:space="preserve">MFR-APT
</t>
    </r>
  </si>
  <si>
    <r>
      <rPr>
        <sz val="10"/>
        <color rgb="FF000000"/>
        <rFont val="Arial"/>
        <family val="2"/>
      </rPr>
      <t xml:space="preserve">SFR-DET
</t>
    </r>
  </si>
  <si>
    <r>
      <rPr>
        <sz val="10"/>
        <color rgb="FF000000"/>
        <rFont val="Arial"/>
        <family val="2"/>
      </rPr>
      <t xml:space="preserve">TED SF
</t>
    </r>
  </si>
  <si>
    <r>
      <rPr>
        <sz val="10"/>
        <color rgb="FF000000"/>
        <rFont val="Arial"/>
        <family val="2"/>
      </rPr>
      <t xml:space="preserve">ADU
</t>
    </r>
  </si>
  <si>
    <r>
      <rPr>
        <sz val="10"/>
        <color rgb="FF000000"/>
        <rFont val="Arial"/>
        <family val="2"/>
      </rPr>
      <t xml:space="preserve">TED 3+
</t>
    </r>
  </si>
  <si>
    <r>
      <rPr>
        <sz val="10"/>
        <color rgb="FF000000"/>
        <rFont val="Arial"/>
        <family val="2"/>
      </rPr>
      <t xml:space="preserve">Duplex
</t>
    </r>
  </si>
  <si>
    <r>
      <rPr>
        <sz val="10"/>
        <rFont val="Arial"/>
        <family val="2"/>
      </rPr>
      <t>Tourist Home Registrations</t>
    </r>
  </si>
  <si>
    <r>
      <rPr>
        <b/>
        <sz val="10"/>
        <rFont val="Arial"/>
        <family val="2"/>
      </rPr>
      <t>Licenses/Registration/Tourist Home/NA</t>
    </r>
  </si>
  <si>
    <r>
      <rPr>
        <b/>
        <sz val="10"/>
        <rFont val="Arial"/>
        <family val="2"/>
      </rPr>
      <t>Licenses/Registration/Tourist Home/NA Total</t>
    </r>
  </si>
  <si>
    <r>
      <rPr>
        <b/>
        <sz val="10"/>
        <rFont val="Arial"/>
        <family val="2"/>
      </rPr>
      <t>Planning/Zoning Compliance/NA/NA</t>
    </r>
  </si>
  <si>
    <r>
      <rPr>
        <b/>
        <sz val="10"/>
        <rFont val="Arial"/>
        <family val="2"/>
      </rPr>
      <t>Planning/Zoning Compliance/NA/NA Total</t>
    </r>
  </si>
  <si>
    <t>Planning/Sign/NA/NA</t>
  </si>
  <si>
    <r>
      <rPr>
        <sz val="10"/>
        <rFont val="Arial"/>
        <family val="2"/>
      </rPr>
      <t>1000.000.323021.00</t>
    </r>
  </si>
  <si>
    <r>
      <rPr>
        <sz val="10"/>
        <rFont val="Arial"/>
        <family val="2"/>
      </rPr>
      <t>Paving Permits</t>
    </r>
  </si>
  <si>
    <r>
      <rPr>
        <sz val="10"/>
        <rFont val="Arial"/>
        <family val="2"/>
      </rPr>
      <t>1000.000.341070.00</t>
    </r>
  </si>
  <si>
    <r>
      <rPr>
        <sz val="10"/>
        <rFont val="Arial"/>
        <family val="2"/>
      </rPr>
      <t>Design Review Board</t>
    </r>
  </si>
  <si>
    <r>
      <rPr>
        <sz val="10"/>
        <rFont val="Arial"/>
        <family val="2"/>
      </rPr>
      <t>1000.000.343360.00</t>
    </r>
  </si>
  <si>
    <r>
      <rPr>
        <b/>
        <sz val="10"/>
        <rFont val="Arial"/>
        <family val="2"/>
      </rPr>
      <t>Code Compliance Violation</t>
    </r>
  </si>
  <si>
    <r>
      <rPr>
        <b/>
        <sz val="10"/>
        <rFont val="Arial"/>
        <family val="2"/>
      </rPr>
      <t>Code Compliance Violation Total</t>
    </r>
  </si>
  <si>
    <r>
      <rPr>
        <b/>
        <sz val="10"/>
        <rFont val="Arial"/>
        <family val="2"/>
      </rPr>
      <t>Planning/Sign/NA/NA</t>
    </r>
  </si>
  <si>
    <r>
      <rPr>
        <b/>
        <sz val="10"/>
        <rFont val="Arial"/>
        <family val="2"/>
      </rPr>
      <t>Planning/Sign/NA/NA Total</t>
    </r>
  </si>
  <si>
    <r>
      <rPr>
        <b/>
        <sz val="10"/>
        <rFont val="Arial"/>
        <family val="2"/>
      </rPr>
      <t>Planning/Subdivision/Phasing Modification/NA</t>
    </r>
  </si>
  <si>
    <r>
      <rPr>
        <b/>
        <sz val="10"/>
        <rFont val="Arial"/>
        <family val="2"/>
      </rPr>
      <t>Planning/Subdivision/Phasing Modification/NA Total</t>
    </r>
  </si>
  <si>
    <t>EPMMD</t>
  </si>
  <si>
    <t>ENG</t>
  </si>
  <si>
    <t>PLAN</t>
  </si>
  <si>
    <t>2024-MSS-COM-00119</t>
  </si>
  <si>
    <t>2021 CODES/MSO KETTLEHOUSE/Interior tenant alteration of a prep/storage space in MSO airport, to support the existing Kettlehouse location. Some equipment rework in the Kettlehouse kitchen to install new equipment and a new exhaust hood. Includes finishes, electrical, plumbing, and mechanical work./VB/A-3</t>
  </si>
  <si>
    <t>0</t>
  </si>
  <si>
    <t>2024-MSS-COM-00173</t>
  </si>
  <si>
    <t>2021 CODES/GRANT CREEK VET CLINIC/EXPAND INTO ADJACENT TI SPACE/REMODEL/VB/B</t>
  </si>
  <si>
    <t>2825 H2 STOCKYARD RD</t>
  </si>
  <si>
    <t>2825 H3 STOCKYARD RD</t>
  </si>
  <si>
    <t>2023-MSS-COM-00274</t>
  </si>
  <si>
    <t>2021 CODES/T-MOBILE ROSE PARK MISSOULA MT05088B/NEW WIRELESS FACILITY/VB/U
T-Mobile proposes to install for the first time at the existing communication facility.  The compound is expanding, but the tower height shall remain the same.  Adding a (10' X 15') pad and installing new equipment on tower.  Please refer to construction drawing set. // Permit approval extended 180days from 8/8/2024 per Cristina Coddington - Email attached in docs</t>
  </si>
  <si>
    <t>919 STRAND AVE</t>
  </si>
  <si>
    <t>2024-MSS-COM-00210</t>
  </si>
  <si>
    <t>2021 CODES/THE VISTA SUITE 120/INTERIOR NON STRUCTURAL TENANT IMPROVEMENT: 1635 SF PRIMARY CARE CLINIC/VB/B</t>
  </si>
  <si>
    <t>6995 LINDA VISTA BLVD
STE 120</t>
  </si>
  <si>
    <t>2024-MSS-COM-00221</t>
  </si>
  <si>
    <t>2021 CODES/GLACIER BANCORP SUITES 101/103/Remodel of portion of existing office building/VB/B</t>
  </si>
  <si>
    <t>NORTHCOTT CONSTRUCTION INC</t>
  </si>
  <si>
    <t>2501 CATLIN ST</t>
  </si>
  <si>
    <t>2024-MSS-COM-00232</t>
  </si>
  <si>
    <t>2021 CODES/GAMEDAY MENS HEALTH/NEW TENANT IMPROVEMENT/VB/B
 INTERIOR BUILD-OUT AT MULLAN CROSSING OFFICE BUILDING, FIRST FLOOR, WEST SUITE. NEW TENANT WILL BE GAMEDAY MEN'S HEALTH, A PERSONAL IMPROVEMENT SERVICE CLINIC. EXISTING BUILDING SHELL PERMITTED UNDER 2021-MSS-COM-00102.
THE 1,532 SF SPACE WILL INCLUDE RECEPTION AREA, EXAM ROOMS, OFFICES AND A SMALL BREAK ROOM. EXISTING, FINISHED RESTROOM WILL RECEIVE MINOR FINISH UPDATES ONLY.</t>
  </si>
  <si>
    <t>BTW INC</t>
  </si>
  <si>
    <t>3760 MULLAN RD   STE 102</t>
  </si>
  <si>
    <t>2024-MSS-COM-00233</t>
  </si>
  <si>
    <t>2021 CODES/SUITE J/MINOR INTERIOR REMODEL/VB/B
Remove an office picture window from interior wall and relocate the office door to the location where window was removed. infill wall where door was removed and finish walls in both locations where modifications have been performed.</t>
  </si>
  <si>
    <t>2409-J DEARBORN AVE</t>
  </si>
  <si>
    <t>2024-MSS-COM-00252</t>
  </si>
  <si>
    <t>2021 CODES/COM BLDG/REMODEL/VB/B
We build two walls to create privacy for office space on upper level- the walls aren't load bearing and don't touch the celling. 
We moved the ladies bathroom door to the hallway to provide privacy 
We removed a desk in the middle of the entry way</t>
  </si>
  <si>
    <t>SATIC INC</t>
  </si>
  <si>
    <t>1500 CLARK FORK LN</t>
  </si>
  <si>
    <t>2024-MSS-COM-00253</t>
  </si>
  <si>
    <t>2021 CODES/UM MANSFIELD LIBRARY RM 320/Provide new flooring, lighting, paint, electrical and data. Add new wall with door for private meeting space and wall in one of the doors to the hallway./VB/B</t>
  </si>
  <si>
    <t>910 MCLEOD AVE</t>
  </si>
  <si>
    <t>2024-MSS-COM-00259</t>
  </si>
  <si>
    <t>2021 CODES/ST PATS/LAB REMODEL/Renovation and Interior Addition to a medical laboratory contained within an existing shelled space./VB/B</t>
  </si>
  <si>
    <t>2024-MSS-COM-00277</t>
  </si>
  <si>
    <t>2021 CODES/4-PLEX/Replace two (2) existing two (2) story decks with existing. Same location size and detailing. Replace footings with helical piers./VB/R-2</t>
  </si>
  <si>
    <t>ATLAS BUILDERS</t>
  </si>
  <si>
    <t>2328 A-D W FOOTHILLS DR</t>
  </si>
  <si>
    <t>2021-MSS-COM-00194</t>
  </si>
  <si>
    <t>DEEP ROOTS/NEW TI/CHANGE OF USE/Interior Remodel Only, No new restrooms or structural.
Interior walls/doors, mechanical, plumbing and electrical scope including Change of Use letter/ VB/ B
Rev 01 - 10/23/2024: 9/12/24 FLOOR PLAN REVISIONS, MINOR EMP CHANGES</t>
  </si>
  <si>
    <t>TENANT</t>
  </si>
  <si>
    <t>801 RONAN ST  STE 5</t>
  </si>
  <si>
    <t>2024-MSS-COM-00025</t>
  </si>
  <si>
    <t>2021 CODES/SACRED ROOTS/Change of Use/Change of Occupancy from R-3 to B Occupancy. Minor alterations to meet IEBC requirements./VB/B</t>
  </si>
  <si>
    <t>510 S 05TH ST W</t>
  </si>
  <si>
    <t>2024-MSS-COM-00319</t>
  </si>
  <si>
    <t>2021 CODES/JIFFY LUBE/Opening up an exterior wall that has been damaged by leaking roof and repair all damaged studs and sheeting./VB/B
REPAIR. ASSUMED LIKE FOR LIKE MATERIAL REPLACEMENT. BUILDING INSPECTORS WILL FIELD VERIFY COMPLIANCE. APPLICANT/OWNER SHOULD BE AWARE THAT THIS PROJECT COULD REQUIRE PROFESSIONAL ENGINEER OR ARCHITECT INVOLVEMENT AT THE DISCRETION OF THE BUILDING OFFICIAL OR BUILDING INSPECTOR.</t>
  </si>
  <si>
    <t>CONCEPT CONSTRUCTION CO MONTANA LLC</t>
  </si>
  <si>
    <t>3640 N RESERVE ST</t>
  </si>
  <si>
    <t>2024-MSS-COM-00293</t>
  </si>
  <si>
    <t>2021 CODES/COM BLDG/Non-structural Like For Like repair to existing brick wall.  Submitted per conversation with Brian Cook./VB/B</t>
  </si>
  <si>
    <t>2501 RUSSELL ST</t>
  </si>
  <si>
    <t>2024-MSS-COM-00299</t>
  </si>
  <si>
    <t>2021 CODES/TRINITY APTS/UNITS 131, 129, 228 &amp; LEVEL 1 HALLWAY/LIKE FOR LIKE REBUILD OF 2 APT AND ONE HALL WAY/VB/R-2</t>
  </si>
  <si>
    <t>FIVE VALLEYS RESTORATION AND CLEANING LLC</t>
  </si>
  <si>
    <t>2200 MULLAN RD</t>
  </si>
  <si>
    <t>2024-MSS-COM-00117</t>
  </si>
  <si>
    <t>2021 CODES/MSO BCRC/Expansion of an existing retail and coffee shop in MSO Airport. Scope includes relocating furniture and millwork, finishes, and some electrical and low-voltage work./VB/B/M</t>
  </si>
  <si>
    <t>2024-MSS-COM-00141</t>
  </si>
  <si>
    <t>2021 CODES/LOCI ARCHITECTURE AND DESIGN/CHANGE OF USE/REMODEL/VB/B
Change-of-Use compliance evaluated through IEBC 301.3.2 (Work Area Compliance Method).
See letter summary for additional evaluation.
No building additions - renovation and change of use only.
No change to building utilities - existing water, sewer, and electric services to remain.
Minimal change to building envelope - window replacement and repairs to damaged roof system.
Electrical work design-build by contractor. Mechanical modifications, if necessary, design-build by contractor.</t>
  </si>
  <si>
    <t>416 E BROADWAY</t>
  </si>
  <si>
    <t>2024-MSS-COM-00120</t>
  </si>
  <si>
    <t>2021 CODES/MSO MARKET AND TAPHOUSE/Interior tenant alteration of a Food &amp; Beverage + Retail location in MSO airport. The space will contain a kitchen with hood, coffee service counter, bar, and retail space. Work includes partitions, millwork, finishes, equipment, electrical, plumbing, and mechanical./VB/B/A-3</t>
  </si>
  <si>
    <t>2024-MSS-COM-00174</t>
  </si>
  <si>
    <t>2021 CODES/COM BLDG/SUITE 301/CREATE TWO TI SPACES/NEW TI IN ONE SPACE./VB/B
THE SCOPE OF THE PROJECT IS TO SEPARATE AN EXISTING TENANT SPACE INTO TWO TENANT SPACES WITH THE ADDITION OF TWO DOORS AT THE CONNECTING HALLWAY. THE LARGER SPACE WILL BE OCCUPIED BY A NEW TENANT. THE REMAINING SPACE TO REMAIN UNOCCUPIED AT THIS TIME. THE SPACE TO BE OCCUPIED WILL RECEIVE NEW CARPET AND PAINT. AN EXISTING CONFERENCE ROOM WILL BE DIVIDED TO BECOME TWO OFFICES. THREE OFFICES WILL HAVE 2 WALLS REMOVED TO BECOME OPEN OFFICE WORKSTATIONS. FOUR ROOMS WILL HAVE SIDELITES ADDED TO THEIR DOORS.
Rev 01 - 10/30/2024: 9/18/24 REVISION TO INCLUDE BREAKROOM AND IT CLOSET IN SCOPE OF WORK
10/30/24 REV CREATED UNDER INCORRECT PARENT RECORD / IN ALIGNMENT WITH TITLE BLOCK OF PLANS THIS IS REV1 OF 2024-MSS-COM-00174</t>
  </si>
  <si>
    <t>101 301 E FRONT ST</t>
  </si>
  <si>
    <t>2024-MSS-COM-00320</t>
  </si>
  <si>
    <t>2021 CODES / COM/ REROOF / ICE AND WATER SHIELD / INSTALL PER IBC AND LISTING / VB / B / SLOPE 4:12 / SINGLE STORY/ Remove existing shingles and underlayment. Install ice/water and synthetic underlayment per code. Install asphalt shingles per code.</t>
  </si>
  <si>
    <t>1518 SOUTH AVE W</t>
  </si>
  <si>
    <t>2024-MSS-COM-00314</t>
  </si>
  <si>
    <t>2021 CODES / HOTEL/C'MON/ REROOF / ICE AND WATER SHIELD / INSTALL PER IBC AND LISTING / VB / R-3 / SLOPE 7:12 &amp; LOW SLOPE / TWO STORY SHINGLED &amp; BALLASTED ROOF SECTIONS
• Remove shake shingles and install Asphalt Shingles.
• Tear off one layer of shingles and roof material and remove all roof nails. Inspect the roof deck for rotted wood and replace it as needed. 
• Install ice and water shields with FRS standard 6 L.F. on all eaves and 1 row in valleys. Install 18” strips up all rooflines intersecting walls. For every 21” of soffit, an additional course of ice and water will be installed along the eaves.
• Replace underlayment with CertainTeed Roof Runner synthetic underlayment.
• Replace all vents and sewer stacks on the roof except round metal furnace vents.
• Replace the drip edge on all rakes. Replace the Drip Edge on Eaves only if the Gutter is being replaced.
• Install CertainTeed Swift Start on all eaves and all rakes.
• Remove the existing ballast, metal coping, rubber, insulation, etc., to access the structural roof deck.
• All woodwork will be billed in addition to the contract price of $150.00 per man-hour plus materials. (Any wet insulation will be replaced at a rate of $4.00 Per BD Ft.) 
• Install new ballasted Johns Manville .060 mil EPDM system and cover board.</t>
  </si>
  <si>
    <t>FARGO ROOFING &amp; SIDING</t>
  </si>
  <si>
    <t>2775 EXPO PKWY</t>
  </si>
  <si>
    <t>2024-MSS-COM-00316</t>
  </si>
  <si>
    <t>WITHDRAWN DUPLICATE W/ WRONG ADDRESS
2021 CODES / COM/ RESIDE / VB / U /SIDING ON GARAGE SECTION 3 FOR CONDOS IS NEEDING REPLACEMENT ON ABOUT 60 FT OF BACK. AS WEATHER HAS DETERATED MUCH OF THE FINISH. (3RD ROW AS YOU DRIVE IN) DEMO CURRENT SIDING ON 1/2 OF THE GARAGES REAR SIDE BEHIEND BROADWAY IN RESHEET SIDE OF GARAGES WITH OSB SHEETING/ PAPER DRY IN/ FOLLOWD BY NEW SIDING TO MATCH OLD NEW GUTTER ON GARAGE AS WELL.</t>
  </si>
  <si>
    <t>1520 N RUSSELL ST</t>
  </si>
  <si>
    <t>2024-MSS-COM-00334</t>
  </si>
  <si>
    <t>2021 CODES / COM / REROOF / ICE AND WATER SHIELD / INSTALL PER IBC AND LISTING / VB / R-2 / SLOPE 6:12 / THREE STORY/ Takeoff old shingles and put new malarkey nex, ice&amp;water per code, synthetic layment</t>
  </si>
  <si>
    <t>4905 LOWER MILLER CREEK RD</t>
  </si>
  <si>
    <t>2024-MSS-COM-00333</t>
  </si>
  <si>
    <t>2021 CODES / COM BUILDING TWO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8.</t>
  </si>
  <si>
    <t>2024-MSS-COM-00331</t>
  </si>
  <si>
    <t>2021 CODES / COM BUILDING NINE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9</t>
  </si>
  <si>
    <t>2024-MSS-COM-00330</t>
  </si>
  <si>
    <t>2021 CODES / COM BUILDING SEVEN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7</t>
  </si>
  <si>
    <t>2024-MSS-COM-00329</t>
  </si>
  <si>
    <t>2021 CODES / COM BUILDING SIX/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6</t>
  </si>
  <si>
    <t>2024-MSS-COM-00328</t>
  </si>
  <si>
    <t>2021 CODES / COM BUILDING FIVE/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5</t>
  </si>
  <si>
    <t>2024-MSS-COM-00327</t>
  </si>
  <si>
    <t>2021 CODES / COM BUILDING THREE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</si>
  <si>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2024-MSS-COM-00326</t>
  </si>
  <si>
    <t>2021 CODES / COM BUILDING TWO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2.</t>
  </si>
  <si>
    <t>2024-MSS-COM-00325</t>
  </si>
  <si>
    <t>2021 CODES / COM/ REROOF / ICE AND WATER SHIELD / INSTALL PER IBC AND LISTING / VB / B / SLOPE 0:12 FLAT / SINGLE STORY Tear off and dispose of EPDM roof and 1/2" layer of wood fiber insulation board/ Install 3" Poly ISO insulation/ Install 60 MIL EPDM roof system/ Install flashings and new metal fascia/ Observe low slope requirement</t>
  </si>
  <si>
    <t>MAX TITE METAL SPECIALTIES INC</t>
  </si>
  <si>
    <t>1706 BROOKS ST</t>
  </si>
  <si>
    <t>2024-MSS-COM-00324</t>
  </si>
  <si>
    <t>2021 CODES / APARTMENTS/ REROOF / ICE AND WATER SHIELD / INSTALL PER IBC AND LISTING / VB / R-2 / SLOPE 5:12 / TWO STORY/ Roof replacement due to storm damage. Tear off existing shingles, underlayment and d-metal replace with synthetic underlayment, d-metal and Malarkey Landmark shingles. Ice and water on all eaves. Continuous ridge vent and new pipe flashings</t>
  </si>
  <si>
    <t>1851 S 05TH ST W</t>
  </si>
  <si>
    <t>2024-MSS-COM-00321</t>
  </si>
  <si>
    <t>2021 CODES / COM BUILDING ONE/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</si>
  <si>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2024-MSS-COM-00313</t>
  </si>
  <si>
    <t>2021 CODES / BAKERY 7 RESTAURANT FOODS INC / REROOF / ICE AND WATER SHIELD / INSTALL PER IBC AND LISTING / VB/B/S-1/ SLOPE 2:12 / TWO STORY /Observe low slope requirements/ Remove storm damaged edge metal/ membrane materials and any damaged decking/ Repair/Replace damaged decking/ replace membrane roofing and edge metal and seal all penetrations.</t>
  </si>
  <si>
    <t>1130 S 06TH ST W</t>
  </si>
  <si>
    <t>2024-MSS-COM-00312</t>
  </si>
  <si>
    <t>2021 CODES / MULTIFAMILY / REROOF / ICE AND WATER SHIELD / INSTALL PER IBC AND LISTING / VB / R-3 / SLOPE 4:12 / SINGLE STORY/ Remove shingles install new drip edge ice and water on eaves new starter course felt/ new shingles ridge vent and ridge cap OC duration shingles</t>
  </si>
  <si>
    <t>3204 STEPHENS AVE</t>
  </si>
  <si>
    <t>2024-MSS-COM-00303</t>
  </si>
  <si>
    <t>2021 CODES/U.U. FELLOWSHIP OF MISSOULA/REROOF/FRONT PORCH ONLY/Removal and proper disposal of existing/old roofing material to wood deck/Provide and Apply ice and water membrane per code./Provide and Apply Architectural Shingle System./Provide and Apply ridge vent and hip/ridge shingle. /Provide and apply all related accessories require to complete roofing scope of work/PER CODE &amp; LISTING/OBSERVE LOW SLOPE RQRMTS/SINGLE STORY/3:12/VB/B</t>
  </si>
  <si>
    <t>102 MCLEOD AVE</t>
  </si>
  <si>
    <t>2024-MSS-COM-00181</t>
  </si>
  <si>
    <t>MULTI FAM - 4 PLEX / we will remove old shingles and install new 30 year shingle / we will install 2 rows of ice and water shield and synthetic underlayment / INSTALL PER IBC AND LISTING / 5:12 / VB / R2</t>
  </si>
  <si>
    <t>910 CLEVELAND ST</t>
  </si>
  <si>
    <t>2024-MSS-COM-00318</t>
  </si>
  <si>
    <t>2021 CODES / COM / RESIDE/ INSTALL PER IBC AND LISTING / VB / U/ SIDING ON GARAGE SECTION 3 FOR CONDOS IS NEEDING REPLACEMENT ON ABOUT 60 FT OF BACK. AS WEATHER HAS DETERATED MUCH OF THE FINISH.(3RD ROW AS YOU DRIVE IN) DEMO CURRENT SIDING ON 1/2 OF THE GARAGES REAR SIDE BEHIEND BROADWAY IN RESHEET SIDE OF GARAGES WITH OSB SHEETING, PAPER DRY IN, FOLLOWD BY NEW SIDING TO MATCH OLD NEW GUTTER ON GARAGE AS WELL.</t>
  </si>
  <si>
    <t>2070 MSTR COOPER ST</t>
  </si>
  <si>
    <t>2024-MSS-COM-00311</t>
  </si>
  <si>
    <t>2021 CODES/MIXED USE COM BLDG/Remove existing asphalt shingles.  Install ice and water shield to all eaves with synthetic under laminate to remaining facets.  Install new 40yr architectural asphalt shingles with ridge venting to entire ridge.  "The Storm" we had blew off a good amount of shingles on the front facet.  It has been under a tarp since ready for a re-roof./PER CODE &amp; LISTING/TWO STORY/4:12/VB/R-3
LAP UNDERLAYMENT 19 INCHES FOR ASPHALT SHINGLE APPLICATION ON ROOFS WITH SLOPES 2:12 UP TO 4:12. ICE BARRIER UNDERLAYMENT IS REQUIRED AS PRESCRIBED IN CODE. ASPHALT SHINGLES CANNOT BE INSTALLED ON SLOPES LESS THAN 2:12.</t>
  </si>
  <si>
    <t>1225 CLEVELAND ST</t>
  </si>
  <si>
    <t>2024-MSS-COM-00305</t>
  </si>
  <si>
    <t>2021 CODES/COMFORT INN/REROOF/Remove and replace roof, synthetic underlay, shingles, replacement due to storm/PER CODE &amp; LISTING/4 STORY/6:12/VB/R-2</t>
  </si>
  <si>
    <t>GLACIER PROPERTY SOLUTIONS</t>
  </si>
  <si>
    <t>1021 E BROADWAY</t>
  </si>
  <si>
    <t>2024-MSS-COM-00291</t>
  </si>
  <si>
    <t>2021 CODES/KPAX BROADCAST BLDG/This permit is for the Broadcast Building at KPAX. Remove existing membrane roofing. Install insulation board. Install TPO .60 MIL membrane roofing./PER CODE &amp; LISTING/SINGLE STORY/FLAT/VB/B</t>
  </si>
  <si>
    <t>2024-MSS-COM-00290</t>
  </si>
  <si>
    <t>2021 CODES/CHIEF CHARLO SCHOOL/REROOF/Remove existing shingle roofing / Install Ice and water shield along all eves and valleys to code/ Install UDL 30 synthetic underlayment to rest of structure / Install New Malarkey Legacy shingles, drip edge, pipe boots, ridge vents to the 2021 IBC code/PER CODE &amp; LISTING/TWO STORY/10:12/VB/E</t>
  </si>
  <si>
    <t>5600 LONGVIEW DR</t>
  </si>
  <si>
    <t>2024-MSS-COM-00288</t>
  </si>
  <si>
    <t>2021 CODES/COM BLDG/REROOF/ Remove Existing Roofing and install synthetic underlayment, ice &amp; water and Asphalt shingles due to storm damage/PER CODE &amp; LISTING/TWO STORY/10:12/VB/B</t>
  </si>
  <si>
    <t>COLUMBIA BASIN EXTERIORS, LLC</t>
  </si>
  <si>
    <t>2307 STEPHENS AVE</t>
  </si>
  <si>
    <t>2024-MSS-COM-00272</t>
  </si>
  <si>
    <t>COMMERCIAL / remove 1 layer of shingles,install ice and water sheild,install synthetic underlaymet, install atlas shingles,removeand replace facia and soffitt,repair damaged trusses according to engineers ,remove siding on west end of building and repace using hardy bouard,repair dryvet / INSTALL PER IBC AND LISTING/  4  / VB / B</t>
  </si>
  <si>
    <t>2510 SPURGIN RD  SHELL</t>
  </si>
  <si>
    <t>2024-MSS-COM-00256</t>
  </si>
  <si>
    <t>2021 CODES/12-PLEX/REROOF/Takeoff old shingles and put new 30 year gaf, synthetic layment, ice&amp;water per code/PER CODE &amp; LISTING/TWO STORY/6:12/VB/R-2</t>
  </si>
  <si>
    <t>6969 UNCLE ROBERT LN</t>
  </si>
  <si>
    <t>2024-MSS-RES-01337</t>
  </si>
  <si>
    <t>2021 CODES/SFR/Structural upgrades required to support solar/VB/R-3</t>
  </si>
  <si>
    <t>2710 PARK ST</t>
  </si>
  <si>
    <t>2024-MSS-RES-01083</t>
  </si>
  <si>
    <t>2021 CODES/SFR/Three window expansions, two egress and one non-egress in the basement
Rev 01 - 10/23/2024: REV 1 / 10.4.24 / REMODEL BASEMENT / GUT TO STUDS / REDO PLUMBING / UPDATE ELECTRICAL / REPLACE FURNACE / NO FRAMING MODIFICATIONS
MOVE WALL TO ENLARGE BATHROOM ON FIRST FLOOR</t>
  </si>
  <si>
    <t>145 WOODWORTH AVE</t>
  </si>
  <si>
    <t>2024-MSS-RES-00999</t>
  </si>
  <si>
    <t>2021 CODES/SFR/INSTALL EGRESS WINDOW WITHIN FUTURE BASEMENT LIVING AREA. NO OTHER CONSTRUCTION AT THIS TIME.</t>
  </si>
  <si>
    <t>CANYON HOME LLC</t>
  </si>
  <si>
    <t>4008 LINCOLN RD</t>
  </si>
  <si>
    <t>2024-MSS-RES-00969</t>
  </si>
  <si>
    <t>2021 CODES/SFR/Install 22x40 (6.1 free area when open) egress windows in existing basement opening with window sill height 42" above finish floor. Install fiberglass well unit with exit ladder 45" beyond exterior face of house./VB/R-3</t>
  </si>
  <si>
    <t>2611 ANTHONY LN</t>
  </si>
  <si>
    <t>2024-MSS-RES-00924</t>
  </si>
  <si>
    <t>2021 CODES/SFR/Replace old weathered deck boards with composite. Existing structure and foundation to remain the same. Only to Repair damaged framing members if any exist. Front porch steps to be rebuilt and replaced with composite decking and pressure treated wood./</t>
  </si>
  <si>
    <t>M &amp; B CONSTRUCTION LLC</t>
  </si>
  <si>
    <t>501 STEPHENS AVE</t>
  </si>
  <si>
    <t>2024-MSS-RES-00923</t>
  </si>
  <si>
    <t>2021 CODES/SFR/rebuild an existing deck/VB/R-3</t>
  </si>
  <si>
    <t>BEAUDETTE CONSTRUCTION</t>
  </si>
  <si>
    <t>402 E CRESTLINE DR</t>
  </si>
  <si>
    <t>2024-MSS-RES-00896</t>
  </si>
  <si>
    <t>2021 CODES/SFR/Deck replacement/VB/R-3</t>
  </si>
  <si>
    <t>NICKELSON CONSTRUCTION</t>
  </si>
  <si>
    <t>510 W CRESTLINE DR</t>
  </si>
  <si>
    <t>2024-MSS-RES-00841</t>
  </si>
  <si>
    <t>2021 CODES/SFR/REMODEL/VB/R-3
new cabinets in kitchen, relocate fridge, dishwasher, remove section of non barring 2x4 wall between kitchen and dining room as labeled on plans. do away with the coat closet/ seal doorway closed and drywall over, turn closet into corner pocket for beverage fridge. remodel bathroom with new vanity, new shower design, replace old tub with new freestanding soaker tub. replace lights in kitchen with new, add receptacles and plugs as needed. replace back slider door with new replacement.</t>
  </si>
  <si>
    <t>5737 PROSPECT DR</t>
  </si>
  <si>
    <t>2024-MSS-RES-00758</t>
  </si>
  <si>
    <t>2021 CODES/SFR/INTERIOR REMODEL/VB/R-3
move living space to other end of the building, new interior slab, new furring walls inside of foundation walls.  new ceiling joists for lowered ceiling.  new interior walls to support ceiling joists and partition building, new windows and doors in existing openings. exterior roofing and siding already permitted under another permit.  plumbing relocation to be permitted and performed by tides plumbing.  new electrical to be performed and permitted by andy cline electric.  eli and associates are designing the curb, sidewalk, sumps, driveways, etc.  to be permitted seperately.</t>
  </si>
  <si>
    <t>2022-MSS-RES-00907</t>
  </si>
  <si>
    <t>2021 CODES/SFR/REMODEL/ADDITION/VB/R-3
Rev 01 - 10/23/2024: 8/23/24 REVISION / CHANGE SCOPE OF BASEMENT REMODEL TO MOVE AND ADD SOME WALLS / NOT FULLY FINISH BASEMENT / ADU? (see previous inspection results)</t>
  </si>
  <si>
    <t>STRUCTURE WEST</t>
  </si>
  <si>
    <t>645 NORTH AVE W</t>
  </si>
  <si>
    <t>2024-MSS-RES-00348</t>
  </si>
  <si>
    <t>2021 CODES/SFR/ATT GARAGE ADDITION/VB/R-3/U</t>
  </si>
  <si>
    <t>115 ALLIANCE WAY</t>
  </si>
  <si>
    <t>2024-MSS-RES-00710</t>
  </si>
  <si>
    <t>2021 CODES/SFR/ADDITION OF 240SF/VB/R-3</t>
  </si>
  <si>
    <t>1823 STODDARD ST</t>
  </si>
  <si>
    <t>2024-MSS-RES-00675</t>
  </si>
  <si>
    <t>2021 CODES/DET GARAGE-SHED/Replace portion of roof on existing shed.  Replacing/ adding windows and doors.  Replacing Siding.  Adding garage door./VB/U</t>
  </si>
  <si>
    <t>RUDD DESIGN BUILD</t>
  </si>
  <si>
    <t>514 N 03RD ST W</t>
  </si>
  <si>
    <t>2024-MSS-RES-00600</t>
  </si>
  <si>
    <t>2021 CODES/SFR/ADDITION/REMODEL/VB/R-3
Remove and dispose of decaying and rotten roof and roof framing entirely.  Frame approximately 200+ sf floor system as shown on the plans to make for a storage area for the Owner.  Frame 48" exterior walls on top of new floor system and raise all walls to match the top plate elevation.  Using Helical Pier Foundation Posts, build a stairwell as shown on the plans to access the new storage space.  This cold floor shall be sealed top and bottom and insulated.  Install a glue laminated beam at the ridge, as shown on the plans and frame a 5:12 roof back down to the eave on the north and south walls.  The new Storage Area will be accessible to the Owner by a steel spiral staircase to be built by others and coordinated on-site to meet all requirements of the IRC.  New Asphalt shingles shall be installed and siding will be applied to the new construction and where necessary.  Two new windows and 1 sliding glass door will be installed and all other windows and doors shall remain.</t>
  </si>
  <si>
    <t>CRICKET CONSTRUCTION LLC</t>
  </si>
  <si>
    <t>1538 1/2 HOWELL ST</t>
  </si>
  <si>
    <t>2024-MSS-RES-01267</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</si>
  <si>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</si>
  <si>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115 KINNIKINNICK CT</t>
  </si>
  <si>
    <t>2024-MSS-RES-01268</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</si>
  <si>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</si>
  <si>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2767 STRATFORD LN</t>
  </si>
  <si>
    <t>2024-MSS-RES-01269</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</si>
  <si>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</si>
  <si>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408 VILLAGE PL</t>
  </si>
  <si>
    <t>2024-MSS-RES-01270</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</si>
  <si>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</si>
  <si>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6101 SKYVIEW DR</t>
  </si>
  <si>
    <t>2024-MSS-RES-01271</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</si>
  <si>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</si>
  <si>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2522 VALLEY VIEW DR</t>
  </si>
  <si>
    <t>2024-MSS-RES-01264</t>
  </si>
  <si>
    <t>2021 CODES / SFR / REROOF / ICE AND WATER SHIELD / INSTALL PER IRC AND LISTING / VB / R-3 / SLOPE 5:12 / SINGLE STORY/ Storm Damage/Remove previous roofing materials/ clean and flatten deck/ Install drip edge, 2 rows of ice and water/ and synthetic underlayment on the rest of the roof/ Install starter/ Install shingles starting along eaves and working way up to peak/ Install ridge vent and ridge</t>
  </si>
  <si>
    <t>4090 KALEIGH CT</t>
  </si>
  <si>
    <t>2024-MSS-RES-01272</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</si>
  <si>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</si>
  <si>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4798 CHRISTIAN DR</t>
  </si>
  <si>
    <t>2024-MSS-RES-01262</t>
  </si>
  <si>
    <t>2021 CODES / SFR / REROOF / ICE AND WATER SHIELD / INSTALL PER IRC AND LISTING / VB / R-3 / SLOPE 4:12 / SINGLE STORY/ Remove and Replace roof/ Synthetic Underlay/ shingles/ Replacement due to windstorm</t>
  </si>
  <si>
    <t>2330 NORTH AVE W</t>
  </si>
  <si>
    <t>2024-MSS-RES-01259</t>
  </si>
  <si>
    <t>2021 CODES / SFR ABOVE GARAGE / REROOF / INSTALL PER IRC AND LISTING / VB / R3 / SLOPE 4:12 / TWO STORY/ WORK WILL BE DONE ON GARAGE IN ALLY BEHIEND 103 LIVINGSTON AS ITS THE GARAGE FOR THE PROPERTY/ THE WORK BEING DONE WILL BE A RE-ROOF/ TARE OFF CURRENT SHINGLES/ RE-SHEET ROOF/ DRY IN ROOF/ NEW DRIP EDGE/ INSTALL NEW ASPHALT SHINGLE ROOF ON GARAGE</t>
  </si>
  <si>
    <t>2024-MSS-RES-01258</t>
  </si>
  <si>
    <t>2021 CODES / SFR / REROOF / ICE AND WATER SHIELD / INSTALL PER IRC AND LISTING / VB / R-3 / SLOPE 4:12 / SINGLE STORY/ Remove and replace roof, synthetic underlay, shingles. Replacement due to storm damage</t>
  </si>
  <si>
    <t>2502 55TH ST</t>
  </si>
  <si>
    <t>2024-MSS-RES-01257</t>
  </si>
  <si>
    <t>2021 CODES / SFR / REROOF / ICE AND WATER SHIELD / INSTALL PER IRC AND LISTING / VB / R-3 / SLOPE 4:12 / TWO STORY/ Remove and Replace roof/ synthetic underlay/ shingles/ damage due to storm</t>
  </si>
  <si>
    <t>2235 E SUMMIT DR</t>
  </si>
  <si>
    <t>2024-MSS-RES-01256</t>
  </si>
  <si>
    <t>2021 CODES / SFR / REROOF / ICE AND WATER SHIELD / INSTALL PER IRC AND LISTING / VB / R-3 / SLOPE 4:12 / SINGLE STORY Remove and replace roof/ synthetic underlay/ shingles/</t>
  </si>
  <si>
    <t>5901 MAINVIEW DR</t>
  </si>
  <si>
    <t>2024-MSS-RES-01255</t>
  </si>
  <si>
    <t>2021 CODES / SFR / REROOF / ICE AND WATER SHIELD / INSTALL PER IRC AND LISTING / VB / R-3 / SLOPE 6:12 / SINGLE STORY/ Remove existing roofing material, resheet if necessary. Replace with new synthetic underlayment and GAF asphalt shingles. Remove debris</t>
  </si>
  <si>
    <t>REVE EXTERIORS LLC</t>
  </si>
  <si>
    <t>2369 VILLAGE SQUARE</t>
  </si>
  <si>
    <t>2024-MSS-RES-01254</t>
  </si>
  <si>
    <t>2021 CODES / SFR / REROOF / ICE AND WATER SHIELD / INSTALL PER IRC AND LISTING / VB / R-3 / SLOPE 7:12 / SINGLE STORY/ Remove existing roofing material/ re-sheet if necessary/ Replace with new GAF asphalt shingles and synthetic underlayment</t>
  </si>
  <si>
    <t>4010 CHELSEA DR</t>
  </si>
  <si>
    <t>2024-MSS-RES-01253</t>
  </si>
  <si>
    <t>2021 CODES / SFR / REROOF / ICE AND WATER SHIELD / INSTALL PER IRC AND LISTING / VB / R-3 / SLOPE 3:12 / SINGLE STORY/ Remove and Replace roof/ Synthetic underlay/ shingles/ replacement is due to storm damage/ Observe low slope requirements</t>
  </si>
  <si>
    <t>4118 21ST AVE</t>
  </si>
  <si>
    <t>2024-MSS-RES-01273</t>
  </si>
  <si>
    <t>2021 CODES / SFR / REROOF / ICE AND WATER SHIELD / INSTALL PER IRC AND LISTING / VB / R-3 / SLOPE 8:12 / SINGLE STORYReplace shingles with Malarky Asphalt shingles.  Tear off down to bare wood sheathing/  Install ice and water as per code/ Install GAF underlayment/ 6:12-10:12 pitch.</t>
  </si>
  <si>
    <t>2024-MSS-RES-01252</t>
  </si>
  <si>
    <t>2021 CODES / SFR / REROOF / ICE AND WATER SHIELD / INSTALL PER IRC AND LISTING / VB / R-3 / SLOPE 6:12 / SINGLE STORY/ Reroof: Asphalt to Asphalt/ Complete tear off of existing roofing materials. Installation of new Malarky ice &amp; water and synthetic underlayment according to code. Installation of new Malarky asphalt shingles.</t>
  </si>
  <si>
    <t>SUREROOF</t>
  </si>
  <si>
    <t>6109 LINDA VISTA BLVD</t>
  </si>
  <si>
    <t>2024-MSS-RES-01251</t>
  </si>
  <si>
    <t>2021 CODES / SFR / REROOF / ICE AND WATER SHIELD / INSTALL PER IRC AND LISTING / VB / R-3 / SLOPE 7:12 / TWO STORY/ Due to storm July 26th roof is being torn off and re roofed/ NEW FELT/VAPOR BARRIER GOING DOWN/ WATER AND ICE/ NEW SHINGLES</t>
  </si>
  <si>
    <t>4701 CANYON CREEK BLVD</t>
  </si>
  <si>
    <t>2024-MSS-RES-01250</t>
  </si>
  <si>
    <t>2021 CODES / SFR / REROOF / ICE AND WATER SHIELD / INSTALL PER IRC AND LISTING / VB / R-3 / SLOPE 3:12 / SINGLE STORY/ Remove existing shingles and underlayment/ Install ice/water and synthetic underlayment per code/ Install asphalt shingles per code/ Observe low slope requirements</t>
  </si>
  <si>
    <t>105 TAHOE DR</t>
  </si>
  <si>
    <t>2024-MSS-RES-01275</t>
  </si>
  <si>
    <t>2021 CODES / SFR / REROOF / ICE AND WATER SHIELD / INSTALL PER IRC AND LISTING / VB / R-3 / SLOPE 6:12 / SINGLE STORY/ Replace shingles with GAF asphalt shingles/ tear off to bare wood sheathing/ Install ice and water to code/ install gaf underlayment</t>
  </si>
  <si>
    <t>4119 CHELSEA DR</t>
  </si>
  <si>
    <t>2024-MSS-RES-01278</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</si>
  <si>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</si>
  <si>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2727 DUBLIN ST</t>
  </si>
  <si>
    <t>2024-MSS-RES-01279</t>
  </si>
  <si>
    <t>2021 CODES / SFR / REROOF / ICE AND WATER SHIELD / INSTALL PER IRC AND LISTING / VB / R-3 / SLOPE 8:12 / SINGLE STORY/ Remove existing roofing material/ resheet if necessary/ Replace with new GAF asphalt shingles and synthetic underlayment/ Remove debris</t>
  </si>
  <si>
    <t>5725 GHARRETT AVE</t>
  </si>
  <si>
    <t>2024-MSS-RES-01280</t>
  </si>
  <si>
    <t>2021 CODES / SFR / REROOF / ICE AND WATER SHIELD / INSTALL PER IRC AND LISTING / VB / R-3 / SLOPE 6:12 / SINGLE STORY/ Removing &amp; replacing 15 squares shingles only/ synthetic underlayment/ i + w shield/ Owens Corning Duration</t>
  </si>
  <si>
    <t>2809 MARY JANE BLVD</t>
  </si>
  <si>
    <t>2024-MSS-RES-01286</t>
  </si>
  <si>
    <t>2021 CODES / SFR / REROOF / ICE AND WATER SHIELD / INSTALL PER IRC AND LISTING / VB / R-3 / SLOPE 4:12 / TWO STORY/ Remove existing roofing to bare decking / install new edge metal / install new underlayment including ice &amp; water membrane on all eaves and valleys / install new limited lifetime architectural shingles / install new pipe boots / install new ridge vent and cap</t>
  </si>
  <si>
    <t>6008 LONGVIEW DR</t>
  </si>
  <si>
    <t>2024-MSS-RES-01249</t>
  </si>
  <si>
    <t>716 OAK ST</t>
  </si>
  <si>
    <t>2024-MSS-RES-01248</t>
  </si>
  <si>
    <t>2021 CODES / SFR / REROOF / ICE AND WATER SHIELD / INSTALL PER IRC AND LISTING / VB / R-3 / SLOPE 4:12 / SINGLE STORY/ Complete tear-off and re-roof of asphalt shingles due to storm damaged shingles/ Materials used/ RhinoRoof Ice and water/ Roofnado Stormtread synthetic underlayment/ Malarkey Vista asphalt starter strip, shingles and ridge cap/ GAF continuous ridge vent</t>
  </si>
  <si>
    <t>3 VIRGINIA DR</t>
  </si>
  <si>
    <t>2024-MSS-RES-01246</t>
  </si>
  <si>
    <t>2021 CODES / SFR / REROOF / ICE AND WATER SHIELD / INSTALL PER IRC AND LISTING / VB / R-3 / SLOPE 7:12 / TWO STORY/ Due to July 26 storm roof will be torn off and re roofed/ new shingles/ new felt underlayment</t>
  </si>
  <si>
    <t>305-B BENTLEY PARK LP</t>
  </si>
  <si>
    <t>2024-MSS-RES-01245</t>
  </si>
  <si>
    <t>2021 CODES / SFR / REROOF / ICE AND WATER SHIELD / INSTALL PER IRC AND LISTING / VB / R-3 / SLOPE 7:12 / TWO STORY/ due to July 26 storm roof will be torn off and re roofed/ NEW FELT UNDERLAYMENT/ NEW SHINGLES</t>
  </si>
  <si>
    <t>307-B BENTLEY PARK LP</t>
  </si>
  <si>
    <t>2024-MSS-RES-01244</t>
  </si>
  <si>
    <t>309-B BENTLEY PARK LP</t>
  </si>
  <si>
    <t>2024-MSS-RES-01243</t>
  </si>
  <si>
    <t>2021 CODES / SFR / REROOF / ICE AND WATER SHIELD / INSTALL PER IRC AND LISTING / VB / R-3 / SLOPE 7:12 / TWO STORY/ Due to July26 storm roof will be torn off and re roofed/ NEW FELT UNDERLAYMENT/ NEW SHINGLES</t>
  </si>
  <si>
    <t>305-A BENTLEY PARK LP</t>
  </si>
  <si>
    <t>2024-MSS-RES-01242</t>
  </si>
  <si>
    <t>2021 CODES / SFR / REROOF / ICE AND WATER SHIELD / INSTALL PER IRC AND LISTING / VB / R-3 / SLOPE 7:12 / TWO STORY/ Due to storm July 26 roof will be torn off and re roofed/ NEW FELT UNDERLAYMENT/ NEW SHINGLES</t>
  </si>
  <si>
    <t>307-A BENTLEY PARK LP</t>
  </si>
  <si>
    <t>2024-MSS-RES-01241</t>
  </si>
  <si>
    <t>309-A BENTLEY PARK LP</t>
  </si>
  <si>
    <t>2024-MSS-RES-01240</t>
  </si>
  <si>
    <t>2021 CODES / SFR / REROOF / ICE AND WATER SHIELD / INSTALL PER IRC AND LISTING / VB / R-3 / SLOPE 7:12 / TWO STORY/ Due to storm damage July 26th roof will be torn off and re roofed/ NEW UNDERLAYMENT/ NEW SHINGLES</t>
  </si>
  <si>
    <t>4403 BORDEAUX BLVD</t>
  </si>
  <si>
    <t>2024-MSS-RES-01239</t>
  </si>
  <si>
    <t>2021 CODES / SFR / REROOF / ICE AND WATER SHIELD / INSTALL PER IRC AND LISTING / VB / R-3 / SLOPE 8:12 / SINGLE STORY/ Removing &amp; replacing 39 squares like for like; synthetic underlayment; i + w shield; Certainteed Landmark Weathered Wood</t>
  </si>
  <si>
    <t>5775 PROSPECT DR</t>
  </si>
  <si>
    <t>2024-MSS-RES-01238</t>
  </si>
  <si>
    <t>2021 CODES / SFR / REROOF / ICE AND WATER SHIELD / INSTALL PER IRC AND LISTING / VB / R-3 / SLOPE 6:12 / SINGLE STORY/ Remove &amp; Replace 30# felt, replace w/ a 50-year Malarkey Shingle, Malarkey #1030 Synthetic underlayment, Malarkey Artic ice &amp; Water shield.</t>
  </si>
  <si>
    <t>1580 FOX FIELD DR</t>
  </si>
  <si>
    <t>2024-MSS-RES-01236</t>
  </si>
  <si>
    <t>SFR / Remove existing roofing Install new drip edge ice and water shield Install synthetic underlayment on balance Install 30-year shingles / INSTALL PER IRC AND LISTING / 4.12 / VB / R3</t>
  </si>
  <si>
    <t>2101 S 11TH ST W</t>
  </si>
  <si>
    <t>2024-MSS-RES-01235</t>
  </si>
  <si>
    <t>2021 CODES / SFR / REROOF / ICE AND WATER SHIELD / INSTALL PER IRC AND LISTING / VB / R-3 / SLOPE 4:12 / SINGLE STORY/ tear off and replace roof shingles. ice and water eaves and valleys 30 year architectural shingles ridge cap</t>
  </si>
  <si>
    <t>GREAT SPACES INC</t>
  </si>
  <si>
    <t>421 #13 N DAVIS ST</t>
  </si>
  <si>
    <t>2024-MSS-RES-01234</t>
  </si>
  <si>
    <t>2021 CODES / SFR / RESIDE/ INSTALL PER IRC AND LISTING / VB / R-3 Residing of house, and replacement of windows and doors, no opening dimensions to be changed. **10/17/24 ADDITIONAL SCOPE TO REPLACE ROTTED UNDERSTRUCTURE AS NEEDED**</t>
  </si>
  <si>
    <t>FULL CURL ENTERPRISES LLC</t>
  </si>
  <si>
    <t>2121 1/2 KENSINGTON AVE</t>
  </si>
  <si>
    <t>2024-MSS-RES-01233</t>
  </si>
  <si>
    <t>2021 CODES / SFR / REROOF / ICE AND WATER SHIELD / INSTALL PER IRC AND LISTING / VB / R-3 / SLOPE 5:12 / SINGLE STORY/ Remove and Replace Front area approved by insurance, Synthetic Underlay, shingles, damaged from storm</t>
  </si>
  <si>
    <t>1716 S 09TH ST W</t>
  </si>
  <si>
    <t>2024-MSS-RES-01231</t>
  </si>
  <si>
    <t>2021 CODES / SFR / REROOF / ICE AND WATER SHIELD / INSTALL PER IRC AND LISTING / VB / R-3 / SLOPE 10:12 / SINGLE STORY/ Removing &amp; replacing 18 squares like for like; synthetic underlayment; i + w shield;  Certainteed Landmark Weathered Wood</t>
  </si>
  <si>
    <t>4805 POTTER PARK LP</t>
  </si>
  <si>
    <t>2024-MSS-RES-01230</t>
  </si>
  <si>
    <t>2021 CODES / SFR / REROOF / ICE AND WATER SHIELD / INSTALL PER IRC AND LISTING / VB / R-3 / SLOPE 4:12 / SINGLE STORY/ Removal and proper disposal of existing/old roofing material to wood deck/ ice and water membrane per code/ synthetic underlayment in succeeding courses/ Architectural Shingle System/ ridge vent and hip/ridge shingle.</t>
  </si>
  <si>
    <t>1212 PONDEROSA DR</t>
  </si>
  <si>
    <t>2024-MSS-RES-01228</t>
  </si>
  <si>
    <t>2021 CODES / SFR / REROOF / INSTALL PER IRC AND LISTING / VB / R-3 / SLOPE 4:12 / SINGLE STORY / Remove existing shingles edge metal and underlayment
Install new drip edge, 2 rows of ice and water, synthetic underlayment, shingles with 6 nails per, ridge vent, ridge cap</t>
  </si>
  <si>
    <t>3019 OLD POND RD</t>
  </si>
  <si>
    <t>2024-MSS-RES-01227</t>
  </si>
  <si>
    <t>2021 CODES / SFR / REROOF / ICE AND WATER SHIELD / INSTALL PER IRC AND LISTING / VB / R-3 / SLOPE 4:12 / TWO STORY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t>
  </si>
  <si>
    <t>6112 SKYVIEW DR</t>
  </si>
  <si>
    <t>2024-MSS-RES-01226</t>
  </si>
  <si>
    <t>2021 CODES / SFR / REROOF / ICE AND WATER SHIELD / INSTALL PER IRC AND LISTING / VB / R-3 / SLOPE 8:12 / SINGLE STORY Replace damaged fascia and sheeting on eve/ Completely replace existing 3 layer shingles 1 layer metal roof/ Install new Malarkey ice and water underlayment and synthetic felt underlayment/ Install new Metal Tuff-Rib system.</t>
  </si>
  <si>
    <t>2040 S 14TH ST W</t>
  </si>
  <si>
    <t>2024-MSS-RES-01225</t>
  </si>
  <si>
    <t>2021 CODES / SFR / REROOF / ICE AND WATER SHIELD / INSTALL PER IRC AND LISTING / VB / R-3 / SLOPE 7:12 / TWO STORY/ Removal and proper disposal of existing/old roofing material to wood deck/ Provide and Apply/ice and water membrane per code/Provide and Apply, synthetic underlayment in succeeding courses/ Provide and Apply Architectural Shingle System/Provide and Apply ridge vent and hip/ridge shingle /Provide and apply all related accessories require to complete roofing scope of work.</t>
  </si>
  <si>
    <t>2024-MSS-RES-01224</t>
  </si>
  <si>
    <t>2021 CODES / SFR / REROOF / ICE AND WATER SHIELD / INSTALL PER IRC AND LISTING / VB / R-3 / SLOPE 3:12 / SINGLE STORY/ Remove shingles install new drip edge ice and water on eaves new starter course felt new shingles ridge vent and ridge cap OC duration shingles Observe low slope requirements</t>
  </si>
  <si>
    <t>2325 STRAND AVE</t>
  </si>
  <si>
    <t>2024-MSS-RES-01223</t>
  </si>
  <si>
    <t>2021 CODES / SFR / REROOF / ICE AND WATER SHIELD / INSTALL PER IRC AND LISTING / VB / R-3 / SLOPE 5:12 / SINGLE STORY/ Remove shingles / install new drip edge / ice and water on eaves  / new starter course felt / new shingles/  ridge vent and ridge cap OC duration shingles</t>
  </si>
  <si>
    <t>2823 FLEET ST</t>
  </si>
  <si>
    <t>2024-MSS-RES-01222</t>
  </si>
  <si>
    <t>2021 CODES / SFR / REROOF / ICE AND WATER SHIELD / INSTALL PER IRC AND LISTING / VB / R-3 / SLOPE 4:12 / SINGLE STORY/ Remove shingles / install new drip edge / ice and water on eaves/  new starter course felt / new shingles r/ idge vent and ridge cap / OC duration shingles WILLIAMSBURG GREY</t>
  </si>
  <si>
    <t>4309 BARBARA LN</t>
  </si>
  <si>
    <t>2024-MSS-RES-01221</t>
  </si>
  <si>
    <t>2021 CODES / SFR / REROOF / ICE AND WATER SHIELD / INSTALL PER IRC AND LISTING / VB / R-3 / SLOPE 4:12 / SINGLE STORY/ Remove shingles install new drip edge ice and water on eaves new starter course felt new shingles ridge vent and ridge cap OC duration shingles</t>
  </si>
  <si>
    <t>3029 QUEEN ST</t>
  </si>
  <si>
    <t>2024-MSS-RES-01220</t>
  </si>
  <si>
    <t>2021 CODES / SFR / REROOF / ICE AND WATER SHIELD / INSTALL PER IRC AND LISTING / VB / R-3 / SLOPE 6:12 / SINGLE STORY/ We will remove old shingles/ Install new roof and underlayment/  Roof is a 6/12</t>
  </si>
  <si>
    <t>2228 ROY DR</t>
  </si>
  <si>
    <t>2024-MSS-RES-01219</t>
  </si>
  <si>
    <t>2021 CODES / SFR / REROOF / ICE AND WATER SHIELD / INSTALL PER IRC AND LISTING / VB / R-3 / SLOPE 5:12 / SINGLE STORY/ Due to storm damage - tear off shingles and underlayment. Install synthetic underlayment and asphalt shingles</t>
  </si>
  <si>
    <t>2310 KENSINGTON AVE</t>
  </si>
  <si>
    <t>2024-MSS-RES-01218</t>
  </si>
  <si>
    <t>2021 CODES / DET GAR / REROOF / ICE AND WATER SHIELD / INSTALL PER IRC AND LISTING / VB / U / SLOPE 6:12 / SINGLE STORY /  Due to storm damage /  remove shingles and underlayment /  Install synthetic underlayment and asphalt shingles.</t>
  </si>
  <si>
    <t>5148 CATTLE DR</t>
  </si>
  <si>
    <t>2024-MSS-RES-01217</t>
  </si>
  <si>
    <t>2021 CODES / SFR / REROOF / ICE AND WATER SHIELD / INSTALL PER IRC AND LISTING / VB / R-3 / SLOPE 6:12 / TWO STORY
(Main House)Due to storm damage, tear off shingles and underlayment. Install synthetic underlayment and asphalt shingles.</t>
  </si>
  <si>
    <t>2024-MSS-RES-01212</t>
  </si>
  <si>
    <t>2021 CODES/TOWNHOME/REROOF/Removal of Membrane and recovery board./Install 2 layers 2.6” ISO R30. (Loose lay.)/Install  ½” HD Board. (12 fasteners per.) /60MIL TPO. Fully adhere./24 Gauge Capping Metal/PER CODE &amp; LISTING/TWO STORY/0.5:12/VB/R-3</t>
  </si>
  <si>
    <t>2044 BURLINGTON AVE  APT B</t>
  </si>
  <si>
    <r>
      <rPr>
        <sz val="10"/>
        <color rgb="FF000000"/>
        <rFont val="Arial"/>
        <family val="2"/>
      </rPr>
      <t xml:space="preserve">TED 2U
</t>
    </r>
  </si>
  <si>
    <t>2024-MSS-RES-01211</t>
  </si>
  <si>
    <t>2021 CODES/SFR/REROOF/Removal of top layer membrane./Leave in place existing coverboard assuming coverboard is reusable. /60MIL TPO. Fully Adhere.  /New 12” Turbine fan./New 24Gauge eave metal./New 24Gauge Thru wall scupper. /Remove and reuse existing capping if possible./PER CODE &amp; LISTING/SINGLE STORY/0.5:12/VB/R-3</t>
  </si>
  <si>
    <t>412 W SUSSEX AVE</t>
  </si>
  <si>
    <t>2024-MSS-RES-01210</t>
  </si>
  <si>
    <t>2021 CODES/SFR/REROOF/Remove existing shingles and install new ice and water in valleys and on eaves, two layers of synthetic for underlayment, and new malarkey architectural shingles./PER CODE &amp; LISTING/SINGLE STORY/4:12/VB/R-3</t>
  </si>
  <si>
    <t>2424 MCINTOSH LP</t>
  </si>
  <si>
    <t>2024-MSS-RES-01367</t>
  </si>
  <si>
    <t>2021 CODES / SFR / REROOF / ICE AND WATER SHIELD / INSTALL PER IRC AND LISTING / VB / R-3 / SLOPE 8:12 / SINGLE STORY/ Removing &amp; replacing 30 squares shingles only; synthetic underlayment; i+w shield; GAF Timberline HDZ</t>
  </si>
  <si>
    <t>210 MANSION HEIGHTS DR</t>
  </si>
  <si>
    <t>2024-MSS-RES-01366</t>
  </si>
  <si>
    <t>2021 CODES / SFR / REROOF / ICE AND WATER SHIELD / INSTALL PER IRC AND LISTING / VB / R-3 / SLOPE 5:12 / SINGLE STORY/ Tearing off existing roof, installing new synthetic underlayment, installing new Owens corning shingles and new gutters. Retail job, not due to storm damage.</t>
  </si>
  <si>
    <t>CUSTOM BENT GUTTERS LLC</t>
  </si>
  <si>
    <t>629 FAIRVIEW AVE</t>
  </si>
  <si>
    <t>2024-MSS-RES-01364</t>
  </si>
  <si>
    <t>2021 CODES / DUPLEX/ REROOF / ICE AND WATER SHIELD / INSTALL PER IRC AND LISTING / VB / R-3 / SLOPE 5:12 / TWO STORY/ Replacing existing roof, will install new synthetic underlayment, and install Owen's corning shingles. Due to storm damage/ UNITS A &amp; B</t>
  </si>
  <si>
    <t>909 B DEFOE ST</t>
  </si>
  <si>
    <t>909 A DEFOE ST</t>
  </si>
  <si>
    <t>2024-MSS-RES-01363</t>
  </si>
  <si>
    <t>2021 CODES / SFR / REROOF / ICE AND WATER SHIELD / INSTALL PER IRC AND LISTING / VB / R-3 / SLOPE 4:12 / SINGLE STORY/ This is a re-roof project due to hail/wind storm damage/ APX 1 week to completion once started/ Laminated - 30 Year comp/ shingle rfg.(OC) - w/ felt 26.00 SQ</t>
  </si>
  <si>
    <t>108 PASSAGE CT</t>
  </si>
  <si>
    <t>2024-MSS-RES-01362</t>
  </si>
  <si>
    <t>2021 CODES / SFR / REROOF / ICE AND WATER SHIELD / INSTALL PER IRC AND LISTING / VB / R-3 / SLOPE 4:12 / TWO STORY/ Wind storm in July damaged some shingles/ we are removing the existing shingles and underlayment/ then replacing underlayment and installing new shingles/ We are doing the repairs ourselves.</t>
  </si>
  <si>
    <t>2632 A&amp;B CLARK ST</t>
  </si>
  <si>
    <t>2024-MSS-RES-01361</t>
  </si>
  <si>
    <t>2021 CODES / SFR / REROOF / ICE AND WATER SHIELD / INSTALL PER IRC AND LISTING / VB / R-3 / SLOPE 8:12 / TWO STORY/ This is a re-roof project due to hail/wind storm damage/ APX 1 week to completion once started/ Laminated - 30 Year comp. shingle rfg.(IKO) - w/ felt UNDERLAYMENT 26.00 SQ</t>
  </si>
  <si>
    <t>2627 RODERICK WAY</t>
  </si>
  <si>
    <t>2024-MSS-RES-01360</t>
  </si>
  <si>
    <t>2021 CODES / SFR / REROOF / ICE AND WATER SHIELD / INSTALL PER IRC AND LISTING / VB / R-3 / SLOPE 5:12 / TWO STORY/ Remove and Replace Residential Roof/ Synthetic Underlay/ Shingles/ replacement due to Wind Storm</t>
  </si>
  <si>
    <t>1323 BRIDGECOURT WAY</t>
  </si>
  <si>
    <t>2024-MSS-RES-01355</t>
  </si>
  <si>
    <t>2021 CODES / DET GARAGE/ REROOF / INSTALL PER IRC AND LISTING / VB / U / SLOPE 7:12 / SINGLE STORY
re roof detached garage</t>
  </si>
  <si>
    <t>2024-MSS-RES-01354</t>
  </si>
  <si>
    <t>2021 CODES / DET GARAGE/ REROOF / INSTALL PER IRC AND LISTING / VB / U / SLOPE 7:12 / SINGLE STORY/ Re Roof detached garage/ NEW SHINGLES/ NEW FELT UNDERLAYMENT</t>
  </si>
  <si>
    <t>2024-MSS-RES-01353</t>
  </si>
  <si>
    <t>2021 CODES / DET GARAGE/ REROOF / INSTALL PER IRC AND LISTING / VB / U / SLOPE 7:12 / SINGLE STORY/ Re roof of detached garage/ NEW SHINGLES/ NEW UNDERLAYMENT</t>
  </si>
  <si>
    <t>2024-MSS-RES-01351</t>
  </si>
  <si>
    <t>2021 CODES / SFR / REROOF / ICE AND WATER SHIELD / INSTALL PER IRC AND LISTING / VB / R-3 / SLOPE 5:12 / SINGLE STORY/ SYNTHETIC UNDERLAYMENT/ Clean Deck Re-roof with GAF Gold Pledge Standard Pewter Grey Roofing System.</t>
  </si>
  <si>
    <t>625 CONTINENTAL WAY</t>
  </si>
  <si>
    <t>2024-MSS-RES-01350</t>
  </si>
  <si>
    <t>2021 CODES / SFR / REROOF / ICE AND WATER SHIELD / INSTALL PER IRC AND LISTING / VB / R-3 / SLOPE 8:12 / SINGLE STORY/ Removing &amp; replacing 40 squares shingles only/ synthetic underlayment/ i+w shield/ Certainteed Landmark shingles</t>
  </si>
  <si>
    <t>5619 PROSPECT DR</t>
  </si>
  <si>
    <t>2024-MSS-RES-01349</t>
  </si>
  <si>
    <t>2021 CODES / SFR / REROOF / ICE AND WATER SHIELD / INSTALL PER IRC AND LISTING / VB / R-3 / SLOPE 7:12 / SINGLE STORY/ Remove existing shingles and underlayment. Install ice/water and synthetic underlayment per code. Install asphalt shingles per code.</t>
  </si>
  <si>
    <t>2881 MARY JANE BLVD</t>
  </si>
  <si>
    <t>2024-MSS-RES-01348</t>
  </si>
  <si>
    <t>2021 CODES / SFR / REROOF / ICE AND WATER SHIELD / INSTALL PER IRC AND LISTING / VB / R-3 / SLOPE 7:12 / TWO STORY/ Remove existing shingles and underlayment/ Install ice/water and synthetic underlayment per code/ Install asphalt shingles per code.</t>
  </si>
  <si>
    <t>2632 FLEET ST</t>
  </si>
  <si>
    <t>2024-MSS-RES-01347</t>
  </si>
  <si>
    <t>2021 CODES / SFR / REROOF / ICE AND WATER SHIELD / INSTALL PER IRC AND LISTING / VB / R-3 / SLOPE 4:12 / SINGLE STORY/ Remove existing shingles and underlayment/ Install ice/water and synthetic underlayment per code/ Install asphalt shingles per code.</t>
  </si>
  <si>
    <t>6103 LONGVIEW DR</t>
  </si>
  <si>
    <t>2024-MSS-RES-01346</t>
  </si>
  <si>
    <t>2021 CODES / DET GARAGE / REROOF  / INSTALL PER IRC AND LISTING / VB / U / SLOPE 4:12 / SINGLE STORY/ Removing &amp; replacing 8 squares shingles only/ synthetic underlayment/ i+w shield/ Owens Corning Duration</t>
  </si>
  <si>
    <t>1575 SUNFLOWER DR</t>
  </si>
  <si>
    <t>2024-MSS-RES-01345</t>
  </si>
  <si>
    <t>2021 CODES / SFR / REROOF / ICE AND WATER SHIELD / INSTALL PER IRC AND LISTING / VB / R-3 / SLOPE 5:12 / SINGLE STORY/ Removing &amp; replacing 26 squares main dwelling/ synthetic underlayment; i+w shield/ Owens Corning Duration</t>
  </si>
  <si>
    <t>2024-MSS-RES-01344</t>
  </si>
  <si>
    <t>2021 CODES / SFR / REROOF / ICE AND WATER SHIELD / INSTALL PER IRC AND LISTING / VB / R-3 / SLOPE 8:12 / SINGLE STORY/ Remove &amp; Replace 30# felt, replace w/ a 30-yearownes corning Shingle/ synthetic underlayment/  ice &amp; Water shield.</t>
  </si>
  <si>
    <t>209 W CENTRAL AVE</t>
  </si>
  <si>
    <t>2024-MSS-RES-01343</t>
  </si>
  <si>
    <t>2021 CODES / SFR / REROOF / ICE AND WATER SHIELD / INSTALL PER IRC AND LISTING / VB / R-3 / SLOPE 7:12 / TWO STORY/ Remove &amp; Replace 30# felt, replace w/ a 30-year Malarkey Shingle, Malarkey #1030 Synthetic underlayment, Malarkey Artic ice &amp; Water shield.</t>
  </si>
  <si>
    <t>3101 FLEET ST</t>
  </si>
  <si>
    <t>2024-MSS-RES-01342</t>
  </si>
  <si>
    <t>2021 CODES / SFR / REROOF / ICE AND WATER SHIELD / INSTALL PER IRC AND LISTING / VB / R-3 / SLOPE 5:12 / SINGLE STORY/ Remove &amp; Replace 30# felt, replace w/ a 30-year Malarkey Shingle, Malarkey #1030 Synthetic underlayment, Malarkey Artic ice &amp; Water shield.</t>
  </si>
  <si>
    <t>2612 MARY JANE BLVD</t>
  </si>
  <si>
    <t>2024-MSS-RES-01341</t>
  </si>
  <si>
    <t>2021 CODES / SFR / REROOF / ICE AND WATER SHIELD / INSTALL PER IRC AND LISTING / VB / R-3 / SLOPE 4:12 / SINGLE STORY/ Remove current roofing system down to bare decking and replace with new GAF Gold Pledge applicable roofing system/ This includes double layered underlayment.</t>
  </si>
  <si>
    <t>1105 MARGARET ST</t>
  </si>
  <si>
    <t>2024-MSS-RES-01340</t>
  </si>
  <si>
    <t>2021 CODES / SFR / REROOF / ICE AND WATER SHIELD / INSTALL PER IRC AND LISTING / VB / R-3 / SLOPE 6:12 / SINGLE STORY/ Takeoff old shingles and put new malarkey nex, ice&amp;water per code and synthetic layment</t>
  </si>
  <si>
    <t>411 A-B SW HIGGINS AVE</t>
  </si>
  <si>
    <t>2024-MSS-RES-01338</t>
  </si>
  <si>
    <t>2021 CODES / SFR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</si>
  <si>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412 W CENTRAL AVE</t>
  </si>
  <si>
    <t>2024-MSS-RES-01334</t>
  </si>
  <si>
    <t>2021 CODES / SFR / REROOF / ICE AND WATER SHIELD / INSTALL PER IRC AND LISTING / VB / R-3 / SLOPE 4:12 / SINGLE STORY/ Remove existing roofing/ Install ice and water shield membrane to eaves and valleys and synthetic roofing felt to remaining areas/ Install new architectural shingles</t>
  </si>
  <si>
    <t>6121 HILLVIEW WAY</t>
  </si>
  <si>
    <t>2024-MSS-RES-01333</t>
  </si>
  <si>
    <t>2021 CODES / SFR / REROOF / ICE AND WATER SHIELD / INSTALL PER IRC AND LISTING / VB / R-3 / SLOPE 1:12 / SINGLE STORY/ remove existing roof, install 1/2" R Tech shield overtop of wood decking/ install 60 Mill TPO Membrane overtop of R Tech shield/ install new drip metal around perimeter of roof and cover tape/ Observe low slope requirements</t>
  </si>
  <si>
    <t>1939 BURLINGTON AVE</t>
  </si>
  <si>
    <t>2024-MSS-RES-01332</t>
  </si>
  <si>
    <t>2021 CODES / SFR / REROOF / ICE AND WATER SHIELD / INSTALL PER IRC AND LISTING / VB / R-3 / SLOPE 4:12 / SINGLE STORY/ Remove &amp; Replace 30# felt/ replace w/ a 30-year Malarkey Shingle/ Malarkey #1030 Synthetic underlayment/ Malarkey Artic ice &amp; Water shield.</t>
  </si>
  <si>
    <t>4316 23RD AVE</t>
  </si>
  <si>
    <t>2024-MSS-RES-01330</t>
  </si>
  <si>
    <t>2021 CODES / SFR / REROOF / ICE AND WATER SHIELD / INSTALL PER IRC AND LISTING / VB / R-3 / SLOPE 6:12 / TWO STORY/ Remove existing shingles and underlayment. Install ice/water and synthetic underlayment per code. Install asphalt shingles per code.</t>
  </si>
  <si>
    <t>208 W CENTRAL AVE</t>
  </si>
  <si>
    <t>2024-MSS-RES-01329</t>
  </si>
  <si>
    <t>2021 CODES / SFR / REROOF / ICE AND WATER SHIELD / INSTALL PER IRC AND LISTING / VB / R-3 / SLOPE 7:12 / SINGLE STORY/ Removing &amp; replacing 33 squares shingles only; synthetic underlayment; i+w shield; GAF HDZ shingles</t>
  </si>
  <si>
    <t>6111 HOBSON LN</t>
  </si>
  <si>
    <t>2024-MSS-RES-01328</t>
  </si>
  <si>
    <t>2021 CODES / SFR / REROOF / ICE AND WATER SHIELD / INSTALL PER IRC AND LISTING / VB / R-3 / SLOPE 6:12 / SINGLE STORY/ Removing &amp; replacing 37 squares shingles only; synthetic underlayment; i+w shield; Owens Corning Duration shingles</t>
  </si>
  <si>
    <t>215 MANSION HEIGHTS DR</t>
  </si>
  <si>
    <t>2024-MSS-RES-01327</t>
  </si>
  <si>
    <t>2021 CODES / SFR / REROOF / ICE AND WATER SHIELD / INSTALL PER IRC AND LISTING / VB / R-3 / SLOPE FLAT  / TWO STORY/ Remove and Dispose - Membrane/ Cover board/ Second Layer (Tar)/ Second Later (Cover)/ Existing Gutter/ Damage Fascia/Soffit/ Re-Paint Fascia and Soffit/ Install new 1” EPS Insulation (Correct for Skylight)/ ½” HD ISO Cover board (Fire Rating)/ new 60 Mil TPO/PVC Membrane/ new Clad Drip Edge/ New Pipe Flashings (All)/ Detail Skylight/ New Gutter/ Observe low slope requirements</t>
  </si>
  <si>
    <t>3125 OLD POND RD</t>
  </si>
  <si>
    <t>2024-MSS-RES-01326</t>
  </si>
  <si>
    <t>2021 CODES / SFR / REROOF / ICE AND WATER SHIELD / INSTALL PER IRC AND LISTING / VB / R-3 / SLOPE 4:12 / SINGLE STORY/ Tear Off Existing Asphalt Shingle Roof Down To Decking. Install Ice-Guard 2' Past End Wall (2-Rows) &amp; Synthetic Underlayment. Install New Malarkey Asphalt Roofing System.</t>
  </si>
  <si>
    <t>2505 ARCADIA DR</t>
  </si>
  <si>
    <t>2024-MSS-RES-01325</t>
  </si>
  <si>
    <t>2021 CODES / SFR / REROOF / ICE AND WATER SHIELD / INSTALL PER IRC AND LISTING / VB / R-3 / SLOPE 4:12 / SINGLE STORY/ Reroof from storm damage. Asphalt saturated organic felt 
Yes removing damaged roofing and replacing it. 
Yes I’ll be using an ice and water shield 
Oak ridge algae resistant shingles</t>
  </si>
  <si>
    <t>1930 MCDONALD AVE</t>
  </si>
  <si>
    <t>2024-MSS-RES-01321</t>
  </si>
  <si>
    <t>2619 DEER CANYON CT</t>
  </si>
  <si>
    <t>2024-MSS-RES-01320</t>
  </si>
  <si>
    <t>2626 HIGHWOOD DR</t>
  </si>
  <si>
    <t>2024-MSS-RES-01319</t>
  </si>
  <si>
    <t>2021 CODES / DUPLEX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</si>
  <si>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3460 BANCROFT ST</t>
  </si>
  <si>
    <t>2024-MSS-RES-01318</t>
  </si>
  <si>
    <t>2021 CODES / SFR / REROOF / ICE AND WATER SHIELD / INSTALL PER IRC AND LISTING / VB / R-3 / SLOPE 9:12 / TWO STORY/ Existing roof is being removed and replaced, synthetic underlayment, Owen's Corning shingles, due to storm damage.</t>
  </si>
  <si>
    <t>301 BENTLEY PARK LP</t>
  </si>
  <si>
    <t>2024-MSS-RES-01317</t>
  </si>
  <si>
    <t>2021 CODES / SFR / REROOF / ICE AND WATER SHIELD / INSTALL PER IRC AND LISTING / VB / R-3 / SLOPE 4:12 / SINGLE STORY/ Existing roof is being removed and replaced, synthetic underlayment, Owen's Corning shingles, due to storm damage.</t>
  </si>
  <si>
    <t>1705 IDAHO ST</t>
  </si>
  <si>
    <t>2024-MSS-RES-01316</t>
  </si>
  <si>
    <t>1805 ERNEST AVE</t>
  </si>
  <si>
    <t>2024-MSS-RES-01315</t>
  </si>
  <si>
    <t>2021 CODES / SFR / REROOF / ICE AND WATER SHIELD / INSTALL PER IRC AND LISTING / VB / R-3 / SLOPE 5:12 / DOUBLE STORY/ Existing roof is being removed and replaced, synthetic underlayment, Owen's Corning shingles, due to storm damage.</t>
  </si>
  <si>
    <t>822 DEFOE ST</t>
  </si>
  <si>
    <t>2024-MSS-RES-01314</t>
  </si>
  <si>
    <t>2021 CODES / SFR / REROOF / ICE AND WATER SHIELD / INSTALL PER IRC AND LISTING / VB / R-3 / SLOPE 5:12 / TWO STORY/Existing roof is being removed and replaced, synthetic underlayment, Owen's Corning shingles, due to storm damage.</t>
  </si>
  <si>
    <t>3020 ELDORA LN</t>
  </si>
  <si>
    <t>2024-MSS-RES-01313</t>
  </si>
  <si>
    <t>2021 CODES / SFR / REROOF / ICE AND WATER SHIELD / INSTALL PER IRC AND LISTING / VB / R-3 / SLOPE 7:12 / TWO STORY/ Removing and replacing 25 sq shingles only; Synthetic underlayment; I+W shield; Owens corning duration shingles.</t>
  </si>
  <si>
    <t>2402 MARY JANE BLVD</t>
  </si>
  <si>
    <t>2024-MSS-RES-01312</t>
  </si>
  <si>
    <t>2021 CODES/DET GAR/REROOF/Tear off existing three tab shingles dry in with ice and water shield and synthetic underlayment and re-roof with an architectural shingle / INSTALL PER IRC AND LISTING / 4:12 / VB/U</t>
  </si>
  <si>
    <t>S AND J HOME REPAIRS</t>
  </si>
  <si>
    <t>929 ELM ST</t>
  </si>
  <si>
    <t>2024-MSS-RES-01309</t>
  </si>
  <si>
    <t>2021 CODES / SFR / REROOF / ICE AND WATER SHIELD / INSTALL PER IRC AND LISTING / VB / R-3 / SLOPE 4:12 / SINGLE STORY/Due to storm damage. Tear off shingles and underlayment. Install synthetic underlayment and asphalt shingles.</t>
  </si>
  <si>
    <t>2025 36TH ST</t>
  </si>
  <si>
    <t>2024-MSS-RES-01308</t>
  </si>
  <si>
    <t>SFR / tear off existing asphalt shingles. Install ice and water shield per code, titanium underlayment, new Malarkey Highlander shingles / INSTALL PER IRC AND LISTING / 6:12 / SINGLE STORY / VB/R-3</t>
  </si>
  <si>
    <t>MONTANA RESIDENTIAL BUILDERS AND CUSTOM EXTERIORS LLC</t>
  </si>
  <si>
    <t>1816 MCDONALD AVE</t>
  </si>
  <si>
    <t>2024-MSS-RES-01302</t>
  </si>
  <si>
    <t>2021 CODES / SFR / REROOF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  ICE AND WATER SHIELD / INSTALL PER IRC AND LISTING / VB / R-3 / SLOPE 4:12 / TWO STORY</t>
  </si>
  <si>
    <t>5015 KENDRICK PL</t>
  </si>
  <si>
    <t>2024-MSS-RES-01300</t>
  </si>
  <si>
    <t>2021 CODES / SFR / REROOF / ICE AND WATER SHIELD / INSTALL PER IRC AND LISTING / VB / R-3 / SLOPE 9:12 / TWO STORY/Remove shingles/ install new drip edge ice and water on eaves/ new starter course felt /new shingles ridge vent and ridge cap/ OC Duration shingles</t>
  </si>
  <si>
    <t>3011 RUSTLER DR</t>
  </si>
  <si>
    <t>2024-MSS-RES-01299</t>
  </si>
  <si>
    <t>2021 CODES / SFR / REROOF / ICE AND WATER SHIELD / INSTALL PER IRC AND LISTING / VB / R-3 / SLOPE 6:12 / SINGLE STORY/ Re-roof consisting of tear off existing materials/ synthetic underlayment installation/ Malarkey Highlander shingle installation</t>
  </si>
  <si>
    <t>4780 MONTROSE DR</t>
  </si>
  <si>
    <t>2024-MSS-RES-01298</t>
  </si>
  <si>
    <t>2021 CODES / SFR / REROOF / ICE AND WATER SHIELD / INSTALL PER IRC AND LISTING / VB / R-3 / SLOPE 6:12 / SINGLE STORY/ Re-roof including tear off existing roof/ synthetic underlayment installation/ and Malarkey Highlander shingle installation.</t>
  </si>
  <si>
    <t>2017 S 10TH ST W</t>
  </si>
  <si>
    <t>2024-MSS-RES-01297</t>
  </si>
  <si>
    <t>2018 S 09TH ST W</t>
  </si>
  <si>
    <t>2024-MSS-RES-01296</t>
  </si>
  <si>
    <t>2021 CODES / SFR / REROOF / ICE AND WATER SHIELD / INSTALL PER IRC AND LISTING / VB / R-3 / SLOPE 5:12 / TWO STORY/ We are removing existing roof, using ice and water as per code on all eves and valleys synthetic underlayment on balance of roof 30 yr asphalt shingles new metal and flashing ridge vent.</t>
  </si>
  <si>
    <t>1313 KEMP ST</t>
  </si>
  <si>
    <t>2024-MSS-RES-01295</t>
  </si>
  <si>
    <t>2021 CODES / SFR / REROOF / ICE AND WATER SHIELD / INSTALL PER IRC AND LISTING / VB / R-3 / SLOPE 4:12 / TWO STORY/ Remove existing shingles and underlayment/ Install ice/water and synthetic underlayment per code/ Install asphalt shingles per code.</t>
  </si>
  <si>
    <t>3171 LAMOREUX LN</t>
  </si>
  <si>
    <t>2024-MSS-RES-01294</t>
  </si>
  <si>
    <t>2021 CODES / MOBILE/ REROOF / ICE AND WATER SHIELD / INSTALL PER IRC AND LISTING / VB / R-3 / SLOPE 3:12 / SINGLE STORY/ This permit is for trailer #26* Remove existing shingles and underlayment/ Install ice/water and synthetic underlayment per code/ Install asphalt shingles per code/Observe low slope requirements</t>
  </si>
  <si>
    <t>1839 SHERWOOD ST</t>
  </si>
  <si>
    <t>2024-MSS-RES-01292</t>
  </si>
  <si>
    <t>2021 CODES / SFR / REROOF / ICE AND WATER SHIELD / INSTALL PER IRC AND LISTING / VB / R-3 / SLOPE 6:12 / SINGLE STORY/ Remove existing shingles and underlayment/ Install ice/water and synthetic underlayment per code/ Install asphalt shingles per code/</t>
  </si>
  <si>
    <t>6319 ANDREA LN</t>
  </si>
  <si>
    <t>2024-MSS-RES-01291</t>
  </si>
  <si>
    <t>2021 CODES / SFR / REROOF / ICE AND WATER SHIELD / INSTALL PER IRC AND LISTING / VB / R-3 / SLOPE 5:12 / SINGLE STORY/ Remove existing shingles and underlayment/ Install ice/water and synthetic underlayment per code/ Install asphalt shingles per code.</t>
  </si>
  <si>
    <t>5055 GERALDINE CT</t>
  </si>
  <si>
    <t>2024-MSS-RES-01288</t>
  </si>
  <si>
    <t>2021 CODES / SFR / REROOF / ICE AND WATER SHIELD / INSTALL PER IRC AND LISTING / VB / R-3 / TWO STORY/ Remove existing roof to deck, install new single ply membrane, drip edge to perimeter, and seal all penetrations/ Observe low slope requirements</t>
  </si>
  <si>
    <t>1327 ARTHUR AVE</t>
  </si>
  <si>
    <t>2024-MSS-RES-01287</t>
  </si>
  <si>
    <t>2021 CODES / SFR / REROOF / ICE AND WATER SHIELD / INSTALL PER IRC AND LISTING / VB / R-3 / SLOPE 4:12 / SINGLE STORY/ Remove old roofing Install ice and water shield/ Install synthetic underlayment/ Install ridge vent and ridge cap/ Install style d metal/ Install Malarkey shingles</t>
  </si>
  <si>
    <t>7147 JOY DR</t>
  </si>
  <si>
    <t>2024-MSS-RES-01155</t>
  </si>
  <si>
    <t>2021 CODES / TOWNHOME  / BUILDING B / #4 / GRANDVUE VILLAGE CONDO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</si>
  <si>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#08 BRIDGER CT</t>
  </si>
  <si>
    <t>2024-MSS-RES-01154</t>
  </si>
  <si>
    <t>2021 CODES / TOWNHOME  / BUILDING A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</si>
  <si>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#03 BRIDGER CT</t>
  </si>
  <si>
    <t>2024-MSS-RES-01153</t>
  </si>
  <si>
    <t>2021 CODES / TOWNHOME  / BUILDING D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</si>
  <si>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#14 BRIDGER CT</t>
  </si>
  <si>
    <t>2024-MSS-RES-01152</t>
  </si>
  <si>
    <t>2021 CODES / TOWNHOME  / BUILDING D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</si>
  <si>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#13 BRIDGER CT</t>
  </si>
  <si>
    <t>2024-MSS-RES-01151</t>
  </si>
  <si>
    <t>2021 CODES / TOWNHOME  / BUILDING A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</si>
  <si>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#01 BRIDGER CT</t>
  </si>
  <si>
    <t>2024-MSS-RES-01150</t>
  </si>
  <si>
    <t>2021 CODES / TOWNHOME  / BUILDING E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</si>
  <si>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#19 BRIDGER CT</t>
  </si>
  <si>
    <t>2024-MSS-RES-01149</t>
  </si>
  <si>
    <t>2021 CODES / TOWNHOME  / BUILDING B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</si>
  <si>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#06 BRIDGER CT</t>
  </si>
  <si>
    <t>2024-MSS-RES-01148</t>
  </si>
  <si>
    <t>2021 CODES / TOWNHOME  / BUILDING A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</si>
  <si>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#04 BRIDGER CT</t>
  </si>
  <si>
    <t>2024-MSS-RES-01147</t>
  </si>
  <si>
    <t>2021 CODES / TOWNHOME  / BUILDING B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</si>
  <si>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#05 BRIDGER CT</t>
  </si>
  <si>
    <t>2024-MSS-RES-01146</t>
  </si>
  <si>
    <t>2021 CODES / TOWNHOME  / BUILDING E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</si>
  <si>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#20 BRIDGER CT</t>
  </si>
  <si>
    <t>2024-MSS-RES-01125</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</si>
  <si>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 /Provide and apply all related accessories require to complete roofing scope of work./PER CODE &amp; LISTING/TWO STORY/5:12/VB/R-3</t>
  </si>
  <si>
    <t>415 BROOKS ST</t>
  </si>
  <si>
    <t>2024-MSS-RES-01124</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</si>
  <si>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STORY/4:12/VB/R-3</t>
  </si>
  <si>
    <t>1909 36TH ST</t>
  </si>
  <si>
    <t>2024-MSS-RES-01123</t>
  </si>
  <si>
    <t>2021 CODES/SFR/REROOF/Remove old Roofing Install synthetic underlayment Install ice and water shield Install Malarkey Vista shingles/Install style d metal Install Ridge vent/PER CODE &amp; LISTING/SINGLE STORY/5:12/VB/R-3</t>
  </si>
  <si>
    <t>7015 ALISHA DR</t>
  </si>
  <si>
    <t>2024-MSS-RES-01122</t>
  </si>
  <si>
    <t>2021 CODES/SFR/REROOF/Remove existing roof and dispose. Install: ice and water shield, synthetic underlay, new style-D drip edge metal, new plumbing pipe boots. Architectural  Shingles and Cap, and continuous ridge venting./PER CODE &amp; LISTING/SINGLE STORY/5:12/VB/R-3</t>
  </si>
  <si>
    <t>665 NORTH AVE E</t>
  </si>
  <si>
    <t>2024-MSS-RES-01121</t>
  </si>
  <si>
    <t>SFR / Remove existing shingles and underlayment. Install ice/water and synthetic underlayment per code. Install asphalt shingles per code. / INSTALL PER IRC AND LISTING / 4:12 TWO STORY / VB/R-3</t>
  </si>
  <si>
    <t>6000 SKYVIEW DR</t>
  </si>
  <si>
    <t>2024-MSS-RES-01120</t>
  </si>
  <si>
    <t>SFR / Remove existing shingles and underlayment. Install ice/water and synthetic underlayment per code. Install asphalt shingles per code. / INSTALL PER IRC AND LISTING / 4:12 / TWO STORY / VB/R-3</t>
  </si>
  <si>
    <t>5610 LONGVIEW DR</t>
  </si>
  <si>
    <t>2024-MSS-RES-01119</t>
  </si>
  <si>
    <t>SFR / Remove existing shingles and underlayment. Install ice/water and synthetic underlayment per code. Install asphalt shingles per code / INSTALL PER IRC AND LISTING / 8:12 / 2 STORY / VB/R-3</t>
  </si>
  <si>
    <t>1815 S 10TH ST W</t>
  </si>
  <si>
    <t>2024-MSS-RES-01118</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</si>
  <si>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</si>
  <si>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HOME IMPROVEMENT AND LANDSCAPING</t>
  </si>
  <si>
    <t>1859 E BROADWAY</t>
  </si>
  <si>
    <t>2024-MSS-RES-01117</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</si>
  <si>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</si>
  <si>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1857 E BROADWAY</t>
  </si>
  <si>
    <t>2024-MSS-RES-01116</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</si>
  <si>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</si>
  <si>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1855 E BROADWAY</t>
  </si>
  <si>
    <t>2024-MSS-RES-01115</t>
  </si>
  <si>
    <t>TOWNHOME / Remove existing shingles/replace with synthetic underlayment, ice and water shield per code, D metal, replace with Certainted Landmark Weathered Wood architectural shingles, use starter, ridge, and hip shingles, where applicable./ INSTALL PER IRC AND LISTING / 8:12 / 2 STORY / VB/R-3</t>
  </si>
  <si>
    <t>1853 E BROADWAY</t>
  </si>
  <si>
    <t>2024-MSS-RES-01114</t>
  </si>
  <si>
    <t>SFR / Remove existing shingles and underlayment. Install ice/water and synthetic underlayment per code. Install asphalt shingles per code / INSTALL PER IRC AND LISTING / 6:12 / 2 STORY / VB/R-3</t>
  </si>
  <si>
    <t>4340 BORDEAUX BLVD</t>
  </si>
  <si>
    <t>2024-MSS-RES-01113</t>
  </si>
  <si>
    <t>SFR / Remove existing shingles and underlayment. Install ice/water and synthetic underlayment per code. Install asphalt shingles per code / INSTALL PER IRC AND LISTING / 3:12 / OBSERVE LOW SLOPE REQUIREMENTS / 1 STORY / VB/R-3</t>
  </si>
  <si>
    <t>104 TAHOE DR</t>
  </si>
  <si>
    <t>2024-MSS-RES-01110</t>
  </si>
  <si>
    <t>2021 CODES/SFR/REROOF/Due to storm damage - remove shingles and underlayment. Install synthetic underlayment, ice &amp; water and asphalt shingles./PER CODE &amp; LISTING/OBSERVE LOW SLOPE RQRMTS/SINGLE STORY/3:12/VB/R-3</t>
  </si>
  <si>
    <t>2406 W KENT AVE</t>
  </si>
  <si>
    <t>2024-MSS-RES-01105</t>
  </si>
  <si>
    <t>2021 CODES/SFR/REROOF/Remove existing shingles and underlayment. Install ice/water and synthetic underlayment per code. Install asphalt shingles per code./PER CODE &amp; LISTING/OBSERVE LOW SLOPE RQRMTS/TWO STORY/2:12/VB/R-3</t>
  </si>
  <si>
    <t>2311 43RD ST</t>
  </si>
  <si>
    <t>2024-MSS-RES-01103</t>
  </si>
  <si>
    <t>2021 CODES/SFR/REROOF/Removing &amp; replacing 25 squares like for like, synthetic underlayment, i + w shield, Owens Corning Duration shingles &amp; re-deck 1 small portion/PER CODE &amp; LISTING/SINGLE STORY/4:12/VB/R-3</t>
  </si>
  <si>
    <t>2734 FLEET ST</t>
  </si>
  <si>
    <t>2024-MSS-RES-01102</t>
  </si>
  <si>
    <t>2021 CODES/SFR/REROOF/Full Roof Replacement - Clean Deck- Ice and water sheild on eaves and rakes- felt buster on the remainder of the home. drip edge around the perimeter. starter around the perimeter. 6 nails per shingle as required by gold pledge standard. Adequate ventilation. Please let me know what else you need./PER CODE &amp; LISTING/SINGLE STORY/4:12/VB/R-3</t>
  </si>
  <si>
    <t>1931 34TH ST</t>
  </si>
  <si>
    <t>2024-MSS-RES-01101</t>
  </si>
  <si>
    <t>2021 CODES/SFR/REROOF/TEAR OFF TITANIUM UDL/ICE &amp; WATER/ARCH SHINGLES/PER CODE &amp; LISTING/TWO STORY/5:12/VB/R-3</t>
  </si>
  <si>
    <t>SORUM CONSTRUCTION LLC</t>
  </si>
  <si>
    <t>5609 GHARRETT AVE</t>
  </si>
  <si>
    <t>2024-MSS-RES-01098</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</si>
  <si>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STORY/4:12/VB/R-3</t>
  </si>
  <si>
    <t>2024-MSS-RES-01097</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</si>
  <si>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LISTING/TWO STORY/4:12/VB/R-3</t>
  </si>
  <si>
    <t>2024-MSS-RES-01096</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</si>
  <si>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</si>
  <si>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2024-MSS-RES-01095</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</si>
  <si>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STORY/5:12/VB/R-3</t>
  </si>
  <si>
    <t>1017 RONAN ST</t>
  </si>
  <si>
    <t>2024-MSS-RES-01094</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</si>
  <si>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</si>
  <si>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2845 MARY JANE BLVD</t>
  </si>
  <si>
    <t>2024-MSS-RES-01092</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</si>
  <si>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</si>
  <si>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1601 S 09TH ST W</t>
  </si>
  <si>
    <t>2024-MSS-RES-01091</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</si>
  <si>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STORY/8:12/VB/R-3</t>
  </si>
  <si>
    <t>201 HASTINGS AVE</t>
  </si>
  <si>
    <t>2024-MSS-RES-01090</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</si>
  <si>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STORY/4:12/VB/R-3</t>
  </si>
  <si>
    <t>1813 MCDONALD AVE</t>
  </si>
  <si>
    <t>2024-MSS-RES-01089</t>
  </si>
  <si>
    <t>110 ARROWHEAD DR</t>
  </si>
  <si>
    <t>2024-MSS-RES-01088</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</si>
  <si>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STORY/SINGLE STORY/4:12/VB/R-3</t>
  </si>
  <si>
    <t>1735 S 04TH ST W</t>
  </si>
  <si>
    <t>2024-MSS-RES-01087</t>
  </si>
  <si>
    <t>2021 CODES/SFR/TEAR OFF/TEAR OFF/Re-roof including synthetic ice &amp; water underlayment and Malarkey Highlander shingles due to the wind storm at the end of July 2024./PER CODE &amp; LISTING/TWO STORY/4:12/VB/R-3</t>
  </si>
  <si>
    <t>1502 RATTLESNAKE CT</t>
  </si>
  <si>
    <t>2024-MSS-RES-01086</t>
  </si>
  <si>
    <t>2021 CODES/SFR/REROOF/TEAR OFF/Residential re-roof including synthetic underlayment, Malarkey Highlander shingles. Re-roof is due to storm damage./PER CODE &amp; LISTING/OBSERVE LOW SLOPE RQRMTS/SINGLE STORY/3:12/VB/R-3</t>
  </si>
  <si>
    <t>2335 GERALD AVE</t>
  </si>
  <si>
    <t>2024-MSS-RES-01072</t>
  </si>
  <si>
    <t>2021 CODES/SFR/REROOF/Remove Existing Roofing and install synthetic underlayment, ice &amp; water and Asphalt shingles due to storm damage/PER CODE &amp; LISTING/SIGNLE STORY/4:12/VB/R-3</t>
  </si>
  <si>
    <t>2405 NORTH AVE W</t>
  </si>
  <si>
    <t>2024-MSS-RES-01068</t>
  </si>
  <si>
    <t>2021 CODES/SFR/REROOF/Remove Existing Roofing and install synthetic underlayment, ice &amp; water and Asphalt shingles due to storm damage/PER CODE &amp; LISTING/SINGLE STORY/8:12/VB/R-3</t>
  </si>
  <si>
    <t>614 SPANISH PEAKS DR</t>
  </si>
  <si>
    <t>2024-MSS-RES-01067</t>
  </si>
  <si>
    <t>2021 CODES/SFR/REROOF/Remove Existing Roofing and install synthetic underlayment, ice &amp; water and Asphalt shingles due to storm damage/PER CODE &amp; LISTING/SINGLE STORY/4:12/VB/R-3</t>
  </si>
  <si>
    <t>2904 BANCROFT ST</t>
  </si>
  <si>
    <t>2024-MSS-RES-01062</t>
  </si>
  <si>
    <t>2021 CODES/SFR/REROOF/Remove shingles install new drip edge ice and water on eaves new starter course felt new shingles ridge vent and ridge cap. Oc flex shingles excludes metal/PER CODE &amp; LISTING/TWO STORY/10:12/VB/R-3</t>
  </si>
  <si>
    <t>2727 PINNACLE PL</t>
  </si>
  <si>
    <t>2024-MSS-RES-01047</t>
  </si>
  <si>
    <t>2021 CODES/SFR/REROOF/Remove shingles install new drip edge ice and water on eaves new starter course felt new shingles ridge vent and ridge cap/PER CODE &amp; LISTING/SINGLE STORY/4:12/VB/R-3</t>
  </si>
  <si>
    <t>2318 LEO AVE</t>
  </si>
  <si>
    <t>2024-MSS-RES-01017</t>
  </si>
  <si>
    <t>2021 CODES/SFR/REROOF/Remove existing roof and install ice &amp; water, new underlayment and malarkey legacy's with all components to the 2021 IBC./PER CODE &amp; LISTING/OBSERVE LOW SLOPE REQUIREMENTS/SINGLE STORY/2:12/VB/R-3
LAP UNDERLAYMENT 19 INCHES FOR ASPHALT SHINGLE APPLICATION ON ROOFS WITH SLOPES 2:12 UP TO 4:12. IWP IS REQUIRED AS PRESCRIBED IN CODE. ASPHALT SHINGLES CANNOT BE INSTALLED ON SLOPES LESS THAN 2:12.</t>
  </si>
  <si>
    <t>407 W SUSSEX AVE</t>
  </si>
  <si>
    <t>2024-MSS-RES-01000</t>
  </si>
  <si>
    <t>SFR / Tear off existing asphalt shingles felt drip edge.install double row ice and water shield. Continental synthetic felt.drip edge. Malarkey Highlander limited lifetime architectural shingles. Ridge vent and cap and pipe flashings. / INSTALL PER IRC AND LISTING /  5/12 pitch / VB / R3</t>
  </si>
  <si>
    <t>4595 GHARRETT AVE</t>
  </si>
  <si>
    <t>2024-MSS-RES-01209</t>
  </si>
  <si>
    <t>6006 BRUSETT DR</t>
  </si>
  <si>
    <t>2024-MSS-RES-01208</t>
  </si>
  <si>
    <t>2021 CODES/SFR/REROOF/Remove existing shingles and underlayment. Install ice/water and synthetic underlayment per code. Install asphalt shingles per code./PER CODE &amp; LISTING/TWO STORY/4:12/VB/R-3</t>
  </si>
  <si>
    <t>2024 KEMP ST</t>
  </si>
  <si>
    <t>2024-MSS-RES-01207</t>
  </si>
  <si>
    <t>2021 CODES/SFR/REROOF/Re-roofing 33 squares shingle to shingle; synthetic underlayment; i + w shield; Certainteed Landmark/PER CODE &amp; LISTING/SINGLE STORY/8:12/VB/R-3</t>
  </si>
  <si>
    <t>2616 MUIRFIELD CT</t>
  </si>
  <si>
    <t>2024-MSS-RES-01206</t>
  </si>
  <si>
    <t>2021 CODES/SFR/REROOF/TEAR OFF/Malarkey #1031 Synthetic Secure Start Plus/Malarkey Ice &amp; Water 401 Arctic Seal/Malarkey Highlander Nex AR Natural Wood/PER CODE &amp; LISTING/SINGLE STORY/4:12/VB/R-3</t>
  </si>
  <si>
    <t>1915 35TH ST</t>
  </si>
  <si>
    <t>2024-MSS-RES-01205</t>
  </si>
  <si>
    <t>2021 CODES/SFR/REROOF/Tear off existing roof and re-roof./PER CODE &amp; LISTING/SINGLE STORY/5:12/VB/R-3/ BIGFOOT ICE AND WATER/ NEW BFS SYNTHETIC UNDERLAYMENT/ MALARKEY STARTER STRIP/ SHINGLES AND CANP/ GAF RIDGE VENT</t>
  </si>
  <si>
    <t>1729 W SUSSEX AVE</t>
  </si>
  <si>
    <t>2024-MSS-RES-01204</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</si>
  <si>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STORY/5:12/VB/R-3</t>
  </si>
  <si>
    <t>845 CLEVELAND ST</t>
  </si>
  <si>
    <t>2024-MSS-RES-01203</t>
  </si>
  <si>
    <t>2021 CODES/SFR/REROOF/Remove existing roofing / Install Ice and water shield along all eves and valleys to code/ Install UDL 30 synthetic underlayment to rest of structure / Install New Malarkey Vista shingles, drip edge, pipe boots, ridge vents/PER CODE &amp; LISTING/TWO STORY/6:12/VB/R-3</t>
  </si>
  <si>
    <t>1527 RATTLESNAKE CT</t>
  </si>
  <si>
    <t>2024-MSS-RES-01202</t>
  </si>
  <si>
    <t>2021 CODES/SFR/REROOF/Remove existing roofing / Install Ice and water shield along all eves and valleys to code/ Install UDL 30 synthetic underlayment to rest of structure / Install New Malarkey Vista shingles, drip edge, pipe boots, ridge vents/PER CODE &amp; LISTING/SINGLE STORY/4:12/VB/R-3</t>
  </si>
  <si>
    <t>2000 S 08TH ST W</t>
  </si>
  <si>
    <t>2024-MSS-RES-01201</t>
  </si>
  <si>
    <t>2021 CODES/SFR / Remove and replace garage shingles. Synthetic underlayment, architectural shingles /OBSERVE LOW SLOPE RQRMTS/INSTALL PER IRC AND LISTING/SINGLE STORY/3:12/VB/R-3</t>
  </si>
  <si>
    <t>6217 LINDA VISTA BLVD</t>
  </si>
  <si>
    <t>2024-MSS-RES-01200</t>
  </si>
  <si>
    <t>2021 CODES/SFR/REROOF/Remove shingles install new drip edge ice and water on eaves new starter course felt new shingles ridge vent and ridge cap, certainTeed shingles/PER CODE &amp; LISTING/SINGLE STORY/6:12/VB/R-3</t>
  </si>
  <si>
    <t>4312 WILD FOX</t>
  </si>
  <si>
    <t>2024-MSS-RES-01198</t>
  </si>
  <si>
    <t>2021 CODES/SFR/REROOF/Tear off existing three tab shingles dry in with ice and water shield and synthetic underlayment and reshingle with architectural shingles/PER CODE &amp; LISTING/SINGLE STORY/6:12/VB/R-3</t>
  </si>
  <si>
    <t>2024-MSS-RES-01197</t>
  </si>
  <si>
    <t>2021 CODES/SFR/REROOF/Remove and Replace Roof, Synthetic Underlay, ice &amp; water, shingles, replacement due to storm damage/PER CODE &amp; LISTING/SINGLE STORY/4:12/VB/R-3</t>
  </si>
  <si>
    <t>5707 HILLVIEW WAY</t>
  </si>
  <si>
    <t>2024-MSS-RES-01196</t>
  </si>
  <si>
    <t>2021 CODES/SFR/REROOF/Remove and Replace roof. Synthetic underlay, ice &amp; water, shingles, replacement due to storm damage/PER CODE &amp; LISTING/TWO STORY/6:12/VB/R-3</t>
  </si>
  <si>
    <t>2943 MARY JANE BLVD</t>
  </si>
  <si>
    <t>2024-MSS-RES-01195</t>
  </si>
  <si>
    <t>2021 CODES/SFR/REROOF/Re-roofing 19 squares shingle to shingle; synthetic underlayment; i + w shield; Owens Corning Duration shingles/PER CODE &amp; LISTING/SINGLE STORY/7:12/VB/R-3</t>
  </si>
  <si>
    <t>5515 PROSPECT DR</t>
  </si>
  <si>
    <t>2024-MSS-RES-01194</t>
  </si>
  <si>
    <t>SFR / Remove existing roof new ice and water shield synthetic underlayment 30-year asphalt shingles / INSTALL PER IRC AND LISTING / 4.12 / VB / R3</t>
  </si>
  <si>
    <t>2212 W CENTRAL AVE</t>
  </si>
  <si>
    <t>2024-MSS-RES-01193</t>
  </si>
  <si>
    <t>2021 CODES/SFR/REROOF/Shingle roof tear off and replacement. Granular ice and water and synthetic underlayment beong used for new roof./PER CODE &amp; LISTING/TWO STORY/4:12/VB/R-3</t>
  </si>
  <si>
    <t>COMPLETE METAL SOLUTIONS LLC</t>
  </si>
  <si>
    <t>4065 KALEIGH CT</t>
  </si>
  <si>
    <t>2024-MSS-RES-01192</t>
  </si>
  <si>
    <t>2021 CODES/SFR/REROOF/Remove existing shingles and underlayment. Install ice/water and synthetic underlayment per code. Install asphalt shingles per code./PER CODE &amp; LISTING/SINGLE STORY/9:12/VB/R-3</t>
  </si>
  <si>
    <t>6111 AVON LN</t>
  </si>
  <si>
    <t>2024-MSS-RES-01191</t>
  </si>
  <si>
    <t>2021 CODES/SFR/REROOF/Remove existing shingles and underlayment. Install ice/water and synthetic underlayment per code. Install asphalt shingles per code./PER CODE &amp; LISTING/TWO STORY/9:12/VB/R-3</t>
  </si>
  <si>
    <t>2698 FLEET ST</t>
  </si>
  <si>
    <t>2024-MSS-RES-01190</t>
  </si>
  <si>
    <t>2021 CODES/SFR/REROOF/Re roof remove old install ice and water synthetic underlayment and 30 yr asphalt shingles/PER CODE &amp; LISTING/SINGLE STORY/4:12/VB/R-3</t>
  </si>
  <si>
    <t>1709 S 10TH ST W</t>
  </si>
  <si>
    <t>2024-MSS-RES-01189</t>
  </si>
  <si>
    <t>2021 CODES/SFR/REROOF/Remove existing shingles and underlayment. Install ice/water and synthetic underlayment per code. Install asphalt shingles per code./PER CODE &amp; LISTING/TWO STORY/7:12/VB/R-3</t>
  </si>
  <si>
    <t>1520 SHADOW LN</t>
  </si>
  <si>
    <t>2024-MSS-RES-01188</t>
  </si>
  <si>
    <t>2021 CODES/SFR/REROOF/Storm Damage. Remove and replace existing shingles. Ice &amp; water along eaves and valleys, synthetic underlayment remainder. W metal in valley. GAF shingle./PER CODE &amp; LISTING/SINGLE STORY/6:12/VB/R-3</t>
  </si>
  <si>
    <t>3560 JACK DR</t>
  </si>
  <si>
    <t>2024-MSS-RES-01187</t>
  </si>
  <si>
    <t>2021 CODES/SFR/REROOF/Storm Damage. Remove and Replace existing shingles. Ice &amp; water along eaves and valleys, synthetic underlayment remainder of roof. W metal in valleys. GAF shingle./PER CODE &amp; LISTING/TWO STORY/6:12/VB/R-3</t>
  </si>
  <si>
    <t>5004 ELK HILLS CT</t>
  </si>
  <si>
    <t>2024-MSS-RES-01186</t>
  </si>
  <si>
    <t>2021 CODES/SFR/REROOF/11' x 20' Covered porch roof with exposed framing. 1x6 tongue and groove roof decking. 60 LNFT of 1x6 to be removed and replaced as well as fascia board, before new roof installed. Existing asphalt roll roof to be removed. 30 LB felt paper underlayment, with Shelterguard Galvanized metal roof with new corner trim and flashing. Existing gutter to be reinstalled after new roof./PER CODE &amp; LISTING/OBSERVE LOW SLOPE RQRMTS/SINGLE STORY/2:12/VB/R-3</t>
  </si>
  <si>
    <t>245 WOODFORD ST</t>
  </si>
  <si>
    <t>2024-MSS-RES-01185</t>
  </si>
  <si>
    <t>2021 CODES/SFR/REROOF/Remove and Replace Roof, ice &amp; water, synthetic underlay, shingles, repair due to storm/PER CODE &amp; LISTING/</t>
  </si>
  <si>
    <t>5785 GHARRETT AVE</t>
  </si>
  <si>
    <t>2024-MSS-RES-01184</t>
  </si>
  <si>
    <t>2021 CODES/DET GARAGE/Re-roof for detached garage. Existing roofing material removal, synthetic underlayment installation, Malarkey Highlander Shingles to be installed./PER CODE &amp; LISTING/SINGLE STORY/5:12/VB/U</t>
  </si>
  <si>
    <t>2024-MSS-RES-01183</t>
  </si>
  <si>
    <t>2021 CODES/SFR/REROOF/Remove and Replace Roof, synthetic underlay, ice &amp; water, shingles, storm damage/PER CODE &amp; LISTING/SINGLE STORY/5:12/VB/R-3</t>
  </si>
  <si>
    <t>2635 ARCADIA DR</t>
  </si>
  <si>
    <t>2024-MSS-RES-01182</t>
  </si>
  <si>
    <t>2021 CODES/SFR/REROOF/Remove and Replace roof, synthetic underlay, ice &amp; water, shingles, replacement due to storm/PER CODE &amp; LISTING/TWO STORY/8:12/VB/R-3</t>
  </si>
  <si>
    <t>2409 FLEET ST</t>
  </si>
  <si>
    <t>2024-MSS-RES-01181</t>
  </si>
  <si>
    <t>2021 CODE/SFR/REROOF/Remove existing roof to the deck. Install new underlayment, ice &amp; water and Malarkey Highlanders along with all components to the 2021 IBC./PER CODE &amp; LISTING/SINGLE STORY/6:12/VB/R-3</t>
  </si>
  <si>
    <t>6002 BRUSETT DR</t>
  </si>
  <si>
    <t>2024-MSS-RES-01180</t>
  </si>
  <si>
    <t>2021 CODES/SFR/REROOF/Remove and replace roof and install Gutter Screens. Underlayment is synthetic, ice &amp; water, shingles./PER CODE &amp; LISTING/TWO STORY/4:12/VB/R-3</t>
  </si>
  <si>
    <t>5912 HELENA DR</t>
  </si>
  <si>
    <t>2024-MSS-RES-01179</t>
  </si>
  <si>
    <t>2021 CODES/SFR/REROOF/Remove existing roofing / Install Ice and water shield along all eves and valleys to code/ Install UDL 30 synthetic underlayment to rest of structure / Install New Malarkey Vista shingles, drip edge, pipe boots, ridge vents/PER CODE &amp; LISTING/SINGLE STORY/7:12/VB/R-3</t>
  </si>
  <si>
    <t>4170 BIRDIE CT</t>
  </si>
  <si>
    <t>2024-MSS-RES-01178</t>
  </si>
  <si>
    <t>2021 CODES/SFR/REROOF/Remove and replace roof, synthetic underlay, ice &amp; water, shingles, Reroof is due to storm damage./PER CODE &amp; LISTING/TWO STORY/7:12/VB/R-3</t>
  </si>
  <si>
    <t>3852 LEXINGTON AVE</t>
  </si>
  <si>
    <t>2024-MSS-RES-01177</t>
  </si>
  <si>
    <t>2021 CODES/SFR/REROOF/Remove Existing / Synthetic / Asphalt Shingles / ICE AND WATER SHIELD / /PER CODE &amp; LISTING/SINGLE STORY/5:12/VB/R-3</t>
  </si>
  <si>
    <t>2403 FLEET ST</t>
  </si>
  <si>
    <t>2024-MSS-RES-01172</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</si>
  <si>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STORY/5:12/VB/R-3</t>
  </si>
  <si>
    <t>215 SENTINEL AVE</t>
  </si>
  <si>
    <t>2024-MSS-RES-01171</t>
  </si>
  <si>
    <t>2021 CODES/SFR/REROOF/Remove old roofing Install ice and water shield Install synthetic underlayment Install Malarkey shingles/Install style d metal install ridge vent/PER CODE &amp; LISTING/SINGLE STORY/6:12/VB/R-3</t>
  </si>
  <si>
    <t>2835 WOODLAND AVE</t>
  </si>
  <si>
    <t>2024-MSS-RES-01169</t>
  </si>
  <si>
    <t>2021 CODES/SFR/REROOF/Remove existing roofing to bare decking / install new edge metal / install new underlayment including ice &amp; water membrane on all eaves and valleys / install new limited lifetime architectural shingles / install new pipe boots / install new ridge vent and cap/PER CODE &amp; LISTING/SINGLE STORY/4:12/VB/R-3</t>
  </si>
  <si>
    <t>4309 23RD AVE</t>
  </si>
  <si>
    <t>2024-MSS-RES-01168</t>
  </si>
  <si>
    <t>2021 CODES/DET GARAGE/REROOF/Remove old roofing Install synthetic underlayment Install ice and water shield Install PRESIDENTIAL SHINGLES install style d metal/PER CODE &amp; LISTING/SINGLE STORY/5:12/VB/U</t>
  </si>
  <si>
    <t>2024-MSS-RES-01167</t>
  </si>
  <si>
    <t>TOWNHOME / UNIT A / Removal of Membrane and recovery board.
Install 2 layers 2.6” ISO R30. (Loose lay.)
Install  ½” HD Board. (12 fasteners per.) 
60MIL TPO. Fully adhere.  
New capping, collection box and downspoout. / INSTALL PER IRC AND LISTING / FLAT ROOF / OBSERVE LOW SLOPE REQUIREMENTS /</t>
  </si>
  <si>
    <t>2044 BURLINGTON AVE  APT A</t>
  </si>
  <si>
    <t>2024-MSS-RES-01165</t>
  </si>
  <si>
    <t>2021 CODES / TOWNHOME  / BUILDING B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</si>
  <si>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#07 BRIDGER CT</t>
  </si>
  <si>
    <t>2024-MSS-RES-01164</t>
  </si>
  <si>
    <t>2021 CODES / TOWNHOME  / BUILDING E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</si>
  <si>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#17 BRIDGER CT</t>
  </si>
  <si>
    <t>2024-MSS-RES-01163</t>
  </si>
  <si>
    <t>2021 CODES / TOWNHOME  / BUILDING D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</si>
  <si>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#16 BRIDGER CT</t>
  </si>
  <si>
    <t>2024-MSS-RES-01162</t>
  </si>
  <si>
    <t>2021 CODES / TOWNHOME  / BUILDING C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</si>
  <si>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#11 BRIDGER CT</t>
  </si>
  <si>
    <t>2024-MSS-RES-01161</t>
  </si>
  <si>
    <t>2021 CODES / TOWNHOME  / BUILDING C / #1/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</si>
  <si>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#09 BRIDGER CT</t>
  </si>
  <si>
    <t>2024-MSS-RES-01160</t>
  </si>
  <si>
    <t>2021 CODES / TOWNHOME  / BUILDING A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</si>
  <si>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#02 BRIDGER CT</t>
  </si>
  <si>
    <t>2024-MSS-RES-01156</t>
  </si>
  <si>
    <t>2021 CODES / TOWNHOME  / BUILDING C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</si>
  <si>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#10 BRIDGER CT</t>
  </si>
  <si>
    <t>2024-MSS-RES-01159</t>
  </si>
  <si>
    <t>2021 CODES / TOWNHOME  / BUILDING E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</si>
  <si>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#18 BRIDGER CT</t>
  </si>
  <si>
    <t>2024-MSS-RES-01158</t>
  </si>
  <si>
    <t>2021 CODES / TOWNHOME  / BUILDING D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</si>
  <si>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#15 BRIDGER CT</t>
  </si>
  <si>
    <t>2024-MSS-RES-01157</t>
  </si>
  <si>
    <t>2021 CODES / TOWNHOME  / BUILDING C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</si>
  <si>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#12 BRIDGER CT</t>
  </si>
  <si>
    <t>2024-MSS-RES-00075</t>
  </si>
  <si>
    <t>2021 CODES / SFR-ADU ADDITION TO DET GARAGE/VB/R-3/U</t>
  </si>
  <si>
    <t>HOMES MADE TO PLEASE LLC</t>
  </si>
  <si>
    <t>933 LONGSTAFF ST</t>
  </si>
  <si>
    <t>2024-MSS-RES-00467</t>
  </si>
  <si>
    <t>5743 HORN RD</t>
  </si>
  <si>
    <t>2024-MSS-RES-00470</t>
  </si>
  <si>
    <t>5751 HORN RD</t>
  </si>
  <si>
    <t>2024-MSS-RES-00602</t>
  </si>
  <si>
    <t>5803 HORN RD</t>
  </si>
  <si>
    <t>2024-MSS-RES-00624</t>
  </si>
  <si>
    <t>SHELTER WEST CONSTRUCTION INC</t>
  </si>
  <si>
    <t>5760 HORN RD</t>
  </si>
  <si>
    <t>2024-MSS-RES-00633</t>
  </si>
  <si>
    <t>CORNERSTONE INC</t>
  </si>
  <si>
    <t>219 DEAN STONE DR</t>
  </si>
  <si>
    <t>2024-MSS-RES-00931</t>
  </si>
  <si>
    <t>8175 RANCH CLUB RD</t>
  </si>
  <si>
    <t>2024-MSS-RES-00717</t>
  </si>
  <si>
    <t>2735 PANIOLO PL</t>
  </si>
  <si>
    <t>2020-MSS-RES-00896</t>
  </si>
  <si>
    <t>NSFR/ATT GARAGE/ DECK/ VB/ R3
Rev 01 - 10/12/2023: 8/8/23 REVISION TO REDUCE SIZE OF SFR</t>
  </si>
  <si>
    <t>8190 RANCH CLUB RD</t>
  </si>
  <si>
    <t>2024-MSS-RES-01077</t>
  </si>
  <si>
    <t>5818 HORN RD</t>
  </si>
  <si>
    <t>2024-MSS-RES-00513</t>
  </si>
  <si>
    <t>5727 HORN RD</t>
  </si>
  <si>
    <t>2023-MSS-RES-00761</t>
  </si>
  <si>
    <t>2021 CODES/NSFR/ATT GARAGE/VB/R-3
Rev 01 - 08/23/2024: 6/13/24 REVISION</t>
  </si>
  <si>
    <t>SAPPHIRE CONSTRUCTION INC</t>
  </si>
  <si>
    <t>5422 CANYON RIVER RD</t>
  </si>
  <si>
    <t>2024-MSS-RES-00492</t>
  </si>
  <si>
    <t>5811 HORN RD</t>
  </si>
  <si>
    <t>2024-MSS-RES-00259</t>
  </si>
  <si>
    <t>DEMO / REMOVE EXISTING DETACHED GARAGE AND ELECTRICAL SERVICE / 2021 CODES/NEW ADU-SFR/ATT GARAGE/DEMO EXISTING GARAGE/VB/R-3/U
Demolish existing two car garage and build new two car garage with adu above
**Demo permit required prior to building permit issuance. **</t>
  </si>
  <si>
    <t>1717 S 10TH ST W</t>
  </si>
  <si>
    <t>2024-MSS-RES-00704</t>
  </si>
  <si>
    <t>2301-A MARY JANE BLVD</t>
  </si>
  <si>
    <t>2024-MSS-RES-00703</t>
  </si>
  <si>
    <t>2301-B MARY JANE BLVD</t>
  </si>
  <si>
    <t>2024-MSS-RES-00313</t>
  </si>
  <si>
    <t>2305-A MARY JANE BLVD</t>
  </si>
  <si>
    <t>2024-MSS-RES-00248</t>
  </si>
  <si>
    <t>2305-B MARY JANE BLVD</t>
  </si>
  <si>
    <t>2024-MSS-COM-00085</t>
  </si>
  <si>
    <t>2021 CODES/SNOWFARM BLDG D/NEW 12-PLEX/VB/R-2</t>
  </si>
  <si>
    <t>2160 SAGEBRUSH RD</t>
  </si>
  <si>
    <t>2024-MSS-RES-00653</t>
  </si>
  <si>
    <t>2021 CODES/NEW DET GARAGE/VB/U
Rev 01 - 10/30/2024: 10/16/24 REVISION TO MAKE GARAGE 2' WIDER</t>
  </si>
  <si>
    <t>204 SENTINEL AVE</t>
  </si>
  <si>
    <t>2024-MSS-COM-00151</t>
  </si>
  <si>
    <t>2021 CODES/DIVERSIFIED PLASTICS/NEW METAL MANUFACTURING BLDG/VB/I-2</t>
  </si>
  <si>
    <t>3719 GRANT CREEK RD</t>
  </si>
  <si>
    <t>2024-MSS-RES-01083.01</t>
  </si>
  <si>
    <t>REV 1 / 10.4.24 / REMODEL BASEMENT / GUT TO STUDS / REDO PLUMBING / UPDATE ELECTRICAL / REPLACE FURNACE / NO FRAMING MODIFICATIONS
MOVE WALL TO ENLARGE BATHROOM ON FIRST FLOOR</t>
  </si>
  <si>
    <t>2024-MSS-RES-00653.01</t>
  </si>
  <si>
    <t>10/16/24 REVISION TO MAKE GARAGE 2' WIDER</t>
  </si>
  <si>
    <t>2022-MSS-RES-00907.01</t>
  </si>
  <si>
    <t>8/23/24 REVISION / CHANGE SCOPE OF BASEMENT REMODEL TO MOVE AND ADD SOME WALLS / NOT FULLY FINISH BASEMENT / ADU? (see previous inspection results)</t>
  </si>
  <si>
    <t>2021-MSS-COM-00194.01</t>
  </si>
  <si>
    <t>9/12/24 FLOOR PLAN REVISIONS, MINOR EMP CHANGES</t>
  </si>
  <si>
    <t>ACA Report</t>
  </si>
  <si>
    <r>
      <rPr>
        <b/>
        <sz val="10"/>
        <rFont val="Arial"/>
        <family val="2"/>
      </rPr>
      <t>Licenses/Registration/Tourist Home/Renewal</t>
    </r>
  </si>
  <si>
    <r>
      <rPr>
        <b/>
        <sz val="10"/>
        <rFont val="Arial"/>
        <family val="2"/>
      </rPr>
      <t>Licenses/Registration/Tourist Home/Renewal Total</t>
    </r>
  </si>
  <si>
    <r>
      <rPr>
        <sz val="10"/>
        <rFont val="Arial"/>
        <family val="2"/>
      </rPr>
      <t>2512.000.341077.00</t>
    </r>
  </si>
  <si>
    <r>
      <rPr>
        <sz val="10"/>
        <rFont val="Arial"/>
        <family val="2"/>
      </rPr>
      <t>5325.000.362000.00</t>
    </r>
  </si>
  <si>
    <t>Eng</t>
  </si>
  <si>
    <t>Planning/Zoning Compliance/NA/NA</t>
  </si>
  <si>
    <t>Permits</t>
  </si>
  <si>
    <t>current market valuation</t>
  </si>
  <si>
    <t>2024-MSS-COM-00149</t>
  </si>
  <si>
    <t>2021 CODES / COM / ENVISION EYECARE / REMODEL/IIIB/B</t>
  </si>
  <si>
    <t>MAURER CONSTRUCTION LLC</t>
  </si>
  <si>
    <t>700 SOUTH AVE W</t>
  </si>
  <si>
    <t>2024-MSS-COM-00206</t>
  </si>
  <si>
    <t>2021 CODES/ALLURE BEAUTY/Interior Tenant Improvement of existing commercial space/VB/B</t>
  </si>
  <si>
    <t>ELROD CONSTRUCTION LLC</t>
  </si>
  <si>
    <t>425 C N 05TH ST W</t>
  </si>
  <si>
    <t>2024-MSS-COM-00235</t>
  </si>
  <si>
    <t>2021 CODES/DOUBLE K RANCH DELI/Expansion of existing food service (currently B-occupancy w/ occupant load &lt;50 per 303.1.1)/Change of use (B tp A2) and renovation (Former tenant: United States Army Rec Recruiter)/No structural modifications./No building envelope modifications./VB/A-2</t>
  </si>
  <si>
    <t>MKC INC</t>
  </si>
  <si>
    <t>2700 PAXSON ST   STE C</t>
  </si>
  <si>
    <t>2023-MSS-COM-00250.01</t>
  </si>
  <si>
    <t>10.15.24 ELECTRICAL AND MECHANICAL REVISIONS</t>
  </si>
  <si>
    <t>2827 FORT MISSOULA RD</t>
  </si>
  <si>
    <t>2024-MSS-COM-00257</t>
  </si>
  <si>
    <t>2021 CODES/ORIGIN HEALTH/CMC BLDG 2 1ST &amp; 2ND FLR/REMODEL/VB/B
Community Medical Center Campus, Building 2:
-First Floor: Addition of 3 outpatient birthing suits
-Second Floor: Remodel to add 3 exam rooms and 2 offices</t>
  </si>
  <si>
    <t>SUMMIT BUILDERS GROUP LLC</t>
  </si>
  <si>
    <t>2024-MSS-COM-00271</t>
  </si>
  <si>
    <t>2021 CODES/COM BLDG 2ND FLR/Remodel of tenant space on second floor to incorporate into office spaces. Second floor to be all once contiguous space./VB/B</t>
  </si>
  <si>
    <t>118 W BROADWAY
STE 200</t>
  </si>
  <si>
    <t>2024-MSS-COM-00273</t>
  </si>
  <si>
    <t>2021 CODES/PROVIDENCE CENTER/Construct 2 roof terraces./VB/I-2</t>
  </si>
  <si>
    <t>902 N ORANGE ST</t>
  </si>
  <si>
    <t>2024-MSS-COM-00343</t>
  </si>
  <si>
    <t>2021 CODES / BONNER PARK BAND SHELL / REROOF / INSTALL PER IBC AND LISTING / U / SLOPE 5:12 / SINGLE STORY/ Remove existing roof and replace with CDX Sheeting &amp; Asphalt shake shingles on the Bonner Bandshell Park</t>
  </si>
  <si>
    <t>BRIDGER BUILT LLC</t>
  </si>
  <si>
    <t>1600 RONALD AVE</t>
  </si>
  <si>
    <t>2024-MSS-COM-00348</t>
  </si>
  <si>
    <t>2021 CODES / COM APARTMENTS/ REROOF / ICE AND WATER SHIELD / INSTALL PER IBC AND LISTING / VB / R-2 / SLOPE 4:12 / TWO STORY/ Remove &amp; Replace 30# felt, replace w/ a 30-year Malarkey Shingle, Malarkey #1030 Synthetic underlayment, Malarkey Artic ice &amp; Water shield</t>
  </si>
  <si>
    <t>1666 N RUSSELL ST</t>
  </si>
  <si>
    <t>2024-MSS-COM-00349</t>
  </si>
  <si>
    <t>2021 CODES / COM APARTMENTS / REROOF / ICE AND WATER SHIELD / INSTALL PER IBC AND LISTING / VB / R-2 / SLOPE 4:12 / TWO STORY/ Remove &amp; Replace 30# felt, replace w/ a 30-year Malarkey Shingle, Malarkey #1030 Synthetic underlayment, Malarkey Artic ice &amp; Water shield</t>
  </si>
  <si>
    <t>2024-MSS-COM-00350</t>
  </si>
  <si>
    <t>2021 CODES / COM APARTMENT/ REROOF / ICE AND WATER SHIELD / INSTALL PER IBC AND LISTING / VB / R-2 / SLOPE 5:12 / TWO STORY/ Remove &amp; Replace 30# felt, replace w/ a 30-year Malarkey Shingle, Malarkey #1030 Synthetic underlayment, Malarkey Artic ice &amp; Water shield.</t>
  </si>
  <si>
    <t>1656 N RUSSELL ST</t>
  </si>
  <si>
    <t>2024-MSS-COM-00352</t>
  </si>
  <si>
    <t>2021 CODES / COM APARTMENTS / REROOF / ICE AND WATER SHIELD / INSTALL PER IBC AND LISTING / VB / R-2 / SLOPE 4:12 / TWO STORY/ Remove &amp; Replace 30# felt, replace w/ a 30-year Malarkey Shingle, Malarkey #1030 Synthetic underlayment, Malarkey Artic ice &amp; Water shield.</t>
  </si>
  <si>
    <t>1654 N RUSSELL ST</t>
  </si>
  <si>
    <t>2024-MSS-COM-00353</t>
  </si>
  <si>
    <t>2021 CODES / COM/ REROOF / ICE AND WATER SHIELD / INSTALL PER IBC AND LISTING / VB / R-2 / SLOPE 4:12 / TWO STORY/ Remove &amp; Replace 30# felt, replace w/ a 30-year Malarkey Shingle, Malarkey #1030 Synthetic underlayment, Malarkey Artic ice &amp; Water shield.</t>
  </si>
  <si>
    <t>1652 N RUSSELL ST</t>
  </si>
  <si>
    <t>2024-MSS-COM-00339</t>
  </si>
  <si>
    <t>HILTON GARDEN INN &amp; CONVENTION CENTER/ 2021 CODES / COM/ REROOF / ICE AND WATER SHIELD / INSTALL PER IBC AND LISTING/ SLOPE 7:12 / SIX STORY/ Tear off wind damage later and replace with new premium grade shingles on Main Hotel Roof, Restaurant Roof (West Elevation) and Conf Room Roof (East Elevation)/ Premium Grade/ Shingels / Ice and Water Shield/Barrier/ Synthetic Felt</t>
  </si>
  <si>
    <t>3720 N RESERVE ST</t>
  </si>
  <si>
    <t>2024-MSS-RES-00968</t>
  </si>
  <si>
    <t>2021 CODES/SFR/Remove existing wood deck and replace with new composite deck. Includes new framing, per plans./VB/R-3</t>
  </si>
  <si>
    <t>4300 FOX FARM RD</t>
  </si>
  <si>
    <t>2024-MSS-RES-00929</t>
  </si>
  <si>
    <t>2021 CODES/SFR/Adding a kitchenette to the basement/VB/R-3</t>
  </si>
  <si>
    <t>3455 JACK DR</t>
  </si>
  <si>
    <t>2024-MSS-RES-00853</t>
  </si>
  <si>
    <t>2021 CODES/SFR/Adding a roof over front porch stairs. Attaching a ledger board to the existing house, and installing a post and beam for rafters to sit on. This structure will have no walls, just a roof. Proper flashing will be installed above ledger. Posts will be on a 12" diameter footing going down 40" below grade./VB/R-3</t>
  </si>
  <si>
    <t>642 W CRESTLINE DR</t>
  </si>
  <si>
    <t>2024-MSS-RES-00829</t>
  </si>
  <si>
    <t>2021 CODES/SFR/Like-for-like deck replacement.  Old deck and siding on back of house to be removed and replaced./VB/R-3</t>
  </si>
  <si>
    <t>KLEIN CONSTRUCTION</t>
  </si>
  <si>
    <t>201 WOODFORD ST</t>
  </si>
  <si>
    <t>2024-MSS-RES-00822</t>
  </si>
  <si>
    <t>2021 CODES/SFR/REMODEL/VB/R-3
Full Renovation of Existing House at 936 Sherwood.  Full gut job, includes new electrical, plumbing, mechanical, insulation and reconfiguration of interior walls.  New windows, but otherwise minimal modification to exterior.  Water line upgrade to 1"</t>
  </si>
  <si>
    <t>JASON LONSKI CONSTRUCTION HISTORIC PRESERVATION</t>
  </si>
  <si>
    <t>936 SHERWOOD ST</t>
  </si>
  <si>
    <t>2024-MSS-RES-01283</t>
  </si>
  <si>
    <t>2021 CODES/SFR/ATT GARAGE/REMODEL &amp; ADDITION/VB/R-3/U</t>
  </si>
  <si>
    <t>3000 DUNCAN DR</t>
  </si>
  <si>
    <t>2024-MSS-RES-00682</t>
  </si>
  <si>
    <t>2021 CODES/SFR/ADDITION/REMODEL/REROOF/RESIDE/VB/R-3
- Re-roof.
- New siding.
- New windows.
- New doors.
- Upper level addition.
- Multiple very small main level additions (104 SQFT).
- Mechanical Engineer's plumbing calculations are attached and project does not require service line size to be increased.</t>
  </si>
  <si>
    <t>1758 S 14TH ST W</t>
  </si>
  <si>
    <t>2024-MSS-RES-00615</t>
  </si>
  <si>
    <t>2021 CODES/SFR/Demolish existing deck. Replace existing deck with smaller deck. Foot print of the new deck will not exceed the footprint of the existing deck./VB/R-3</t>
  </si>
  <si>
    <t>PAULSON CONTRACTING, LLC</t>
  </si>
  <si>
    <t>2306 SOUTH HILLS DR</t>
  </si>
  <si>
    <t>2024-MSS-RES-01293</t>
  </si>
  <si>
    <t>2021 CODES/SFR/Removing current deck which was damaged by a fallen tree and adding a small landing with steps/</t>
  </si>
  <si>
    <t>5111 COUNTRY CLUB LN</t>
  </si>
  <si>
    <t>2024-MSS-RES-01426</t>
  </si>
  <si>
    <t>2021 CODES/UNIT 8/Replace existing tub &amp; surround for new shower pan &amp; surround - no layout changes. Licensed plumber to replace fixtures in wet area only. wet area on shared wall - will check for proper insulation &amp; v. barrier prior to new acrylic panels installed. INSTALL 5/8" TYPE X GWB AT SHARED WALL WITH ADJACENT UNIT. FIRE RATING SHALL NOT BE LESSENED. MAINTAIN RATED ASSEMBLY./VB/R-3</t>
  </si>
  <si>
    <t>521 #8 HARTMAN ST</t>
  </si>
  <si>
    <t>2023-MSS-RES-00480</t>
  </si>
  <si>
    <t>2021 CODES/SFR/ADDITION/VB/R-3</t>
  </si>
  <si>
    <t>SEAMANS HOME IMPROVEMENT</t>
  </si>
  <si>
    <t>1511 VAN BUREN ST</t>
  </si>
  <si>
    <t>2024-MSS-RES-01411</t>
  </si>
  <si>
    <t>2021 CODES / SFR / REROOF / ICE AND WATER SHIELD / INSTALL PER IRC AND LISTING / VB / R-3 / SLOPE 8:12 / SINGLE STORY/ Remove shingles intstall new drip edge ice and water on eaves new starter course felt new ridge vent and ridge cap. GAF Timberline HDZ shingles</t>
  </si>
  <si>
    <t>86 BROOKSIDE</t>
  </si>
  <si>
    <t>2024-MSS-RES-01412</t>
  </si>
  <si>
    <t>87 BROOKSIDE</t>
  </si>
  <si>
    <t>2024-MSS-RES-01413</t>
  </si>
  <si>
    <t>2021 CODES / SFR / REROOF / ICE AND WATER SHIELD / INSTALL PER IRC AND LISTING / VB / R-3 / SLOPE 6:12 / TWO STORY/ Remove existing asphalt roof.  Install ice and water shield to all eaves and valleys per missoula building code with synthetic under laminate to remaining.  Will install new 40 year Malarkey asphalt shingles with ridge venting to any ridges.</t>
  </si>
  <si>
    <t>409 N DAVIS ST</t>
  </si>
  <si>
    <t>2024-MSS-RES-01414</t>
  </si>
  <si>
    <t>2021 CODES / SFR / REROOF / ICE AND WATER SHIELD / INSTALL PER IRC AND LISTING / VB / R-3 / SLOPE 6:12 / SINGLE STORY/ Remove existing asphalt roof. Install ice and water shield to all eaves and valleys per missoula building code with synthetic under laminate to remaining. Will install new 40 year Malarkey asphalt shingles with ridge venting to any ridges.</t>
  </si>
  <si>
    <t>109 BURLINGTON AVE</t>
  </si>
  <si>
    <t>2024-MSS-RES-01415</t>
  </si>
  <si>
    <t>2021 CODES / SFR / REROOF / ICE AND WATER SHIELD / INSTALL PER IRC AND LISTING / VB / R-3 / SLOPE 6:12 / SINGLE STORY/ Remove old roofing Install ice and water shield Install synthetic underlayment Install style d Install ridge vent Install Malarkey shingles</t>
  </si>
  <si>
    <t>2705 GARLAND CT</t>
  </si>
  <si>
    <t>2024-MSS-RES-01416</t>
  </si>
  <si>
    <t>2021 CODES / DUPLEX / REROOF / ICE AND WATER SHIELD / INSTALL PER IRC AND LISTING / VB / R-3 / SLOPE 6:12 / SINGLE STORY/ Remove old roofing Install ice and water shield Install synthetic underlayment Install ridge vent Install style d Install Malarkey shingles</t>
  </si>
  <si>
    <t>2709 GARLAND CT</t>
  </si>
  <si>
    <t>2024-MSS-RES-01417</t>
  </si>
  <si>
    <t>2021 CODES / SFR / REROOF / ICE AND WATER SHIELD / INSTALL PER IRC AND LISTING / VB / R-3 / SLOPE 8:12 / TWO STORY/ Reroof attached home and garage/ Tear off all pre existing shingle roof/ Install black drip/ ice water 24" inside baring wall/ tiger paw synthetic underlayment/ gaf starter/ gaf hdz architectural shingle/ cobra ridge vent/ and gaf ridge cap charcoal/ new pipe boots.</t>
  </si>
  <si>
    <t>SKYS THE LIMIT ROOFING</t>
  </si>
  <si>
    <t>101 ALLIANCE WAY</t>
  </si>
  <si>
    <t>2024-MSS-RES-01418</t>
  </si>
  <si>
    <t>2021 CODES / SFR / REROOF / ICE AND WATER SHIELD / INSTALL PER IRC AND LISTING / VB / R-3 / SLOPE 8:12 / TWO STORY/ rEMOVE SHINGLES INSTALL NEW DRIP ESGE ICE AND WATER ON EVES NEW STARTER OUCRSE FELT NE SHINGLES RIDG VENT AND RIDGE CAP. OC DURATION SHNGLES</t>
  </si>
  <si>
    <t>4558-A POTTER PARK LP</t>
  </si>
  <si>
    <t>2024-MSS-RES-01419</t>
  </si>
  <si>
    <t>2021 CODES / DET GARAGE/ REROOF / ICE AND WATER SHIELD / INSTALL PER IRC AND LISTING / VB / U / SLOPE 8:12 / SINGLE STORY/ REMOVE SHINGLES INSTALL NEW DRIP EDGE ICE AND WATER SHEILD ON EAVES NEW STARTER COURSE FELT NEW SHINGLES RIDGE VENT AND RIDGE CAP .OC DURATION SHINGLES</t>
  </si>
  <si>
    <t>2024-MSS-RES-01420</t>
  </si>
  <si>
    <t>2021 CODES / SFR / REROOF / ICE AND WATER SHIELD / INSTALL PER IRC AND LISTING / VB / R-3 / SLOPE 8:12 / TWO STORY/ REMOVE SHINGLES INSTALL NEW DRIP EDGE ICE AND WATER SHEILD ON EAVES NEW STARTER COURSE FELT NEW SHINGLES RIDGE VENT AND RIDGE CAP .OC DURATION SHINGLES</t>
  </si>
  <si>
    <t>4558-B POTTER PARK LP</t>
  </si>
  <si>
    <t>2024-MSS-RES-01421</t>
  </si>
  <si>
    <t>2024-MSS-RES-01422</t>
  </si>
  <si>
    <t>2021 CODES / SFR / REROOF / ICE AND WATER SHIELD / INSTALL PER IRC AND LISTING / VB / R-3 / SLOPE 6:12 / SINGLE STORY/ Removing garage existing shingles, replacing synthetic underlayment, and installing new shingles.</t>
  </si>
  <si>
    <t>2024-MSS-RES-01424</t>
  </si>
  <si>
    <t>2323 W CRESCENT DR</t>
  </si>
  <si>
    <t>2024-MSS-RES-01425</t>
  </si>
  <si>
    <t>2021 CODES / SFR / REROOF / ICE AND WATER SHIELD / INSTALL PER IRC AND LISTING / VB / R-3 / SLOPE 5:12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</si>
  <si>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2424 55TH ST</t>
  </si>
  <si>
    <t>2024-MSS-RES-01410</t>
  </si>
  <si>
    <t>85 BROOKSIDE</t>
  </si>
  <si>
    <t>2024-MSS-RES-01427</t>
  </si>
  <si>
    <t>2021 CODES / SFR / REROOF / ICE AND WATER SHIELD / INSTALL PER IRC AND LISTING / VB / R-3 / SLOPE 4:12 / SINGLE STORY/ Remove existing roofing / Install Ice and water shield along all eves and valleys to code/ Install UDL 30 synthetic underlayment to rest of structure / Install New Malarkey Vista shingles, drip edge, pipe boots, ridge vents</t>
  </si>
  <si>
    <t>1821 DIXON AVE</t>
  </si>
  <si>
    <t>2024-MSS-RES-01429</t>
  </si>
  <si>
    <t>2021 CODES / SFR / REROOF / ICE AND WATER SHIELD / INSTALL PER IRC AND LISTING / VB / R-3 / SLOPE 8:12 / SINGLE STORY/ Remove shingles install new drip edge ice and water on eaves new starter course felt new shingles ridge vent and ridge cap. GAF Timberline HDZ</t>
  </si>
  <si>
    <t>80 BROOKSIDE</t>
  </si>
  <si>
    <t>2024-MSS-RES-01409</t>
  </si>
  <si>
    <t>19 BROOKSIDE</t>
  </si>
  <si>
    <t>2024-MSS-RES-01408</t>
  </si>
  <si>
    <t>18 BROOKSIDE</t>
  </si>
  <si>
    <t>2024-MSS-RES-01407</t>
  </si>
  <si>
    <t>2021 CODES / SFR / REROOF / ICE AND WATER SHIELD / INSTALL PER IRC AND LISTING / VB / R-3 / SLOPE 5:12 / TWO STORY/ Remove existing roofing Install new drip edge ice and water shield synthetic on remainder Install new 40 yr asphalt shingles and all associated flashings and venting</t>
  </si>
  <si>
    <t>606 SIMONS DR</t>
  </si>
  <si>
    <t>2024-MSS-RES-01406</t>
  </si>
  <si>
    <t>2021 CODES / SFR / REROOF / ICE AND WATER SHIELD / INSTALL PER IRC AND LISTING / VB / R-3 / SLOPE 4:12 / SINGLE STORY/ Remove existing shingles, edge metal and underlayment/ Install new drip edge, 2 rows of ice and water, synthetic underlayment, starter, shingles, rodge vent and ridge cap</t>
  </si>
  <si>
    <t>102 S EASY ST</t>
  </si>
  <si>
    <t>2024-MSS-RES-01430</t>
  </si>
  <si>
    <t>81 BROOKSIDE</t>
  </si>
  <si>
    <t>2024-MSS-RES-01396</t>
  </si>
  <si>
    <t>2021 CODES / SFR / REROOF / ICE AND WATER SHIELD / INSTALL PER IRC AND LISTING / VB / R-3 / SLOPE 4:12 / SINGLE STORY/ Remove existing shingles, replace any damaged sub-deck, dry in using ice and water shield along eaves and synthetics thereafter, install architecture shingles.</t>
  </si>
  <si>
    <t>1604 JACKIE DR</t>
  </si>
  <si>
    <t>2024-MSS-RES-01395</t>
  </si>
  <si>
    <t>2021 CODES / SFR / REROOF / ICE AND WATER SHIELD / INSTALL PER IRC AND LISTING / VB / R-3 / SLOPE 4:12 / SINGLE STORY/ Remove existing shingles, inspect sub-deck. replace any damaged, dry in roof using ice and water shield along eaves and synthetic underlayment thereafter. Install architecture shingles.</t>
  </si>
  <si>
    <t>2308 WYOMING ST</t>
  </si>
  <si>
    <t>2024-MSS-RES-01386</t>
  </si>
  <si>
    <t>2021 CODES / SFR / REROOF / ICE AND WATER SHIELD / INSTALL PER IRC AND LISTING / VB / R-3 / SLOPE 4:12 / SINGLE STORY/ tearing off 1 layer and replacing with new shingles/ 15lb synthetic / ICE AND WATER SHIELD/ NEW MARLARKEY VISTA AR ASHPALT SHINGLES</t>
  </si>
  <si>
    <t>1135 CLEVELAND ST</t>
  </si>
  <si>
    <t>2024-MSS-RES-01431</t>
  </si>
  <si>
    <t>82 BROOKSIDE</t>
  </si>
  <si>
    <t>2024-MSS-RES-01385</t>
  </si>
  <si>
    <t>2021 CODES / SFR / REROOF / ICE AND WATER SHIELD / INSTALL PER IRC AND LISTING / VB / R-3 / SLOPE 8:12 / TWO STORY/ tearing off 1 layer and replacing with new shingles/ 15lb synthetic / ICE AND WATER SHIELD/ NEW MARLARKEY VISTA AR ASHPALT SHINGLES</t>
  </si>
  <si>
    <t>130 GRANDVIEW WAY</t>
  </si>
  <si>
    <t>2024-MSS-RES-01382</t>
  </si>
  <si>
    <t>2021 CODES / SFR / REROOF / ICE AND WATER SHIELD / INSTALL PER IRC AND LISTING / VB / R-3 / SLOPE 8:12 / SINGLE STORY/ Remove existing shingles and underlayment/ Install ice/water and synthetic underlayment per code/ Install asphalt shingles per code.</t>
  </si>
  <si>
    <t>3601 KINGSBURY PL</t>
  </si>
  <si>
    <t>2024-MSS-RES-01379</t>
  </si>
  <si>
    <t>2021 CODES / SFR / REROOF / ICE AND WATER SHIELD / INSTALL PER IRC AND LISTING / VB / R-3 / SLOPE 12:12 / TWO STORY/ Remove existing shingles and underlayment/ Install ice/water and synthetic underlayment per code/ Install asphalt shingles per code.</t>
  </si>
  <si>
    <t>209 BENTLEY PARK LP</t>
  </si>
  <si>
    <t>2024-MSS-RES-01432</t>
  </si>
  <si>
    <t>30 BROOKSIDE</t>
  </si>
  <si>
    <t>2024-MSS-RES-01433</t>
  </si>
  <si>
    <t>31 BROOKSIDE</t>
  </si>
  <si>
    <t>2024-MSS-RES-01434</t>
  </si>
  <si>
    <t>32 BROOKSIDE</t>
  </si>
  <si>
    <t>2024-MSS-RES-01435</t>
  </si>
  <si>
    <t>33 BROOKSIDE</t>
  </si>
  <si>
    <t>2024-MSS-RES-01436</t>
  </si>
  <si>
    <t>34 BROOKSIDE</t>
  </si>
  <si>
    <t>2024-MSS-RES-01437</t>
  </si>
  <si>
    <t>35 BROOKSIDE</t>
  </si>
  <si>
    <t>2024-MSS-RES-01438</t>
  </si>
  <si>
    <t>2021 CODES / SFR / REROOF / ICE AND WATER SHIELD / INSTALL PER IRC AND LISTING / VB / R-3 / SLOPE 8:12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</si>
  <si>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346 STEPHENS AVE</t>
  </si>
  <si>
    <t>2024-MSS-RES-01440</t>
  </si>
  <si>
    <t>2021 CODES / SFR / REROOF / ICE AND WATER SHIELD / INSTALL PER IRC AND LISTING / VB / R-3 / SLOPE 7:12 / SINGLE STORY/ Removing &amp; replacing 26 sq shingles/ Using synthetic underlayment/ Installing ice &amp; water shield/ Owens Corning Duration shingles.</t>
  </si>
  <si>
    <t>2708 SHEFFIELD DR</t>
  </si>
  <si>
    <t>2024-MSS-RES-01441</t>
  </si>
  <si>
    <t>2021 CODES / SFR / REROOF / ICE AND WATER SHIELD / INSTALL PER IRC AND LISTING / VB / R-3 / SLOPE 1:12 / SINGLE STORY/ LOW SLOPE ROOF/ Remove existing Membrane/ Leave existing Cover board in place/ Install new 60 MIL TPO. Mechanically fastened/ New 24 Gauge Perimeter metal at roof edge/OBSERVE LOW SLOPE REQUIREMENTS</t>
  </si>
  <si>
    <t>1 BRIARWOOD LN</t>
  </si>
  <si>
    <t>2024-MSS-RES-01442</t>
  </si>
  <si>
    <t>2021 CODES / SFR / REROOF / ICE AND WATER SHIELD / INSTALL PER IRC AND LISTING / VB / R-3 / SLOPE 5:12 / TWO STORY/ Removal and proper disposal of existing/old roofing material to wood deck/ Provide and Apply ice and water membrane per code synthetic underlayment in succeeding courses/ Architectural Shingle System/ ridge vent and hip/ridge shingle.</t>
  </si>
  <si>
    <t>5376 HORN RD</t>
  </si>
  <si>
    <t>2024-MSS-RES-01444</t>
  </si>
  <si>
    <t>2021 CODES / SFR / REROOF / ICE AND WATER SHIELD / INSTALL PER IRC AND LISTING / VB / R-3 / SLOPE 6:12 / SINGLE STORY/ Remove existing roofing Install new d metal ice and water shield synthetic underlayment on balance 30yr asphalt and all associated flashings and ventilation</t>
  </si>
  <si>
    <t>605 KEMP ST</t>
  </si>
  <si>
    <t>2024-MSS-RES-01445</t>
  </si>
  <si>
    <t>2021 CODES / SFR / REROOF / ICE AND WATER SHIELD / INSTALL PER IRC AND LISTING / VB / R-3 / SLOPE 3:12 / SINGLE STORY/ remove existing roof, synthetic underlayment, asphalt shingle, re-roof is due to storm damage</t>
  </si>
  <si>
    <t>5506 23RD AVE</t>
  </si>
  <si>
    <t>2024-MSS-RES-01446</t>
  </si>
  <si>
    <t>2021 CODES / TOWN HOUSE / REROOF / ICE AND WATER SHIELD / INSTALL PER IRC AND LISTING / VB / R-3 / SLOPE 9:12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</si>
  <si>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2308 MARY AVE</t>
  </si>
  <si>
    <t>2024-MSS-RES-01447</t>
  </si>
  <si>
    <t>2021 CODES / SFR / REROOF / ICE AND WATER SHIELD / INSTALL PER IRC AND LISTING / VB / R-3 / SLOPE 8:12 / TWO STORY/ Replace existing shingles with new shingles/ Re dry roof in/ disposing of old shingles, adding brand new shingles. Ice and water shield 4 feet above exterior wall. Titanium will be used for dry in material. Vented ridge. Damage is from the storm we had previously</t>
  </si>
  <si>
    <t>4108 ENGLAND BLVD</t>
  </si>
  <si>
    <t>2024-MSS-RES-01449</t>
  </si>
  <si>
    <t>2021 CODES / SFR / REROOF / ICE AND WATER SHIELD / INSTALL PER IRC AND LISTING / VB / R-3 / SLOPE 6:12 / SINGLE STORY/ Remove &amp; Replace 30# felt, replace w/ a 50-year Malarkey Shingle, Malarkey #1030 Synthetic underlayment, Malarkey Artic ice &amp; Water</t>
  </si>
  <si>
    <t>4830 JEFF DR</t>
  </si>
  <si>
    <t>2024-MSS-RES-01451</t>
  </si>
  <si>
    <t>SFR / WE ARE TEARING OFF THE ENIRE ROOF, FULLING PUTTING ICE AND WATER SHIELD ON THE ROOF.  PUTTING MALARKEY VISTA SHINGLES ON / INSTALL PER IRC AND LISTING / OBSERVE LOW SLOPE REQUIREMENTS/ 3.12 / VB  / R3</t>
  </si>
  <si>
    <t>TAYLOR BRADLEY ROOFING &amp; CONSTRUCTION</t>
  </si>
  <si>
    <t>2420 MCINTOSH LP</t>
  </si>
  <si>
    <t>2024-MSS-RES-01452</t>
  </si>
  <si>
    <t>2021 CODES / SFR / REROOF / ICE AND WATER SHIELD / INSTALL PER IRC AND LISTING / VB / R-3 / SLOPE 4:12 / SINGLE STORY/ to remove old roofing, to install ice &amp; water shield, to install GAF tigerpaw underlayment, to install GAF Timberline HDz architectural shingles</t>
  </si>
  <si>
    <t>1037 ELM ST</t>
  </si>
  <si>
    <t>2024-MSS-RES-01453</t>
  </si>
  <si>
    <t>2021 CODES / SFR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</si>
  <si>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2401 S 04TH ST W</t>
  </si>
  <si>
    <t>2024-MSS-RES-01454</t>
  </si>
  <si>
    <t>2021 CODES / SFR / REROOF / ICE AND WATER SHIELD / INSTALL PER IRC AND LISTING / VB / R-3 / SLOPE 6:12 / SINGLE STORY/ Existing roof is being removed, Synthetic underlayment, Shingle roof, Storm damage</t>
  </si>
  <si>
    <t>5028 JAIDEN LN</t>
  </si>
  <si>
    <t>2024-MSS-RES-01459</t>
  </si>
  <si>
    <t>2021 CODES / SFR / REROOF / ICE AND WATER SHIELD / INSTALL PER IRC AND LISTING / VB / R-3 / SLOPE 4:12 / SINGLE STORY/ Re-roof House/ Existing roof will be removed. New underlayment will be synthetic, and new shingles will be asphalt.</t>
  </si>
  <si>
    <t>610 BENTON AVE</t>
  </si>
  <si>
    <t>2024-MSS-RES-01461</t>
  </si>
  <si>
    <t>1825 34TH ST</t>
  </si>
  <si>
    <t>2024-MSS-RES-01462</t>
  </si>
  <si>
    <t>2021 CODES / SFR / REROOF / ICE AND WATER SHIELD / INSTALL PER IRC AND LISTING / VB / R-3 / SLOPE 7:12 / TWO STORY/ Removal and replacement of roof with synthetic underlayment and Malarkey Highlander shingles.</t>
  </si>
  <si>
    <t>6675 CAM CT</t>
  </si>
  <si>
    <t>2024-MSS-RES-01463</t>
  </si>
  <si>
    <t>2021 CODES / SFR / REROOF / ICE AND WATER SHIELD / INSTALL PER IRC AND LISTING / VB / R-3 / SLOPE 5:12 / SINGLE STORY/ Remove existing roofing, install ice and water shield/ Synthetic underlayment and 30 year as fault shingles/ All associated flashing pipe boots and d.Metal</t>
  </si>
  <si>
    <t>605 W SUSSEX AVE</t>
  </si>
  <si>
    <t>2024-MSS-RES-01465</t>
  </si>
  <si>
    <t>2021 CODES / SFR / REROOF / ICE AND WATER SHIELD / INSTALL PER IRC AND LISTING / VB / R-3 / SLOPE 6:12 / DOUBLE STORY/ Remove existing shingles and underlayment. Install ice/water and synthetic underlayment per code. Install asphalt shingles per code.</t>
  </si>
  <si>
    <t>2238 HILLSIDE DR</t>
  </si>
  <si>
    <t>2024-MSS-RES-01467</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</si>
  <si>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</si>
  <si>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805 WHITAKER DR</t>
  </si>
  <si>
    <t>2024-MSS-RES-01469</t>
  </si>
  <si>
    <t>4844 CHESHIRE LN</t>
  </si>
  <si>
    <t>2024-MSS-RES-01470</t>
  </si>
  <si>
    <t>1650 SHINDIG DR</t>
  </si>
  <si>
    <t>2024-MSS-RES-01473</t>
  </si>
  <si>
    <t>2021 CODES / SFR / REROOF / ICE AND WATER SHIELD / INSTALL PER IRC AND LISTING / VB / R-3 / SLOPE 4:12 / SINGLE STORY/ Remove old shingles. Replace with ice and water shield, synthetic underlayment and GAF Timberline HDZ shingles</t>
  </si>
  <si>
    <t>2149 STRAND AVE</t>
  </si>
  <si>
    <t>2024-MSS-RES-01478</t>
  </si>
  <si>
    <t>2021 CODES / SFR / REROOF / ICE AND WATER SHIELD / INSTALL PER IRC AND LISTING / VB / R-3 / SLOPE 6:12 / SINGLE STORY/ Remove &amp; Replace 30# felt, replace w/ a 30-year Malarkey Shingle, Malarkey #1030 Synthetic underlayment, Malarkey Artic ice &amp; Water shield</t>
  </si>
  <si>
    <t>3922 MELROSE PL</t>
  </si>
  <si>
    <t>2024-MSS-RES-01391</t>
  </si>
  <si>
    <t>2021 CODES / SFR / REROOF / ICE AND WATER SHIELD / INSTALL PER IRC AND LISTING / VB / R-3 / SLOPE 3:12 / SINGLE STORY/ Remove shingles install new drip edge ice and water on eaves new starter course felt new shingles ridge vent and ridge cap Observe low slope requirements</t>
  </si>
  <si>
    <t>4311 GHARRETT AVE</t>
  </si>
  <si>
    <t>2024-MSS-RES-01392</t>
  </si>
  <si>
    <t>2021 CODES / SFR / REROOF / ICE AND WATER SHIELD / INSTALL PER IRC AND LISTING / VB / R-3 / SLOPE 7:12 / SINGLE STORY/ Remove shingles/ Replace with Synthetic underlayment/ ice and water shield and GAF Timberline HDZ Shingles</t>
  </si>
  <si>
    <t>3914 O'SHAUGHNESY ST</t>
  </si>
  <si>
    <t>2024-MSS-RES-01428</t>
  </si>
  <si>
    <t>2021 CODES / SFR / REROOF / ICE AND WATER SHIELD / INSTALL PER IRC AND LISTING / VB / R-3 / SLOPE 5:12 / SINGLE STORY/ Reroof/ New Metal roof. Using synthetic underlayment and ice and water shield.</t>
  </si>
  <si>
    <t>FREEDOM SOLUTIONS LLC</t>
  </si>
  <si>
    <t>3000 LESTER ST</t>
  </si>
  <si>
    <t>2024-MSS-RES-01378</t>
  </si>
  <si>
    <t>2021 CODES / SFR / REROOF / ICE AND WATER SHIELD / INSTALL PER IRC AND LISTING / VB / R-3 / SLOPE 8:12 / TWO STORY/ Remove existing shingles and underlayment/ Install ice/water and synthetic underlayment per code/ Install asphalt shingles per code.</t>
  </si>
  <si>
    <t>2024-MSS-RES-01377</t>
  </si>
  <si>
    <t>2021 CODES / SFR / REROOF / ICE AND WATER SHIELD / INSTALL PER IRC AND LISTING / VB / R-3 / SLOPE 4:12 / SINGLE STORY/ Remove and replace GARAGE roof, Ice &amp; water Shield, synthetic underlay, asphalt shingles, replacement due to windstorm</t>
  </si>
  <si>
    <t>2024-MSS-RES-01266</t>
  </si>
  <si>
    <t>2021 CODES / SFR / REROOF / ICE AND WATER SHIELD / INSTALL PER IRC AND LISTING / VB / R-3 / SLOPE 4:12 / SINGLE STORY/ Storm Damage, tear off and put on New Roof, Asphalt Shingles/We will be disposing of the existing material/ Yes we will use an underlayment, it is titanium UDL30/ Yes we will install ice &amp; water shield 24 inches past barrier wall/ Polymer modified shingle</t>
  </si>
  <si>
    <t>DOUBLE L ROOFING</t>
  </si>
  <si>
    <t>4104 23RD AVE</t>
  </si>
  <si>
    <t>2024-MSS-RES-01305</t>
  </si>
  <si>
    <t>SYNTHETIC UNDERLAYMENT / REMOVE EXISTING / FULL ICE AND WATER SHEILD / SHINGLE / STORM DAMAGE / 3:12 / VB / R3</t>
  </si>
  <si>
    <t>2437 MCINTOSH LP</t>
  </si>
  <si>
    <t>2024-MSS-RES-01369</t>
  </si>
  <si>
    <t>2021 CODES / SFR / REROOF / ICE AND WATER SHIELD / INSTALL PER IRC AND LISTING / VB / R-3 / SLOPE 8:12 / TWO STORY/ Remove &amp; Replace 30# felt, replace w/ a 30-year Malarkey Shingle, Malarkey #1030 Synthetic underlayment, Malarkey Artic ice &amp; Water shield.</t>
  </si>
  <si>
    <t>5970 JOLINDA CT</t>
  </si>
  <si>
    <t>2024-MSS-RES-01370</t>
  </si>
  <si>
    <t>"GAF Ice and Weather Watch/ GAF Felt Buster/ Metal Drip / GAF Pro-Start/ GAF HDZ Shingles/ GAF Timbertex Cap/ GAF Cobra  hip ventilation/ New boots"</t>
  </si>
  <si>
    <t>1023 LYNN LN</t>
  </si>
  <si>
    <t>2024-MSS-RES-01376</t>
  </si>
  <si>
    <t>2021 CODES / SFR / REROOF / ICE AND WATER SHIELD / INSTALL PER IRC AND LISTING / VB / R-3 / SLOPE 5:12 / SINGLE STORY/ Remove existing roofing to bare decking / install new edge metal / install new underlayment including ice &amp; water membrane on all eaves and valleys / install new limited lifetime architectural shingles / install new pipe boots / install new ridge vent and cap</t>
  </si>
  <si>
    <t>5804 MAINVIEW DR</t>
  </si>
  <si>
    <t>2024-MSS-RES-01374</t>
  </si>
  <si>
    <t>1216 CREEK CROSSING</t>
  </si>
  <si>
    <t>2024-MSS-RES-01373</t>
  </si>
  <si>
    <t>2021 CODES / SFR / REROOF / ICE AND WATER SHIELD / INSTALL PER IRC AND LISTING / VB / R-3 / SLOPE 4:12 / SINGLE STORY/ This is a re-roof project/ due to hail/wind storm damage/ APX 1 week to completion once started/ Laminated - 30 Year comp. shingle rfg.(IKO) - w/ felt 22.00 SQ</t>
  </si>
  <si>
    <t>6009 HILLVIEW WAY</t>
  </si>
  <si>
    <t>2024-MSS-RES-01372</t>
  </si>
  <si>
    <t>2021 CODES / SFR / REROOF / ICE AND WATER SHIELD / INSTALL PER IRC AND LISTING / VB / R-3 / SLOPE 5:12 / SINGLE STORY/ GAF Ice and Weather Watch,/ GAF Felt Buster/ Metal Drip / GAF Pro-Start/ GAF HDZ/ Shingles/ GAF Timbertex Cap/ GAF Cobra  hip ventilation/ New boots"</t>
  </si>
  <si>
    <t>1029 LYNN LN</t>
  </si>
  <si>
    <t>2024-MSS-RES-01371</t>
  </si>
  <si>
    <t>2021 CODES / SFR / REROOF / ICE AND WATER SHIELD / INSTALL PER IRC AND LISTING / VB / R-3 / SLOPE 4:12 / SINGLE STORY/ GAF Ice and Weather Watch/ GAF Felt Buster/ Metal Drip / GAF Pro-Start/ GAF HDZ Shingles/ GAF Timbertex Cap/ GAF Cobra  hip ventilation/ New boots"</t>
  </si>
  <si>
    <t>1017 LYNN LN</t>
  </si>
  <si>
    <t>2024-MSS-RES-00752</t>
  </si>
  <si>
    <t>NORTHWEST COMMUNITY BUILDERS, LLC</t>
  </si>
  <si>
    <t>4985 ENGLAND BLVD</t>
  </si>
  <si>
    <t>2023-MSS-RES-00202</t>
  </si>
  <si>
    <t>5425 REMINGTON DR</t>
  </si>
  <si>
    <t>2024-MSS-RES-00497</t>
  </si>
  <si>
    <t>2021 CODES / ADU / MANUFACTORED HOME / put a finished manufactured tiny home built by Platinum Sheds onto the lot situated in front of garage meeting all setbacks/VB/R-3</t>
  </si>
  <si>
    <t>2107 STRAND AVE</t>
  </si>
  <si>
    <t>2024-MSS-RES-00818</t>
  </si>
  <si>
    <t>4434 HARRISON SCOTT DR</t>
  </si>
  <si>
    <t>2024-MSS-RES-00858</t>
  </si>
  <si>
    <t>4953 ENGLAND BLVD</t>
  </si>
  <si>
    <t>2024-MSS-RES-01260</t>
  </si>
  <si>
    <t>4429 HARRISON SCOTT DR</t>
  </si>
  <si>
    <t>2023-MSS-RES-00875</t>
  </si>
  <si>
    <t>2021 CODES/NEW TOWNHOME/ATT GARAGE/BLDG A UNIT 1/VB/R-3/U
Rev 01 - 07/15/2024: 6/21/24 EMP REVISIONS</t>
  </si>
  <si>
    <t>2023-MSS-RES-00924</t>
  </si>
  <si>
    <t>2021 CODES/NEW TOWNHOME/ATT GARAGE/BLDG A UNIT 3/VB/R-3/U</t>
  </si>
  <si>
    <t>1705-C SCOTT ST</t>
  </si>
  <si>
    <t>2023-MSS-RES-00925</t>
  </si>
  <si>
    <t>2021 CODES/NEW TOWNHOME/ATT GARAGE/BLDG A UNIT 4/ VB/R-3/U</t>
  </si>
  <si>
    <t>1705-D SCOTT ST</t>
  </si>
  <si>
    <t>2023-MSS-RES-00926</t>
  </si>
  <si>
    <t>2021 CODES/NEW TOWNHOME/ATT GARAGE/BLDG A UNIT 5/VB/R-3/U</t>
  </si>
  <si>
    <t>1705-E SCOTT ST</t>
  </si>
  <si>
    <t>2023-MSS-RES-00927</t>
  </si>
  <si>
    <t>2021 CODES/NEW TOWNHOME/ATT GARAGE/BLDG A UNIT 6/VB/R-3/U</t>
  </si>
  <si>
    <t>1705-F SCOTT ST</t>
  </si>
  <si>
    <t>2023-MSS-RES-00928</t>
  </si>
  <si>
    <t>2021 CODES/NEW TOWNHOME/ATT GARAGE/BLDG A UNIT 7/VB/R-3/U</t>
  </si>
  <si>
    <t>1705-G SCOTT ST</t>
  </si>
  <si>
    <t>2023-MSS-RES-00929</t>
  </si>
  <si>
    <t>2021 CODES/NEW TOWNHOME/ATT GARAGE/BLDG A UNIT 8/VB/R-3/U</t>
  </si>
  <si>
    <t>1705-H SCOTT ST</t>
  </si>
  <si>
    <t>2023-MSS-RES-00918</t>
  </si>
  <si>
    <t>2021 CODES/NEW TOWNHOME/ATT GARAGE/BLDG A UNIT 2/VB/R-3/U</t>
  </si>
  <si>
    <t>1705-B SCOTT ST</t>
  </si>
  <si>
    <t>2024-MSS-RES-00525</t>
  </si>
  <si>
    <t>4328 BANTRY CT</t>
  </si>
  <si>
    <t>2024-MSS-RES-00404</t>
  </si>
  <si>
    <t>2021 CODES/NEW TOWNHOME/ATT GARAGE/BLDG B UNIT 8/VB/R-3/U</t>
  </si>
  <si>
    <t>1130-B CHARLO ST</t>
  </si>
  <si>
    <t>2024-MSS-RES-00403</t>
  </si>
  <si>
    <t>2021 CODES/NEW TOWNHOME/ATT GARAGE/BLDG B UNIT 7/ VB/R-3/U</t>
  </si>
  <si>
    <t>1130-C CHARLO ST</t>
  </si>
  <si>
    <t>2024-MSS-RES-00405</t>
  </si>
  <si>
    <t>2021 CODES/NEW TOWNHOME/ATT GARAGE/BLDG B UNIT 9/ VB/R-3/U</t>
  </si>
  <si>
    <t>1130-A CHARLO ST</t>
  </si>
  <si>
    <t>2024-MSS-RES-00402</t>
  </si>
  <si>
    <t>2021 CODES/NEW TOWNHOME/ATT GARAGE/BLDG B UNIT 6/ VB/R-3/U</t>
  </si>
  <si>
    <t>1130-D CHARLO ST</t>
  </si>
  <si>
    <t>2024-MSS-RES-00400</t>
  </si>
  <si>
    <t>2021 CODES/NEW TOWNHOME/ATT GARAGE/BLDG B UNIT 4/VB/R-3/U</t>
  </si>
  <si>
    <t>1130-F CHARLO ST</t>
  </si>
  <si>
    <t>2024-MSS-RES-00401</t>
  </si>
  <si>
    <t>2021 CODES/NEW TOWNHOME/ATT GARAGE/BLDG B UNIT 5/VB/R-3/U</t>
  </si>
  <si>
    <t>1130-E CHARLO ST</t>
  </si>
  <si>
    <t>2024-MSS-RES-00395</t>
  </si>
  <si>
    <t>2021 CODES/NEW TOWNHOME/ATT GARAGE/BLDG B UNIT 1/VB/R-3/U</t>
  </si>
  <si>
    <t>1130-I CHARLO ST</t>
  </si>
  <si>
    <t>2024-MSS-RES-00398</t>
  </si>
  <si>
    <t>2021 CODES/NEW TOWNHOME/ATT GARAGE/BLDG B UNIT 2/VB/R-3/U</t>
  </si>
  <si>
    <t>1130-H CHARLO ST</t>
  </si>
  <si>
    <t>2024-MSS-RES-00399</t>
  </si>
  <si>
    <t>2021 CODES/NEW TOWNHOME/ATT GARAGE/BLDG B UNIT 3/VB/R-3/U</t>
  </si>
  <si>
    <t>1130-G CHARLO ST</t>
  </si>
  <si>
    <t>2023-MSS-COM-00338</t>
  </si>
  <si>
    <t>2021 CODES/BLDG G/NEW 12 UNIT CONDO BLDG/VB/R-2</t>
  </si>
  <si>
    <t>1140 CHARLO ST
#101</t>
  </si>
  <si>
    <r>
      <rPr>
        <sz val="10"/>
        <color rgb="FF000000"/>
        <rFont val="Arial"/>
        <family val="2"/>
      </rPr>
      <t xml:space="preserve">MFR-CONDO
</t>
    </r>
  </si>
  <si>
    <t>1140 CHARLO ST
#102</t>
  </si>
  <si>
    <t>1140 CHARLO ST 
#103</t>
  </si>
  <si>
    <t>1140 CHARLO ST
#104</t>
  </si>
  <si>
    <t>1140 CHARLO ST
#201</t>
  </si>
  <si>
    <t>1140 CHARLO ST
#202</t>
  </si>
  <si>
    <t>1140 CHARLO ST
#203</t>
  </si>
  <si>
    <t>1140 CHARLO ST
#204</t>
  </si>
  <si>
    <t>2023-MSS-COM-00339</t>
  </si>
  <si>
    <t>2021 CODES/BLDG H/NEW 15 UNIT CONDO BLDG/VB/R-2/S-1</t>
  </si>
  <si>
    <t>1120 CHARLO ST
#105</t>
  </si>
  <si>
    <t>1140 CHARLO ST
#301</t>
  </si>
  <si>
    <t>1140 CHARLO ST
#302</t>
  </si>
  <si>
    <t>1120 CHARLO ST
#101</t>
  </si>
  <si>
    <t>1120 CHARLO ST
#102</t>
  </si>
  <si>
    <t>1120 CHARLO ST
#103</t>
  </si>
  <si>
    <t>1120 CHARLO ST
#305</t>
  </si>
  <si>
    <t>1120 CHARLO ST
#304</t>
  </si>
  <si>
    <t>1120 CHARLO ST
#303</t>
  </si>
  <si>
    <t>1120 CHARLO ST 
#302</t>
  </si>
  <si>
    <t>1120 CHARLO ST
#301</t>
  </si>
  <si>
    <t>1120 CHARLO ST
#205</t>
  </si>
  <si>
    <t>1120 CHARLO ST
#204</t>
  </si>
  <si>
    <t>1120 CHARLO ST
#203</t>
  </si>
  <si>
    <t>1120 CHARLO ST
#202</t>
  </si>
  <si>
    <t>1120 CHARLO ST
#201</t>
  </si>
  <si>
    <t>1120 CHARLO ST
#104</t>
  </si>
  <si>
    <t>140 CHARLO ST
#303</t>
  </si>
  <si>
    <t>1140 CHARLO ST
#304</t>
  </si>
  <si>
    <t>2024-MSS-COM-00187</t>
  </si>
  <si>
    <t>2021 CODES/NEW 12-PLEX/VB/R-2</t>
  </si>
  <si>
    <t>810 COOLEY ST</t>
  </si>
  <si>
    <t>2024-MSS-COM-00167</t>
  </si>
  <si>
    <t>2021 CODES/NEW 18-PLEX/VB/R-2</t>
  </si>
  <si>
    <t>2405 ARCADIA DR</t>
  </si>
  <si>
    <t>2024-MSS-COM-00156</t>
  </si>
  <si>
    <t>2021 CODES/NEW 8-PLEX/VB/R-2</t>
  </si>
  <si>
    <t>1741 S 14TH ST</t>
  </si>
  <si>
    <t>2024-MSS-COM-00101</t>
  </si>
  <si>
    <t>2021 CODES/NEW 17-PLEX/VB/R-2</t>
  </si>
  <si>
    <t>1335 MONTANA ST</t>
  </si>
  <si>
    <t xml:space="preserve">SFR-DET
</t>
  </si>
  <si>
    <t>1000.000.322012.00</t>
  </si>
  <si>
    <t xml:space="preserve">Beer Licenses </t>
  </si>
  <si>
    <t>1000.000.323025.00</t>
  </si>
  <si>
    <t>Street Use Permits</t>
  </si>
  <si>
    <t>1000.000.322020.00</t>
  </si>
  <si>
    <t xml:space="preserve">General Licenses </t>
  </si>
  <si>
    <t>1000.000.323054.00</t>
  </si>
  <si>
    <t>1000.000.322021.00</t>
  </si>
  <si>
    <t xml:space="preserve">Rental Licenses </t>
  </si>
  <si>
    <t>1000.000.341041.00</t>
  </si>
  <si>
    <t>Utility Service Contracts</t>
  </si>
  <si>
    <t xml:space="preserve">1000.000.322022.00 </t>
  </si>
  <si>
    <t>Business License  Penalties</t>
  </si>
  <si>
    <t>1000.000.341068.00</t>
  </si>
  <si>
    <t>Subdivision Fees</t>
  </si>
  <si>
    <t xml:space="preserve">1000.000.322023.00 </t>
  </si>
  <si>
    <t>Tourist Home Registrations</t>
  </si>
  <si>
    <t>1000.000.341070.00</t>
  </si>
  <si>
    <t>Design Review Board</t>
  </si>
  <si>
    <t xml:space="preserve">Zoning Compliance </t>
  </si>
  <si>
    <t>1000.000.341071.00</t>
  </si>
  <si>
    <t>Design Excellence</t>
  </si>
  <si>
    <t>1000.000.341073.00</t>
  </si>
  <si>
    <t>Fire Plan Review Fees</t>
  </si>
  <si>
    <t>1000.000.323056.00</t>
  </si>
  <si>
    <t>1000.000.341074.00</t>
  </si>
  <si>
    <t>Fire Inspection Fees</t>
  </si>
  <si>
    <t>1000.000.341076.00</t>
  </si>
  <si>
    <t>Engineering Plan Check Fees</t>
  </si>
  <si>
    <t>1000.000.343098.00</t>
  </si>
  <si>
    <t>1000.000.343360.00</t>
  </si>
  <si>
    <t>2321.000.341032.00</t>
  </si>
  <si>
    <t>Impact Fees</t>
  </si>
  <si>
    <t>1000.000.342013.00</t>
  </si>
  <si>
    <t>Background Checks - Licenses</t>
  </si>
  <si>
    <t>2321.000.341038.00</t>
  </si>
  <si>
    <t>1000.000.343033.00</t>
  </si>
  <si>
    <t>Sanitary/Storm Sewer Service Permits</t>
  </si>
  <si>
    <t>2394.000.323011.00</t>
  </si>
  <si>
    <t>Building Permits</t>
  </si>
  <si>
    <t>1000.000.343097.00</t>
  </si>
  <si>
    <t>ROW/Curb/Sidewal k Permits</t>
  </si>
  <si>
    <t>2394.000.323012.00</t>
  </si>
  <si>
    <t>Electrical Permits</t>
  </si>
  <si>
    <t>2394.000.323013.00</t>
  </si>
  <si>
    <t>Plumbing Permits</t>
  </si>
  <si>
    <t>2394.000.323017.00</t>
  </si>
  <si>
    <t>Mechanical Permits</t>
  </si>
  <si>
    <t>2512.000.323020.00</t>
  </si>
  <si>
    <t>2512.000.323021.00</t>
  </si>
  <si>
    <t>2512.000.323023.00</t>
  </si>
  <si>
    <t>2512.000.323052.00</t>
  </si>
  <si>
    <t>2512.000.341076.00</t>
  </si>
  <si>
    <t>2512.000.323014.00</t>
  </si>
  <si>
    <t>2512.000.343025.00</t>
  </si>
  <si>
    <t>2512.000.323015.00</t>
  </si>
  <si>
    <t>Road District</t>
  </si>
  <si>
    <t>2512.000.343033.00</t>
  </si>
  <si>
    <t>2512.000.343097.00</t>
  </si>
  <si>
    <t>5210.000.343024.00</t>
  </si>
  <si>
    <t>Water Meter Fee</t>
  </si>
  <si>
    <t>Plan Permits</t>
  </si>
  <si>
    <t>5225.000.343032.00</t>
  </si>
  <si>
    <t>Water Dev. Fee</t>
  </si>
  <si>
    <t>5311.000.343032.00</t>
  </si>
  <si>
    <t>Sewer Main Connection Fees</t>
  </si>
  <si>
    <t>5325.000.343034.00</t>
  </si>
  <si>
    <t>Sewer Development Fees</t>
  </si>
  <si>
    <t>5325.000.343039.00</t>
  </si>
  <si>
    <t>Mullan Sewer RSID Payments (RSID 8474)</t>
  </si>
  <si>
    <t>Total Collected</t>
  </si>
  <si>
    <t>Record Type</t>
  </si>
  <si>
    <t>Building Commercial</t>
  </si>
  <si>
    <t>Building Commercial Total</t>
  </si>
  <si>
    <t>Building Residential</t>
  </si>
  <si>
    <t>Building Residential Total</t>
  </si>
  <si>
    <t>Code Compliance Violation</t>
  </si>
  <si>
    <t>Cannabis Business License Renewal</t>
  </si>
  <si>
    <t>Code Compliance Violation Total</t>
  </si>
  <si>
    <t>1000.000.322022.00</t>
  </si>
  <si>
    <t>Cannabis Business License Renewal Total</t>
  </si>
  <si>
    <t>Construction Contractor License</t>
  </si>
  <si>
    <t>Demolition Total</t>
  </si>
  <si>
    <t>Construction Contractor License Total</t>
  </si>
  <si>
    <t>Construction Contractor Renewal</t>
  </si>
  <si>
    <t>Electrical Permit Total</t>
  </si>
  <si>
    <t>Construction Contractor Renewal Total</t>
  </si>
  <si>
    <t>Engineering/ADA/NA/NA Total</t>
  </si>
  <si>
    <t>Engineering/Paving/NA/NA Total</t>
  </si>
  <si>
    <t>Engineering/Right-of- Way/Construction/NA</t>
  </si>
  <si>
    <t>Engineering/Right-of- Way/Construction/NA Total</t>
  </si>
  <si>
    <t>Engineering/Utility Excavation/Sanitary Sewer Service/NA Total</t>
  </si>
  <si>
    <t>Engineering/Utility Excavation/Water Service/NA Total</t>
  </si>
  <si>
    <t>Fence Permit Total</t>
  </si>
  <si>
    <t>Engineering/Right-of-Way/Use/NA Total</t>
  </si>
  <si>
    <t>Mechanical Permit Total</t>
  </si>
  <si>
    <t>MiscServices/Fees/NA/NA</t>
  </si>
  <si>
    <t>MiscServices/Fees/NA/NA Total</t>
  </si>
  <si>
    <t>Planning/Board Review/NA/NA</t>
  </si>
  <si>
    <t>General Business License</t>
  </si>
  <si>
    <t>Planning/Board Review/NA/NA Total</t>
  </si>
  <si>
    <t>Planning/DER/NA/NA</t>
  </si>
  <si>
    <t>General Business License Total</t>
  </si>
  <si>
    <t>Planning/DER/NA/NA Total</t>
  </si>
  <si>
    <t>General Business License Renewal</t>
  </si>
  <si>
    <t>Planning/Subdivision/Phasing Modification/NA</t>
  </si>
  <si>
    <t>Planning/Subdivision/Phasing Modification/NA Total</t>
  </si>
  <si>
    <t>General Business License Renewal Total</t>
  </si>
  <si>
    <t>Itinerant/Mobile Vendor</t>
  </si>
  <si>
    <t>Plumbing Permit Total</t>
  </si>
  <si>
    <t>Itinerant/Mobile Vendor Total</t>
  </si>
  <si>
    <t>Licenses/Registration/Tourist Home/NA</t>
  </si>
  <si>
    <t>1000.000.322023.00</t>
  </si>
  <si>
    <t>Licenses/Registration/Tourist Home/NA Total</t>
  </si>
  <si>
    <t>Licenses/Registration/Tourist Home/Renewal</t>
  </si>
  <si>
    <t>Licenses/Registration/Tourist Home/Renewal Total</t>
  </si>
  <si>
    <t>Sewer Service Line - Permit Total</t>
  </si>
  <si>
    <t>Liquor License - City</t>
  </si>
  <si>
    <t>Storm Water Pollution Prevention Total</t>
  </si>
  <si>
    <t>Liquor License - City Total</t>
  </si>
  <si>
    <t>Water Service Line - Permit Total</t>
  </si>
  <si>
    <t>Zoning Compliance Total</t>
  </si>
  <si>
    <t>Rental Business License</t>
  </si>
  <si>
    <t>Rental Business License Total</t>
  </si>
  <si>
    <t>Short Term Rental Registration</t>
  </si>
  <si>
    <t>Short Term Rental Registration Total</t>
  </si>
  <si>
    <t>Sign Permit Total</t>
  </si>
  <si>
    <t>Utility Excavation (Not for Service for Sewer,  Water or Storm)</t>
  </si>
  <si>
    <t>Utility Excavation (Not for Service for Sewer,  Water or Storm) Total</t>
  </si>
  <si>
    <t>*** Aggregate total of water service excavation and water service line permits.</t>
  </si>
  <si>
    <t>by 1st Quarter Market Valuations FY25</t>
  </si>
  <si>
    <t>FY24 Valuations:</t>
  </si>
  <si>
    <t>3rd Qtr.</t>
  </si>
  <si>
    <t>4th Qtr.</t>
  </si>
  <si>
    <t>by 3rd Quarter Market Valuations FY24</t>
  </si>
  <si>
    <t>by 3rd Quarter Market Valuations FY23</t>
  </si>
  <si>
    <t>by 4th Quarter Market Valuations FY24</t>
  </si>
  <si>
    <t>by 4th Quarter Market Valuations FY23</t>
  </si>
  <si>
    <t>by 2nd Quarter Market Valuations FY25</t>
  </si>
  <si>
    <t>Townhome Exemption Development **</t>
  </si>
  <si>
    <t>TOTAL UNITS PERMITTED</t>
  </si>
  <si>
    <t>* A traditional townhouse unit on a platted subdivision lot</t>
  </si>
  <si>
    <t>** A Townhome Exemption Development (TED) with attached or detached units on TED ownership parcels.</t>
  </si>
  <si>
    <t>FY2024 Q1</t>
  </si>
  <si>
    <t>Market Value of All Construction*</t>
  </si>
  <si>
    <t>* All construction includes remodels, miscellaneous structures (garages, sheds, etc.) and assembly, business, educational, hazardous and institutional structures.</t>
  </si>
  <si>
    <t xml:space="preserve">FISCAL YEAR-TO-DATE COMPARISON             </t>
  </si>
  <si>
    <t>through 1st QUARTER</t>
  </si>
  <si>
    <t>FY2025 Q1        Units Permitted</t>
  </si>
  <si>
    <t>FY2024 Q1         Units Permitted</t>
  </si>
  <si>
    <t>FY2025 Q1</t>
  </si>
  <si>
    <t>through 2nd QUARTER</t>
  </si>
  <si>
    <t>FY2025 Q2        Units Permitted</t>
  </si>
  <si>
    <t>FY2024 Q2         Units Permitted</t>
  </si>
  <si>
    <t>FY2025 Q2</t>
  </si>
  <si>
    <t>FY2024 Q2</t>
  </si>
  <si>
    <t>through 3rd QUARTER</t>
  </si>
  <si>
    <t>FY2025 Q3        Units Permitted</t>
  </si>
  <si>
    <t>FY2024 Q3         Units Permitted</t>
  </si>
  <si>
    <t>FY2025 Q3</t>
  </si>
  <si>
    <t>FY2024 Q3</t>
  </si>
  <si>
    <t>through 4th QUARTER</t>
  </si>
  <si>
    <t>FY2025 Q4        Units Permitted</t>
  </si>
  <si>
    <t>FY2024 Q4         Units Permitted</t>
  </si>
  <si>
    <t>FY2025 Q4</t>
  </si>
  <si>
    <t>FY2024 Q4</t>
  </si>
  <si>
    <t>Q1 24</t>
  </si>
  <si>
    <t>Q2 24</t>
  </si>
  <si>
    <t>Q3 24</t>
  </si>
  <si>
    <t>Q4 24</t>
  </si>
  <si>
    <t>2023-MSS-COM-00345</t>
  </si>
  <si>
    <t>2021 CODES/B&amp;E PROVISIONS/New guard and railing at an existing stair./VB/B</t>
  </si>
  <si>
    <t>1541-A S 03RD ST W</t>
  </si>
  <si>
    <t>2024-MSS-COM-00172</t>
  </si>
  <si>
    <t>2021 CODES/STOKES/Change of Use/B/F-1 to M/F-1 Rosin press processing, Sinful beverage processing, Cannabis Processing (Grow and Roll), Retails Sales/No construction work is a part of this Change of Use./VB/M/F-1
MAX ALLOWABLE QUANTITY OF COMBUSTIBLE FIBER IS 100 CUBIC FEET PER CONTROL AREA WHICH IS EQUAL TO 34 TOTES (EACH @ 22 GALLON TOTES) PER TABLE 307.1 (1)  THE EVALUATED CONTROL AREA IS THE BUILDING ENVELOPE/EXTERIOR WALLS (1 CONTROL AREA ONLY)</t>
  </si>
  <si>
    <t>2455 DIXON AVE  STE A</t>
  </si>
  <si>
    <t>2024-MSS-RES-00444.01</t>
  </si>
  <si>
    <t>11/7/24 REVISION TO ADD SMALL ADDITIONS AND CHANGES</t>
  </si>
  <si>
    <t>46864.77</t>
  </si>
  <si>
    <t>2024-MSS-COM-00231</t>
  </si>
  <si>
    <t>2021 CODES/MISSOULA COUNTY SHERIFFS DEPT/NEW TI/CHANGE OF USE/REMODEL/VB/B</t>
  </si>
  <si>
    <t>2415 MULLAN RD</t>
  </si>
  <si>
    <t>2024-MSS-COM-00155.01</t>
  </si>
  <si>
    <t>11/7/24 REVISION TO ADD PH 2 BREEZEWAY</t>
  </si>
  <si>
    <t>2024-MSS-COM-00265</t>
  </si>
  <si>
    <t>2021 CODES/THE WELL STUDIO/NEW TI/CHANGE OF USE/ B / VB / Divide space with an interior wall. Wall will have a double door in it for access to back room</t>
  </si>
  <si>
    <t>610 S HIGGINS AVE</t>
  </si>
  <si>
    <t>2024-MSS-COM-00270</t>
  </si>
  <si>
    <t>2021 CODES/CIRCLE K /INTERIOR REMODEL/VB/M
Interior remodel of the store which includes updates of the New Horizon Décor; New Cooler Doors; Update the Sales Floor Tile; New LED Lighting; Restroom Upgrade</t>
  </si>
  <si>
    <t>ROSET AND ASSOCIATES INC</t>
  </si>
  <si>
    <t>2325 RESERVE ST</t>
  </si>
  <si>
    <t>2024-MSS-COM-00304</t>
  </si>
  <si>
    <t>2021 CODES/EDWARD JONES/Interior remodel of space for Edward Jones Branch tenant improvement. Relocating interior non-structural walls. Replace carpet, new paint. Existing doors used./VB/B</t>
  </si>
  <si>
    <t>5767 W HARRIER  STE 203</t>
  </si>
  <si>
    <t>2024-MSS-COM-00340</t>
  </si>
  <si>
    <t>2021 CODES/ONE MISSOULA CHURCH/PHASE 1/Remodel classroom in lower level./VB/A-3</t>
  </si>
  <si>
    <t>1714 RESERVE ST</t>
  </si>
  <si>
    <t>2024-MSS-COM-00344</t>
  </si>
  <si>
    <t>2021 CODES/CANYON RIVER GOLF CLUB MAINTENANCE BUILDING/ U / VB / Adding awning to the rear of the existing maintenance shop. Work to be done, extend awning 10ft from the preexisting wall with a 2ft overhang. Set awning is set to cover the full length of the rear building/VB/U</t>
  </si>
  <si>
    <t>691 DEER CREEK RD</t>
  </si>
  <si>
    <t>2024-MSS-COM-00355</t>
  </si>
  <si>
    <t>2021 CODES/COM BLDG/INTERIOR REMODEL/VB/B
this project consists of an office interior renovation. this includes: replacing the carpet in offices, replacing the t-grid ceiling, painting walls, replacing the carpet and stair nosing in the stairwell, as well as the carpet in the elevator. RESTAINING WOOD TRIM, ADDING DIRECTORY SIGNAGE</t>
  </si>
  <si>
    <t>2620 CONNERY WAY</t>
  </si>
  <si>
    <t>2024-MSS-COM-00363</t>
  </si>
  <si>
    <t>2021 CODES/4-PLEX/STORM DAMAGE REPAIR LIKE FOR LIKE - Remove &amp; replace front porch/VB/R-2</t>
  </si>
  <si>
    <t>145 BROOKS ST</t>
  </si>
  <si>
    <t>2024-MSS-COM-00356</t>
  </si>
  <si>
    <t>2021 CODES / APARTMENTS / REROOF / ICE AND WATER SHIELD / INSTALL PER IBC AND LISTING / VB / R-2 / SLOPE 4:12 / TWO STORY/ Remove &amp; Replace 30# felt, replace w/ a 30-year Malarkey Shingle, Malarkey #1030 Synthetic underlayment, Malarkey Artic ice &amp; Water shield.</t>
  </si>
  <si>
    <t>1034 LONGSTAFF ST</t>
  </si>
  <si>
    <t>2024-MSS-COM-00357</t>
  </si>
  <si>
    <t>2021 CODES / DET GARAGE/ REROOF / ICE AND WATER SHIELD / INSTALL PER IBC AND LISTING / VB / U / SLOPE 2:12 / SINGLE STORY/ GARAGE.  remove and replace with  High Temp ice &amp; water/ Synthetic under/ Exposed faster/ 29 Gauge 3ft panels/ OBSERVE LOW SLOPE REQUIREMENTS</t>
  </si>
  <si>
    <t>2024-MSS-COM-00359</t>
  </si>
  <si>
    <t>2021 CODES / MULTI FAM / REROOF / ICE AND WATER SHIELD / INSTALL PER IBC AND LISTING / VB / R-2 / SLOPE 4:12 / TWO STORY/ Remove &amp; Replace 30# felt, replace w/ a 30-year Malarkey Shingle, Malarkey #1030 Synthetic underlayment, Malarkey Artic ice &amp; Water shield.</t>
  </si>
  <si>
    <t>2308 W FOOTHILLS DR</t>
  </si>
  <si>
    <t>2024-MSS-COM-00360</t>
  </si>
  <si>
    <t>1224 EATON ST</t>
  </si>
  <si>
    <t>2024-MSS-COM-00365</t>
  </si>
  <si>
    <t>2021 CODES / COM / REROOF / ICE AND WATER SHIELD / INSTALL PER IBC AND LISTING / VB / B / SLOPE 1:12 / TWO STORY/ Remove existing EPDM roof, inspect decking, install 2" poly ISO, Install 60 MIL mechanically attached reinforced EPDM, flash all penetrations, install new parapet cap and drip edge metal Observe low slope requirements</t>
  </si>
  <si>
    <t>1280 S 03RD ST W</t>
  </si>
  <si>
    <t>2024-MSS-COM-00369</t>
  </si>
  <si>
    <t>MULTI-FAM 4 UNITS / remove existing asphalt shingles.  Install proper ice and water shield to all eaves per missoula building code, with synthetic under laminate to remaining area.  install new malarkey 40 year asphalt shingle, with continuous ridge venting to entire ridge length.  re-roofing because of blown off shingles from storm we had a couple months ago. / INSTALL PER IBC AND LISTING / VB / R2 / 4.12 / TWO STORIES</t>
  </si>
  <si>
    <t>1909 MARGARET ST</t>
  </si>
  <si>
    <t>2024-MSS-COM-00376</t>
  </si>
  <si>
    <t>2021 CODES / COM/ REROOF / ICE AND WATER SHIELD / INSTALL PER IBC AND LISTING / VB / R-3 / SLOPE 0:12 / SINGLE STORY/ REMOVE EXISTING MEMBRANE. REPLACE ANY DAMAGED OR WET BOARD INSULATION. INSTALL GAF 60 MIL TPO. OBSERVE LOW SLOPE REQUIREMENTS.
INSTALL MATERIAL PER MANUFACTURER SPECS. NO STRUCTURAL OR INSULATION CHANGES - OTHERWISE A SEPARATE REVIEW AND PRE-INSPECTION IS REQUIRED.</t>
  </si>
  <si>
    <t>MISSOULA SHEET METAL</t>
  </si>
  <si>
    <t>275 W MAIN ST</t>
  </si>
  <si>
    <t>2024-MSS-RES-00195</t>
  </si>
  <si>
    <t>2021 CODES/DUPLEX/CHANGE OF USE TO RES FROM COMMERCIAL/ALTERATIONS PER ARCH LTR/VB/R-2</t>
  </si>
  <si>
    <t>2405 MCDONALD AVE</t>
  </si>
  <si>
    <t>2024-MSS-RES-01464</t>
  </si>
  <si>
    <t>2021 CODES/SFR/At some point in the past the home had unpermitted renovations performed that resulted in roughly 12 ft of exterior wall being removed without proper support being added. I plan on adding a beam and support to the homes existing framing, per engineering plans that were drawn up for the repair. Repairing flooring and drywall to finish the room./VB/R-3</t>
  </si>
  <si>
    <t>HAYES HOME MAINTENANCE</t>
  </si>
  <si>
    <t>540 FORD ST</t>
  </si>
  <si>
    <t>2024-MSS-RES-01456</t>
  </si>
  <si>
    <t>2021 CODES/SFR/Residential interior remodel. New wiring throughout, New plumbing throughout, some new HVAC, supplement existing insulation, update missing or inadequate headers, some new windows same size as original, new interior doors, flooring, cabinets, drywall and trim/VB/R-3</t>
  </si>
  <si>
    <t>309 STRAND AVE</t>
  </si>
  <si>
    <t>2024-MSS-RES-01448</t>
  </si>
  <si>
    <t>2021 CODES/SFR/Renovating unfinished basement with egress window.VB/R-3</t>
  </si>
  <si>
    <t>613 CONTINENTAL WAY</t>
  </si>
  <si>
    <t>2024-MSS-RES-01423</t>
  </si>
  <si>
    <t>2021 CODES/SFR/Adding a 90 sf front porch cover and 642 sf carport to (e) residence./VB/R-3/U</t>
  </si>
  <si>
    <t>A COE INC DBA HUFF CONSTRUCTION</t>
  </si>
  <si>
    <t>1729 W KENT AVE</t>
  </si>
  <si>
    <t>2024-MSS-RES-01506</t>
  </si>
  <si>
    <t>3120 LESTER ST</t>
  </si>
  <si>
    <t>2024-MSS-RES-01380</t>
  </si>
  <si>
    <t>2021 CODES/DUPLEX/Storm Damage Repair/VB/R-2</t>
  </si>
  <si>
    <t>NICK KAMP CONSTRUCTION</t>
  </si>
  <si>
    <t>1609 MADELINE AVE</t>
  </si>
  <si>
    <t>2024-MSS-RES-01359</t>
  </si>
  <si>
    <t>2021 CODES/SFR/INTERIOR REMODEL/A wall will be taken out on the main floor and replaced by a beam. The kitchen will be remodeled and expanded./VB/R-3</t>
  </si>
  <si>
    <t>541 ROLLINS ST</t>
  </si>
  <si>
    <t>2024-MSS-RES-01173</t>
  </si>
  <si>
    <t>2021 CODES/SFR/Small master bedroom addition off the northeast corner of the home. A new master bathroom and larger master closet will be added into the existing master bedroom. A portion of the existing garage will also be converted into a conditioned mudroom / laundry space./VB/R-3</t>
  </si>
  <si>
    <t>ROYAL POINT CONSTRUCTION</t>
  </si>
  <si>
    <t>240 FAIRVIEW AVE</t>
  </si>
  <si>
    <t>2024-MSS-RES-01486</t>
  </si>
  <si>
    <t>2021 CODES / SFR / REROOF / ICE AND WATER SHIELD / INSTALL PER IRC AND LISTING / VB / R-3 / SLOPE 6:12 / SINGLE STORY/ Remove existing roof shingles down to the decking, install water ice shield per code, install synthetic underlayment, install new Asphalt shingles per manufacturer and code.</t>
  </si>
  <si>
    <t>5001 JORDAN CT</t>
  </si>
  <si>
    <t>2024-MSS-RES-01485</t>
  </si>
  <si>
    <t>2021 CODES / DET GARAGE/ REROOF / ICE AND WATER SHIELD / INSTALL PER IRC AND LISTING / VB / U / SLOPE 4:12 / SINGLE STORY/ Remove &amp; Replace 30# felt, replace w/ a 40-year Malarkey Shingle, Malarkey #1030 Synthetic underlayment, Malarkey Artic ice &amp; Water shield.</t>
  </si>
  <si>
    <t>2417 39TH ST</t>
  </si>
  <si>
    <t>2024-MSS-RES-01484</t>
  </si>
  <si>
    <t>2021 CODES / SFR / REROOF / ICE AND WATER SHIELD / INSTALL PER IRC AND LISTING / VB / R-3 / SLOPE 5:12 / SINGLE STORY/ Remove &amp; Replace 30# felt, replace w/ a 40-year Malarkey Shingle, Malarkey #1030 Synthetic underlayment, Malarkey Artic ice &amp; Water shield.</t>
  </si>
  <si>
    <t>2024-MSS-RES-01483</t>
  </si>
  <si>
    <t>2021 CODES / DUPLEX / REROOF / ICE AND WATER SHIELD / INSTALL PER IRC AND LISTING / VB / R-3 / SLOPE 6:12 / TWO STORY/ Remove existing shingles and underlayment. Install ice/water and synthetic underlayment per code. Install asphalt shingles per code. 
*Note, this is the 2nd half of a duplex and they are being completed at different times.</t>
  </si>
  <si>
    <t>2236 HILLSIDE DR</t>
  </si>
  <si>
    <t>2024-MSS-RES-01481</t>
  </si>
  <si>
    <t>2021 CODES / SFR / REROOF / ICE AND WATER SHIELD / INSTALL PER IRC AND LISTING / VB / R-3 / SLOPE 8:12 / SINGLE STORY/ Take off old shingles put new 50year legacy, synthetic layment and ice&amp;water per code</t>
  </si>
  <si>
    <t>888 EVANS AVE</t>
  </si>
  <si>
    <t>2024-MSS-RES-01476</t>
  </si>
  <si>
    <t>2021 CODES / DET GARAGE/ REROOF / INSTALL PER IRC AND LISTING / VB / U / SLOPE 4:12 / SINGLE STORY/ Garage/ Remove existing drip edge, underlayment, and shingles/ Install new drip edge, 2 rows of ice and water at eaves, synthetic throughout, malarkey starter, shingles, ridge vent, and ridge cap</t>
  </si>
  <si>
    <t>2532 RIATA RD</t>
  </si>
  <si>
    <t>2024-MSS-RES-01475</t>
  </si>
  <si>
    <t>2021 CODES / SFR / REROOF / ICE AND WATER SHIELD / INSTALL PER IRC AND LISTING / VB / R-3 / SLOPE 6:12 / SINGLE STORY/ House/ Remove all roofing, underlayment amd edge metal./ Install new drip edge, 2 rows of ice and water at eaves amd synthetic underlayment throughout/ Install malarkey starter, shingles with 6 nails, and ridge vent and ridge cap</t>
  </si>
  <si>
    <t>2024-MSS-RES-01489</t>
  </si>
  <si>
    <t>2021 CODES / SFR / REROOF / ICE AND WATER SHIELD / INSTALL PER IRC AND LISTING / VB / R-3 / SLOPE 5:12 / SINGLE STORY/ Remove existing shingles underlayments and edge metal/ Install new edge metal 2 rows of ice and water at eaves synthetic underlayment shingles ridge vent and ridge cap</t>
  </si>
  <si>
    <t>109 PEERY PARK DR</t>
  </si>
  <si>
    <t>2024-MSS-RES-01439</t>
  </si>
  <si>
    <t>2021 CODES / SFR / REROOF / ICE AND WATER SHIELD / INSTALL PER IRC AND LISTING / VB / R-3 / SLOPE 4:12 / SINGLE STORY/ Remove and replace shingles with 30 year architectural, synthetic underlayment, ice and water, new drip edge and boots</t>
  </si>
  <si>
    <t>HABITAT FOR HUMANITY OF MISSOULA</t>
  </si>
  <si>
    <t>2026 RIVER RD</t>
  </si>
  <si>
    <t>2024-MSS-RES-01490</t>
  </si>
  <si>
    <t>2021 CODES / SFR / REROOF / ICE AND WATER SHIELD / INSTALL PER IRC AND LISTING / VB / R-3 / SLOPE 4:12 / TWO STORY/ Remove existing shingles/replace with synthetic underlayment, ice and water shield per code, D metal, replace with Certainted Landmark Weathered Wood architectural shingles, use starter, ridge, and hip shingles, where applicable.</t>
  </si>
  <si>
    <t>1220 LINCOLN PKWY</t>
  </si>
  <si>
    <t>2024-MSS-RES-01491</t>
  </si>
  <si>
    <t>2021 CODES / SFR / REROOF / ICE AND WATER SHIELD / INSTALL PER IRC AND LISTING / VB / R-3 / SLOPE 6:12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</si>
  <si>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2610 SHEFFIELD DR</t>
  </si>
  <si>
    <t>2024-MSS-RES-01492</t>
  </si>
  <si>
    <t>2021 CODES / SFR / RESIDE / VB / R-3/ SINGLE STORY/ remove and instal new LP siding and new rain gutter</t>
  </si>
  <si>
    <t>655 WOODWORTH AVE</t>
  </si>
  <si>
    <t>2024-MSS-RES-01494</t>
  </si>
  <si>
    <t>2021 CODES / SFR / REROOF / ICE AND WATER SHIELD / INSTALL PER IRC AND LISTING / VB / R-3 / SLOPE 12:12 / TWO  STORY/ Complete tear off of existing roofing material, dry in with two rows of ice and water barrier, remaining roof deck with 30# synthetic underlayment, shingle up with 30 year architectural shingles, install continuous ridge vent and ridge caps shingles and all necessary roof related metal flashings. Complete job site clean up, haul all the debris to landfill</t>
  </si>
  <si>
    <t>4803 CALVIN CT</t>
  </si>
  <si>
    <t>2024-MSS-RES-01497</t>
  </si>
  <si>
    <t>2021 CODES / SFR / REROOF / ICE AND WATER SHIELD / INSTALL PER IRC AND LISTING / VB / R-3 / SLOPE 4:12 / TWO STORY/ Remove &amp; Replace 30# felt, replace w/ a 40-year Malarkey Shingle, Malarkey #1030 Synthetic underlayment, Malarkey Artic ice &amp; Water shield.</t>
  </si>
  <si>
    <t>5980 GHARRETT AVE</t>
  </si>
  <si>
    <t>2024-MSS-RES-01499</t>
  </si>
  <si>
    <t>2021 CODES / SFR / REROOF / ICE AND WATER SHIELD / INSTALL PER IRC AND LISTING / VB / R-3 / SLOPE 6:12 / SINGLE STORY/ Remove &amp; Replace 30# felt, replace w/ a 40-year Malarkey Shingle, Malarkey #1030 Synthetic underlayment, Malarkey Artic ice &amp; Water shield.</t>
  </si>
  <si>
    <t>2809 RUSTLER DR</t>
  </si>
  <si>
    <t>2024-MSS-RES-01500</t>
  </si>
  <si>
    <t>2021 CODES / SFR / REROOF / ICE AND WATER SHIELD / INSTALL PER IRC AND LISTING / VB / R-3 / SLOPE 6:12 / SINGLE STORY/ HOUSE..Remove &amp; Replace 30# felt, replace w/ a 30-year Malarkey Shingle, Malarkey #1030 Synthetic underlayment, Malarkey Artic ice &amp; Water shield.</t>
  </si>
  <si>
    <t>925 EDITH ST</t>
  </si>
  <si>
    <t>2024-MSS-RES-01501</t>
  </si>
  <si>
    <t>2021 CODES / DET GARAGE / REROOF / ICE AND WATER SHIELD / INSTALL PER IRC AND LISTING / VB / U / SLOPE 6:12 / SINGLE STORY/ GARAGE  Remove &amp; Replace 30# felt, replace w/ a 30-year Malarkey Shingle, Malarkey #1030 Synthetic underlayment, Malarkey Artic ice &amp; Water shield.</t>
  </si>
  <si>
    <t>2024-MSS-RES-01502</t>
  </si>
  <si>
    <t>2021 CODES / SFR / REROOF / ICE AND WATER SHIELD / INSTALL PER IRC AND LISTING / VB / R-3 / SLOPE 6:12 / SINGLE STORY/ Remove and Replace Roof, Synthetic Underlayer, asphalt shingles, damage is due to storm.</t>
  </si>
  <si>
    <t>8701 FESCUE CT</t>
  </si>
  <si>
    <t>2024-MSS-RES-01504</t>
  </si>
  <si>
    <t>2021 CODES / SFR / REROOF / ICE AND WATER SHIELD / INSTALL PER IRC AND LISTING / VB / R-3 / SLOPE 6:12 / SINGLE STORY/ Tear off existing asphalt shingles, felt, drip edge, pipe flashings, ridge vent and cap.  Dispose of. Install ice and water shield on eaves and in valleys. Install synthetic felt, install drip edge, install malarkey limited lifetime architectural shingles. 12 Sq 6/12 and 14 Sq 8/12 pitch.</t>
  </si>
  <si>
    <t>4204 CHELSEA DR</t>
  </si>
  <si>
    <t>2024-MSS-RES-01505</t>
  </si>
  <si>
    <t>2021 CODES / SFR / REROOF / ICE AND WATER SHIELD / INSTALL PER IRC AND LISTING / VB / R-3 / SLOPE 3:12 / SINGLE STORY/ Remove existing roofing material, re-sheet if necessary. Replace with new GAF asphalt shingles and synthetic underlayment. Remove debris/ OBSERVE LOW SLOPE REQUIREMENT</t>
  </si>
  <si>
    <t>2230 GERALD AVE</t>
  </si>
  <si>
    <t>2024-MSS-RES-01511</t>
  </si>
  <si>
    <t>2021 CODES / SFR / REROOF / ICE AND WATER SHIELD / INSTALL PER IRC AND LISTING / VB / R-3 / SLOPE 6:12 / SINGLE STORY/ Remove existing roofing material. Re-sheet if necessary. Replace with new synthetic underlayment and asphalt shingles. Remove debris</t>
  </si>
  <si>
    <t>2990 MARY JANE BLVD</t>
  </si>
  <si>
    <t>2024-MSS-RES-01516</t>
  </si>
  <si>
    <t>2021 CODES / SFR / REROOF / ICE AND WATER SHIELD / INSTALL PER IRC AND LISTING / VB / R-3 / SLOPE 3:12 / SINGLE STORY/ Remove &amp; Replace 30# felt, replace w/ a 30-year Malarkey Shingle, Malarkey #1030 Synthetic underlayment, Malarkey Artic ice &amp; Water shield. OBSERVE LOW SLOPE REQUIREMENTS</t>
  </si>
  <si>
    <t>2605 SUNSET LN</t>
  </si>
  <si>
    <t>2024-MSS-RES-01520</t>
  </si>
  <si>
    <t>2021 CODES / SFR / REROOF / ICE AND WATER SHIELD / INSTALL PER IRC AND LISTING / VB / R-3 / SLOPE 4:12 / SINGLE STORY/ Remove and Replace back slope of roof only, synthetic underlay, asphalt shingles, repair due to storm damage</t>
  </si>
  <si>
    <t>6015 HILLVIEW WAY</t>
  </si>
  <si>
    <t>2024-MSS-RES-01524</t>
  </si>
  <si>
    <t>SFR / Remove &amp; Replace 30# felt, replace w/ a 50-year Malarkey Shingle, Malarkey #1030 Synthetic underlayment, Malarkey Artic ice &amp; Water shield./ INSTALL PER IRC AND LISTING / VB / R3 /  7.12</t>
  </si>
  <si>
    <t>2609 DIAMOND MEADOW CT</t>
  </si>
  <si>
    <t>2024-MSS-RES-01525</t>
  </si>
  <si>
    <t>SFR / Remove existing roof to roof deck, install new HD ISO Insulation, install new Single Ply membrane, seal all pipes, penetrations, and edges./ INSTALL PER IRC AND LISTING / VB / R3 / 1 / SINLGE STORY / OBSERVE LOW SLOPE REQUIREMENTS</t>
  </si>
  <si>
    <t>306 AGNES AVE</t>
  </si>
  <si>
    <t>2024-MSS-RES-01528</t>
  </si>
  <si>
    <t>SFR / Remove shingles install new drip edge ice and water on eaves new stater course felt new shingles ridge vent and ridge cap. OC Duration flex shingles / INSTALL PER IRC AND LISTING /  4.12 / 8.12 / VB / R3</t>
  </si>
  <si>
    <t>6950 ALISHA DR</t>
  </si>
  <si>
    <t>2024-MSS-RES-01529</t>
  </si>
  <si>
    <t>2021 CODES / TRIPLEX/ REROOF / ICE AND WATER SHIELD / INSTALL PER IRC AND LISTING / VB / R-3 / SLOPE 5:12 / TWO STORY/ Remove &amp; Replace 30# felt, replace w/ a 30-year Malarkey Shingle, Malarkey #1030 Synthetic underlayment, Malarkey Artic ice &amp; Water shield.</t>
  </si>
  <si>
    <t>1715 DICKENS ST</t>
  </si>
  <si>
    <t>2024-MSS-RES-01531</t>
  </si>
  <si>
    <t>SFR / Remove existing asphalt, shinstall ice and water shield. New D metal synthetic underlayment of flashing associated and 30 year asphult shingles. /  INSTALL PER IRC AND LISTING / 6.12   / VB / R3 / TWO STORIES</t>
  </si>
  <si>
    <t>3600 JACK DR</t>
  </si>
  <si>
    <t>2024-MSS-RES-01534</t>
  </si>
  <si>
    <t>SFR / DETATCHED GARAGE UNIT A / remove &amp; Replace 30# felt, replace w/ a 40-year Malarkey Shingle, Malarkey #1030 Synthetic underlayment, Malarkey Artic ice &amp; Water shield./ INSTALL PER IRC AND LISTING / 5.12   / VB / U</t>
  </si>
  <si>
    <t>2024-MSS-RES-01536</t>
  </si>
  <si>
    <t>SFR / existing roof removed ,synthetic under lyment,metal 16 guage metal,storm damage / REPLACE ICE AND WATER SHIELD / SYTHENTIC UNDERLAYMENT / METAL ROOF PER IRC AND LISTING / 4:12 / VB/ R3</t>
  </si>
  <si>
    <t>AV PRO</t>
  </si>
  <si>
    <t>1714 EATON ST</t>
  </si>
  <si>
    <t>2024-MSS-RES-01539</t>
  </si>
  <si>
    <t>SFR / install OC TruDef Duration green,Quarrix Ridge Roll Venting,210 Smart Start,Arctic Seal,1030 Secure Start SG,420 OmniSeal Base/Ply black,430 OmniSeal Cap / INSTALL PER IRC AND LISTING / 7.12 /  VB / R3</t>
  </si>
  <si>
    <t>1534 MANSFIELD AVE</t>
  </si>
  <si>
    <t>2024-MSS-RES-01549</t>
  </si>
  <si>
    <t>2021 CODES / SFR / REROOF / INSTALL PER IRC AND LISTING / VB / R-3 / SLOPE 10:12 / SINGLE STORY /  Remove existing roofing / Install Ice and water shield along all eves and valleys to code/ Install UDL 30 synthetic underlayment to rest of structure / Install New Malarkey Legacy shingles, drip edge, pipe boots, ridge vents</t>
  </si>
  <si>
    <t>5317 BIGFORK RD</t>
  </si>
  <si>
    <t>2023-MSS-RES-00906</t>
  </si>
  <si>
    <t>V &amp; A CONSTRUCTION</t>
  </si>
  <si>
    <t>6760 SAWYER CT</t>
  </si>
  <si>
    <t>2024-MSS-RES-01390</t>
  </si>
  <si>
    <t>GLACIER ROOFING AND CONSTRUCTION</t>
  </si>
  <si>
    <t>6814 SOPHIE DR</t>
  </si>
  <si>
    <t>2024-MSS-RES-01304</t>
  </si>
  <si>
    <t>2021 CODES/NSFR/ATT GARAGE/DEMO EXISTING SFR/VB/R-3/U / COMPLETE DEMO</t>
  </si>
  <si>
    <t>2520 WYLIE AVE</t>
  </si>
  <si>
    <t>2024-MSS-RES-00897</t>
  </si>
  <si>
    <t>2531 DRAKE LN</t>
  </si>
  <si>
    <t>2024-MSS-RES-00828</t>
  </si>
  <si>
    <t>4969 ENGLAND BLVD</t>
  </si>
  <si>
    <t>2024-MSS-RES-00823</t>
  </si>
  <si>
    <t>2021 CODES/NEW ADU-SFR/ATT GARAGE/DEMO OF EXISTING GARAGE/VB/R-3/U</t>
  </si>
  <si>
    <t>910 WAVERLY ST</t>
  </si>
  <si>
    <t>2024-MSS-RES-00812</t>
  </si>
  <si>
    <t>2021 CODES/NSFR/DEMO EXISTING SFR/VB/R-3</t>
  </si>
  <si>
    <t>KOACH CONSTRUCTION</t>
  </si>
  <si>
    <t>2333 PARK ST</t>
  </si>
  <si>
    <t>2024-MSS-RES-00811</t>
  </si>
  <si>
    <t>1195 COACHMAN WAY</t>
  </si>
  <si>
    <t>2024-MSS-RES-00777</t>
  </si>
  <si>
    <t>4977 ENGLAND BLVD</t>
  </si>
  <si>
    <t>2024-MSS-RES-00428</t>
  </si>
  <si>
    <t>5715 HORN RD</t>
  </si>
  <si>
    <t>2024-MSS-RES-01322</t>
  </si>
  <si>
    <t>505 SIMONS DR</t>
  </si>
  <si>
    <t>2024-MSS-RES-01306</t>
  </si>
  <si>
    <t>2309-A MARY JANE BLVD</t>
  </si>
  <si>
    <t>2024-MSS-RES-01301</t>
  </si>
  <si>
    <t>2309-B MARY JANE BLVD</t>
  </si>
  <si>
    <t>2024-MSS-RES-00572</t>
  </si>
  <si>
    <t>4380-A BANTRY CT</t>
  </si>
  <si>
    <t>2024-MSS-RES-00571</t>
  </si>
  <si>
    <t>4380-B BANTRY CT</t>
  </si>
  <si>
    <t>2024-MSS-RES-00570</t>
  </si>
  <si>
    <t>4380-C BANTRY CT</t>
  </si>
  <si>
    <t>2024-MSS-RES-00568</t>
  </si>
  <si>
    <t>4380-D BANTRY CT</t>
  </si>
  <si>
    <t>2024-MSS-RES-00106</t>
  </si>
  <si>
    <t>1633-A SHINDIG DR</t>
  </si>
  <si>
    <t>2024-MSS-RES-00105</t>
  </si>
  <si>
    <t>1633-B SHINDIG DR</t>
  </si>
  <si>
    <t>2024-MSS-RES-00104</t>
  </si>
  <si>
    <t>1633-C SHINDIG DR</t>
  </si>
  <si>
    <t>2024-MSS-RES-00103</t>
  </si>
  <si>
    <t>1633-D SHINDIG DR</t>
  </si>
  <si>
    <t>2024-MSS-RES-00102</t>
  </si>
  <si>
    <t>1633-E SHINDIG DR</t>
  </si>
  <si>
    <t>2024-MSS-RES-00101</t>
  </si>
  <si>
    <t>1633-F SHINDIG DR</t>
  </si>
  <si>
    <t>2022-MSS-COM-00259</t>
  </si>
  <si>
    <t>2021 CODES / NEW 5-PLEX/VB/R-2</t>
  </si>
  <si>
    <t>STRAIGHTEDGE CONSTRUCTION LLC</t>
  </si>
  <si>
    <t>1546 S 5TH ST W</t>
  </si>
  <si>
    <t>2024-MSS-RES-01335</t>
  </si>
  <si>
    <t>BNRDA - New Detached Accessory Building</t>
  </si>
  <si>
    <t>2021 CODES/NEW DET SHOP/VB/U</t>
  </si>
  <si>
    <t>2122 W GREENOUGH DR</t>
  </si>
  <si>
    <t>07 - New Assembly</t>
  </si>
  <si>
    <t>2024-MSS-COM-00268</t>
  </si>
  <si>
    <t>BNCCR -  New Church/Religious Building</t>
  </si>
  <si>
    <t>2021 CODES/CROSSPOINT CHURCH MODULAR BLDG/INstallation of modular building to accomodate uses during remodel work in future phases of the existing building/VB/E</t>
  </si>
  <si>
    <t>KNIFE RIVER</t>
  </si>
  <si>
    <t xml:space="preserve">ADU
</t>
  </si>
  <si>
    <t xml:space="preserve">TED 2U
</t>
  </si>
  <si>
    <t xml:space="preserve">TED 3+
</t>
  </si>
  <si>
    <t xml:space="preserve">MFR-APT
</t>
  </si>
  <si>
    <t>TED 2U</t>
  </si>
  <si>
    <t>MFR-APT</t>
  </si>
  <si>
    <t>07 - New Assembly Total</t>
  </si>
  <si>
    <t>Units</t>
  </si>
  <si>
    <t>Designation</t>
  </si>
  <si>
    <t xml:space="preserve">General Licenses  </t>
  </si>
  <si>
    <t>Rental Licenses</t>
  </si>
  <si>
    <t>Business License Penalties</t>
  </si>
  <si>
    <t xml:space="preserve"> Tourist Home Registrations</t>
  </si>
  <si>
    <t xml:space="preserve">1000.000.323056.00 </t>
  </si>
  <si>
    <t xml:space="preserve">Sign Permits  </t>
  </si>
  <si>
    <t>TDS Permit Revenues</t>
  </si>
  <si>
    <t>Fence Permits</t>
  </si>
  <si>
    <t>Water Service Permits</t>
  </si>
  <si>
    <t>Sewer Services Permits</t>
  </si>
  <si>
    <t>Sidewalk and Curb Fees</t>
  </si>
  <si>
    <t>Cannabis Business License (420 License)</t>
  </si>
  <si>
    <t>Cannabis Business License (420 License) Total</t>
  </si>
  <si>
    <t>GL Account Number</t>
  </si>
  <si>
    <t>Description</t>
  </si>
  <si>
    <t>1000.000.323052.00</t>
  </si>
  <si>
    <t>SWPPP Permit</t>
  </si>
  <si>
    <t>1000.000.341069.00</t>
  </si>
  <si>
    <t>Rezoning Fees</t>
  </si>
  <si>
    <t>Improvement Agreements</t>
  </si>
  <si>
    <t>Paving Permits</t>
  </si>
  <si>
    <t>ADA Access Permits</t>
  </si>
  <si>
    <t>Storm Water Pollution Prevention Permits</t>
  </si>
  <si>
    <t>Planning/Rezoning/NA/NA</t>
  </si>
  <si>
    <t>Planning/Rezoning/NA/NA Total</t>
  </si>
  <si>
    <t>Planning/Subdivision/Final Plat/NA</t>
  </si>
  <si>
    <t>Planning/Subdivision/Final Plat/NA Total</t>
  </si>
  <si>
    <t>Planning Floodplain</t>
  </si>
  <si>
    <t>2023-MSS-COM-00329</t>
  </si>
  <si>
    <t>2021 CODES/EDGEWATER RESORT/REMODEL/VB/R-2/A-3
The hotel is an existing structure with multiple connected wings, including public space, meeting rooms, ballroom, a restaurant and bar, kitchen, service areas and 169 guest rooms.  The wings consist of a single story public area structure, a two-story guest room wing and a three-story guest room wing.  The project includes a lobby renovation which is within the existing building footprint, including relocation of the entry vestibule and addition of a luggage storage area.  The pre-function area will be expanded to the existing roof overhang.  The public lobby restrooms and "On the Fly" areas will be remodeled/refinished within the existing footprint.  
The existing Fitness room/Pool Equipment room is being replaced with a new attached structure to house the pool mechanical room, pool restroom and a tenant finish space.
At the second floor, several existing spaces are being re-configured to house the new fitness room.</t>
  </si>
  <si>
    <t>QUALITY CONSTRUCTION</t>
  </si>
  <si>
    <t>100 MADISON ST</t>
  </si>
  <si>
    <t>2024-MSS-COM-00263</t>
  </si>
  <si>
    <t>2021 CODES/AMC THEATRE/REMODEL CONSISTS OF INSTALLING NEW COKE FREESTYLE AND ICEE MACHINES FOR CUSTOMER SELF-SERVICE DRINK DISPENSING; INSTALLING NEW POPCORN DISPLAY WARMERS, VENTLESS POPCORN POPPER, BOTTLED BEVERAGE REFRIGERATED DISPLAY CASE FOR CUSTOMER SELF-SERVICE PICK-UP./VB/M</t>
  </si>
  <si>
    <t>PETRIE CONSTRUCTION LLC</t>
  </si>
  <si>
    <t>2901 BROOKS ST - MALL STORES</t>
  </si>
  <si>
    <t>2024-MSS-RES-01234.01</t>
  </si>
  <si>
    <t>1/6/25 REVISION TO ADD REPLACEMENT OF DAMAGED STRUCTURE</t>
  </si>
  <si>
    <t>2024-MSS-COM-00266</t>
  </si>
  <si>
    <t>2021 CODES/MORTGAGE LENDER/NEW TI/VB/B</t>
  </si>
  <si>
    <t>ROCKY MOUNTAIN REMODELS</t>
  </si>
  <si>
    <t>341 SW HIGGINS AVE</t>
  </si>
  <si>
    <t>2024-MSS-RES-00812.01</t>
  </si>
  <si>
    <t>1/22/25 REVISION FOR UPDATED STRUCTURAL DESIGN FOR MODIFIED FOUNDATION PLAN</t>
  </si>
  <si>
    <t>2024-MSS-COM-00267</t>
  </si>
  <si>
    <t>2021 CODES/SUITE 301/NEW TI/IIB/B
Tenant Improvement of third floor suite 301. New walls, electrical and mechanical systems throughout. existing casework and plumbing to remain. Existing finishes to remain.</t>
  </si>
  <si>
    <t>33301 GREAT NORTHERN AVE  STE 301</t>
  </si>
  <si>
    <t>2024-MSS-RES-00811.01</t>
  </si>
  <si>
    <t>1/9/25 REVISION TO EXTEND FRONT EAVES AND REMOVE BACK PORCH POSTS</t>
  </si>
  <si>
    <t>2024-MSS-COM-00295</t>
  </si>
  <si>
    <t>2021 CODES/LE PETIT OUTRE/NEW TI/IIIB/A-2
THIS PROJECT CONSISTS OF INTERIOR TENANT IMPROVEMENT WORK IN AN EXISTING
BUILDING LOCATED AT 529 S. HIGGINS AVE., FOR THE USE OF A COFFEE SHOP.  THE
PREVIOUS USE OF THE SPACE WAS FOR A RESTAURANT.  THERE IS NO CHANGE OF USE.
THERE IS NO PROPOSED WORK TO THE BUILDING SHELL.</t>
  </si>
  <si>
    <t>REAL ODD GOOD JOB LLC</t>
  </si>
  <si>
    <t>529 S HIGGINS AVE</t>
  </si>
  <si>
    <t>2024-MSS-RES-00710.01</t>
  </si>
  <si>
    <t>12/17/24 REVISION TO CORRECT FOUNDATION LENGTH</t>
  </si>
  <si>
    <t>2024-MSS-COM-00307</t>
  </si>
  <si>
    <t>2021 CODES/JM MORAN AND COMPANY OFFICE/Addition to existing commercial building./VB/B/F-1</t>
  </si>
  <si>
    <t>826 SHERWOOD ST</t>
  </si>
  <si>
    <t>2024-MSS-RES-00653.02</t>
  </si>
  <si>
    <t>11/12/24 REVISION / CHANGE FOUNDATION FROM STEM WALL TO MONO SLAB</t>
  </si>
  <si>
    <t>2024-MSS-COM-00335</t>
  </si>
  <si>
    <t>2021 CODES/WILMA/Repair of existing fire escapes. Remodel of egress balcony. Adding security gates/1A/A-1/B/R-2</t>
  </si>
  <si>
    <t>131 M-1 S HIGGINS AVE</t>
  </si>
  <si>
    <t>2024-MSS-RES-00606.01</t>
  </si>
  <si>
    <t>REV 1 / MOVE FOUNDATION BACK 6FT SOUTH / RESULTING IN 20 FT OFF HORN RD / REMOVE GARAGE EXTENSION</t>
  </si>
  <si>
    <t>5775 HORN RD</t>
  </si>
  <si>
    <t>2024-MSS-COM-00336</t>
  </si>
  <si>
    <t>2021 CODES/COM BLDG/Interior remodel of an existing commercial building to create two tenant spaces/VB/B/S-1</t>
  </si>
  <si>
    <t>1704 RANKIN ST</t>
  </si>
  <si>
    <t>2024-MSS-RES-00284.01</t>
  </si>
  <si>
    <t>10/28/24 REVISION TO ADD SECOND STORY ADU AND EXT STAIRCASE</t>
  </si>
  <si>
    <t>45570.54</t>
  </si>
  <si>
    <t>2533 GILBERT AVE</t>
  </si>
  <si>
    <t>2024-MSS-COM-00233.01</t>
  </si>
  <si>
    <t>12/16/24 REVISION TO REPLACE WINDOW WITH A DOOR</t>
  </si>
  <si>
    <t>2024-MSS-COM-00342</t>
  </si>
  <si>
    <t>2021 CODES/ACEND SPORTS MEDICINE/NEW TI/REMODEL/VB/B
Interior Renovations to and existing building. No Change of Use. Previous use was Business,   New use is medical office classified as a neighborhood outpatient clinic per 2010 FGI.   Renovations include Interior finish updates,  addition of bathing facilities to 1 of 2 restrooms, replacement of HVAC, Domestic Hot Water systems, A new water line and service, structural shoring in the basement and a new roof.</t>
  </si>
  <si>
    <t>603 WOODY ST</t>
  </si>
  <si>
    <t>2023-MSS-COM-00082.01</t>
  </si>
  <si>
    <t>8/1/24 LANDSCAPING REVISION</t>
  </si>
  <si>
    <t>2215 W BROADWAY</t>
  </si>
  <si>
    <t>2024-MSS-COM-00346</t>
  </si>
  <si>
    <t>2021 CODES/HDR SUITE 200/Modifying rooms for conference room, office, and phone rooms. We will be adding walls to 5 spaces to create the new areas, replacing outdated lighting, modifying hvac returns and grills./VB/B</t>
  </si>
  <si>
    <t>LANGLAS AND ASSOCIATES INC</t>
  </si>
  <si>
    <t>700 SW HIGGINS AVE STE 200</t>
  </si>
  <si>
    <t>2023-MSS-COM-00031.01</t>
  </si>
  <si>
    <t>12/18/2024 REVISION TO REPLACE ELEVATOR AND ADD DOG HOUSE ON ROOF FOR ELEVATOR</t>
  </si>
  <si>
    <t>CS STRUCTURES</t>
  </si>
  <si>
    <t>845 KEITH AVE</t>
  </si>
  <si>
    <t>2024-MSS-COM-00347</t>
  </si>
  <si>
    <t>2021 CODES/UM MANSFIELD LIBRARY RM 330/new partition wall containing 1 double and 1 single door./VB/E</t>
  </si>
  <si>
    <t>2024-MSS-COM-00354</t>
  </si>
  <si>
    <t>2021 CODES/COM BLDG/SUITE 4/Add new ADA complaint bathroom, add suite entry door, relocate door in existing bathroom, add closet/VB/B</t>
  </si>
  <si>
    <t>GADDY CONTRUCTION LLC</t>
  </si>
  <si>
    <t>121 4 HICKORY ST</t>
  </si>
  <si>
    <t>2024-MSS-COM-00361</t>
  </si>
  <si>
    <t>2021 CODES/SUITE 101/Interior Remodel - Framing interior non load bearing walls to close in three new offices. No existing walls will be disturbed./IIIB/B</t>
  </si>
  <si>
    <t>211 N HIGGINS AVE  STE 101</t>
  </si>
  <si>
    <t>2024-MSS-COM-00370</t>
  </si>
  <si>
    <t>2021 CODES/SINFUL BEVERAGE/Seismic Fasters for Pallet Shelving in storage area/VB/B</t>
  </si>
  <si>
    <t>521 W BICKFORD ST
STE B</t>
  </si>
  <si>
    <t>2024-MSS-COM-00372</t>
  </si>
  <si>
    <t>2021 CODES/OFFICE BLDG/CHANGE OF USE/REMODEL/VB/B</t>
  </si>
  <si>
    <t>3355 CLARK ST</t>
  </si>
  <si>
    <t>2024-MSS-COM-00377</t>
  </si>
  <si>
    <t>2021 CODES/BURLINGTON SQUARE APTS/Replace existing exterior steel/concrete stairwell with a new powder coated ADA 2"max opening grating metal stairwell./VB/R-2</t>
  </si>
  <si>
    <t>GREENBRIAR CONSTRUCTION</t>
  </si>
  <si>
    <t>2420 BURLINGTON AVE</t>
  </si>
  <si>
    <t>2024-MSS-COM-00289</t>
  </si>
  <si>
    <t>2021 CODES/COM BLDG/REROOF/Remove Existing Roofing and install synthetic underlayment, ice &amp; water and Asphalt shingles due to storm damage/PER CODE &amp; LISTING/SINGLE STORY/7:12/VB/B</t>
  </si>
  <si>
    <t>1410 RESERVE ST  SHELL</t>
  </si>
  <si>
    <t>2024-MSS-COM-00371</t>
  </si>
  <si>
    <t>2021 CODES / COM/ REROOF / ICE AND WATER SHIELD / INSTALL PER IBC AND LISTING / VB / B / SLOPE 1:12 / SINGLE STORY/ Install (1) layer 2.0 ISO/Install 60MIL Reenforced EPDM. Machinal attach./ New 12” Wind turbine exhaust vents./ Install new 24 GA Capping metal on parapet wall./ Install new termination bar into new 6” seamless commercial gutter./ All accessories for complete roof system.</t>
  </si>
  <si>
    <t>425 MSTR N 05TH ST W</t>
  </si>
  <si>
    <t>2025-MSS-COM-00001</t>
  </si>
  <si>
    <t>2021 CODES / MULTI FAM / REROOF / ICE AND WATER SHIELD / INSTALL PER IBC AND LISTING / VB / R-3 / SLOPE 5:12 / TWO STORY/ Remove &amp; Replace 30# felt, replace w/ a 30-year Malarkey Shingle, Malarkey #1030 Synthetic underlayment, Malarkey Artic ice &amp; Water shield.</t>
  </si>
  <si>
    <t>1031 A-D CHARLO ST</t>
  </si>
  <si>
    <t>2025-MSS-COM-00004</t>
  </si>
  <si>
    <t>2021 CODES /  REROOF / ICE AND WATER SHIELD / INSTALL PER IBC AND LISTING / VB / B / SLOPE 1:12 / DOUBLE STORY/ Remove old roof layer and any damaged substrate, replace with new coverboard and new 60 Mil PVC Membrane. Seal all edges and penetrations, rebuild and install parapet cap and all drains as per original/ Observe low slope requirements</t>
  </si>
  <si>
    <t>2025-MSS-RES-00030</t>
  </si>
  <si>
    <t>SFR / Remove existing shingles and underlayment. Install ice/water and synthetic underlayment per code. Install asphalt shingles per code. / INSTALL PER IRC AND LISTING / 6.12 / VB / R3</t>
  </si>
  <si>
    <t>615 BROOKS ST</t>
  </si>
  <si>
    <t>2024-MSS-RES-01554</t>
  </si>
  <si>
    <t>2021 CODES / SFR / RETROFIT FOR SOLAR / VB / R-3
The retrofit shall consist of 2x4 sister for the existing water damaged 2x4 truss top chord as shown in the image below, with 12d nails at 12" O.C., staggered. New sister to extend within 12" of existing 2x, only required at existing member with new solar attachment. Retrofit should happen before install.</t>
  </si>
  <si>
    <t>5214 MAINVIEW DR</t>
  </si>
  <si>
    <t>2024-MSS-RES-01493</t>
  </si>
  <si>
    <t>2021 CODES/SFR/BASEMENT REMODEL/EGRESS WINDOWS/VB/R-3
WITHIN BASEMENT: ENLARGE EXISTING NON-EGRESS WINDOW (48X42) FOR FUTURE LIVING SPACE, ADD EGRESS WINDOW (48X42) FOR BEDROOM, FINISH TWO ROOMS PER 2021 IRC</t>
  </si>
  <si>
    <t>1000 WASHBURN ST</t>
  </si>
  <si>
    <t>2024-MSS-RES-00993</t>
  </si>
  <si>
    <t>2021 CODES/SFR/Convert finished basement closet into a bathroom with Toilet, Shower, and sink./VB/R-3</t>
  </si>
  <si>
    <t>720 HIGHLAND PARK DR</t>
  </si>
  <si>
    <t>2024-MSS-RES-00586</t>
  </si>
  <si>
    <t>2021 CODES/SFR/Complete kitchen remodel. Removing wall, adding a beam, moving and replacing windows &amp; doors. Moving plumbing and electrical. Cabinets and flooring will be replaced./VB/R-3</t>
  </si>
  <si>
    <t>DWIGHT THOMAS CARPENTRY</t>
  </si>
  <si>
    <t>2809 HIGHLAND DR</t>
  </si>
  <si>
    <t>2024-MSS-RES-00116</t>
  </si>
  <si>
    <t>2021 CODES/SFR/Finish unfinished basement and add 1 additional bedroom. Approx 75% of current basement is unfinished and this project seeks to finish the space into living space./VB/R-3</t>
  </si>
  <si>
    <t>1127 LINCOLNWOOD</t>
  </si>
  <si>
    <t>2025-MSS-RES-00054</t>
  </si>
  <si>
    <t>2021 CODES / SFR / REROOF / ICE AND WATER SHIELD / INSTALL PER IRC AND LISTING / VB / R-3 / SLOPE 10:12 / TWO STORY/ Remove shingles. Install new synthetic underlayment, ice and water shield and GAF Timberline HDZ Shingles.</t>
  </si>
  <si>
    <t>2737 MARY JANE BLVD</t>
  </si>
  <si>
    <t>2025-MSS-RES-00053</t>
  </si>
  <si>
    <t>2021 CODES / SFR / REROOF / ICE AND WATER SHIELD / INSTALL PER IRC AND LISTING / VB / R-3 / SLOPE 4:12 / TWO STORY/ Tearing off of old shingles, and putting down new underlayment, ice and water shield, and then installing new shingles</t>
  </si>
  <si>
    <t>1900 CHARLOTT AVE</t>
  </si>
  <si>
    <t>2025-MSS-RES-00051</t>
  </si>
  <si>
    <t>2021 CODES / TOWNHOME / REROOF / ICE AND WATER SHIELD / INSTALL PER IRC AND LISTING / VB / R-3 / SLOPE 5:12 / SINGLE STORY/ Remove &amp; Replace 30# felt, replace w/ a 30-year Malarkey Shingle, Malarkey #1030 Synthetic underlayment, Malarkey Artic ice &amp; Water shield/ UNIT B</t>
  </si>
  <si>
    <t>4112 B GEARY LN</t>
  </si>
  <si>
    <t>2025-MSS-RES-00055</t>
  </si>
  <si>
    <t>SFR/ Replace vinyl siding.</t>
  </si>
  <si>
    <t>GRIZZLY SIDING &amp; WINDOWS</t>
  </si>
  <si>
    <t>2025-MSS-RES-00050</t>
  </si>
  <si>
    <t>2021 CODES / TOWNHOME/ REROOF / ICE AND WATER SHIELD / INSTALL PER IRC AND LISTING / VB / R-3 / SLOPE 5:12 / SINGLE STORY/ Remove &amp; Replace 30# felt, replace w/ a 30-year Malarkey Shingle, Malarkey #1030 Synthetic underlayment, Malarkey Artic ice &amp; Water shield/ UNIT A</t>
  </si>
  <si>
    <t>4112 A GEARY LN</t>
  </si>
  <si>
    <t>2025-MSS-RES-00049</t>
  </si>
  <si>
    <t>2021 CODES / SFR / REROOF / ICE AND WATER SHIELD / INSTALL PER IRC AND LISTING / VB / R-3 / SLOPE 6:12 / SINGLE STORY/ Remove &amp; Replace 30# felt, replace w/ a 30-year Malarkey Shingle, Malarkey #1030 Synthetic underlayment, Malarkey Artic ice &amp; Water shield.</t>
  </si>
  <si>
    <t>620 NORTH AVE E</t>
  </si>
  <si>
    <t>2025-MSS-RES-00056</t>
  </si>
  <si>
    <t>2021 CODES / SFR / RESIDE/ VB / R-3/ SINGLE STORY/ Replace existing siding and installing new siding to meet required code.</t>
  </si>
  <si>
    <t>2025-MSS-RES-00047</t>
  </si>
  <si>
    <t>2021 CODES / SFR / REROOF / ICE AND WATER SHIELD / INSTALL PER IRC AND LISTING / VB / R-3 / SLOPE 5:12 / SINGLE STORY/ Remove &amp; Replace 30# felt, replace w/ a 40-year Malarkey Shingle, Malarkey #1030 Synthetic underlayment, Malarkey Artic ice &amp; Water shield</t>
  </si>
  <si>
    <t>2980 SHEFFIELD DR</t>
  </si>
  <si>
    <t>2025-MSS-RES-00046</t>
  </si>
  <si>
    <t>2021 CODES / DUPLEX/ REROOF / ICE AND WATER SHIELD / INSTALL PER IRC AND LISTING / VB / R-3 / SLOPE 6:12 / TWO STORY/ Remove &amp; Replace 30# felt, replace w/ a 30-year Malarkey Shingle, Malarkey #1030 Synthetic underlayment, Malarkey Artic ice &amp; Water shield.</t>
  </si>
  <si>
    <t>2726 A&amp;B O'SHAUGHNESY ST</t>
  </si>
  <si>
    <t>2025-MSS-RES-00044</t>
  </si>
  <si>
    <t>SFR / Remove &amp; Replace 30# felt, replace w/ a 40-year Malarkey Shingle, Malarkey #1030 Synthetic underlayment, Malarkey Artic ice &amp; Water shield. / INSTALL PER IRC AND LISTING / 6.12  /  VB / R3</t>
  </si>
  <si>
    <t>2303 SHERWOOD LN</t>
  </si>
  <si>
    <t>2025-MSS-RES-00067</t>
  </si>
  <si>
    <t>2021 CODES / SFR / Remove existing roofing on the detached garage/ Install Ice and water shield along all eves and valleys to code/ Install UDL 30 synthetic underlayment to rest of structure / Install New Malarkey Vista shingles, drip edge, pipe boots, ridge vents / INSTALL PER IRC AND LISTING /  5.12  /  VB / U /</t>
  </si>
  <si>
    <t>403 HASTINGS AVE</t>
  </si>
  <si>
    <t>2025-MSS-RES-00043</t>
  </si>
  <si>
    <t>SFR / Remove &amp; Replace 30# felt, replace w/ a 30-year Malarkey Shingle, Malarkey #1030 Synthetic underlayment, Malarkey Artic ice &amp; Water shield. / INSTALL PER IRC AND LISTING / 6.12  / VB / R3</t>
  </si>
  <si>
    <t>1006 W PINE ST</t>
  </si>
  <si>
    <t>2025-MSS-RES-00041</t>
  </si>
  <si>
    <t>SFR / Remove existing shingles and underlayment. Install ice/water and synthetic underlayment per code. Install asphalt shingles per code. / INSTALL PER IRC AND LISTIN G/ 4.12  / VB / R3</t>
  </si>
  <si>
    <t>105 HIGH PARK WAY</t>
  </si>
  <si>
    <t>2025-MSS-RES-00040</t>
  </si>
  <si>
    <t>SFR / Remove existing shingles and underlayment. Install ice/water and synthetic underlayment per code. Install asphalt shingles per code. /  INSTALL PER IRC AND LISTING / 8.12  / VB /R3</t>
  </si>
  <si>
    <t>1810 A&amp;B STODDARD ST</t>
  </si>
  <si>
    <t>2025-MSS-RES-00038</t>
  </si>
  <si>
    <t>SFR /  Remove &amp; Replace 30# felt, replace w/ a 50-year Malarkey Shingle, Malarkey #1030 Synthetic underlayment, Malarkey Artic ice &amp; Water shield. / IN STALL PER IRC AND LISTING / 6.12  / VB / R3</t>
  </si>
  <si>
    <t>4097 JAMIE ANN LN</t>
  </si>
  <si>
    <t>2025-MSS-RES-00037</t>
  </si>
  <si>
    <t>SFR / Remove &amp; Replace 30# felt, replace w/ a 30-year Malarkey Shingle, Malarkey #1030 Synthetic underlayment, Malarkey Artic ice &amp; Water shield. / INSTALL PER IRC AND LISTING / 7.12  / VB / R3</t>
  </si>
  <si>
    <t>837 DEFOE ST</t>
  </si>
  <si>
    <t>2025-MSS-RES-00036</t>
  </si>
  <si>
    <t>SFR / Remove &amp; Replace 30# felt, replace w/ a 50-year Malarkey Shingle, Malarkey #1030 Synthetic underlayment, Malarkey Artic ice &amp; Water shield / INSTALL PER IRC AND LISTING / 12.12  / VB  / R3</t>
  </si>
  <si>
    <t>153 LIVINGSTON AVE</t>
  </si>
  <si>
    <t>2025-MSS-RES-00031</t>
  </si>
  <si>
    <t>215 N JOHNSON ST</t>
  </si>
  <si>
    <t>2025-MSS-RES-00022</t>
  </si>
  <si>
    <t>SFR / Remove existing roofing / Install Ice and water shield along all eves and valleys to code/ Install UDL 30 synthetic underlayment to rest of structure / Install New Malarkey Vista shingles, drip edge, pipe boots, ridge vents / INSTALL PER IRC AND LISTING /  6.12  / VB / R3</t>
  </si>
  <si>
    <t>2025-MSS-RES-00029</t>
  </si>
  <si>
    <t>2021 CODES / SFR / REROOF / ICE AND WATER SHIELD / INSTALL PER IRC AND LISTING / VB / R-3 / SLOPE 5:12 / TWO STORY/ Remove &amp; Replace 30# felt, replace w/ a 40-year Malarkey Shingle, Malarkey #1030 Synthetic underlayment, Malarkey Artic ice &amp; Water shield.</t>
  </si>
  <si>
    <t>120 SOUTHRIDGE DR</t>
  </si>
  <si>
    <t>2025-MSS-RES-00027</t>
  </si>
  <si>
    <t>2021 CODES / DET GARAGE/ REROOF / ICE AND WATER SHIELD / INSTALL PER IRC AND LISTING / VB / U / SLOPE 12:12 / TWO STORY/ GARAGE   Remove &amp; Replace 30# felt, replace w/ a 30-year Malarkey Shingle, Malarkey #1030 Synthetic underlayment, Malarkey Artic ice &amp; Water shield.</t>
  </si>
  <si>
    <t>539 UNIVERSITY AVE</t>
  </si>
  <si>
    <t>2025-MSS-RES-00026</t>
  </si>
  <si>
    <t>2021 CODES / SFR / REROOF / ICE AND WATER SHIELD / INSTALL PER IRC AND LISTING / VB / R-3 / SLOPE 5:12 / SINGLE STORY/ Remove &amp; Replace 30# felt, replace w/ a 30-year Malarkey Shingle, Malarkey #1030 Synthetic underlayment, Malarkey Artic ice &amp; Water shield</t>
  </si>
  <si>
    <t>1742 S 12TH ST W</t>
  </si>
  <si>
    <t>2025-MSS-RES-00024</t>
  </si>
  <si>
    <t>2021 CODES / DET GARAGE/ REROOF / ICE AND WATER SHIELD / INSTALL PER IRC AND LISTING / VB / U / SLOPE 5:12 / SINGLE STORY/ GARAGE/ Remove &amp; Replace 30# felt, replace w/ a 30-year Malarkey Shingle, Malarkey #1030 Synthetic underlayment, Malarkey Artic ice &amp; Water shield.</t>
  </si>
  <si>
    <t>1417 S 03RD ST W</t>
  </si>
  <si>
    <t>2025-MSS-RES-00021</t>
  </si>
  <si>
    <t>SFR / Remove &amp; Replace 30# felt, replace w/ a 30-year Malarkey Shingle, Malarkey #1030 Synthetic underlayment, Malarkey Artic ice &amp; Water shield. / INSTALL PER IRC AND LISTING /  10.12 / VB / R3</t>
  </si>
  <si>
    <t>6121 AVON LN</t>
  </si>
  <si>
    <t>2025-MSS-RES-00017</t>
  </si>
  <si>
    <t>SFR  / Remove existing shingles, dry in using ice and water shield along eaves and valleys and synthetics afterwards. install new architectural shingles and all accessories / INSTALL PER IRC AND LISTING / 7.12 / VB / R3</t>
  </si>
  <si>
    <t>3939 YORKSHIRE PL</t>
  </si>
  <si>
    <t>2025-MSS-RES-00016</t>
  </si>
  <si>
    <t>SFR / Remove &amp; Replace 30# felt, replace w/ a 30-year Malarkey Shingle, Malarkey #1030 Synthetic underlayment, Malarkey Artic ice &amp; Water shield / INSTALL PER IRC AND LISTING /  3.12 / VB / R3 / OBSERVE LOW SLOPE REQUIREMENTS</t>
  </si>
  <si>
    <t>2225 S 08TH ST W</t>
  </si>
  <si>
    <t>2025-MSS-RES-00015</t>
  </si>
  <si>
    <t>SFR / Remove existing roofing material, install d style drip edge on eaves and rake edges, install ice and water on eaves and in valleys, install synthetic underlayment with plastic cap nails, install 30 year architectural shingles, install proper ridge vent and cap, remove debris / INSTALL PER IRC AND LISTING /  7.12  / VB / R3</t>
  </si>
  <si>
    <t>3086 STRATFORD LN</t>
  </si>
  <si>
    <t>2025-MSS-RES-00010</t>
  </si>
  <si>
    <t>2021 CODES / MOBILE SF/ REROOF / ICE AND WATER SHIELD / INSTALL PER IRC AND LISTING / VB / R-3 / SLOPE 3:12 / SINGLE STORY/ Remove existing shingles and underlayment. Install ice/water and synthetic underlayment per code. Install asphalt shingles per code.</t>
  </si>
  <si>
    <t>1 KATHY JO AVE</t>
  </si>
  <si>
    <t>2024-MSS-RES-01558</t>
  </si>
  <si>
    <t>SFR / Remove &amp; Replace 30# felt, replace w/ a 30-year Malarkey Shingle, Malarkey #1030 Synthetic underlayment, Malarkey Artic ice &amp; Water shield. / INSTALL PER IRC AND LISTING /  4.12  / VB / R3</t>
  </si>
  <si>
    <t>2703 STRATFORD LN</t>
  </si>
  <si>
    <t>2024-MSS-RES-01557</t>
  </si>
  <si>
    <t>SFR / Remove &amp; Replace 30# felt, replace w/ a 40-year Malarkey Shingle, Malarkey #1030 Synthetic underlayment, Malarkey Artic ice &amp; Water shield. / INSTALL PER IRC AND LISTING /  12.12   / VB / R3 / TWO STORIES</t>
  </si>
  <si>
    <t>4631 MONTICELLO PL</t>
  </si>
  <si>
    <t>2024-MSS-RES-01556</t>
  </si>
  <si>
    <t>DETACHED GARAGE / ....Remove &amp; Replace 30# felt, replace w/ a 40-year Malarkey Shingle, Malarkey #1030 Synthetic underlayment, Malarkey Artic ice &amp; Water shield./ INSTALL PER IRC AND LISTING / 12.12 / VB / U</t>
  </si>
  <si>
    <t>2024-MSS-RES-01552</t>
  </si>
  <si>
    <t>2021 CODES / SFR / STORM DAMAGE REROOF /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INSTALL PER IRC AND LISTING / 5.12  / VB / R3</t>
  </si>
  <si>
    <t>2726 BANCROFT ST</t>
  </si>
  <si>
    <t>2024-MSS-RES-01551</t>
  </si>
  <si>
    <t>2021 CODES / SFR / REROOF / ICE AND WATER SHIELD / INSTALL PER IRC AND LISTING / VB / R-3 / SLOPE 4:12 / SINGLE STORY/ Remove existing asphalt shingles.  install new drip edge to all eaves and gables.  Install ice and water shield to all eaves and valleys with synthetic under laminate to remaining facets.  Install new 40yr Malarkey architectural asphalt shingles to roof with continuous ridge vent where applicable.</t>
  </si>
  <si>
    <t>2034 W KENT AVE</t>
  </si>
  <si>
    <t>2024-MSS-RES-01550</t>
  </si>
  <si>
    <t>2021 CODES / SFR / REROOF / ICE AND WATER SHIELD / INSTALL PER IRC AND LISTING / VB / R-3 / SLOPE 3:12 / TWO STORY/ Complete tear off of roofing material. dry in with ice and water barrier two rows, cover remaining roof in 30# synthetic underlayment. shingle up with 30 year architectural shingles, continuous ridge vent and ridge cap shingles. Haul all debris to landfill complete job site cleanup.</t>
  </si>
  <si>
    <t>1630 SUNFLOWER DR</t>
  </si>
  <si>
    <t>2024-MSS-RES-01111</t>
  </si>
  <si>
    <t>2021 CODES/SFR/Reside 570 sq ft house with LP lap siding/PER CODE &amp; LISTING/SINGLE STORY/VB/R-3</t>
  </si>
  <si>
    <t>CLARK FORK CARPENTRY LLC</t>
  </si>
  <si>
    <t>1961 S 07TH ST W</t>
  </si>
  <si>
    <t>2024-MSS-RES-01282</t>
  </si>
  <si>
    <t>2021 CODES/NSFR/New two story single family home built on top of existing foundation walls./VB/R-3</t>
  </si>
  <si>
    <t>515 UNIVERSITY AVE</t>
  </si>
  <si>
    <t>2024-MSS-RES-00606</t>
  </si>
  <si>
    <t>2021 CODES/NSFR/ATT GARAGE/VB/R-3/U
Rev 01 - 01/30/2025: REV 1 / MOVE FOUNDATION BACK 6FT SOUTH / RESULTING IN 20 FT OFF HORN RD / REMOVE GARAGE EXTENSION</t>
  </si>
  <si>
    <t>2024-MSS-RES-00565</t>
  </si>
  <si>
    <t>5827 HORN RD</t>
  </si>
  <si>
    <t>2024-MSS-RES-00564</t>
  </si>
  <si>
    <t>5835 HORN RD</t>
  </si>
  <si>
    <t>2024-MSS-RES-00097</t>
  </si>
  <si>
    <t>2775-B RIATA RD</t>
  </si>
  <si>
    <t>2024-MSS-RES-00096</t>
  </si>
  <si>
    <t>2775-A RIATA RD</t>
  </si>
  <si>
    <t>2023-MSS-COM-00061</t>
  </si>
  <si>
    <t>2021 CODES/MULLAN CROSSING CARPORT #3/NEW CARPORT/IIB/U</t>
  </si>
  <si>
    <t>2370 CLARK FORK LN</t>
  </si>
  <si>
    <t>2023-MSS-COM-00059</t>
  </si>
  <si>
    <t>2021 CODES/MULLAN CROSSING CARPORT #1/NEW CARPORT/IIB/U</t>
  </si>
  <si>
    <t>1000.000.322011.00</t>
  </si>
  <si>
    <t>Liquor Licenses</t>
  </si>
  <si>
    <t>Beer Licenses</t>
  </si>
  <si>
    <t>General Licenses</t>
  </si>
  <si>
    <t>1000.000.323057.00</t>
  </si>
  <si>
    <r>
      <rPr>
        <sz val="10"/>
        <rFont val="Arial"/>
        <family val="2"/>
      </rPr>
      <t>Sidewalk Café
Endorsement</t>
    </r>
  </si>
  <si>
    <t>1000.000.343025.00</t>
  </si>
  <si>
    <t>Liquor License Renewal</t>
  </si>
  <si>
    <t>Liquor License Renewal Total</t>
  </si>
  <si>
    <t>Short Term Rental Renewal</t>
  </si>
  <si>
    <t>Short Term Rental Renewal Total</t>
  </si>
  <si>
    <t>1000.000.341067.00</t>
  </si>
  <si>
    <t>Subdivision Exemption Affidavits</t>
  </si>
  <si>
    <t>1000.000.341090.00</t>
  </si>
  <si>
    <t>Planning/Subdivision/Exemption Affidavit/NA</t>
  </si>
  <si>
    <t>Planning/Subdivision/Exemption Affidavit/NA Total</t>
  </si>
  <si>
    <t xml:space="preserve">SFR-ATT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</si>
</sst>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
    <numFmt numFmtId="165" formatCode="_(&quot;$&quot;* #,##0.00_);_(&quot;$&quot;* \(#,##0.00\);_(&quot;$&quot;* &quot;-&quot;_);_(@_)"/>
    <numFmt numFmtId="166" formatCode="\$0.00"/>
    <numFmt numFmtId="167" formatCode="\$#,##0.00"/>
    <numFmt numFmtId="168" formatCode="\$0.00_);\(\$0.00\)"/>
  </numFmts>
  <fonts count="7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sz val="10"/>
      <name val="Arial"/>
      <family val="2"/>
    </font>
    <font>
      <b/>
      <i/>
      <sz val="12"/>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
      <sz val="10"/>
      <name val="Arial"/>
      <family val="2"/>
    </font>
    <font>
      <b/>
      <i/>
      <sz val="12"/>
      <color theme="1"/>
      <name val="Arial"/>
      <family val="2"/>
    </font>
    <font>
      <u/>
      <sz val="12"/>
      <name val="Arial"/>
      <family val="2"/>
    </font>
    <font>
      <sz val="18"/>
      <color theme="3"/>
      <name val="Cambria"/>
      <family val="2"/>
      <scheme val="major"/>
    </font>
    <font>
      <sz val="11"/>
      <color rgb="FF9C5700"/>
      <name val="Calibri"/>
      <family val="2"/>
      <scheme val="minor"/>
    </font>
    <font>
      <u/>
      <sz val="11"/>
      <color theme="10"/>
      <name val="Calibri"/>
      <family val="2"/>
      <scheme val="minor"/>
    </font>
    <font>
      <sz val="11"/>
      <name val="Calibri"/>
      <family val="2"/>
    </font>
    <font>
      <sz val="11"/>
      <color theme="1"/>
      <name val="Arial"/>
      <family val="2"/>
    </font>
    <font>
      <b/>
      <sz val="10"/>
      <name val="Arial"/>
      <family val="2"/>
    </font>
    <font>
      <b/>
      <sz val="10"/>
      <color rgb="FF000000"/>
      <name val="Arial"/>
      <family val="2"/>
    </font>
    <font>
      <sz val="10"/>
      <color rgb="FF000000"/>
      <name val="Arial"/>
      <family val="2"/>
    </font>
    <font>
      <sz val="11"/>
      <name val="Calibri"/>
      <family val="2"/>
    </font>
    <font>
      <sz val="8"/>
      <name val="Arial"/>
      <family val="2"/>
    </font>
    <font>
      <sz val="10"/>
      <name val="Arial"/>
      <family val="2"/>
    </font>
    <font>
      <sz val="10"/>
      <color rgb="FF000000"/>
      <name val="Arial"/>
      <family val="2"/>
    </font>
    <font>
      <b/>
      <sz val="10"/>
      <name val="Arial"/>
      <family val="2"/>
    </font>
    <font>
      <sz val="9"/>
      <color rgb="FF000000"/>
      <name val="Tahoma"/>
      <family val="2"/>
    </font>
    <font>
      <sz val="8"/>
      <color rgb="FF000000"/>
      <name val="Tahoma"/>
      <family val="2"/>
    </font>
    <font>
      <b/>
      <sz val="8"/>
      <color rgb="FF000000"/>
      <name val="Tahoma"/>
      <family val="2"/>
    </font>
    <font>
      <b/>
      <sz val="7"/>
      <color rgb="FF333333"/>
      <name val="Arial"/>
      <family val="2"/>
    </font>
    <font>
      <sz val="10"/>
      <color rgb="FF000000"/>
      <name val="Tahoma"/>
      <family val="2"/>
    </font>
    <font>
      <b/>
      <sz val="10"/>
      <color rgb="FF000000"/>
      <name val="Tahoma"/>
      <family val="2"/>
    </font>
    <font>
      <sz val="10"/>
      <color rgb="FF000000"/>
      <name val="Arial"/>
      <family val="2"/>
    </font>
    <font>
      <sz val="11"/>
      <name val="Calibri"/>
      <family val="2"/>
    </font>
    <font>
      <sz val="10"/>
      <color rgb="FF000000"/>
      <name val="Times New Roman"/>
      <family val="1"/>
    </font>
    <font>
      <sz val="11"/>
      <name val="Arial"/>
      <family val="2"/>
    </font>
    <font>
      <sz val="8"/>
      <name val="Arial"/>
      <family val="2"/>
    </font>
    <font>
      <b/>
      <sz val="16"/>
      <name val="Calibri"/>
      <family val="2"/>
    </font>
    <font>
      <sz val="10"/>
      <name val="Calibri"/>
      <family val="2"/>
    </font>
    <font>
      <b/>
      <sz val="11"/>
      <name val="Calibri"/>
      <family val="2"/>
    </font>
    <font>
      <sz val="11"/>
      <color rgb="FF000000"/>
      <name val="Calibri"/>
      <family val="2"/>
    </font>
    <font>
      <b/>
      <sz val="12"/>
      <name val="Calibri"/>
      <family val="2"/>
    </font>
    <font>
      <b/>
      <sz val="10"/>
      <name val="Calibri"/>
      <family val="2"/>
    </font>
    <font>
      <sz val="9"/>
      <color indexed="81"/>
      <name val="Tahoma"/>
      <family val="2"/>
    </font>
    <font>
      <b/>
      <sz val="9"/>
      <color indexed="81"/>
      <name val="Tahoma"/>
      <family val="2"/>
    </font>
  </fonts>
  <fills count="62">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CCCCFF"/>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00CC66"/>
        <bgColor indexed="64"/>
      </patternFill>
    </fill>
    <fill>
      <patternFill patternType="solid">
        <fgColor theme="9" tint="0.39997558519241921"/>
        <bgColor indexed="64"/>
      </patternFill>
    </fill>
    <fill>
      <patternFill patternType="solid">
        <fgColor rgb="FFCCFFCC"/>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
      <patternFill patternType="solid">
        <fgColor rgb="FF65FFB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CCCC"/>
        <bgColor indexed="64"/>
      </patternFill>
    </fill>
    <fill>
      <patternFill patternType="solid">
        <fgColor rgb="FFACC7D0"/>
        <bgColor rgb="FF000000"/>
      </patternFill>
    </fill>
    <fill>
      <patternFill patternType="solid">
        <fgColor rgb="FFA2C0CA"/>
        <bgColor rgb="FF000000"/>
      </patternFill>
    </fill>
    <fill>
      <patternFill patternType="solid">
        <fgColor theme="0" tint="-0.14999847407452621"/>
        <bgColor indexed="64"/>
      </patternFill>
    </fill>
    <fill>
      <patternFill patternType="solid">
        <fgColor rgb="FF38E86E"/>
        <bgColor indexed="64"/>
      </patternFill>
    </fill>
    <fill>
      <patternFill patternType="solid">
        <fgColor theme="3" tint="0.79998168889431442"/>
        <bgColor indexed="64"/>
      </patternFill>
    </fill>
    <fill>
      <patternFill patternType="solid">
        <fgColor rgb="FF00B050"/>
        <bgColor indexed="64"/>
      </patternFill>
    </fill>
  </fills>
  <borders count="100">
    <border>
      <left/>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top style="thin">
        <color indexed="64"/>
      </top>
      <bottom/>
      <diagonal/>
    </border>
    <border>
      <left style="medium">
        <color indexed="64"/>
      </left>
      <right style="thin">
        <color indexed="64"/>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style="medium">
        <color indexed="64"/>
      </left>
      <right style="thin">
        <color indexed="64"/>
      </right>
      <top style="thin">
        <color indexed="64"/>
      </top>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AFAFA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double">
        <color rgb="FFDCDCDC"/>
      </top>
      <bottom style="medium">
        <color rgb="FFFFFFFF"/>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s>
  <cellStyleXfs count="351">
    <xf numFmtId="0" fontId="0" fillId="0" borderId="0"/>
    <xf numFmtId="44" fontId="16" fillId="0" borderId="0" applyFont="0" applyFill="0" applyBorder="0" applyAlignment="0" applyProtection="0"/>
    <xf numFmtId="0" fontId="16" fillId="0" borderId="0" applyProtection="0"/>
    <xf numFmtId="0" fontId="19" fillId="0" borderId="0"/>
    <xf numFmtId="0" fontId="21" fillId="0" borderId="0" applyNumberFormat="0" applyFill="0" applyBorder="0" applyAlignment="0" applyProtection="0"/>
    <xf numFmtId="0" fontId="22" fillId="0" borderId="19" applyNumberFormat="0" applyFill="0" applyAlignment="0" applyProtection="0"/>
    <xf numFmtId="0" fontId="23" fillId="0" borderId="20" applyNumberFormat="0" applyFill="0" applyAlignment="0" applyProtection="0"/>
    <xf numFmtId="0" fontId="24" fillId="0" borderId="21" applyNumberFormat="0" applyFill="0" applyAlignment="0" applyProtection="0"/>
    <xf numFmtId="0" fontId="24" fillId="0" borderId="0" applyNumberFormat="0" applyFill="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22" applyNumberFormat="0" applyAlignment="0" applyProtection="0"/>
    <xf numFmtId="0" fontId="29" fillId="7" borderId="23" applyNumberFormat="0" applyAlignment="0" applyProtection="0"/>
    <xf numFmtId="0" fontId="30" fillId="7" borderId="22" applyNumberFormat="0" applyAlignment="0" applyProtection="0"/>
    <xf numFmtId="0" fontId="31" fillId="0" borderId="24" applyNumberFormat="0" applyFill="0" applyAlignment="0" applyProtection="0"/>
    <xf numFmtId="0" fontId="32" fillId="8" borderId="2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7" applyNumberFormat="0" applyFill="0" applyAlignment="0" applyProtection="0"/>
    <xf numFmtId="0" fontId="3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36" fillId="33" borderId="0" applyNumberFormat="0" applyBorder="0" applyAlignment="0" applyProtection="0"/>
    <xf numFmtId="0" fontId="15" fillId="0" borderId="0"/>
    <xf numFmtId="0" fontId="15" fillId="9" borderId="26" applyNumberFormat="0" applyFont="0" applyAlignment="0" applyProtection="0"/>
    <xf numFmtId="0" fontId="16" fillId="0" borderId="0"/>
    <xf numFmtId="0" fontId="16" fillId="0" borderId="0"/>
    <xf numFmtId="0" fontId="14" fillId="11" borderId="0" applyNumberFormat="0" applyBorder="0" applyAlignment="0" applyProtection="0"/>
    <xf numFmtId="0" fontId="14" fillId="12"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9" fontId="39" fillId="0" borderId="0" applyFont="0" applyFill="0" applyBorder="0" applyAlignment="0" applyProtection="0"/>
    <xf numFmtId="0" fontId="11" fillId="0" borderId="0"/>
    <xf numFmtId="0" fontId="42" fillId="0" borderId="0" applyNumberFormat="0" applyFill="0" applyBorder="0" applyAlignment="0" applyProtection="0"/>
    <xf numFmtId="0" fontId="43" fillId="5" borderId="0" applyNumberFormat="0" applyBorder="0" applyAlignment="0" applyProtection="0"/>
    <xf numFmtId="0" fontId="11" fillId="9" borderId="26"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44" fillId="0" borderId="0" applyNumberFormat="0" applyFill="0" applyBorder="0" applyAlignment="0" applyProtection="0"/>
    <xf numFmtId="0" fontId="10" fillId="0" borderId="0"/>
    <xf numFmtId="0" fontId="10" fillId="9" borderId="26"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9" fillId="0" borderId="0"/>
    <xf numFmtId="0" fontId="9" fillId="9" borderId="26" applyNumberFormat="0" applyFont="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8" fillId="0" borderId="0"/>
    <xf numFmtId="0" fontId="8" fillId="9" borderId="26" applyNumberFormat="0" applyFont="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17" fillId="34" borderId="14" applyBorder="0" applyAlignment="0"/>
    <xf numFmtId="0" fontId="17" fillId="34" borderId="14" applyBorder="0" applyAlignment="0"/>
    <xf numFmtId="0" fontId="20" fillId="34" borderId="18" applyBorder="0">
      <alignment horizontal="center" vertical="center" wrapText="1"/>
    </xf>
    <xf numFmtId="0" fontId="18" fillId="2" borderId="12" applyBorder="0" applyAlignment="0">
      <alignment vertical="center"/>
    </xf>
    <xf numFmtId="0" fontId="20" fillId="2" borderId="12">
      <alignment horizontal="right" vertical="center"/>
    </xf>
    <xf numFmtId="0" fontId="37" fillId="34" borderId="28"/>
    <xf numFmtId="0" fontId="37" fillId="2" borderId="28"/>
    <xf numFmtId="0" fontId="37" fillId="34" borderId="28"/>
    <xf numFmtId="0" fontId="37" fillId="2" borderId="28"/>
    <xf numFmtId="0" fontId="7" fillId="0" borderId="0"/>
    <xf numFmtId="0" fontId="7" fillId="9" borderId="26"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6" fillId="0" borderId="0"/>
    <xf numFmtId="0" fontId="6" fillId="9" borderId="26"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5" fillId="0" borderId="0"/>
    <xf numFmtId="0" fontId="5" fillId="9" borderId="26"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4" fillId="0" borderId="0"/>
    <xf numFmtId="0" fontId="4" fillId="9" borderId="26"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 fillId="0" borderId="0"/>
    <xf numFmtId="0" fontId="3" fillId="9" borderId="26"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 fillId="0" borderId="0"/>
    <xf numFmtId="0" fontId="2" fillId="9" borderId="26"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 fillId="0" borderId="0"/>
    <xf numFmtId="0" fontId="1" fillId="9" borderId="26"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850">
    <xf numFmtId="0" fontId="0" fillId="0" borderId="0" xfId="0"/>
    <xf numFmtId="0" fontId="17" fillId="0" borderId="5" xfId="0" applyFont="1" applyBorder="1" applyAlignment="1">
      <alignment horizontal="center" vertical="center"/>
    </xf>
    <xf numFmtId="44" fontId="17" fillId="0" borderId="3" xfId="1" applyFont="1" applyFill="1" applyBorder="1" applyAlignment="1" applyProtection="1">
      <alignment horizontal="center" vertical="center"/>
      <protection locked="0"/>
    </xf>
    <xf numFmtId="44" fontId="38" fillId="0" borderId="3" xfId="1" applyFont="1" applyFill="1" applyBorder="1" applyAlignment="1" applyProtection="1">
      <alignment horizontal="center" vertical="center"/>
      <protection locked="0"/>
    </xf>
    <xf numFmtId="44" fontId="17" fillId="34" borderId="5" xfId="1" applyFont="1" applyFill="1" applyBorder="1" applyAlignment="1" applyProtection="1">
      <alignment horizontal="center" vertical="center"/>
      <protection locked="0"/>
    </xf>
    <xf numFmtId="44" fontId="17" fillId="34" borderId="3" xfId="1" applyFont="1" applyFill="1" applyBorder="1" applyAlignment="1" applyProtection="1">
      <alignment horizontal="center" vertical="center"/>
      <protection locked="0"/>
    </xf>
    <xf numFmtId="44" fontId="17" fillId="34" borderId="6" xfId="1" applyFont="1" applyFill="1" applyBorder="1" applyAlignment="1" applyProtection="1">
      <alignment horizontal="center" vertical="center"/>
      <protection locked="0"/>
    </xf>
    <xf numFmtId="44" fontId="17" fillId="34" borderId="7" xfId="1" applyFont="1" applyFill="1" applyBorder="1" applyAlignment="1" applyProtection="1">
      <alignment horizontal="center" vertical="center"/>
      <protection locked="0"/>
    </xf>
    <xf numFmtId="44" fontId="17" fillId="0" borderId="9" xfId="1" applyFont="1" applyFill="1" applyBorder="1" applyAlignment="1" applyProtection="1">
      <alignment horizontal="center" vertical="center"/>
      <protection locked="0"/>
    </xf>
    <xf numFmtId="44" fontId="17" fillId="34" borderId="3" xfId="1" applyFont="1" applyFill="1" applyBorder="1" applyAlignment="1">
      <alignment horizontal="center"/>
    </xf>
    <xf numFmtId="44" fontId="17" fillId="34" borderId="7" xfId="1" applyFont="1" applyFill="1" applyBorder="1" applyAlignment="1">
      <alignment horizontal="center"/>
    </xf>
    <xf numFmtId="44" fontId="17" fillId="36" borderId="7" xfId="1" applyFont="1" applyFill="1" applyBorder="1" applyAlignment="1" applyProtection="1">
      <alignment horizontal="center" vertical="center"/>
      <protection locked="0"/>
    </xf>
    <xf numFmtId="44" fontId="17" fillId="36" borderId="3" xfId="1" applyFont="1" applyFill="1" applyBorder="1" applyAlignment="1" applyProtection="1">
      <alignment horizontal="center" vertical="center"/>
      <protection locked="0"/>
    </xf>
    <xf numFmtId="44" fontId="17" fillId="36" borderId="14" xfId="1" applyFont="1" applyFill="1" applyBorder="1" applyAlignment="1" applyProtection="1">
      <alignment horizontal="center" vertical="center"/>
    </xf>
    <xf numFmtId="44" fontId="17" fillId="36" borderId="5" xfId="1" applyFont="1" applyFill="1" applyBorder="1" applyAlignment="1" applyProtection="1">
      <alignment horizontal="center" vertical="center"/>
      <protection locked="0"/>
    </xf>
    <xf numFmtId="44" fontId="17" fillId="36" borderId="6" xfId="1" applyFont="1" applyFill="1" applyBorder="1" applyAlignment="1" applyProtection="1">
      <alignment horizontal="center" vertical="center"/>
      <protection locked="0"/>
    </xf>
    <xf numFmtId="0" fontId="16" fillId="0" borderId="0" xfId="0" applyFont="1"/>
    <xf numFmtId="44" fontId="17" fillId="0" borderId="5" xfId="1" applyFont="1" applyFill="1" applyBorder="1" applyAlignment="1" applyProtection="1">
      <alignment horizontal="center" vertical="center"/>
      <protection locked="0"/>
    </xf>
    <xf numFmtId="0" fontId="17" fillId="0" borderId="14" xfId="0" applyFont="1" applyBorder="1" applyAlignment="1" applyProtection="1">
      <alignment horizontal="center" vertical="center"/>
      <protection locked="0"/>
    </xf>
    <xf numFmtId="44" fontId="17" fillId="36" borderId="43" xfId="1" applyFont="1" applyFill="1" applyBorder="1" applyAlignment="1" applyProtection="1">
      <alignment horizontal="center" vertical="center"/>
    </xf>
    <xf numFmtId="44" fontId="17" fillId="36" borderId="45" xfId="1" applyFont="1" applyFill="1" applyBorder="1" applyAlignment="1" applyProtection="1">
      <alignment horizontal="center" vertical="center"/>
    </xf>
    <xf numFmtId="44" fontId="0" fillId="0" borderId="0" xfId="0" applyNumberFormat="1"/>
    <xf numFmtId="0" fontId="17" fillId="0" borderId="3" xfId="0" applyFont="1" applyBorder="1" applyAlignment="1" applyProtection="1">
      <alignment horizontal="center" vertical="center"/>
      <protection locked="0"/>
    </xf>
    <xf numFmtId="0" fontId="17" fillId="0" borderId="6" xfId="0" applyFont="1" applyBorder="1" applyAlignment="1" applyProtection="1">
      <alignment horizontal="center" vertical="center"/>
      <protection locked="0"/>
    </xf>
    <xf numFmtId="0" fontId="17" fillId="0" borderId="5" xfId="0" applyFont="1" applyBorder="1" applyAlignment="1" applyProtection="1">
      <alignment horizontal="center" vertical="center"/>
      <protection locked="0"/>
    </xf>
    <xf numFmtId="9" fontId="0" fillId="0" borderId="0" xfId="118" applyFont="1"/>
    <xf numFmtId="0" fontId="17" fillId="34" borderId="14" xfId="0" applyFont="1" applyFill="1" applyBorder="1"/>
    <xf numFmtId="0" fontId="17" fillId="34" borderId="3" xfId="0" applyFont="1" applyFill="1" applyBorder="1"/>
    <xf numFmtId="0" fontId="17" fillId="34" borderId="44" xfId="0" applyFont="1" applyFill="1" applyBorder="1"/>
    <xf numFmtId="0" fontId="17" fillId="0" borderId="7" xfId="0" applyFont="1" applyBorder="1" applyAlignment="1">
      <alignment horizontal="center" vertical="center"/>
    </xf>
    <xf numFmtId="0" fontId="17" fillId="34" borderId="5" xfId="0" applyFont="1" applyFill="1" applyBorder="1" applyAlignment="1">
      <alignment horizontal="center" vertical="center"/>
    </xf>
    <xf numFmtId="0" fontId="17" fillId="0" borderId="3" xfId="0" applyFont="1" applyBorder="1" applyAlignment="1">
      <alignment horizontal="center" vertical="center"/>
    </xf>
    <xf numFmtId="17" fontId="18" fillId="0" borderId="10" xfId="0" quotePrefix="1" applyNumberFormat="1" applyFont="1" applyBorder="1" applyAlignment="1" applyProtection="1">
      <alignment horizontal="left"/>
      <protection locked="0"/>
    </xf>
    <xf numFmtId="0" fontId="18" fillId="0" borderId="0" xfId="0" applyFont="1" applyAlignment="1">
      <alignment horizontal="left"/>
    </xf>
    <xf numFmtId="0" fontId="18" fillId="0" borderId="8" xfId="0" applyFont="1" applyBorder="1" applyAlignment="1" applyProtection="1">
      <alignment horizontal="right"/>
      <protection locked="0"/>
    </xf>
    <xf numFmtId="0" fontId="18" fillId="0" borderId="12" xfId="0" applyFont="1" applyBorder="1" applyAlignment="1">
      <alignment vertical="center"/>
    </xf>
    <xf numFmtId="0" fontId="18" fillId="2" borderId="12" xfId="0" applyFont="1" applyFill="1" applyBorder="1" applyAlignment="1">
      <alignment vertical="center"/>
    </xf>
    <xf numFmtId="0" fontId="18" fillId="2" borderId="28"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30" xfId="0" applyFont="1" applyFill="1" applyBorder="1" applyAlignment="1">
      <alignment horizontal="center" vertical="center"/>
    </xf>
    <xf numFmtId="0" fontId="17" fillId="0" borderId="47" xfId="2" applyFont="1" applyBorder="1" applyAlignment="1" applyProtection="1">
      <alignment horizontal="right" vertical="center"/>
    </xf>
    <xf numFmtId="0" fontId="17" fillId="0" borderId="2" xfId="2" applyFont="1" applyBorder="1" applyAlignment="1" applyProtection="1">
      <alignment horizontal="right" vertical="center"/>
    </xf>
    <xf numFmtId="0" fontId="17" fillId="0" borderId="2" xfId="2" applyFont="1" applyBorder="1" applyAlignment="1" applyProtection="1">
      <alignment horizontal="right" vertical="center" wrapText="1"/>
    </xf>
    <xf numFmtId="0" fontId="17" fillId="0" borderId="48" xfId="2" applyFont="1" applyBorder="1" applyAlignment="1" applyProtection="1">
      <alignment horizontal="right" vertical="center"/>
    </xf>
    <xf numFmtId="0" fontId="20" fillId="2" borderId="12" xfId="2" applyFont="1" applyFill="1" applyBorder="1" applyAlignment="1" applyProtection="1">
      <alignment horizontal="right" vertical="center"/>
    </xf>
    <xf numFmtId="0" fontId="38" fillId="0" borderId="0" xfId="0" applyFont="1"/>
    <xf numFmtId="0" fontId="18" fillId="2" borderId="12" xfId="2" applyFont="1" applyFill="1" applyBorder="1" applyAlignment="1" applyProtection="1">
      <alignment horizontal="left" vertical="center" wrapText="1"/>
    </xf>
    <xf numFmtId="164" fontId="18" fillId="2" borderId="16" xfId="0" applyNumberFormat="1" applyFont="1" applyFill="1" applyBorder="1" applyAlignment="1">
      <alignment horizontal="center" vertical="center"/>
    </xf>
    <xf numFmtId="164" fontId="18" fillId="2" borderId="30" xfId="0" applyNumberFormat="1" applyFont="1" applyFill="1" applyBorder="1" applyAlignment="1">
      <alignment horizontal="center" vertical="center"/>
    </xf>
    <xf numFmtId="0" fontId="17" fillId="0" borderId="1" xfId="2" applyFont="1" applyBorder="1" applyAlignment="1" applyProtection="1">
      <alignment horizontal="right" vertical="center"/>
    </xf>
    <xf numFmtId="0" fontId="17" fillId="0" borderId="4" xfId="2" applyFont="1" applyBorder="1" applyAlignment="1" applyProtection="1">
      <alignment horizontal="right" vertical="center"/>
    </xf>
    <xf numFmtId="0" fontId="17" fillId="0" borderId="13" xfId="2" applyFont="1" applyBorder="1" applyAlignment="1" applyProtection="1">
      <alignment horizontal="right" vertical="center"/>
    </xf>
    <xf numFmtId="0" fontId="20" fillId="2" borderId="18" xfId="2" applyFont="1" applyFill="1" applyBorder="1" applyAlignment="1" applyProtection="1">
      <alignment horizontal="right" vertical="center"/>
    </xf>
    <xf numFmtId="0" fontId="18" fillId="2" borderId="12" xfId="61" applyFont="1" applyFill="1" applyBorder="1" applyAlignment="1" applyProtection="1">
      <alignment horizontal="left" vertical="center"/>
    </xf>
    <xf numFmtId="164" fontId="18" fillId="2" borderId="28" xfId="0" applyNumberFormat="1" applyFont="1" applyFill="1" applyBorder="1" applyAlignment="1">
      <alignment horizontal="center" vertical="center"/>
    </xf>
    <xf numFmtId="0" fontId="20" fillId="2" borderId="49" xfId="2" applyFont="1" applyFill="1" applyBorder="1" applyAlignment="1" applyProtection="1">
      <alignment horizontal="right" vertical="center" wrapText="1"/>
    </xf>
    <xf numFmtId="0" fontId="37" fillId="2" borderId="47" xfId="0" applyFont="1" applyFill="1" applyBorder="1" applyAlignment="1">
      <alignment wrapText="1"/>
    </xf>
    <xf numFmtId="0" fontId="40" fillId="2" borderId="12" xfId="0" applyFont="1" applyFill="1" applyBorder="1" applyAlignment="1">
      <alignment horizontal="right" wrapText="1"/>
    </xf>
    <xf numFmtId="0" fontId="37" fillId="0" borderId="18" xfId="0" applyFont="1" applyBorder="1"/>
    <xf numFmtId="0" fontId="37" fillId="0" borderId="0" xfId="0" applyFont="1"/>
    <xf numFmtId="0" fontId="38" fillId="0" borderId="15" xfId="0" applyFont="1" applyBorder="1" applyAlignment="1">
      <alignment horizontal="center"/>
    </xf>
    <xf numFmtId="0" fontId="18" fillId="37" borderId="47" xfId="2" applyFont="1" applyFill="1" applyBorder="1" applyAlignment="1" applyProtection="1">
      <alignment horizontal="left" vertical="center"/>
    </xf>
    <xf numFmtId="164" fontId="18" fillId="37" borderId="14" xfId="0" applyNumberFormat="1" applyFont="1" applyFill="1" applyBorder="1" applyAlignment="1">
      <alignment horizontal="center" vertical="center"/>
    </xf>
    <xf numFmtId="164" fontId="18" fillId="37" borderId="42" xfId="0" applyNumberFormat="1" applyFont="1" applyFill="1" applyBorder="1" applyAlignment="1">
      <alignment horizontal="center" vertical="center"/>
    </xf>
    <xf numFmtId="0" fontId="20" fillId="37" borderId="12" xfId="2" applyFont="1" applyFill="1" applyBorder="1" applyAlignment="1" applyProtection="1">
      <alignment horizontal="right" vertical="center"/>
    </xf>
    <xf numFmtId="0" fontId="18" fillId="37" borderId="47" xfId="2" applyFont="1" applyFill="1" applyBorder="1" applyAlignment="1" applyProtection="1">
      <alignment vertical="center"/>
    </xf>
    <xf numFmtId="0" fontId="17" fillId="0" borderId="48" xfId="0" applyFont="1" applyBorder="1" applyAlignment="1">
      <alignment horizontal="right"/>
    </xf>
    <xf numFmtId="0" fontId="20" fillId="37" borderId="12" xfId="0" applyFont="1" applyFill="1" applyBorder="1" applyAlignment="1">
      <alignment horizontal="right"/>
    </xf>
    <xf numFmtId="0" fontId="37" fillId="35" borderId="12" xfId="2" applyFont="1" applyFill="1" applyBorder="1" applyAlignment="1" applyProtection="1">
      <alignment horizontal="left" vertical="center"/>
    </xf>
    <xf numFmtId="0" fontId="17" fillId="0" borderId="0" xfId="0" applyFont="1"/>
    <xf numFmtId="0" fontId="17" fillId="0" borderId="44" xfId="0" applyFont="1" applyBorder="1" applyAlignment="1" applyProtection="1">
      <alignment horizontal="center" vertical="center"/>
      <protection locked="0"/>
    </xf>
    <xf numFmtId="0" fontId="17" fillId="0" borderId="14" xfId="0" applyFont="1" applyBorder="1" applyAlignment="1">
      <alignment horizontal="center" vertical="center"/>
    </xf>
    <xf numFmtId="0" fontId="17" fillId="0" borderId="44" xfId="0" applyFont="1" applyBorder="1" applyAlignment="1">
      <alignment horizontal="center" vertical="center"/>
    </xf>
    <xf numFmtId="44" fontId="38" fillId="0" borderId="3" xfId="0" applyNumberFormat="1" applyFont="1" applyBorder="1"/>
    <xf numFmtId="44" fontId="38" fillId="0" borderId="44" xfId="0" applyNumberFormat="1" applyFont="1" applyBorder="1"/>
    <xf numFmtId="0" fontId="37" fillId="34" borderId="28" xfId="0" applyFont="1" applyFill="1" applyBorder="1"/>
    <xf numFmtId="44" fontId="37" fillId="34" borderId="28" xfId="1" applyFont="1" applyFill="1" applyBorder="1"/>
    <xf numFmtId="0" fontId="37" fillId="2" borderId="28" xfId="0" applyFont="1" applyFill="1" applyBorder="1"/>
    <xf numFmtId="44" fontId="37" fillId="2" borderId="28" xfId="1" applyFont="1" applyFill="1" applyBorder="1"/>
    <xf numFmtId="44" fontId="37" fillId="34" borderId="28" xfId="0" applyNumberFormat="1" applyFont="1" applyFill="1" applyBorder="1"/>
    <xf numFmtId="44" fontId="37" fillId="2" borderId="28" xfId="0" applyNumberFormat="1" applyFont="1" applyFill="1" applyBorder="1"/>
    <xf numFmtId="44" fontId="37" fillId="2" borderId="30" xfId="0" applyNumberFormat="1" applyFont="1" applyFill="1" applyBorder="1"/>
    <xf numFmtId="44" fontId="37" fillId="36" borderId="28" xfId="0" applyNumberFormat="1" applyFont="1" applyFill="1" applyBorder="1"/>
    <xf numFmtId="44" fontId="37" fillId="37" borderId="28" xfId="0" applyNumberFormat="1" applyFont="1" applyFill="1" applyBorder="1"/>
    <xf numFmtId="44" fontId="37" fillId="37" borderId="30" xfId="0" applyNumberFormat="1" applyFont="1" applyFill="1" applyBorder="1"/>
    <xf numFmtId="44" fontId="37" fillId="35" borderId="28" xfId="0" applyNumberFormat="1" applyFont="1" applyFill="1" applyBorder="1"/>
    <xf numFmtId="44" fontId="37" fillId="35" borderId="30" xfId="0" applyNumberFormat="1" applyFont="1" applyFill="1" applyBorder="1"/>
    <xf numFmtId="0" fontId="37" fillId="2" borderId="50" xfId="0" applyFont="1" applyFill="1" applyBorder="1" applyAlignment="1">
      <alignment horizontal="center"/>
    </xf>
    <xf numFmtId="44" fontId="17" fillId="34" borderId="14" xfId="1" applyFont="1" applyFill="1" applyBorder="1"/>
    <xf numFmtId="44" fontId="17" fillId="34" borderId="3" xfId="1" applyFont="1" applyFill="1" applyBorder="1"/>
    <xf numFmtId="44" fontId="17" fillId="34" borderId="44" xfId="1" applyFont="1" applyFill="1" applyBorder="1"/>
    <xf numFmtId="0" fontId="37" fillId="34" borderId="50" xfId="0" applyFont="1" applyFill="1" applyBorder="1" applyAlignment="1">
      <alignment horizontal="center"/>
    </xf>
    <xf numFmtId="0" fontId="38" fillId="0" borderId="34" xfId="0" applyFont="1" applyBorder="1" applyAlignment="1">
      <alignment horizontal="center"/>
    </xf>
    <xf numFmtId="1" fontId="38" fillId="0" borderId="33" xfId="0" applyNumberFormat="1" applyFont="1" applyBorder="1" applyAlignment="1">
      <alignment horizontal="center"/>
    </xf>
    <xf numFmtId="0" fontId="17" fillId="36" borderId="34" xfId="47" applyFont="1" applyFill="1" applyBorder="1" applyAlignment="1" applyProtection="1">
      <alignment horizontal="center" vertical="center"/>
      <protection locked="0"/>
    </xf>
    <xf numFmtId="1" fontId="38" fillId="0" borderId="35" xfId="0" applyNumberFormat="1" applyFont="1" applyBorder="1" applyAlignment="1">
      <alignment horizontal="center"/>
    </xf>
    <xf numFmtId="0" fontId="38" fillId="0" borderId="36" xfId="0" applyFont="1" applyBorder="1" applyAlignment="1">
      <alignment horizontal="center"/>
    </xf>
    <xf numFmtId="0" fontId="17" fillId="36" borderId="33" xfId="0" applyFont="1" applyFill="1" applyBorder="1" applyAlignment="1" applyProtection="1">
      <alignment horizontal="center" vertical="center"/>
      <protection locked="0"/>
    </xf>
    <xf numFmtId="0" fontId="17" fillId="36" borderId="34" xfId="0" applyFont="1" applyFill="1" applyBorder="1" applyAlignment="1" applyProtection="1">
      <alignment horizontal="center" vertical="center"/>
      <protection locked="0"/>
    </xf>
    <xf numFmtId="0" fontId="17" fillId="36" borderId="33" xfId="0" applyFont="1" applyFill="1" applyBorder="1" applyAlignment="1">
      <alignment horizontal="center" vertical="center"/>
    </xf>
    <xf numFmtId="0" fontId="17" fillId="36" borderId="34" xfId="0" applyFont="1" applyFill="1" applyBorder="1" applyAlignment="1">
      <alignment horizontal="center" vertical="center"/>
    </xf>
    <xf numFmtId="0" fontId="17" fillId="36" borderId="31" xfId="0" applyFont="1" applyFill="1" applyBorder="1" applyAlignment="1">
      <alignment horizontal="center" vertical="center"/>
    </xf>
    <xf numFmtId="0" fontId="17" fillId="36" borderId="32" xfId="0" applyFont="1" applyFill="1" applyBorder="1" applyAlignment="1">
      <alignment horizontal="center" vertical="center"/>
    </xf>
    <xf numFmtId="0" fontId="17" fillId="36" borderId="36" xfId="47" applyFont="1" applyFill="1" applyBorder="1" applyAlignment="1" applyProtection="1">
      <alignment horizontal="center" vertical="center"/>
      <protection locked="0"/>
    </xf>
    <xf numFmtId="44" fontId="17" fillId="0" borderId="14" xfId="0" applyNumberFormat="1" applyFont="1" applyBorder="1" applyAlignment="1">
      <alignment horizontal="center" vertical="center"/>
    </xf>
    <xf numFmtId="44" fontId="17" fillId="0" borderId="3" xfId="0" applyNumberFormat="1" applyFont="1" applyBorder="1" applyAlignment="1">
      <alignment horizontal="center" vertical="center"/>
    </xf>
    <xf numFmtId="44" fontId="17" fillId="0" borderId="44" xfId="0" applyNumberFormat="1" applyFont="1" applyBorder="1" applyAlignment="1">
      <alignment horizontal="center" vertical="center"/>
    </xf>
    <xf numFmtId="44" fontId="17" fillId="0" borderId="5" xfId="1" applyFont="1" applyFill="1" applyBorder="1" applyAlignment="1" applyProtection="1">
      <alignment horizontal="center" vertical="center"/>
    </xf>
    <xf numFmtId="44" fontId="38" fillId="0" borderId="3" xfId="1" applyFont="1" applyFill="1" applyBorder="1" applyAlignment="1" applyProtection="1">
      <alignment horizontal="center" vertical="center"/>
    </xf>
    <xf numFmtId="44" fontId="17" fillId="0" borderId="3" xfId="1" applyFont="1" applyFill="1" applyBorder="1" applyAlignment="1" applyProtection="1">
      <alignment horizontal="center" vertical="center"/>
    </xf>
    <xf numFmtId="44" fontId="17" fillId="0" borderId="6" xfId="1" applyFont="1" applyFill="1" applyBorder="1" applyAlignment="1" applyProtection="1">
      <alignment horizontal="center" vertical="center"/>
    </xf>
    <xf numFmtId="1" fontId="37" fillId="34" borderId="16" xfId="0" applyNumberFormat="1" applyFont="1" applyFill="1" applyBorder="1" applyAlignment="1">
      <alignment horizontal="center"/>
    </xf>
    <xf numFmtId="1" fontId="37" fillId="34" borderId="29" xfId="0" applyNumberFormat="1" applyFont="1" applyFill="1" applyBorder="1"/>
    <xf numFmtId="0" fontId="0" fillId="34" borderId="29" xfId="0" applyFill="1" applyBorder="1"/>
    <xf numFmtId="0" fontId="18" fillId="34" borderId="16" xfId="0" applyFont="1" applyFill="1" applyBorder="1" applyAlignment="1">
      <alignment horizontal="center"/>
    </xf>
    <xf numFmtId="0" fontId="37" fillId="2" borderId="16" xfId="0" applyFont="1" applyFill="1" applyBorder="1" applyAlignment="1">
      <alignment horizontal="center"/>
    </xf>
    <xf numFmtId="0" fontId="37" fillId="2" borderId="29" xfId="0" applyFont="1" applyFill="1" applyBorder="1"/>
    <xf numFmtId="0" fontId="37" fillId="2" borderId="51" xfId="0" applyFont="1" applyFill="1" applyBorder="1" applyAlignment="1">
      <alignment horizontal="center"/>
    </xf>
    <xf numFmtId="0" fontId="37" fillId="34" borderId="16" xfId="0" applyFont="1" applyFill="1" applyBorder="1" applyAlignment="1">
      <alignment horizontal="center"/>
    </xf>
    <xf numFmtId="0" fontId="37" fillId="34" borderId="29" xfId="0" applyFont="1" applyFill="1" applyBorder="1"/>
    <xf numFmtId="0" fontId="17" fillId="0" borderId="31" xfId="0" applyFont="1" applyBorder="1" applyAlignment="1" applyProtection="1">
      <alignment vertical="center"/>
      <protection locked="0"/>
    </xf>
    <xf numFmtId="0" fontId="17" fillId="0" borderId="33" xfId="0" applyFont="1" applyBorder="1" applyAlignment="1" applyProtection="1">
      <alignment vertical="center"/>
      <protection locked="0"/>
    </xf>
    <xf numFmtId="0" fontId="38" fillId="0" borderId="35" xfId="0" applyFont="1" applyBorder="1" applyAlignment="1" applyProtection="1">
      <alignment vertical="center"/>
      <protection locked="0"/>
    </xf>
    <xf numFmtId="0" fontId="17" fillId="0" borderId="40" xfId="0" applyFont="1" applyBorder="1" applyAlignment="1" applyProtection="1">
      <alignment vertical="center"/>
      <protection locked="0"/>
    </xf>
    <xf numFmtId="0" fontId="17" fillId="0" borderId="39" xfId="0" applyFont="1" applyBorder="1" applyAlignment="1" applyProtection="1">
      <alignment vertical="center"/>
      <protection locked="0"/>
    </xf>
    <xf numFmtId="0" fontId="0" fillId="34" borderId="31" xfId="0" applyFill="1" applyBorder="1"/>
    <xf numFmtId="0" fontId="0" fillId="34" borderId="33" xfId="0" applyFill="1" applyBorder="1"/>
    <xf numFmtId="0" fontId="0" fillId="34" borderId="35" xfId="0" applyFill="1" applyBorder="1"/>
    <xf numFmtId="44" fontId="17" fillId="34" borderId="14" xfId="1" applyFont="1" applyFill="1" applyBorder="1" applyAlignment="1" applyProtection="1">
      <alignment horizontal="center" vertical="center"/>
      <protection locked="0"/>
    </xf>
    <xf numFmtId="44" fontId="17" fillId="34" borderId="56" xfId="1" applyFont="1" applyFill="1" applyBorder="1" applyAlignment="1" applyProtection="1">
      <alignment horizontal="center" vertical="center"/>
      <protection locked="0"/>
    </xf>
    <xf numFmtId="44" fontId="37" fillId="2" borderId="17" xfId="0" applyNumberFormat="1" applyFont="1" applyFill="1" applyBorder="1"/>
    <xf numFmtId="0" fontId="17" fillId="34" borderId="57" xfId="0" applyFont="1" applyFill="1" applyBorder="1" applyAlignment="1" applyProtection="1">
      <alignment horizontal="center" vertical="center"/>
      <protection locked="0"/>
    </xf>
    <xf numFmtId="0" fontId="17" fillId="34" borderId="56" xfId="0" applyFont="1" applyFill="1" applyBorder="1" applyAlignment="1" applyProtection="1">
      <alignment horizontal="center" vertical="center"/>
      <protection locked="0"/>
    </xf>
    <xf numFmtId="0" fontId="0" fillId="2" borderId="29" xfId="0" applyFill="1" applyBorder="1"/>
    <xf numFmtId="0" fontId="17" fillId="34" borderId="58" xfId="0" applyFont="1" applyFill="1" applyBorder="1" applyAlignment="1" applyProtection="1">
      <alignment horizontal="center" vertical="center"/>
      <protection locked="0"/>
    </xf>
    <xf numFmtId="44" fontId="17" fillId="34" borderId="58" xfId="1" applyFont="1" applyFill="1" applyBorder="1" applyAlignment="1" applyProtection="1">
      <alignment horizontal="center" vertical="center"/>
      <protection locked="0"/>
    </xf>
    <xf numFmtId="0" fontId="0" fillId="0" borderId="31" xfId="0" applyBorder="1"/>
    <xf numFmtId="0" fontId="0" fillId="0" borderId="33" xfId="0" applyBorder="1"/>
    <xf numFmtId="0" fontId="0" fillId="0" borderId="35" xfId="0" applyBorder="1"/>
    <xf numFmtId="0" fontId="0" fillId="34" borderId="15" xfId="0" applyFill="1" applyBorder="1"/>
    <xf numFmtId="44" fontId="17" fillId="34" borderId="56" xfId="1" applyFont="1" applyFill="1" applyBorder="1" applyAlignment="1" applyProtection="1">
      <alignment horizontal="center" vertical="center"/>
    </xf>
    <xf numFmtId="44" fontId="17" fillId="0" borderId="9" xfId="1" applyFont="1" applyFill="1" applyBorder="1" applyAlignment="1" applyProtection="1">
      <alignment horizontal="center" vertical="center"/>
    </xf>
    <xf numFmtId="44" fontId="17" fillId="0" borderId="3" xfId="1" applyFont="1" applyFill="1" applyBorder="1" applyAlignment="1" applyProtection="1">
      <alignment horizontal="center"/>
    </xf>
    <xf numFmtId="44" fontId="38" fillId="0" borderId="7" xfId="1" applyFont="1" applyFill="1" applyBorder="1" applyAlignment="1" applyProtection="1">
      <alignment horizontal="center"/>
    </xf>
    <xf numFmtId="44" fontId="17" fillId="0" borderId="32" xfId="1" applyFont="1" applyFill="1" applyBorder="1" applyAlignment="1" applyProtection="1">
      <alignment horizontal="center" vertical="center"/>
    </xf>
    <xf numFmtId="44" fontId="17" fillId="0" borderId="34" xfId="1" applyFont="1" applyFill="1" applyBorder="1" applyAlignment="1" applyProtection="1">
      <alignment horizontal="center" vertical="center"/>
    </xf>
    <xf numFmtId="44" fontId="17" fillId="0" borderId="36" xfId="1" applyFont="1" applyFill="1" applyBorder="1" applyAlignment="1" applyProtection="1">
      <alignment horizontal="center" vertical="center"/>
    </xf>
    <xf numFmtId="0" fontId="18" fillId="2" borderId="60" xfId="0" applyFont="1" applyFill="1" applyBorder="1" applyAlignment="1">
      <alignment horizontal="center" vertical="center"/>
    </xf>
    <xf numFmtId="0" fontId="18" fillId="2" borderId="61" xfId="0" applyFont="1" applyFill="1" applyBorder="1" applyAlignment="1">
      <alignment horizontal="center" vertical="center"/>
    </xf>
    <xf numFmtId="0" fontId="17" fillId="36" borderId="33" xfId="47" applyFont="1" applyFill="1" applyBorder="1" applyAlignment="1" applyProtection="1">
      <alignment vertical="center"/>
      <protection locked="0"/>
    </xf>
    <xf numFmtId="0" fontId="17" fillId="36" borderId="35" xfId="47" applyFont="1" applyFill="1" applyBorder="1" applyAlignment="1" applyProtection="1">
      <alignment vertical="center"/>
      <protection locked="0"/>
    </xf>
    <xf numFmtId="0" fontId="37" fillId="37" borderId="29" xfId="0" applyFont="1" applyFill="1" applyBorder="1"/>
    <xf numFmtId="0" fontId="37" fillId="37" borderId="16" xfId="0" applyFont="1" applyFill="1" applyBorder="1" applyAlignment="1">
      <alignment horizontal="center"/>
    </xf>
    <xf numFmtId="0" fontId="17" fillId="36" borderId="31" xfId="0" applyFont="1" applyFill="1" applyBorder="1" applyAlignment="1">
      <alignment vertical="center"/>
    </xf>
    <xf numFmtId="0" fontId="37" fillId="37" borderId="29" xfId="0" applyFont="1" applyFill="1" applyBorder="1" applyAlignment="1">
      <alignment horizontal="center"/>
    </xf>
    <xf numFmtId="0" fontId="38" fillId="0" borderId="0" xfId="0" applyFont="1" applyAlignment="1">
      <alignment horizontal="center"/>
    </xf>
    <xf numFmtId="0" fontId="37" fillId="35" borderId="29" xfId="0" applyFont="1" applyFill="1" applyBorder="1" applyAlignment="1">
      <alignment horizontal="center"/>
    </xf>
    <xf numFmtId="0" fontId="38" fillId="0" borderId="33" xfId="0" applyFont="1" applyBorder="1"/>
    <xf numFmtId="0" fontId="38" fillId="0" borderId="34" xfId="0" applyFont="1" applyBorder="1"/>
    <xf numFmtId="0" fontId="37" fillId="36" borderId="29" xfId="0" applyFont="1" applyFill="1" applyBorder="1"/>
    <xf numFmtId="0" fontId="37" fillId="36" borderId="16" xfId="0" applyFont="1" applyFill="1" applyBorder="1" applyAlignment="1">
      <alignment horizontal="center"/>
    </xf>
    <xf numFmtId="1" fontId="38" fillId="0" borderId="33" xfId="0" applyNumberFormat="1" applyFont="1" applyBorder="1"/>
    <xf numFmtId="1" fontId="37" fillId="37" borderId="29" xfId="0" applyNumberFormat="1" applyFont="1" applyFill="1" applyBorder="1"/>
    <xf numFmtId="1" fontId="38" fillId="0" borderId="34" xfId="0" applyNumberFormat="1" applyFont="1" applyBorder="1" applyAlignment="1">
      <alignment horizontal="center"/>
    </xf>
    <xf numFmtId="1" fontId="37" fillId="36" borderId="29" xfId="0" applyNumberFormat="1" applyFont="1" applyFill="1" applyBorder="1" applyAlignment="1">
      <alignment horizontal="center"/>
    </xf>
    <xf numFmtId="1" fontId="37" fillId="36" borderId="16" xfId="0" applyNumberFormat="1" applyFont="1" applyFill="1" applyBorder="1" applyAlignment="1">
      <alignment horizontal="center"/>
    </xf>
    <xf numFmtId="1" fontId="37" fillId="37" borderId="29" xfId="0" applyNumberFormat="1" applyFont="1" applyFill="1" applyBorder="1" applyAlignment="1">
      <alignment horizontal="center"/>
    </xf>
    <xf numFmtId="1" fontId="38" fillId="0" borderId="35" xfId="0" applyNumberFormat="1" applyFont="1" applyBorder="1"/>
    <xf numFmtId="0" fontId="38" fillId="0" borderId="36" xfId="0" applyFont="1" applyBorder="1"/>
    <xf numFmtId="0" fontId="37" fillId="36" borderId="16" xfId="0" applyFont="1" applyFill="1" applyBorder="1"/>
    <xf numFmtId="0" fontId="17" fillId="36" borderId="33" xfId="0" applyFont="1" applyFill="1" applyBorder="1" applyAlignment="1">
      <alignment vertical="center"/>
    </xf>
    <xf numFmtId="0" fontId="17" fillId="36" borderId="34" xfId="0" applyFont="1" applyFill="1" applyBorder="1" applyAlignment="1">
      <alignment vertical="center"/>
    </xf>
    <xf numFmtId="0" fontId="17" fillId="36" borderId="37" xfId="0" applyFont="1" applyFill="1" applyBorder="1" applyAlignment="1">
      <alignment horizontal="center" vertical="center"/>
    </xf>
    <xf numFmtId="0" fontId="17" fillId="36" borderId="35" xfId="0" applyFont="1" applyFill="1" applyBorder="1" applyAlignment="1">
      <alignment vertical="center"/>
    </xf>
    <xf numFmtId="44" fontId="37" fillId="37" borderId="30" xfId="1" applyFont="1" applyFill="1" applyBorder="1"/>
    <xf numFmtId="44" fontId="17" fillId="36" borderId="56" xfId="1" applyFont="1" applyFill="1" applyBorder="1" applyAlignment="1" applyProtection="1">
      <alignment horizontal="center" vertical="center"/>
    </xf>
    <xf numFmtId="0" fontId="18" fillId="37" borderId="62" xfId="2" applyFont="1" applyFill="1" applyBorder="1" applyAlignment="1" applyProtection="1">
      <alignment vertical="center"/>
    </xf>
    <xf numFmtId="164" fontId="18" fillId="37" borderId="60" xfId="0" applyNumberFormat="1" applyFont="1" applyFill="1" applyBorder="1" applyAlignment="1">
      <alignment horizontal="center" vertical="center"/>
    </xf>
    <xf numFmtId="164" fontId="18" fillId="37" borderId="61" xfId="0" applyNumberFormat="1" applyFont="1" applyFill="1" applyBorder="1" applyAlignment="1">
      <alignment horizontal="center" vertical="center"/>
    </xf>
    <xf numFmtId="1" fontId="38" fillId="0" borderId="31" xfId="0" applyNumberFormat="1" applyFont="1" applyBorder="1"/>
    <xf numFmtId="1" fontId="38" fillId="0" borderId="31" xfId="0" applyNumberFormat="1" applyFont="1" applyBorder="1" applyAlignment="1">
      <alignment horizontal="center"/>
    </xf>
    <xf numFmtId="44" fontId="17" fillId="36" borderId="57" xfId="1" applyFont="1" applyFill="1" applyBorder="1" applyAlignment="1" applyProtection="1">
      <alignment horizontal="center" vertical="center"/>
    </xf>
    <xf numFmtId="0" fontId="17" fillId="36" borderId="35" xfId="0" applyFont="1" applyFill="1" applyBorder="1" applyAlignment="1" applyProtection="1">
      <alignment horizontal="center" vertical="center"/>
      <protection locked="0"/>
    </xf>
    <xf numFmtId="44" fontId="17" fillId="36" borderId="44" xfId="1" applyFont="1" applyFill="1" applyBorder="1" applyAlignment="1" applyProtection="1">
      <alignment horizontal="center" vertical="center"/>
      <protection locked="0"/>
    </xf>
    <xf numFmtId="1" fontId="38" fillId="0" borderId="36" xfId="0" applyNumberFormat="1" applyFont="1" applyBorder="1" applyAlignment="1">
      <alignment horizontal="center"/>
    </xf>
    <xf numFmtId="44" fontId="17" fillId="36" borderId="58" xfId="1" applyFont="1" applyFill="1" applyBorder="1" applyAlignment="1" applyProtection="1">
      <alignment horizontal="center" vertical="center"/>
    </xf>
    <xf numFmtId="0" fontId="0" fillId="0" borderId="37" xfId="0" applyBorder="1"/>
    <xf numFmtId="0" fontId="0" fillId="0" borderId="33" xfId="0" applyBorder="1" applyAlignment="1">
      <alignment horizontal="center"/>
    </xf>
    <xf numFmtId="0" fontId="0" fillId="0" borderId="35" xfId="0" applyBorder="1" applyAlignment="1">
      <alignment horizontal="center"/>
    </xf>
    <xf numFmtId="0" fontId="0" fillId="36" borderId="35" xfId="0" applyFill="1" applyBorder="1" applyAlignment="1">
      <alignment horizontal="center"/>
    </xf>
    <xf numFmtId="0" fontId="0" fillId="0" borderId="37" xfId="0" applyBorder="1" applyAlignment="1">
      <alignment horizontal="center"/>
    </xf>
    <xf numFmtId="1" fontId="38" fillId="0" borderId="38" xfId="0" applyNumberFormat="1" applyFont="1" applyBorder="1" applyAlignment="1">
      <alignment horizontal="center"/>
    </xf>
    <xf numFmtId="0" fontId="0" fillId="36" borderId="29" xfId="0" applyFill="1" applyBorder="1" applyAlignment="1">
      <alignment horizontal="center"/>
    </xf>
    <xf numFmtId="0" fontId="0" fillId="36" borderId="29" xfId="0" applyFill="1" applyBorder="1"/>
    <xf numFmtId="0" fontId="0" fillId="36" borderId="33" xfId="0" applyFill="1" applyBorder="1" applyAlignment="1">
      <alignment horizontal="center"/>
    </xf>
    <xf numFmtId="0" fontId="0" fillId="37" borderId="29" xfId="0" applyFill="1" applyBorder="1" applyAlignment="1">
      <alignment horizontal="center"/>
    </xf>
    <xf numFmtId="0" fontId="17" fillId="36" borderId="36" xfId="0" applyFont="1" applyFill="1" applyBorder="1" applyAlignment="1" applyProtection="1">
      <alignment horizontal="center" vertical="center"/>
      <protection locked="0"/>
    </xf>
    <xf numFmtId="0" fontId="0" fillId="36" borderId="31" xfId="0" applyFill="1" applyBorder="1" applyAlignment="1">
      <alignment horizontal="center"/>
    </xf>
    <xf numFmtId="0" fontId="0" fillId="37" borderId="29" xfId="0" applyFill="1" applyBorder="1"/>
    <xf numFmtId="0" fontId="0" fillId="36" borderId="33" xfId="0" applyFill="1" applyBorder="1"/>
    <xf numFmtId="0" fontId="0" fillId="36" borderId="35" xfId="0" applyFill="1" applyBorder="1"/>
    <xf numFmtId="0" fontId="0" fillId="34" borderId="29" xfId="0" applyFill="1" applyBorder="1" applyAlignment="1">
      <alignment horizontal="center"/>
    </xf>
    <xf numFmtId="0" fontId="0" fillId="2" borderId="29" xfId="0" applyFill="1" applyBorder="1" applyAlignment="1">
      <alignment horizontal="center"/>
    </xf>
    <xf numFmtId="44" fontId="38" fillId="0" borderId="14" xfId="1" applyFont="1" applyBorder="1"/>
    <xf numFmtId="44" fontId="38" fillId="0" borderId="3" xfId="1" applyFont="1" applyBorder="1"/>
    <xf numFmtId="44" fontId="38" fillId="0" borderId="44" xfId="1" applyFont="1" applyBorder="1"/>
    <xf numFmtId="44" fontId="38" fillId="0" borderId="32" xfId="1" applyFont="1" applyBorder="1" applyAlignment="1">
      <alignment horizontal="center"/>
    </xf>
    <xf numFmtId="44" fontId="38" fillId="0" borderId="34" xfId="1" applyFont="1" applyBorder="1" applyAlignment="1">
      <alignment horizontal="center"/>
    </xf>
    <xf numFmtId="0" fontId="17" fillId="0" borderId="5" xfId="0" applyFont="1" applyBorder="1" applyAlignment="1">
      <alignment horizontal="right" vertical="center"/>
    </xf>
    <xf numFmtId="0" fontId="17" fillId="0" borderId="6" xfId="0" applyFont="1" applyBorder="1" applyAlignment="1">
      <alignment horizontal="right" vertical="center"/>
    </xf>
    <xf numFmtId="0" fontId="17" fillId="0" borderId="7" xfId="0" applyFont="1" applyBorder="1" applyAlignment="1">
      <alignment horizontal="right" vertical="center"/>
    </xf>
    <xf numFmtId="0" fontId="17" fillId="0" borderId="3" xfId="0" applyFont="1" applyBorder="1" applyAlignment="1">
      <alignment horizontal="right" vertical="center"/>
    </xf>
    <xf numFmtId="0" fontId="38" fillId="0" borderId="3" xfId="0" applyFont="1" applyBorder="1" applyAlignment="1">
      <alignment horizontal="right" vertical="center"/>
    </xf>
    <xf numFmtId="0" fontId="37" fillId="34" borderId="28" xfId="0" applyFont="1" applyFill="1" applyBorder="1" applyAlignment="1">
      <alignment horizontal="right"/>
    </xf>
    <xf numFmtId="0" fontId="17" fillId="34" borderId="14" xfId="0" applyFont="1" applyFill="1" applyBorder="1" applyAlignment="1">
      <alignment horizontal="right"/>
    </xf>
    <xf numFmtId="0" fontId="17" fillId="34" borderId="5" xfId="0" applyFont="1" applyFill="1" applyBorder="1" applyAlignment="1">
      <alignment horizontal="right" vertical="center"/>
    </xf>
    <xf numFmtId="0" fontId="17" fillId="34" borderId="3" xfId="0" applyFont="1" applyFill="1" applyBorder="1" applyAlignment="1">
      <alignment horizontal="right"/>
    </xf>
    <xf numFmtId="0" fontId="17" fillId="34" borderId="6" xfId="0" applyFont="1" applyFill="1" applyBorder="1" applyAlignment="1">
      <alignment horizontal="right" vertical="center"/>
    </xf>
    <xf numFmtId="0" fontId="17" fillId="34" borderId="3" xfId="0" applyFont="1" applyFill="1" applyBorder="1" applyAlignment="1">
      <alignment horizontal="right" vertical="center"/>
    </xf>
    <xf numFmtId="0" fontId="17" fillId="34" borderId="44" xfId="0" applyFont="1" applyFill="1" applyBorder="1" applyAlignment="1">
      <alignment horizontal="right"/>
    </xf>
    <xf numFmtId="0" fontId="37" fillId="2" borderId="28" xfId="0" applyFont="1" applyFill="1" applyBorder="1" applyAlignment="1">
      <alignment horizontal="right"/>
    </xf>
    <xf numFmtId="0" fontId="17" fillId="0" borderId="14" xfId="0" applyFont="1" applyBorder="1" applyAlignment="1">
      <alignment horizontal="right" vertical="center"/>
    </xf>
    <xf numFmtId="0" fontId="17" fillId="0" borderId="44" xfId="0" applyFont="1" applyBorder="1" applyAlignment="1">
      <alignment horizontal="right" vertical="center"/>
    </xf>
    <xf numFmtId="0" fontId="17" fillId="0" borderId="32" xfId="0" applyFont="1" applyBorder="1" applyAlignment="1">
      <alignment horizontal="right" vertical="center"/>
    </xf>
    <xf numFmtId="0" fontId="17" fillId="0" borderId="34" xfId="0" applyFont="1" applyBorder="1" applyAlignment="1">
      <alignment horizontal="right" vertical="center"/>
    </xf>
    <xf numFmtId="1" fontId="17" fillId="0" borderId="36" xfId="0" applyNumberFormat="1" applyFont="1" applyBorder="1" applyAlignment="1">
      <alignment horizontal="right" vertical="center"/>
    </xf>
    <xf numFmtId="0" fontId="37" fillId="34" borderId="16" xfId="0" applyFont="1" applyFill="1" applyBorder="1" applyAlignment="1">
      <alignment horizontal="right"/>
    </xf>
    <xf numFmtId="0" fontId="17" fillId="34" borderId="53" xfId="0" applyFont="1" applyFill="1" applyBorder="1" applyAlignment="1" applyProtection="1">
      <alignment horizontal="right" vertical="center"/>
      <protection locked="0"/>
    </xf>
    <xf numFmtId="0" fontId="17" fillId="34" borderId="54" xfId="0" applyFont="1" applyFill="1" applyBorder="1" applyAlignment="1" applyProtection="1">
      <alignment horizontal="right" vertical="center"/>
      <protection locked="0"/>
    </xf>
    <xf numFmtId="0" fontId="17" fillId="34" borderId="55" xfId="0" applyFont="1" applyFill="1" applyBorder="1" applyAlignment="1" applyProtection="1">
      <alignment horizontal="right" vertical="center"/>
      <protection locked="0"/>
    </xf>
    <xf numFmtId="0" fontId="37" fillId="2" borderId="16" xfId="0" applyFont="1" applyFill="1" applyBorder="1" applyAlignment="1">
      <alignment horizontal="right"/>
    </xf>
    <xf numFmtId="0" fontId="17" fillId="0" borderId="36" xfId="0" applyFont="1" applyBorder="1" applyAlignment="1">
      <alignment horizontal="right" vertical="center"/>
    </xf>
    <xf numFmtId="0" fontId="0" fillId="34" borderId="31" xfId="0" applyFill="1" applyBorder="1" applyAlignment="1">
      <alignment horizontal="right"/>
    </xf>
    <xf numFmtId="0" fontId="17" fillId="34" borderId="57" xfId="0" applyFont="1" applyFill="1" applyBorder="1" applyAlignment="1">
      <alignment horizontal="right" vertical="center"/>
    </xf>
    <xf numFmtId="0" fontId="0" fillId="34" borderId="33" xfId="0" applyFill="1" applyBorder="1" applyAlignment="1">
      <alignment horizontal="right"/>
    </xf>
    <xf numFmtId="0" fontId="17" fillId="34" borderId="56" xfId="0" applyFont="1" applyFill="1" applyBorder="1" applyAlignment="1">
      <alignment horizontal="right" vertical="center"/>
    </xf>
    <xf numFmtId="0" fontId="0" fillId="34" borderId="37" xfId="0" applyFill="1" applyBorder="1" applyAlignment="1">
      <alignment horizontal="right"/>
    </xf>
    <xf numFmtId="0" fontId="17" fillId="34" borderId="59" xfId="0" applyFont="1" applyFill="1" applyBorder="1" applyAlignment="1">
      <alignment horizontal="right" vertical="center"/>
    </xf>
    <xf numFmtId="0" fontId="0" fillId="34" borderId="29" xfId="0" applyFill="1" applyBorder="1" applyAlignment="1">
      <alignment horizontal="right"/>
    </xf>
    <xf numFmtId="0" fontId="37" fillId="34" borderId="17" xfId="0" applyFont="1" applyFill="1" applyBorder="1" applyAlignment="1">
      <alignment horizontal="right"/>
    </xf>
    <xf numFmtId="0" fontId="38" fillId="0" borderId="34" xfId="0" applyFont="1" applyBorder="1" applyAlignment="1">
      <alignment horizontal="right"/>
    </xf>
    <xf numFmtId="1" fontId="37" fillId="36" borderId="16" xfId="0" applyNumberFormat="1" applyFont="1" applyFill="1" applyBorder="1" applyAlignment="1">
      <alignment horizontal="right"/>
    </xf>
    <xf numFmtId="0" fontId="38" fillId="0" borderId="0" xfId="0" applyFont="1" applyAlignment="1">
      <alignment horizontal="right"/>
    </xf>
    <xf numFmtId="1" fontId="37" fillId="37" borderId="16" xfId="0" applyNumberFormat="1" applyFont="1" applyFill="1" applyBorder="1" applyAlignment="1">
      <alignment horizontal="right"/>
    </xf>
    <xf numFmtId="0" fontId="17" fillId="36" borderId="34" xfId="47" applyFont="1" applyFill="1" applyBorder="1" applyAlignment="1" applyProtection="1">
      <alignment horizontal="right" vertical="center"/>
      <protection locked="0"/>
    </xf>
    <xf numFmtId="0" fontId="17" fillId="36" borderId="36" xfId="47" applyFont="1" applyFill="1" applyBorder="1" applyAlignment="1" applyProtection="1">
      <alignment horizontal="right" vertical="center"/>
      <protection locked="0"/>
    </xf>
    <xf numFmtId="0" fontId="37" fillId="37" borderId="16" xfId="0" applyFont="1" applyFill="1" applyBorder="1" applyAlignment="1">
      <alignment horizontal="right"/>
    </xf>
    <xf numFmtId="0" fontId="17" fillId="36" borderId="53" xfId="0" applyFont="1" applyFill="1" applyBorder="1" applyAlignment="1">
      <alignment horizontal="right" vertical="center"/>
    </xf>
    <xf numFmtId="0" fontId="17" fillId="36" borderId="54" xfId="0" applyFont="1" applyFill="1" applyBorder="1" applyAlignment="1" applyProtection="1">
      <alignment horizontal="right" vertical="center"/>
      <protection locked="0"/>
    </xf>
    <xf numFmtId="0" fontId="17" fillId="36" borderId="55" xfId="0" applyFont="1" applyFill="1" applyBorder="1" applyAlignment="1" applyProtection="1">
      <alignment horizontal="right" vertical="center"/>
      <protection locked="0"/>
    </xf>
    <xf numFmtId="0" fontId="37" fillId="35" borderId="16" xfId="0" applyFont="1" applyFill="1" applyBorder="1" applyAlignment="1">
      <alignment horizontal="right"/>
    </xf>
    <xf numFmtId="0" fontId="37" fillId="36" borderId="16" xfId="0" applyFont="1" applyFill="1" applyBorder="1" applyAlignment="1">
      <alignment horizontal="right"/>
    </xf>
    <xf numFmtId="1" fontId="38" fillId="0" borderId="32" xfId="0" applyNumberFormat="1" applyFont="1" applyBorder="1" applyAlignment="1">
      <alignment horizontal="right"/>
    </xf>
    <xf numFmtId="1" fontId="38" fillId="0" borderId="34" xfId="0" applyNumberFormat="1" applyFont="1" applyBorder="1" applyAlignment="1">
      <alignment horizontal="right"/>
    </xf>
    <xf numFmtId="1" fontId="38" fillId="0" borderId="36" xfId="0" applyNumberFormat="1" applyFont="1" applyBorder="1" applyAlignment="1">
      <alignment horizontal="right"/>
    </xf>
    <xf numFmtId="0" fontId="17" fillId="36" borderId="34" xfId="0" applyFont="1" applyFill="1" applyBorder="1" applyAlignment="1">
      <alignment horizontal="right" vertical="center"/>
    </xf>
    <xf numFmtId="44" fontId="37" fillId="37" borderId="17" xfId="1" applyFont="1" applyFill="1" applyBorder="1"/>
    <xf numFmtId="0" fontId="17" fillId="36" borderId="32" xfId="0" applyFont="1" applyFill="1" applyBorder="1" applyAlignment="1">
      <alignment horizontal="right" vertical="center"/>
    </xf>
    <xf numFmtId="0" fontId="17" fillId="36" borderId="36" xfId="0" applyFont="1" applyFill="1" applyBorder="1" applyAlignment="1">
      <alignment horizontal="right" vertical="center"/>
    </xf>
    <xf numFmtId="0" fontId="17" fillId="34" borderId="32" xfId="0" applyFont="1" applyFill="1" applyBorder="1" applyAlignment="1">
      <alignment horizontal="right" vertical="center"/>
    </xf>
    <xf numFmtId="0" fontId="17" fillId="34" borderId="34" xfId="0" applyFont="1" applyFill="1" applyBorder="1" applyAlignment="1">
      <alignment horizontal="right" vertical="center"/>
    </xf>
    <xf numFmtId="0" fontId="17" fillId="34" borderId="36" xfId="0" applyFont="1" applyFill="1" applyBorder="1" applyAlignment="1">
      <alignment horizontal="right" vertical="center"/>
    </xf>
    <xf numFmtId="44" fontId="17" fillId="36" borderId="56" xfId="1" applyFont="1" applyFill="1" applyBorder="1" applyAlignment="1" applyProtection="1">
      <alignment horizontal="right" vertical="center"/>
    </xf>
    <xf numFmtId="44" fontId="17" fillId="36" borderId="58" xfId="1" applyFont="1" applyFill="1" applyBorder="1" applyAlignment="1" applyProtection="1">
      <alignment horizontal="right" vertical="center"/>
    </xf>
    <xf numFmtId="1" fontId="38" fillId="0" borderId="34" xfId="0" applyNumberFormat="1" applyFont="1" applyBorder="1"/>
    <xf numFmtId="1" fontId="38" fillId="0" borderId="36" xfId="0" applyNumberFormat="1" applyFont="1" applyBorder="1"/>
    <xf numFmtId="1" fontId="17" fillId="36" borderId="32" xfId="0" applyNumberFormat="1" applyFont="1" applyFill="1" applyBorder="1" applyAlignment="1">
      <alignment horizontal="right" vertical="center"/>
    </xf>
    <xf numFmtId="1" fontId="17" fillId="36" borderId="34" xfId="0" applyNumberFormat="1" applyFont="1" applyFill="1" applyBorder="1" applyAlignment="1">
      <alignment horizontal="right" vertical="center"/>
    </xf>
    <xf numFmtId="1" fontId="17" fillId="36" borderId="36" xfId="0" applyNumberFormat="1" applyFont="1" applyFill="1" applyBorder="1" applyAlignment="1">
      <alignment horizontal="right" vertical="center"/>
    </xf>
    <xf numFmtId="0" fontId="17" fillId="36" borderId="53" xfId="0" applyFont="1" applyFill="1" applyBorder="1" applyAlignment="1">
      <alignment vertical="center"/>
    </xf>
    <xf numFmtId="0" fontId="17" fillId="36" borderId="54" xfId="0" applyFont="1" applyFill="1" applyBorder="1" applyAlignment="1">
      <alignment vertical="center"/>
    </xf>
    <xf numFmtId="0" fontId="17" fillId="36" borderId="55" xfId="0" applyFont="1" applyFill="1" applyBorder="1" applyAlignment="1">
      <alignment vertical="center"/>
    </xf>
    <xf numFmtId="44" fontId="17" fillId="0" borderId="14" xfId="1" applyFont="1" applyFill="1" applyBorder="1" applyAlignment="1" applyProtection="1">
      <alignment horizontal="right" vertical="center"/>
    </xf>
    <xf numFmtId="44" fontId="17" fillId="0" borderId="3" xfId="1" applyFont="1" applyFill="1" applyBorder="1" applyAlignment="1" applyProtection="1">
      <alignment horizontal="right" vertical="center"/>
    </xf>
    <xf numFmtId="44" fontId="17" fillId="0" borderId="44" xfId="1" applyFont="1" applyFill="1" applyBorder="1" applyAlignment="1" applyProtection="1">
      <alignment horizontal="right" vertical="center"/>
    </xf>
    <xf numFmtId="44" fontId="17" fillId="34" borderId="14" xfId="1" applyFont="1" applyFill="1" applyBorder="1" applyAlignment="1">
      <alignment horizontal="right"/>
    </xf>
    <xf numFmtId="44" fontId="17" fillId="34" borderId="3" xfId="1" applyFont="1" applyFill="1" applyBorder="1" applyAlignment="1">
      <alignment horizontal="right"/>
    </xf>
    <xf numFmtId="44" fontId="17" fillId="34" borderId="44" xfId="1" applyFont="1" applyFill="1" applyBorder="1" applyAlignment="1">
      <alignment horizontal="right"/>
    </xf>
    <xf numFmtId="44" fontId="17" fillId="0" borderId="32" xfId="1" applyFont="1" applyFill="1" applyBorder="1" applyAlignment="1" applyProtection="1">
      <alignment horizontal="right" vertical="center"/>
    </xf>
    <xf numFmtId="44" fontId="17" fillId="0" borderId="34" xfId="1" applyFont="1" applyFill="1" applyBorder="1" applyAlignment="1" applyProtection="1">
      <alignment horizontal="right" vertical="center"/>
    </xf>
    <xf numFmtId="44" fontId="17" fillId="0" borderId="36" xfId="1" applyFont="1" applyFill="1" applyBorder="1" applyAlignment="1" applyProtection="1">
      <alignment horizontal="right" vertical="center"/>
    </xf>
    <xf numFmtId="44" fontId="17" fillId="34" borderId="57" xfId="1" applyFont="1" applyFill="1" applyBorder="1" applyAlignment="1" applyProtection="1">
      <alignment horizontal="right" vertical="center"/>
    </xf>
    <xf numFmtId="44" fontId="17" fillId="34" borderId="56" xfId="1" applyFont="1" applyFill="1" applyBorder="1" applyAlignment="1" applyProtection="1">
      <alignment horizontal="right" vertical="center"/>
    </xf>
    <xf numFmtId="44" fontId="17" fillId="34" borderId="58" xfId="1" applyFont="1" applyFill="1" applyBorder="1" applyAlignment="1" applyProtection="1">
      <alignment horizontal="right" vertical="center"/>
    </xf>
    <xf numFmtId="44" fontId="17" fillId="36" borderId="57" xfId="1" applyFont="1" applyFill="1" applyBorder="1" applyAlignment="1" applyProtection="1">
      <alignment horizontal="right" vertical="center"/>
    </xf>
    <xf numFmtId="44" fontId="17" fillId="34" borderId="42" xfId="1" applyFont="1" applyFill="1" applyBorder="1" applyAlignment="1">
      <alignment horizontal="right"/>
    </xf>
    <xf numFmtId="44" fontId="17" fillId="34" borderId="43" xfId="1" applyFont="1" applyFill="1" applyBorder="1" applyAlignment="1">
      <alignment horizontal="right"/>
    </xf>
    <xf numFmtId="44" fontId="17" fillId="34" borderId="45" xfId="1" applyFont="1" applyFill="1" applyBorder="1" applyAlignment="1">
      <alignment horizontal="right"/>
    </xf>
    <xf numFmtId="44" fontId="37" fillId="2" borderId="30" xfId="1" applyFont="1" applyFill="1" applyBorder="1"/>
    <xf numFmtId="0" fontId="18" fillId="2" borderId="29" xfId="0" applyFont="1" applyFill="1" applyBorder="1"/>
    <xf numFmtId="0" fontId="17" fillId="36" borderId="38" xfId="47" applyFont="1" applyFill="1" applyBorder="1" applyAlignment="1" applyProtection="1">
      <alignment horizontal="center" vertical="center"/>
      <protection locked="0"/>
    </xf>
    <xf numFmtId="0" fontId="17" fillId="36" borderId="11" xfId="47" applyFont="1" applyFill="1" applyBorder="1" applyAlignment="1" applyProtection="1">
      <alignment horizontal="center" vertical="center"/>
      <protection locked="0"/>
    </xf>
    <xf numFmtId="0" fontId="17" fillId="36" borderId="63" xfId="47" applyFont="1" applyFill="1" applyBorder="1" applyAlignment="1" applyProtection="1">
      <alignment horizontal="center" vertical="center"/>
      <protection locked="0"/>
    </xf>
    <xf numFmtId="0" fontId="17" fillId="36" borderId="9" xfId="0" applyFont="1" applyFill="1" applyBorder="1" applyAlignment="1" applyProtection="1">
      <alignment horizontal="center" vertical="center"/>
      <protection locked="0"/>
    </xf>
    <xf numFmtId="44" fontId="17" fillId="36" borderId="42" xfId="1" applyFont="1" applyFill="1" applyBorder="1" applyAlignment="1" applyProtection="1">
      <alignment horizontal="right" vertical="center"/>
    </xf>
    <xf numFmtId="44" fontId="17" fillId="36" borderId="43" xfId="1" applyFont="1" applyFill="1" applyBorder="1" applyAlignment="1" applyProtection="1">
      <alignment horizontal="right" vertical="center"/>
    </xf>
    <xf numFmtId="44" fontId="17" fillId="36" borderId="45" xfId="1" applyFont="1" applyFill="1" applyBorder="1" applyAlignment="1" applyProtection="1">
      <alignment horizontal="right" vertical="center"/>
    </xf>
    <xf numFmtId="44" fontId="38" fillId="0" borderId="32" xfId="1" applyFont="1" applyBorder="1" applyAlignment="1">
      <alignment horizontal="right"/>
    </xf>
    <xf numFmtId="44" fontId="38" fillId="0" borderId="34" xfId="1" applyFont="1" applyBorder="1" applyAlignment="1">
      <alignment horizontal="right"/>
    </xf>
    <xf numFmtId="44" fontId="38" fillId="0" borderId="36" xfId="1" applyFont="1" applyBorder="1" applyAlignment="1">
      <alignment horizontal="right"/>
    </xf>
    <xf numFmtId="44" fontId="17" fillId="34" borderId="32" xfId="1" applyFont="1" applyFill="1" applyBorder="1" applyAlignment="1" applyProtection="1">
      <alignment horizontal="right" vertical="center"/>
    </xf>
    <xf numFmtId="44" fontId="17" fillId="34" borderId="34" xfId="1" applyFont="1" applyFill="1" applyBorder="1" applyAlignment="1" applyProtection="1">
      <alignment horizontal="right" vertical="center"/>
    </xf>
    <xf numFmtId="44" fontId="17" fillId="34" borderId="36" xfId="1" applyFont="1" applyFill="1" applyBorder="1" applyAlignment="1" applyProtection="1">
      <alignment horizontal="right" vertical="center"/>
    </xf>
    <xf numFmtId="0" fontId="0" fillId="2" borderId="29" xfId="0" applyFill="1" applyBorder="1" applyAlignment="1">
      <alignment horizontal="right"/>
    </xf>
    <xf numFmtId="44" fontId="17" fillId="36" borderId="34" xfId="1" applyFont="1" applyFill="1" applyBorder="1" applyAlignment="1" applyProtection="1">
      <alignment horizontal="right" vertical="center"/>
    </xf>
    <xf numFmtId="44" fontId="17" fillId="36" borderId="32" xfId="1" applyFont="1" applyFill="1" applyBorder="1" applyAlignment="1" applyProtection="1">
      <alignment horizontal="right" vertical="center"/>
    </xf>
    <xf numFmtId="44" fontId="17" fillId="36" borderId="36" xfId="1" applyFont="1" applyFill="1" applyBorder="1" applyAlignment="1" applyProtection="1">
      <alignment horizontal="right" vertical="center"/>
    </xf>
    <xf numFmtId="44" fontId="17" fillId="36" borderId="14" xfId="1" applyFont="1" applyFill="1" applyBorder="1" applyAlignment="1">
      <alignment horizontal="center" vertical="center"/>
    </xf>
    <xf numFmtId="164" fontId="18" fillId="0" borderId="64" xfId="0" applyNumberFormat="1" applyFont="1" applyBorder="1" applyAlignment="1">
      <alignment horizontal="left" vertical="center"/>
    </xf>
    <xf numFmtId="44" fontId="17" fillId="34" borderId="14" xfId="0" applyNumberFormat="1" applyFont="1" applyFill="1" applyBorder="1" applyAlignment="1">
      <alignment horizontal="right"/>
    </xf>
    <xf numFmtId="44" fontId="17" fillId="34" borderId="3" xfId="0" applyNumberFormat="1" applyFont="1" applyFill="1" applyBorder="1" applyAlignment="1">
      <alignment horizontal="right"/>
    </xf>
    <xf numFmtId="44" fontId="17" fillId="34" borderId="44" xfId="0" applyNumberFormat="1" applyFont="1" applyFill="1" applyBorder="1" applyAlignment="1">
      <alignment horizontal="right"/>
    </xf>
    <xf numFmtId="44" fontId="16" fillId="0" borderId="0" xfId="0" applyNumberFormat="1" applyFont="1"/>
    <xf numFmtId="44" fontId="17" fillId="34" borderId="32" xfId="0" applyNumberFormat="1" applyFont="1" applyFill="1" applyBorder="1" applyAlignment="1">
      <alignment horizontal="right" vertical="center"/>
    </xf>
    <xf numFmtId="44" fontId="17" fillId="34" borderId="34" xfId="0" applyNumberFormat="1" applyFont="1" applyFill="1" applyBorder="1" applyAlignment="1">
      <alignment horizontal="right" vertical="center"/>
    </xf>
    <xf numFmtId="44" fontId="17" fillId="34" borderId="36" xfId="0" applyNumberFormat="1" applyFont="1" applyFill="1" applyBorder="1" applyAlignment="1">
      <alignment horizontal="right" vertical="center"/>
    </xf>
    <xf numFmtId="42" fontId="17" fillId="36" borderId="32" xfId="0" applyNumberFormat="1" applyFont="1" applyFill="1" applyBorder="1" applyAlignment="1">
      <alignment horizontal="right" vertical="center"/>
    </xf>
    <xf numFmtId="42" fontId="17" fillId="36" borderId="34" xfId="0" applyNumberFormat="1" applyFont="1" applyFill="1" applyBorder="1" applyAlignment="1">
      <alignment horizontal="right" vertical="center"/>
    </xf>
    <xf numFmtId="42" fontId="17" fillId="36" borderId="36" xfId="0" applyNumberFormat="1" applyFont="1" applyFill="1" applyBorder="1" applyAlignment="1">
      <alignment horizontal="right" vertical="center"/>
    </xf>
    <xf numFmtId="44" fontId="17" fillId="0" borderId="14" xfId="0" applyNumberFormat="1" applyFont="1" applyBorder="1" applyAlignment="1">
      <alignment horizontal="right" vertical="center"/>
    </xf>
    <xf numFmtId="44" fontId="17" fillId="0" borderId="3" xfId="0" applyNumberFormat="1" applyFont="1" applyBorder="1" applyAlignment="1">
      <alignment horizontal="right" vertical="center"/>
    </xf>
    <xf numFmtId="44" fontId="17" fillId="0" borderId="44" xfId="0" applyNumberFormat="1" applyFont="1" applyBorder="1" applyAlignment="1">
      <alignment horizontal="right" vertical="center"/>
    </xf>
    <xf numFmtId="44" fontId="17" fillId="0" borderId="32" xfId="0" applyNumberFormat="1" applyFont="1" applyBorder="1" applyAlignment="1">
      <alignment horizontal="right" vertical="center"/>
    </xf>
    <xf numFmtId="44" fontId="17" fillId="0" borderId="34" xfId="0" applyNumberFormat="1" applyFont="1" applyBorder="1" applyAlignment="1">
      <alignment horizontal="right" vertical="center"/>
    </xf>
    <xf numFmtId="44" fontId="17" fillId="0" borderId="36" xfId="0" applyNumberFormat="1" applyFont="1" applyBorder="1" applyAlignment="1">
      <alignment horizontal="right" vertical="center"/>
    </xf>
    <xf numFmtId="44" fontId="38" fillId="0" borderId="34" xfId="0" applyNumberFormat="1" applyFont="1" applyBorder="1" applyAlignment="1">
      <alignment horizontal="right"/>
    </xf>
    <xf numFmtId="44" fontId="38" fillId="0" borderId="0" xfId="0" applyNumberFormat="1" applyFont="1"/>
    <xf numFmtId="44" fontId="17" fillId="34" borderId="45" xfId="0" applyNumberFormat="1" applyFont="1" applyFill="1" applyBorder="1" applyAlignment="1">
      <alignment horizontal="right" vertical="center"/>
    </xf>
    <xf numFmtId="44" fontId="17" fillId="34" borderId="42" xfId="1" applyFont="1" applyFill="1" applyBorder="1" applyAlignment="1" applyProtection="1">
      <alignment horizontal="right" vertical="center"/>
    </xf>
    <xf numFmtId="44" fontId="17" fillId="34" borderId="43" xfId="1" applyFont="1" applyFill="1" applyBorder="1" applyAlignment="1" applyProtection="1">
      <alignment horizontal="right" vertical="center"/>
    </xf>
    <xf numFmtId="0" fontId="17" fillId="34" borderId="65" xfId="0" applyFont="1" applyFill="1" applyBorder="1" applyAlignment="1">
      <alignment horizontal="right"/>
    </xf>
    <xf numFmtId="0" fontId="17" fillId="34" borderId="66" xfId="0" applyFont="1" applyFill="1" applyBorder="1" applyAlignment="1">
      <alignment horizontal="right"/>
    </xf>
    <xf numFmtId="0" fontId="17" fillId="34" borderId="67" xfId="0" applyFont="1" applyFill="1" applyBorder="1" applyAlignment="1">
      <alignment horizontal="right"/>
    </xf>
    <xf numFmtId="42" fontId="17" fillId="34" borderId="5" xfId="1" applyNumberFormat="1" applyFont="1" applyFill="1" applyBorder="1" applyAlignment="1" applyProtection="1">
      <alignment horizontal="center" vertical="center"/>
      <protection locked="0"/>
    </xf>
    <xf numFmtId="42" fontId="17" fillId="34" borderId="3" xfId="1" applyNumberFormat="1" applyFont="1" applyFill="1" applyBorder="1" applyAlignment="1" applyProtection="1">
      <alignment horizontal="center" vertical="center"/>
      <protection locked="0"/>
    </xf>
    <xf numFmtId="42" fontId="17" fillId="34" borderId="6" xfId="1" applyNumberFormat="1" applyFont="1" applyFill="1" applyBorder="1" applyAlignment="1" applyProtection="1">
      <alignment horizontal="center" vertical="center"/>
      <protection locked="0"/>
    </xf>
    <xf numFmtId="42" fontId="17" fillId="34" borderId="14" xfId="1" applyNumberFormat="1" applyFont="1" applyFill="1" applyBorder="1" applyAlignment="1" applyProtection="1">
      <alignment horizontal="center" vertical="center"/>
      <protection locked="0"/>
    </xf>
    <xf numFmtId="42" fontId="17" fillId="34" borderId="3" xfId="1" applyNumberFormat="1" applyFont="1" applyFill="1" applyBorder="1" applyAlignment="1">
      <alignment horizontal="center"/>
    </xf>
    <xf numFmtId="42" fontId="17" fillId="34" borderId="7" xfId="1" applyNumberFormat="1" applyFont="1" applyFill="1" applyBorder="1" applyAlignment="1">
      <alignment horizontal="center"/>
    </xf>
    <xf numFmtId="42" fontId="37" fillId="37" borderId="28" xfId="0" applyNumberFormat="1" applyFont="1" applyFill="1" applyBorder="1"/>
    <xf numFmtId="44" fontId="17" fillId="0" borderId="5" xfId="1" applyFont="1" applyFill="1" applyBorder="1" applyAlignment="1" applyProtection="1">
      <alignment horizontal="right" vertical="center"/>
    </xf>
    <xf numFmtId="44" fontId="17" fillId="0" borderId="6" xfId="1" applyFont="1" applyFill="1" applyBorder="1" applyAlignment="1" applyProtection="1">
      <alignment horizontal="right" vertical="center"/>
    </xf>
    <xf numFmtId="0" fontId="17" fillId="36" borderId="38" xfId="47" applyFont="1" applyFill="1" applyBorder="1" applyAlignment="1" applyProtection="1">
      <alignment horizontal="right" vertical="center"/>
      <protection locked="0"/>
    </xf>
    <xf numFmtId="0" fontId="17" fillId="36" borderId="11" xfId="47" applyFont="1" applyFill="1" applyBorder="1" applyAlignment="1" applyProtection="1">
      <alignment horizontal="right" vertical="center"/>
      <protection locked="0"/>
    </xf>
    <xf numFmtId="0" fontId="17" fillId="36" borderId="63" xfId="47" applyFont="1" applyFill="1" applyBorder="1" applyAlignment="1" applyProtection="1">
      <alignment horizontal="right" vertical="center"/>
      <protection locked="0"/>
    </xf>
    <xf numFmtId="0" fontId="17" fillId="36" borderId="9" xfId="0" applyFont="1" applyFill="1" applyBorder="1" applyAlignment="1" applyProtection="1">
      <alignment horizontal="right" vertical="center"/>
      <protection locked="0"/>
    </xf>
    <xf numFmtId="0" fontId="17" fillId="36" borderId="36" xfId="0" applyFont="1" applyFill="1" applyBorder="1" applyAlignment="1" applyProtection="1">
      <alignment horizontal="right" vertical="center"/>
      <protection locked="0"/>
    </xf>
    <xf numFmtId="1" fontId="17" fillId="0" borderId="6" xfId="0" applyNumberFormat="1" applyFont="1" applyBorder="1" applyAlignment="1">
      <alignment horizontal="right" vertical="center"/>
    </xf>
    <xf numFmtId="0" fontId="17" fillId="36" borderId="38" xfId="47" applyFont="1" applyFill="1" applyBorder="1" applyAlignment="1" applyProtection="1">
      <alignment vertical="center"/>
      <protection locked="0"/>
    </xf>
    <xf numFmtId="0" fontId="17" fillId="36" borderId="34" xfId="47" applyFont="1" applyFill="1" applyBorder="1" applyAlignment="1" applyProtection="1">
      <alignment vertical="center"/>
      <protection locked="0"/>
    </xf>
    <xf numFmtId="0" fontId="17" fillId="36" borderId="11" xfId="47" applyFont="1" applyFill="1" applyBorder="1" applyAlignment="1" applyProtection="1">
      <alignment vertical="center"/>
      <protection locked="0"/>
    </xf>
    <xf numFmtId="0" fontId="17" fillId="36" borderId="63" xfId="47" applyFont="1" applyFill="1" applyBorder="1" applyAlignment="1" applyProtection="1">
      <alignment vertical="center"/>
      <protection locked="0"/>
    </xf>
    <xf numFmtId="0" fontId="0" fillId="35" borderId="29" xfId="0" applyFill="1" applyBorder="1" applyAlignment="1">
      <alignment horizontal="center"/>
    </xf>
    <xf numFmtId="0" fontId="37" fillId="35" borderId="16" xfId="0" applyFont="1" applyFill="1" applyBorder="1" applyAlignment="1">
      <alignment horizontal="center"/>
    </xf>
    <xf numFmtId="1" fontId="37" fillId="34" borderId="50" xfId="0" applyNumberFormat="1" applyFont="1" applyFill="1" applyBorder="1" applyAlignment="1">
      <alignment horizontal="center"/>
    </xf>
    <xf numFmtId="164" fontId="17" fillId="36" borderId="7" xfId="47" applyNumberFormat="1" applyFont="1" applyFill="1" applyBorder="1" applyAlignment="1" applyProtection="1">
      <alignment horizontal="right" vertical="center"/>
      <protection locked="0"/>
    </xf>
    <xf numFmtId="164" fontId="17" fillId="36" borderId="3" xfId="47" applyNumberFormat="1" applyFont="1" applyFill="1" applyBorder="1" applyAlignment="1" applyProtection="1">
      <alignment horizontal="right" vertical="center"/>
      <protection locked="0"/>
    </xf>
    <xf numFmtId="164" fontId="17" fillId="36" borderId="5" xfId="47" applyNumberFormat="1" applyFont="1" applyFill="1" applyBorder="1" applyAlignment="1" applyProtection="1">
      <alignment horizontal="right" vertical="center"/>
      <protection locked="0"/>
    </xf>
    <xf numFmtId="44" fontId="17" fillId="36" borderId="5" xfId="1" applyFont="1" applyFill="1" applyBorder="1" applyAlignment="1" applyProtection="1">
      <alignment horizontal="right" vertical="center"/>
      <protection locked="0"/>
    </xf>
    <xf numFmtId="44" fontId="17" fillId="36" borderId="14" xfId="1" applyFont="1" applyFill="1" applyBorder="1" applyAlignment="1">
      <alignment horizontal="right" vertical="center"/>
    </xf>
    <xf numFmtId="44" fontId="17" fillId="36" borderId="44" xfId="1" applyFont="1" applyFill="1" applyBorder="1" applyAlignment="1" applyProtection="1">
      <alignment horizontal="right" vertical="center"/>
      <protection locked="0"/>
    </xf>
    <xf numFmtId="2" fontId="0" fillId="0" borderId="0" xfId="118" applyNumberFormat="1" applyFont="1"/>
    <xf numFmtId="165" fontId="17" fillId="36" borderId="14" xfId="1" applyNumberFormat="1" applyFont="1" applyFill="1" applyBorder="1" applyAlignment="1">
      <alignment horizontal="center" vertical="center"/>
    </xf>
    <xf numFmtId="165" fontId="17" fillId="36" borderId="5" xfId="1" applyNumberFormat="1" applyFont="1" applyFill="1" applyBorder="1" applyAlignment="1" applyProtection="1">
      <alignment horizontal="center" vertical="center"/>
      <protection locked="0"/>
    </xf>
    <xf numFmtId="165" fontId="17" fillId="36" borderId="44" xfId="1" applyNumberFormat="1" applyFont="1" applyFill="1" applyBorder="1" applyAlignment="1" applyProtection="1">
      <alignment horizontal="center" vertical="center"/>
      <protection locked="0"/>
    </xf>
    <xf numFmtId="165" fontId="37" fillId="37" borderId="28" xfId="1" applyNumberFormat="1" applyFont="1" applyFill="1" applyBorder="1"/>
    <xf numFmtId="165" fontId="37" fillId="35" borderId="28" xfId="0" applyNumberFormat="1" applyFont="1" applyFill="1" applyBorder="1"/>
    <xf numFmtId="165" fontId="17" fillId="36" borderId="32" xfId="1" applyNumberFormat="1" applyFont="1" applyFill="1" applyBorder="1" applyAlignment="1" applyProtection="1">
      <alignment horizontal="right" vertical="center"/>
    </xf>
    <xf numFmtId="165" fontId="17" fillId="36" borderId="34" xfId="1" applyNumberFormat="1" applyFont="1" applyFill="1" applyBorder="1" applyAlignment="1" applyProtection="1">
      <alignment horizontal="right" vertical="center"/>
    </xf>
    <xf numFmtId="165" fontId="17" fillId="36" borderId="36" xfId="1" applyNumberFormat="1" applyFont="1" applyFill="1" applyBorder="1" applyAlignment="1" applyProtection="1">
      <alignment horizontal="right" vertical="center"/>
    </xf>
    <xf numFmtId="165" fontId="37" fillId="37" borderId="17" xfId="1" applyNumberFormat="1" applyFont="1" applyFill="1" applyBorder="1"/>
    <xf numFmtId="165" fontId="38" fillId="0" borderId="0" xfId="0" applyNumberFormat="1" applyFont="1"/>
    <xf numFmtId="165" fontId="37" fillId="35" borderId="30" xfId="0" applyNumberFormat="1" applyFont="1" applyFill="1" applyBorder="1"/>
    <xf numFmtId="165" fontId="17" fillId="34" borderId="5" xfId="1" applyNumberFormat="1" applyFont="1" applyFill="1" applyBorder="1" applyAlignment="1" applyProtection="1">
      <alignment horizontal="center" vertical="center"/>
      <protection locked="0"/>
    </xf>
    <xf numFmtId="165" fontId="17" fillId="34" borderId="3" xfId="1" applyNumberFormat="1" applyFont="1" applyFill="1" applyBorder="1" applyAlignment="1" applyProtection="1">
      <alignment horizontal="center" vertical="center"/>
      <protection locked="0"/>
    </xf>
    <xf numFmtId="165" fontId="17" fillId="34" borderId="6" xfId="1" applyNumberFormat="1" applyFont="1" applyFill="1" applyBorder="1" applyAlignment="1" applyProtection="1">
      <alignment horizontal="center" vertical="center"/>
      <protection locked="0"/>
    </xf>
    <xf numFmtId="165" fontId="37" fillId="2" borderId="28" xfId="1" applyNumberFormat="1" applyFont="1" applyFill="1" applyBorder="1"/>
    <xf numFmtId="165" fontId="17" fillId="34" borderId="65" xfId="1" applyNumberFormat="1" applyFont="1" applyFill="1" applyBorder="1" applyAlignment="1">
      <alignment horizontal="right"/>
    </xf>
    <xf numFmtId="165" fontId="17" fillId="34" borderId="66" xfId="1" applyNumberFormat="1" applyFont="1" applyFill="1" applyBorder="1" applyAlignment="1">
      <alignment horizontal="right"/>
    </xf>
    <xf numFmtId="165" fontId="17" fillId="34" borderId="67" xfId="1" applyNumberFormat="1" applyFont="1" applyFill="1" applyBorder="1" applyAlignment="1">
      <alignment horizontal="right"/>
    </xf>
    <xf numFmtId="165" fontId="37" fillId="2" borderId="30" xfId="1" applyNumberFormat="1" applyFont="1" applyFill="1" applyBorder="1"/>
    <xf numFmtId="165" fontId="17" fillId="34" borderId="14" xfId="1" applyNumberFormat="1" applyFont="1" applyFill="1" applyBorder="1" applyAlignment="1" applyProtection="1">
      <alignment horizontal="center" vertical="center"/>
      <protection locked="0"/>
    </xf>
    <xf numFmtId="165" fontId="17" fillId="34" borderId="3" xfId="1" applyNumberFormat="1" applyFont="1" applyFill="1" applyBorder="1" applyAlignment="1">
      <alignment horizontal="center"/>
    </xf>
    <xf numFmtId="165" fontId="17" fillId="34" borderId="7" xfId="1" applyNumberFormat="1" applyFont="1" applyFill="1" applyBorder="1" applyAlignment="1">
      <alignment horizontal="center"/>
    </xf>
    <xf numFmtId="165" fontId="37" fillId="2" borderId="28" xfId="0" applyNumberFormat="1" applyFont="1" applyFill="1" applyBorder="1"/>
    <xf numFmtId="165" fontId="17" fillId="34" borderId="32" xfId="1" applyNumberFormat="1" applyFont="1" applyFill="1" applyBorder="1" applyAlignment="1" applyProtection="1">
      <alignment horizontal="right" vertical="center"/>
    </xf>
    <xf numFmtId="165" fontId="17" fillId="34" borderId="34" xfId="1" applyNumberFormat="1" applyFont="1" applyFill="1" applyBorder="1" applyAlignment="1" applyProtection="1">
      <alignment horizontal="right" vertical="center"/>
    </xf>
    <xf numFmtId="165" fontId="17" fillId="34" borderId="36" xfId="1" applyNumberFormat="1" applyFont="1" applyFill="1" applyBorder="1" applyAlignment="1" applyProtection="1">
      <alignment horizontal="right" vertical="center"/>
    </xf>
    <xf numFmtId="165" fontId="37" fillId="2" borderId="17" xfId="0" applyNumberFormat="1" applyFont="1" applyFill="1" applyBorder="1"/>
    <xf numFmtId="165" fontId="37" fillId="2" borderId="30" xfId="0" applyNumberFormat="1" applyFont="1" applyFill="1" applyBorder="1"/>
    <xf numFmtId="0" fontId="37" fillId="37" borderId="16" xfId="0" applyFont="1" applyFill="1" applyBorder="1"/>
    <xf numFmtId="44" fontId="37" fillId="37" borderId="28" xfId="1" applyFont="1" applyFill="1" applyBorder="1"/>
    <xf numFmtId="44" fontId="37" fillId="2" borderId="17" xfId="1" applyFont="1" applyFill="1" applyBorder="1"/>
    <xf numFmtId="165" fontId="37" fillId="37" borderId="30" xfId="1" applyNumberFormat="1" applyFont="1" applyFill="1" applyBorder="1"/>
    <xf numFmtId="44" fontId="17" fillId="36" borderId="44" xfId="0" applyNumberFormat="1" applyFont="1" applyFill="1" applyBorder="1" applyAlignment="1" applyProtection="1">
      <alignment horizontal="center" vertical="center"/>
      <protection locked="0"/>
    </xf>
    <xf numFmtId="0" fontId="45" fillId="0" borderId="0" xfId="0" applyFont="1" applyAlignment="1">
      <alignment vertical="center"/>
    </xf>
    <xf numFmtId="0" fontId="16" fillId="0" borderId="0" xfId="0" applyFont="1" applyAlignment="1">
      <alignment horizontal="right"/>
    </xf>
    <xf numFmtId="164" fontId="46" fillId="0" borderId="64" xfId="0" applyNumberFormat="1" applyFont="1" applyBorder="1" applyAlignment="1">
      <alignment horizontal="right" vertical="center"/>
    </xf>
    <xf numFmtId="43" fontId="0" fillId="40" borderId="0" xfId="0" applyNumberFormat="1" applyFill="1"/>
    <xf numFmtId="44" fontId="0" fillId="0" borderId="0" xfId="1" applyFont="1"/>
    <xf numFmtId="44" fontId="17" fillId="0" borderId="34" xfId="1" applyFont="1" applyFill="1" applyBorder="1" applyAlignment="1">
      <alignment horizontal="center"/>
    </xf>
    <xf numFmtId="44" fontId="38" fillId="0" borderId="11" xfId="1" applyFont="1" applyFill="1" applyBorder="1" applyAlignment="1">
      <alignment horizontal="center"/>
    </xf>
    <xf numFmtId="0" fontId="17" fillId="0" borderId="32" xfId="0" applyFont="1" applyBorder="1" applyAlignment="1" applyProtection="1">
      <alignment horizontal="center" vertical="center"/>
      <protection locked="0"/>
    </xf>
    <xf numFmtId="0" fontId="17" fillId="0" borderId="34" xfId="0" applyFont="1" applyBorder="1" applyAlignment="1" applyProtection="1">
      <alignment horizontal="center" vertical="center"/>
      <protection locked="0"/>
    </xf>
    <xf numFmtId="0" fontId="38" fillId="0" borderId="36" xfId="0" applyFont="1" applyBorder="1" applyAlignment="1" applyProtection="1">
      <alignment horizontal="center" vertical="center"/>
      <protection locked="0"/>
    </xf>
    <xf numFmtId="0" fontId="17" fillId="0" borderId="36" xfId="0" applyFont="1" applyBorder="1" applyAlignment="1" applyProtection="1">
      <alignment horizontal="center" vertical="center"/>
      <protection locked="0"/>
    </xf>
    <xf numFmtId="0" fontId="0" fillId="0" borderId="68" xfId="0" applyBorder="1"/>
    <xf numFmtId="0" fontId="17" fillId="0" borderId="69" xfId="2" applyFont="1" applyBorder="1" applyAlignment="1" applyProtection="1">
      <alignment horizontal="right" vertical="center"/>
    </xf>
    <xf numFmtId="0" fontId="17" fillId="0" borderId="0" xfId="2" applyFont="1" applyAlignment="1" applyProtection="1">
      <alignment horizontal="right" vertical="center"/>
    </xf>
    <xf numFmtId="44" fontId="0" fillId="41" borderId="0" xfId="1" applyFont="1" applyFill="1"/>
    <xf numFmtId="1" fontId="0" fillId="0" borderId="0" xfId="0" applyNumberFormat="1"/>
    <xf numFmtId="44" fontId="0" fillId="0" borderId="68" xfId="1" applyFont="1" applyBorder="1"/>
    <xf numFmtId="1" fontId="38" fillId="0" borderId="32" xfId="0" applyNumberFormat="1" applyFont="1" applyBorder="1"/>
    <xf numFmtId="43" fontId="47" fillId="42" borderId="0" xfId="0" applyNumberFormat="1" applyFont="1" applyFill="1"/>
    <xf numFmtId="1" fontId="38" fillId="0" borderId="0" xfId="0" applyNumberFormat="1" applyFont="1" applyAlignment="1">
      <alignment horizontal="right"/>
    </xf>
    <xf numFmtId="43" fontId="0" fillId="34" borderId="0" xfId="0" applyNumberFormat="1" applyFill="1"/>
    <xf numFmtId="44" fontId="17" fillId="34" borderId="57" xfId="1" applyFont="1" applyFill="1" applyBorder="1" applyAlignment="1" applyProtection="1">
      <alignment horizontal="center" vertical="center"/>
      <protection locked="0"/>
    </xf>
    <xf numFmtId="44" fontId="17" fillId="36" borderId="34" xfId="1" applyFont="1" applyFill="1" applyBorder="1" applyAlignment="1">
      <alignment vertical="center"/>
    </xf>
    <xf numFmtId="44" fontId="17" fillId="36" borderId="57" xfId="1" applyFont="1" applyFill="1" applyBorder="1" applyAlignment="1">
      <alignment horizontal="center" vertical="center"/>
    </xf>
    <xf numFmtId="44" fontId="17" fillId="36" borderId="56" xfId="1" applyFont="1" applyFill="1" applyBorder="1" applyAlignment="1">
      <alignment horizontal="center" vertical="center"/>
    </xf>
    <xf numFmtId="44" fontId="37" fillId="2" borderId="16" xfId="1" applyFont="1" applyFill="1" applyBorder="1" applyAlignment="1">
      <alignment horizontal="center"/>
    </xf>
    <xf numFmtId="44" fontId="17" fillId="34" borderId="42" xfId="1" applyFont="1" applyFill="1" applyBorder="1"/>
    <xf numFmtId="44" fontId="17" fillId="34" borderId="43" xfId="1" applyFont="1" applyFill="1" applyBorder="1"/>
    <xf numFmtId="44" fontId="17" fillId="34" borderId="45" xfId="1" applyFont="1" applyFill="1" applyBorder="1"/>
    <xf numFmtId="44" fontId="38" fillId="0" borderId="3" xfId="1" applyFont="1" applyFill="1" applyBorder="1"/>
    <xf numFmtId="44" fontId="38" fillId="0" borderId="34" xfId="1" applyFont="1" applyFill="1" applyBorder="1" applyAlignment="1">
      <alignment horizontal="center"/>
    </xf>
    <xf numFmtId="0" fontId="47" fillId="40" borderId="0" xfId="0" applyFont="1" applyFill="1" applyAlignment="1">
      <alignment wrapText="1"/>
    </xf>
    <xf numFmtId="0" fontId="47" fillId="34" borderId="0" xfId="0" applyFont="1" applyFill="1" applyAlignment="1">
      <alignment wrapText="1"/>
    </xf>
    <xf numFmtId="44" fontId="17" fillId="0" borderId="5" xfId="1" applyFont="1" applyBorder="1" applyAlignment="1">
      <alignment horizontal="right" vertical="center"/>
    </xf>
    <xf numFmtId="44" fontId="17" fillId="0" borderId="6" xfId="1" applyFont="1" applyBorder="1" applyAlignment="1">
      <alignment horizontal="right" vertical="center"/>
    </xf>
    <xf numFmtId="0" fontId="17" fillId="0" borderId="72" xfId="0" applyFont="1" applyBorder="1" applyAlignment="1">
      <alignment horizontal="right"/>
    </xf>
    <xf numFmtId="44" fontId="38" fillId="0" borderId="6" xfId="0" applyNumberFormat="1" applyFont="1" applyBorder="1"/>
    <xf numFmtId="0" fontId="0" fillId="36" borderId="37" xfId="0" applyFill="1" applyBorder="1" applyAlignment="1">
      <alignment horizontal="center"/>
    </xf>
    <xf numFmtId="0" fontId="17" fillId="36" borderId="38" xfId="0" applyFont="1" applyFill="1" applyBorder="1" applyAlignment="1" applyProtection="1">
      <alignment horizontal="center" vertical="center"/>
      <protection locked="0"/>
    </xf>
    <xf numFmtId="0" fontId="17" fillId="36" borderId="38" xfId="0" applyFont="1" applyFill="1" applyBorder="1" applyAlignment="1">
      <alignment horizontal="center" vertical="center"/>
    </xf>
    <xf numFmtId="44" fontId="17" fillId="36" borderId="59" xfId="1" applyFont="1" applyFill="1" applyBorder="1" applyAlignment="1">
      <alignment horizontal="center" vertical="center"/>
    </xf>
    <xf numFmtId="44" fontId="37" fillId="36" borderId="16" xfId="1" applyFont="1" applyFill="1" applyBorder="1" applyAlignment="1">
      <alignment horizontal="center"/>
    </xf>
    <xf numFmtId="44" fontId="37" fillId="37" borderId="16" xfId="1" applyFont="1" applyFill="1" applyBorder="1" applyAlignment="1">
      <alignment horizontal="center"/>
    </xf>
    <xf numFmtId="1" fontId="38" fillId="0" borderId="37" xfId="0" applyNumberFormat="1" applyFont="1" applyBorder="1"/>
    <xf numFmtId="44" fontId="38" fillId="0" borderId="6" xfId="1" applyFont="1" applyBorder="1"/>
    <xf numFmtId="0" fontId="17" fillId="36" borderId="37" xfId="0" applyFont="1" applyFill="1" applyBorder="1" applyAlignment="1" applyProtection="1">
      <alignment horizontal="center" vertical="center"/>
      <protection locked="0"/>
    </xf>
    <xf numFmtId="0" fontId="17" fillId="36" borderId="68" xfId="0" applyFont="1" applyFill="1" applyBorder="1" applyAlignment="1" applyProtection="1">
      <alignment horizontal="right" vertical="center"/>
      <protection locked="0"/>
    </xf>
    <xf numFmtId="1" fontId="38" fillId="0" borderId="37" xfId="0" applyNumberFormat="1" applyFont="1" applyBorder="1" applyAlignment="1">
      <alignment horizontal="center"/>
    </xf>
    <xf numFmtId="1" fontId="38" fillId="0" borderId="38" xfId="0" applyNumberFormat="1" applyFont="1" applyBorder="1" applyAlignment="1">
      <alignment horizontal="right"/>
    </xf>
    <xf numFmtId="44" fontId="38" fillId="0" borderId="38" xfId="1" applyFont="1" applyBorder="1" applyAlignment="1">
      <alignment horizontal="center"/>
    </xf>
    <xf numFmtId="0" fontId="17" fillId="36" borderId="37" xfId="0" applyFont="1" applyFill="1" applyBorder="1" applyAlignment="1">
      <alignment vertical="center"/>
    </xf>
    <xf numFmtId="0" fontId="17" fillId="36" borderId="38" xfId="0" applyFont="1" applyFill="1" applyBorder="1" applyAlignment="1">
      <alignment horizontal="right" vertical="center"/>
    </xf>
    <xf numFmtId="44" fontId="17" fillId="36" borderId="59" xfId="1" applyFont="1" applyFill="1" applyBorder="1" applyAlignment="1" applyProtection="1">
      <alignment horizontal="center" vertical="center"/>
    </xf>
    <xf numFmtId="43" fontId="47" fillId="44" borderId="0" xfId="0" applyNumberFormat="1" applyFont="1" applyFill="1"/>
    <xf numFmtId="44" fontId="17" fillId="0" borderId="0" xfId="0" applyNumberFormat="1" applyFont="1"/>
    <xf numFmtId="0" fontId="17" fillId="34" borderId="5" xfId="0" applyFont="1" applyFill="1" applyBorder="1" applyAlignment="1" applyProtection="1">
      <alignment horizontal="center" vertical="center"/>
      <protection locked="0"/>
    </xf>
    <xf numFmtId="0" fontId="17" fillId="34" borderId="6" xfId="0" applyFont="1" applyFill="1" applyBorder="1" applyAlignment="1" applyProtection="1">
      <alignment horizontal="center" vertical="center"/>
      <protection locked="0"/>
    </xf>
    <xf numFmtId="0" fontId="17" fillId="34" borderId="7" xfId="0" applyFont="1" applyFill="1" applyBorder="1" applyAlignment="1">
      <alignment horizontal="center" vertical="center"/>
    </xf>
    <xf numFmtId="44" fontId="38" fillId="34" borderId="3" xfId="1" applyFont="1" applyFill="1" applyBorder="1" applyAlignment="1" applyProtection="1">
      <alignment horizontal="center" vertical="center"/>
      <protection locked="0"/>
    </xf>
    <xf numFmtId="0" fontId="17" fillId="34" borderId="3" xfId="0" applyFont="1" applyFill="1" applyBorder="1" applyAlignment="1" applyProtection="1">
      <alignment horizontal="center" vertical="center"/>
      <protection locked="0"/>
    </xf>
    <xf numFmtId="0" fontId="38" fillId="34" borderId="3" xfId="0" applyFont="1" applyFill="1" applyBorder="1" applyAlignment="1" applyProtection="1">
      <alignment horizontal="center" vertical="center"/>
      <protection locked="0"/>
    </xf>
    <xf numFmtId="0" fontId="17" fillId="34" borderId="53" xfId="0" applyFont="1" applyFill="1" applyBorder="1" applyAlignment="1" applyProtection="1">
      <alignment horizontal="center" vertical="center"/>
      <protection locked="0"/>
    </xf>
    <xf numFmtId="0" fontId="17" fillId="34" borderId="54" xfId="0" applyFont="1" applyFill="1" applyBorder="1" applyAlignment="1" applyProtection="1">
      <alignment horizontal="center" vertical="center"/>
      <protection locked="0"/>
    </xf>
    <xf numFmtId="0" fontId="17" fillId="34" borderId="55" xfId="0" applyFont="1" applyFill="1" applyBorder="1" applyAlignment="1" applyProtection="1">
      <alignment horizontal="center" vertical="center"/>
      <protection locked="0"/>
    </xf>
    <xf numFmtId="44" fontId="17" fillId="34" borderId="50" xfId="1" applyFont="1" applyFill="1" applyBorder="1" applyAlignment="1">
      <alignment horizontal="center"/>
    </xf>
    <xf numFmtId="165" fontId="17" fillId="36" borderId="7" xfId="1" applyNumberFormat="1" applyFont="1" applyFill="1" applyBorder="1" applyAlignment="1" applyProtection="1">
      <alignment horizontal="right" vertical="center"/>
      <protection locked="0"/>
    </xf>
    <xf numFmtId="165" fontId="17" fillId="36" borderId="3" xfId="1" applyNumberFormat="1" applyFont="1" applyFill="1" applyBorder="1" applyAlignment="1" applyProtection="1">
      <alignment horizontal="right" vertical="center"/>
      <protection locked="0"/>
    </xf>
    <xf numFmtId="165" fontId="17" fillId="36" borderId="5" xfId="1" applyNumberFormat="1" applyFont="1" applyFill="1" applyBorder="1" applyAlignment="1" applyProtection="1">
      <alignment horizontal="right" vertical="center"/>
      <protection locked="0"/>
    </xf>
    <xf numFmtId="0" fontId="49" fillId="0" borderId="70" xfId="0" applyFont="1" applyBorder="1" applyAlignment="1">
      <alignment vertical="top" wrapText="1" readingOrder="1"/>
    </xf>
    <xf numFmtId="0" fontId="50" fillId="0" borderId="0" xfId="0" applyFont="1"/>
    <xf numFmtId="0" fontId="49" fillId="0" borderId="71" xfId="0" applyFont="1" applyBorder="1" applyAlignment="1">
      <alignment horizontal="left" vertical="top" wrapText="1" readingOrder="1"/>
    </xf>
    <xf numFmtId="43" fontId="49" fillId="0" borderId="70" xfId="0" applyNumberFormat="1" applyFont="1" applyBorder="1" applyAlignment="1">
      <alignment vertical="top" wrapText="1" readingOrder="1"/>
    </xf>
    <xf numFmtId="0" fontId="48" fillId="44" borderId="70" xfId="0" applyFont="1" applyFill="1" applyBorder="1" applyAlignment="1">
      <alignment vertical="top" wrapText="1" readingOrder="1"/>
    </xf>
    <xf numFmtId="43" fontId="48" fillId="44" borderId="70" xfId="0" applyNumberFormat="1" applyFont="1" applyFill="1" applyBorder="1" applyAlignment="1">
      <alignment vertical="top" wrapText="1" readingOrder="1"/>
    </xf>
    <xf numFmtId="0" fontId="48" fillId="44" borderId="71" xfId="0" applyFont="1" applyFill="1" applyBorder="1" applyAlignment="1">
      <alignment vertical="top" wrapText="1" readingOrder="1"/>
    </xf>
    <xf numFmtId="0" fontId="48" fillId="44" borderId="71" xfId="0" applyFont="1" applyFill="1" applyBorder="1" applyAlignment="1">
      <alignment horizontal="left" vertical="top" wrapText="1" readingOrder="1"/>
    </xf>
    <xf numFmtId="0" fontId="48" fillId="44" borderId="0" xfId="0" applyFont="1" applyFill="1" applyAlignment="1">
      <alignment vertical="top" wrapText="1" readingOrder="1"/>
    </xf>
    <xf numFmtId="43" fontId="48" fillId="44" borderId="0" xfId="0" applyNumberFormat="1" applyFont="1" applyFill="1" applyAlignment="1">
      <alignment vertical="top" wrapText="1" readingOrder="1"/>
    </xf>
    <xf numFmtId="0" fontId="48" fillId="42" borderId="0" xfId="0" applyFont="1" applyFill="1" applyAlignment="1">
      <alignment vertical="top" wrapText="1" readingOrder="1"/>
    </xf>
    <xf numFmtId="43" fontId="48" fillId="42" borderId="0" xfId="0" applyNumberFormat="1" applyFont="1" applyFill="1" applyAlignment="1">
      <alignment vertical="top" wrapText="1" readingOrder="1"/>
    </xf>
    <xf numFmtId="0" fontId="49" fillId="45" borderId="70" xfId="0" applyFont="1" applyFill="1" applyBorder="1" applyAlignment="1">
      <alignment vertical="top" wrapText="1" readingOrder="1"/>
    </xf>
    <xf numFmtId="43" fontId="49" fillId="45" borderId="70" xfId="0" applyNumberFormat="1" applyFont="1" applyFill="1" applyBorder="1" applyAlignment="1">
      <alignment vertical="top" wrapText="1" readingOrder="1"/>
    </xf>
    <xf numFmtId="43" fontId="48" fillId="43" borderId="70" xfId="0" applyNumberFormat="1" applyFont="1" applyFill="1" applyBorder="1" applyAlignment="1">
      <alignment vertical="top" wrapText="1" readingOrder="1"/>
    </xf>
    <xf numFmtId="43" fontId="48" fillId="43" borderId="0" xfId="0" applyNumberFormat="1" applyFont="1" applyFill="1" applyAlignment="1">
      <alignment vertical="top" wrapText="1" readingOrder="1"/>
    </xf>
    <xf numFmtId="43" fontId="48" fillId="39" borderId="0" xfId="0" applyNumberFormat="1" applyFont="1" applyFill="1" applyAlignment="1">
      <alignment vertical="top" wrapText="1" readingOrder="1"/>
    </xf>
    <xf numFmtId="43" fontId="50" fillId="0" borderId="0" xfId="0" applyNumberFormat="1" applyFont="1"/>
    <xf numFmtId="0" fontId="50" fillId="46" borderId="0" xfId="0" applyFont="1" applyFill="1"/>
    <xf numFmtId="43" fontId="50" fillId="46" borderId="0" xfId="0" applyNumberFormat="1" applyFont="1" applyFill="1"/>
    <xf numFmtId="43" fontId="0" fillId="0" borderId="0" xfId="0" applyNumberFormat="1"/>
    <xf numFmtId="0" fontId="0" fillId="46" borderId="0" xfId="0" applyFill="1"/>
    <xf numFmtId="43" fontId="0" fillId="46" borderId="0" xfId="0" applyNumberFormat="1" applyFill="1"/>
    <xf numFmtId="0" fontId="52" fillId="0" borderId="75" xfId="0" applyFont="1" applyBorder="1" applyAlignment="1">
      <alignment horizontal="left" vertical="top" wrapText="1"/>
    </xf>
    <xf numFmtId="166" fontId="53" fillId="0" borderId="75" xfId="0" applyNumberFormat="1" applyFont="1" applyBorder="1" applyAlignment="1">
      <alignment horizontal="right" vertical="top" shrinkToFit="1"/>
    </xf>
    <xf numFmtId="167" fontId="53" fillId="0" borderId="75" xfId="0" applyNumberFormat="1" applyFont="1" applyBorder="1" applyAlignment="1">
      <alignment horizontal="right" vertical="top" shrinkToFit="1"/>
    </xf>
    <xf numFmtId="0" fontId="0" fillId="0" borderId="75" xfId="0" applyBorder="1" applyAlignment="1">
      <alignment horizontal="left" wrapText="1"/>
    </xf>
    <xf numFmtId="0" fontId="0" fillId="0" borderId="0" xfId="0" applyAlignment="1">
      <alignment horizontal="left" vertical="center" wrapText="1"/>
    </xf>
    <xf numFmtId="0" fontId="54" fillId="0" borderId="75" xfId="0" applyFont="1" applyBorder="1" applyAlignment="1">
      <alignment horizontal="left" vertical="top" wrapText="1"/>
    </xf>
    <xf numFmtId="167" fontId="48" fillId="0" borderId="75" xfId="0" applyNumberFormat="1" applyFont="1" applyBorder="1" applyAlignment="1">
      <alignment horizontal="right" vertical="top" shrinkToFit="1"/>
    </xf>
    <xf numFmtId="0" fontId="0" fillId="0" borderId="0" xfId="0" applyAlignment="1">
      <alignment horizontal="left" wrapText="1"/>
    </xf>
    <xf numFmtId="0" fontId="0" fillId="0" borderId="75" xfId="0" applyBorder="1" applyAlignment="1">
      <alignment horizontal="left" vertical="center" wrapText="1"/>
    </xf>
    <xf numFmtId="166" fontId="48" fillId="0" borderId="75" xfId="0" applyNumberFormat="1" applyFont="1" applyBorder="1" applyAlignment="1">
      <alignment horizontal="right" vertical="top" shrinkToFit="1"/>
    </xf>
    <xf numFmtId="167" fontId="53" fillId="0" borderId="75" xfId="0" applyNumberFormat="1" applyFont="1" applyBorder="1" applyAlignment="1">
      <alignment horizontal="left" vertical="top" indent="4" shrinkToFit="1"/>
    </xf>
    <xf numFmtId="0" fontId="52" fillId="0" borderId="77" xfId="0" applyFont="1" applyBorder="1" applyAlignment="1">
      <alignment horizontal="left" vertical="top" wrapText="1"/>
    </xf>
    <xf numFmtId="167" fontId="53" fillId="0" borderId="77" xfId="0" applyNumberFormat="1" applyFont="1" applyBorder="1" applyAlignment="1">
      <alignment horizontal="left" vertical="top" indent="4" shrinkToFit="1"/>
    </xf>
    <xf numFmtId="0" fontId="52" fillId="0" borderId="78" xfId="0" applyFont="1" applyBorder="1" applyAlignment="1">
      <alignment horizontal="left" vertical="top" wrapText="1"/>
    </xf>
    <xf numFmtId="167" fontId="53" fillId="0" borderId="78" xfId="0" applyNumberFormat="1" applyFont="1" applyBorder="1" applyAlignment="1">
      <alignment horizontal="left" vertical="top" indent="4" shrinkToFit="1"/>
    </xf>
    <xf numFmtId="0" fontId="52" fillId="0" borderId="79" xfId="0" applyFont="1" applyBorder="1" applyAlignment="1">
      <alignment horizontal="left" vertical="top" wrapText="1"/>
    </xf>
    <xf numFmtId="167" fontId="53" fillId="0" borderId="79" xfId="0" applyNumberFormat="1" applyFont="1" applyBorder="1" applyAlignment="1">
      <alignment horizontal="left" vertical="top" indent="4" shrinkToFit="1"/>
    </xf>
    <xf numFmtId="0" fontId="0" fillId="0" borderId="0" xfId="0" applyAlignment="1">
      <alignment vertical="center" wrapText="1"/>
    </xf>
    <xf numFmtId="167" fontId="48" fillId="0" borderId="75" xfId="0" applyNumberFormat="1" applyFont="1" applyBorder="1" applyAlignment="1">
      <alignment horizontal="left" vertical="top" indent="4" shrinkToFit="1"/>
    </xf>
    <xf numFmtId="166" fontId="53" fillId="0" borderId="75" xfId="0" applyNumberFormat="1" applyFont="1" applyBorder="1" applyAlignment="1">
      <alignment horizontal="left" vertical="top" indent="6" shrinkToFit="1"/>
    </xf>
    <xf numFmtId="166" fontId="48" fillId="0" borderId="75" xfId="0" applyNumberFormat="1" applyFont="1" applyBorder="1" applyAlignment="1">
      <alignment horizontal="left" vertical="top" indent="6" shrinkToFit="1"/>
    </xf>
    <xf numFmtId="167" fontId="53" fillId="0" borderId="75" xfId="0" applyNumberFormat="1" applyFont="1" applyBorder="1" applyAlignment="1">
      <alignment horizontal="left" vertical="top" indent="3" shrinkToFit="1"/>
    </xf>
    <xf numFmtId="167" fontId="48" fillId="0" borderId="75" xfId="0" applyNumberFormat="1" applyFont="1" applyBorder="1" applyAlignment="1">
      <alignment horizontal="left" vertical="top" indent="3" shrinkToFit="1"/>
    </xf>
    <xf numFmtId="167" fontId="48" fillId="0" borderId="75" xfId="0" applyNumberFormat="1" applyFont="1" applyBorder="1" applyAlignment="1">
      <alignment horizontal="left" vertical="top" indent="2" shrinkToFit="1"/>
    </xf>
    <xf numFmtId="0" fontId="55" fillId="47" borderId="80" xfId="0" applyFont="1" applyFill="1" applyBorder="1" applyAlignment="1">
      <alignment horizontal="center" vertical="center" wrapText="1"/>
    </xf>
    <xf numFmtId="0" fontId="55" fillId="47" borderId="82" xfId="0" applyFont="1" applyFill="1" applyBorder="1" applyAlignment="1">
      <alignment horizontal="center" vertical="center" wrapText="1"/>
    </xf>
    <xf numFmtId="0" fontId="55" fillId="47" borderId="81" xfId="0" applyFont="1" applyFill="1" applyBorder="1" applyAlignment="1">
      <alignment horizontal="center" vertical="center" wrapText="1"/>
    </xf>
    <xf numFmtId="0" fontId="56" fillId="48" borderId="83" xfId="0" applyFont="1" applyFill="1" applyBorder="1" applyAlignment="1">
      <alignment horizontal="left" vertical="top" wrapText="1"/>
    </xf>
    <xf numFmtId="0" fontId="56" fillId="48" borderId="83" xfId="0" applyFont="1" applyFill="1" applyBorder="1" applyAlignment="1">
      <alignment horizontal="right" vertical="top" wrapText="1"/>
    </xf>
    <xf numFmtId="0" fontId="56" fillId="49" borderId="83" xfId="0" applyFont="1" applyFill="1" applyBorder="1" applyAlignment="1">
      <alignment horizontal="left" vertical="top" wrapText="1"/>
    </xf>
    <xf numFmtId="0" fontId="56" fillId="49" borderId="83" xfId="0" applyFont="1" applyFill="1" applyBorder="1" applyAlignment="1">
      <alignment horizontal="right" vertical="top" wrapText="1"/>
    </xf>
    <xf numFmtId="0" fontId="57" fillId="0" borderId="84" xfId="0" applyFont="1" applyBorder="1" applyAlignment="1">
      <alignment horizontal="left" vertical="top" wrapText="1"/>
    </xf>
    <xf numFmtId="0" fontId="57" fillId="0" borderId="84" xfId="0" applyFont="1" applyBorder="1" applyAlignment="1">
      <alignment horizontal="right" vertical="top" wrapText="1"/>
    </xf>
    <xf numFmtId="0" fontId="58" fillId="0" borderId="84" xfId="0" applyFont="1" applyBorder="1" applyAlignment="1">
      <alignment horizontal="right" vertical="top" wrapText="1"/>
    </xf>
    <xf numFmtId="0" fontId="55" fillId="0" borderId="80" xfId="0" applyFont="1" applyBorder="1" applyAlignment="1">
      <alignment horizontal="center" vertical="center" wrapText="1"/>
    </xf>
    <xf numFmtId="0" fontId="55" fillId="0" borderId="81" xfId="0" applyFont="1" applyBorder="1" applyAlignment="1">
      <alignment horizontal="center" vertical="center" wrapText="1"/>
    </xf>
    <xf numFmtId="0" fontId="56" fillId="0" borderId="83" xfId="0" applyFont="1" applyBorder="1" applyAlignment="1">
      <alignment horizontal="left" vertical="top" wrapText="1"/>
    </xf>
    <xf numFmtId="0" fontId="56" fillId="0" borderId="83" xfId="0" applyFont="1" applyBorder="1" applyAlignment="1">
      <alignment horizontal="right" vertical="top" wrapText="1"/>
    </xf>
    <xf numFmtId="167" fontId="53" fillId="0" borderId="75" xfId="0" applyNumberFormat="1" applyFont="1" applyBorder="1" applyAlignment="1">
      <alignment vertical="top" shrinkToFit="1"/>
    </xf>
    <xf numFmtId="166" fontId="53" fillId="0" borderId="77" xfId="0" applyNumberFormat="1" applyFont="1" applyBorder="1" applyAlignment="1">
      <alignment vertical="top" shrinkToFit="1"/>
    </xf>
    <xf numFmtId="166" fontId="53" fillId="0" borderId="79" xfId="0" applyNumberFormat="1" applyFont="1" applyBorder="1" applyAlignment="1">
      <alignment vertical="top" shrinkToFit="1"/>
    </xf>
    <xf numFmtId="167" fontId="53" fillId="0" borderId="77" xfId="0" applyNumberFormat="1" applyFont="1" applyBorder="1" applyAlignment="1">
      <alignment vertical="top" shrinkToFit="1"/>
    </xf>
    <xf numFmtId="167" fontId="53" fillId="0" borderId="79" xfId="0" applyNumberFormat="1" applyFont="1" applyBorder="1" applyAlignment="1">
      <alignment vertical="top" shrinkToFit="1"/>
    </xf>
    <xf numFmtId="166" fontId="53" fillId="0" borderId="75" xfId="0" applyNumberFormat="1" applyFont="1" applyBorder="1" applyAlignment="1">
      <alignment vertical="top" shrinkToFit="1"/>
    </xf>
    <xf numFmtId="167" fontId="48" fillId="0" borderId="75" xfId="0" applyNumberFormat="1" applyFont="1" applyBorder="1" applyAlignment="1">
      <alignment vertical="top" shrinkToFit="1"/>
    </xf>
    <xf numFmtId="0" fontId="0" fillId="0" borderId="0" xfId="0" applyAlignment="1">
      <alignment wrapText="1"/>
    </xf>
    <xf numFmtId="0" fontId="52" fillId="0" borderId="75" xfId="0" applyFont="1" applyBorder="1" applyAlignment="1">
      <alignment vertical="top" wrapText="1"/>
    </xf>
    <xf numFmtId="0" fontId="0" fillId="0" borderId="75" xfId="0" applyBorder="1" applyAlignment="1">
      <alignment wrapText="1"/>
    </xf>
    <xf numFmtId="0" fontId="0" fillId="0" borderId="75" xfId="0" applyBorder="1" applyAlignment="1">
      <alignment vertical="center" wrapText="1"/>
    </xf>
    <xf numFmtId="166" fontId="48" fillId="0" borderId="75" xfId="0" applyNumberFormat="1" applyFont="1" applyBorder="1" applyAlignment="1">
      <alignment vertical="top" shrinkToFit="1"/>
    </xf>
    <xf numFmtId="0" fontId="59" fillId="47" borderId="80" xfId="0" applyFont="1" applyFill="1" applyBorder="1" applyAlignment="1">
      <alignment horizontal="center" vertical="center" wrapText="1"/>
    </xf>
    <xf numFmtId="0" fontId="59" fillId="47" borderId="81" xfId="0" applyFont="1" applyFill="1" applyBorder="1" applyAlignment="1">
      <alignment horizontal="center" vertical="center" wrapText="1"/>
    </xf>
    <xf numFmtId="0" fontId="59" fillId="47" borderId="82" xfId="0" applyFont="1" applyFill="1" applyBorder="1" applyAlignment="1">
      <alignment horizontal="center" vertical="center" wrapText="1"/>
    </xf>
    <xf numFmtId="0" fontId="59" fillId="48" borderId="83" xfId="0" applyFont="1" applyFill="1" applyBorder="1" applyAlignment="1">
      <alignment horizontal="left" vertical="top" wrapText="1"/>
    </xf>
    <xf numFmtId="0" fontId="59" fillId="48" borderId="83" xfId="0" applyFont="1" applyFill="1" applyBorder="1" applyAlignment="1">
      <alignment horizontal="right" vertical="top" wrapText="1"/>
    </xf>
    <xf numFmtId="0" fontId="59" fillId="49" borderId="83" xfId="0" applyFont="1" applyFill="1" applyBorder="1" applyAlignment="1">
      <alignment horizontal="left" vertical="top" wrapText="1"/>
    </xf>
    <xf numFmtId="0" fontId="59" fillId="49" borderId="83" xfId="0" applyFont="1" applyFill="1" applyBorder="1" applyAlignment="1">
      <alignment horizontal="right" vertical="top" wrapText="1"/>
    </xf>
    <xf numFmtId="0" fontId="60" fillId="0" borderId="84" xfId="0" applyFont="1" applyBorder="1" applyAlignment="1">
      <alignment horizontal="left" vertical="top" wrapText="1"/>
    </xf>
    <xf numFmtId="0" fontId="60" fillId="0" borderId="84" xfId="0" applyFont="1" applyBorder="1" applyAlignment="1">
      <alignment horizontal="right" vertical="top" wrapText="1"/>
    </xf>
    <xf numFmtId="1" fontId="59" fillId="48" borderId="83" xfId="0" applyNumberFormat="1" applyFont="1" applyFill="1" applyBorder="1" applyAlignment="1">
      <alignment horizontal="right" vertical="top" wrapText="1"/>
    </xf>
    <xf numFmtId="1" fontId="59" fillId="49" borderId="83" xfId="0" applyNumberFormat="1" applyFont="1" applyFill="1" applyBorder="1" applyAlignment="1">
      <alignment horizontal="right" vertical="top" wrapText="1"/>
    </xf>
    <xf numFmtId="1" fontId="60" fillId="0" borderId="84" xfId="0" applyNumberFormat="1" applyFont="1" applyBorder="1" applyAlignment="1">
      <alignment horizontal="right" vertical="top" wrapText="1"/>
    </xf>
    <xf numFmtId="0" fontId="61" fillId="0" borderId="70" xfId="0" applyFont="1" applyBorder="1" applyAlignment="1">
      <alignment vertical="top" wrapText="1" readingOrder="1"/>
    </xf>
    <xf numFmtId="0" fontId="61" fillId="0" borderId="71" xfId="0" applyFont="1" applyBorder="1" applyAlignment="1">
      <alignment horizontal="left" vertical="top" wrapText="1" readingOrder="1"/>
    </xf>
    <xf numFmtId="2" fontId="61" fillId="0" borderId="70" xfId="0" applyNumberFormat="1" applyFont="1" applyBorder="1" applyAlignment="1">
      <alignment vertical="top" wrapText="1" readingOrder="1"/>
    </xf>
    <xf numFmtId="0" fontId="48" fillId="41" borderId="70" xfId="0" applyFont="1" applyFill="1" applyBorder="1" applyAlignment="1">
      <alignment vertical="top" wrapText="1" readingOrder="1"/>
    </xf>
    <xf numFmtId="0" fontId="61" fillId="41" borderId="70" xfId="0" applyFont="1" applyFill="1" applyBorder="1" applyAlignment="1">
      <alignment vertical="top" wrapText="1" readingOrder="1"/>
    </xf>
    <xf numFmtId="2" fontId="61" fillId="41" borderId="70" xfId="0" applyNumberFormat="1" applyFont="1" applyFill="1" applyBorder="1" applyAlignment="1">
      <alignment vertical="top" wrapText="1" readingOrder="1"/>
    </xf>
    <xf numFmtId="43" fontId="0" fillId="41" borderId="0" xfId="0" applyNumberFormat="1" applyFill="1"/>
    <xf numFmtId="0" fontId="61" fillId="41" borderId="71" xfId="0" applyFont="1" applyFill="1" applyBorder="1" applyAlignment="1">
      <alignment horizontal="left" vertical="top" wrapText="1" readingOrder="1"/>
    </xf>
    <xf numFmtId="0" fontId="48" fillId="41" borderId="0" xfId="0" applyFont="1" applyFill="1" applyAlignment="1">
      <alignment vertical="top" wrapText="1" readingOrder="1"/>
    </xf>
    <xf numFmtId="0" fontId="61" fillId="41" borderId="0" xfId="0" applyFont="1" applyFill="1" applyAlignment="1">
      <alignment vertical="top" wrapText="1" readingOrder="1"/>
    </xf>
    <xf numFmtId="2" fontId="61" fillId="41" borderId="0" xfId="0" applyNumberFormat="1" applyFont="1" applyFill="1" applyAlignment="1">
      <alignment vertical="top" wrapText="1" readingOrder="1"/>
    </xf>
    <xf numFmtId="0" fontId="48" fillId="50" borderId="0" xfId="0" applyFont="1" applyFill="1" applyAlignment="1">
      <alignment vertical="top" wrapText="1" readingOrder="1"/>
    </xf>
    <xf numFmtId="0" fontId="61" fillId="50" borderId="0" xfId="0" applyFont="1" applyFill="1" applyAlignment="1">
      <alignment vertical="top" wrapText="1" readingOrder="1"/>
    </xf>
    <xf numFmtId="2" fontId="61" fillId="50" borderId="0" xfId="0" applyNumberFormat="1" applyFont="1" applyFill="1" applyAlignment="1">
      <alignment vertical="top" wrapText="1" readingOrder="1"/>
    </xf>
    <xf numFmtId="43" fontId="0" fillId="50" borderId="0" xfId="0" applyNumberFormat="1" applyFill="1"/>
    <xf numFmtId="0" fontId="49" fillId="0" borderId="0" xfId="0" applyFont="1" applyAlignment="1">
      <alignment vertical="top" wrapText="1" readingOrder="1"/>
    </xf>
    <xf numFmtId="0" fontId="16" fillId="46" borderId="0" xfId="0" applyFont="1" applyFill="1" applyAlignment="1">
      <alignment horizontal="right"/>
    </xf>
    <xf numFmtId="0" fontId="16" fillId="0" borderId="75" xfId="0" applyFont="1" applyBorder="1" applyAlignment="1">
      <alignment horizontal="left" vertical="top" wrapText="1"/>
    </xf>
    <xf numFmtId="0" fontId="16" fillId="0" borderId="77" xfId="0" applyFont="1" applyBorder="1" applyAlignment="1">
      <alignment horizontal="left" vertical="top" wrapText="1"/>
    </xf>
    <xf numFmtId="0" fontId="47" fillId="0" borderId="75" xfId="0" applyFont="1" applyBorder="1" applyAlignment="1">
      <alignment horizontal="left" vertical="top" wrapText="1"/>
    </xf>
    <xf numFmtId="0" fontId="16" fillId="0" borderId="75" xfId="0" applyFont="1" applyBorder="1" applyAlignment="1">
      <alignment vertical="top" wrapText="1"/>
    </xf>
    <xf numFmtId="44" fontId="38" fillId="0" borderId="38" xfId="1" applyFont="1" applyBorder="1" applyAlignment="1">
      <alignment horizontal="right"/>
    </xf>
    <xf numFmtId="0" fontId="17" fillId="36" borderId="68" xfId="0" applyFont="1" applyFill="1" applyBorder="1" applyAlignment="1">
      <alignment vertical="center"/>
    </xf>
    <xf numFmtId="1" fontId="17" fillId="36" borderId="38" xfId="0" applyNumberFormat="1" applyFont="1" applyFill="1" applyBorder="1" applyAlignment="1">
      <alignment horizontal="right" vertical="center"/>
    </xf>
    <xf numFmtId="44" fontId="17" fillId="36" borderId="59" xfId="1" applyFont="1" applyFill="1" applyBorder="1" applyAlignment="1" applyProtection="1">
      <alignment horizontal="right" vertical="center"/>
    </xf>
    <xf numFmtId="2" fontId="0" fillId="0" borderId="75" xfId="0" applyNumberFormat="1" applyBorder="1" applyAlignment="1">
      <alignment wrapText="1"/>
    </xf>
    <xf numFmtId="2" fontId="49" fillId="0" borderId="75" xfId="0" applyNumberFormat="1" applyFont="1" applyBorder="1" applyAlignment="1">
      <alignment vertical="top" shrinkToFit="1"/>
    </xf>
    <xf numFmtId="2" fontId="49" fillId="0" borderId="77" xfId="0" applyNumberFormat="1" applyFont="1" applyBorder="1" applyAlignment="1">
      <alignment vertical="top" shrinkToFit="1"/>
    </xf>
    <xf numFmtId="2" fontId="49" fillId="0" borderId="79" xfId="0" applyNumberFormat="1" applyFont="1" applyBorder="1" applyAlignment="1">
      <alignment vertical="top" shrinkToFit="1"/>
    </xf>
    <xf numFmtId="2" fontId="48" fillId="0" borderId="75" xfId="0" applyNumberFormat="1" applyFont="1" applyBorder="1" applyAlignment="1">
      <alignment vertical="top" shrinkToFit="1"/>
    </xf>
    <xf numFmtId="2" fontId="0" fillId="0" borderId="0" xfId="0" applyNumberFormat="1" applyAlignment="1">
      <alignment wrapText="1"/>
    </xf>
    <xf numFmtId="2" fontId="16" fillId="0" borderId="75" xfId="0" applyNumberFormat="1" applyFont="1" applyBorder="1" applyAlignment="1">
      <alignment vertical="top" wrapText="1"/>
    </xf>
    <xf numFmtId="2" fontId="0" fillId="0" borderId="0" xfId="0" applyNumberFormat="1" applyAlignment="1">
      <alignment vertical="center" wrapText="1"/>
    </xf>
    <xf numFmtId="2" fontId="0" fillId="0" borderId="75" xfId="0" applyNumberFormat="1" applyBorder="1" applyAlignment="1">
      <alignment vertical="center" wrapText="1"/>
    </xf>
    <xf numFmtId="0" fontId="17" fillId="36" borderId="38" xfId="0" applyFont="1" applyFill="1" applyBorder="1" applyAlignment="1" applyProtection="1">
      <alignment horizontal="right" vertical="center"/>
      <protection locked="0"/>
    </xf>
    <xf numFmtId="44" fontId="17" fillId="36" borderId="85" xfId="1" applyFont="1" applyFill="1" applyBorder="1" applyAlignment="1" applyProtection="1">
      <alignment horizontal="right" vertical="center"/>
    </xf>
    <xf numFmtId="0" fontId="45" fillId="0" borderId="74" xfId="0" applyFont="1" applyBorder="1" applyAlignment="1">
      <alignment vertical="top" wrapText="1"/>
    </xf>
    <xf numFmtId="2" fontId="49" fillId="0" borderId="70" xfId="0" applyNumberFormat="1" applyFont="1" applyBorder="1" applyAlignment="1">
      <alignment vertical="top" wrapText="1" readingOrder="1"/>
    </xf>
    <xf numFmtId="0" fontId="48" fillId="51" borderId="70" xfId="0" applyFont="1" applyFill="1" applyBorder="1" applyAlignment="1">
      <alignment vertical="top" wrapText="1" readingOrder="1"/>
    </xf>
    <xf numFmtId="0" fontId="49" fillId="51" borderId="70" xfId="0" applyFont="1" applyFill="1" applyBorder="1" applyAlignment="1">
      <alignment vertical="top" wrapText="1" readingOrder="1"/>
    </xf>
    <xf numFmtId="2" fontId="49" fillId="51" borderId="70" xfId="0" applyNumberFormat="1" applyFont="1" applyFill="1" applyBorder="1" applyAlignment="1">
      <alignment vertical="top" wrapText="1" readingOrder="1"/>
    </xf>
    <xf numFmtId="43" fontId="0" fillId="51" borderId="0" xfId="0" applyNumberFormat="1" applyFill="1"/>
    <xf numFmtId="0" fontId="49" fillId="51" borderId="71" xfId="0" applyFont="1" applyFill="1" applyBorder="1" applyAlignment="1">
      <alignment vertical="top" wrapText="1" readingOrder="1"/>
    </xf>
    <xf numFmtId="0" fontId="49" fillId="51" borderId="71" xfId="0" applyFont="1" applyFill="1" applyBorder="1" applyAlignment="1">
      <alignment horizontal="left" vertical="top" wrapText="1" readingOrder="1"/>
    </xf>
    <xf numFmtId="0" fontId="48" fillId="51" borderId="0" xfId="0" applyFont="1" applyFill="1" applyAlignment="1">
      <alignment vertical="top" wrapText="1" readingOrder="1"/>
    </xf>
    <xf numFmtId="0" fontId="49" fillId="51" borderId="0" xfId="0" applyFont="1" applyFill="1" applyAlignment="1">
      <alignment vertical="top" wrapText="1" readingOrder="1"/>
    </xf>
    <xf numFmtId="2" fontId="49" fillId="51" borderId="0" xfId="0" applyNumberFormat="1" applyFont="1" applyFill="1" applyAlignment="1">
      <alignment vertical="top" wrapText="1" readingOrder="1"/>
    </xf>
    <xf numFmtId="0" fontId="49" fillId="50" borderId="0" xfId="0" applyFont="1" applyFill="1" applyAlignment="1">
      <alignment vertical="top" wrapText="1" readingOrder="1"/>
    </xf>
    <xf numFmtId="2" fontId="49" fillId="50" borderId="0" xfId="0" applyNumberFormat="1" applyFont="1" applyFill="1" applyAlignment="1">
      <alignment vertical="top" wrapText="1" readingOrder="1"/>
    </xf>
    <xf numFmtId="2" fontId="49" fillId="52" borderId="70" xfId="0" applyNumberFormat="1" applyFont="1" applyFill="1" applyBorder="1" applyAlignment="1">
      <alignment vertical="top" wrapText="1" readingOrder="1"/>
    </xf>
    <xf numFmtId="2" fontId="49" fillId="52" borderId="0" xfId="0" applyNumberFormat="1" applyFont="1" applyFill="1" applyAlignment="1">
      <alignment vertical="top" wrapText="1" readingOrder="1"/>
    </xf>
    <xf numFmtId="0" fontId="63" fillId="0" borderId="0" xfId="0" applyFont="1" applyAlignment="1">
      <alignment vertical="center" wrapText="1"/>
    </xf>
    <xf numFmtId="0" fontId="16" fillId="0" borderId="88" xfId="0" applyFont="1" applyBorder="1" applyAlignment="1">
      <alignment horizontal="left" vertical="top" wrapText="1"/>
    </xf>
    <xf numFmtId="2" fontId="49" fillId="0" borderId="88" xfId="0" applyNumberFormat="1" applyFont="1" applyBorder="1" applyAlignment="1">
      <alignment vertical="top" shrinkToFit="1"/>
    </xf>
    <xf numFmtId="0" fontId="0" fillId="0" borderId="88" xfId="0" applyBorder="1" applyAlignment="1">
      <alignment horizontal="left" wrapText="1"/>
    </xf>
    <xf numFmtId="0" fontId="47" fillId="0" borderId="88" xfId="0" applyFont="1" applyBorder="1" applyAlignment="1">
      <alignment horizontal="left" vertical="top" wrapText="1"/>
    </xf>
    <xf numFmtId="2" fontId="48" fillId="0" borderId="88" xfId="0" applyNumberFormat="1" applyFont="1" applyBorder="1" applyAlignment="1">
      <alignment vertical="top" shrinkToFit="1"/>
    </xf>
    <xf numFmtId="2" fontId="16" fillId="0" borderId="88" xfId="0" applyNumberFormat="1" applyFont="1" applyBorder="1" applyAlignment="1">
      <alignment vertical="top" wrapText="1"/>
    </xf>
    <xf numFmtId="2" fontId="0" fillId="0" borderId="88" xfId="0" applyNumberFormat="1" applyBorder="1" applyAlignment="1">
      <alignment wrapText="1"/>
    </xf>
    <xf numFmtId="2" fontId="0" fillId="0" borderId="88" xfId="0" applyNumberFormat="1" applyBorder="1" applyAlignment="1">
      <alignment vertical="center" wrapText="1"/>
    </xf>
    <xf numFmtId="0" fontId="0" fillId="0" borderId="0" xfId="0" applyAlignment="1">
      <alignment horizontal="left" vertical="top"/>
    </xf>
    <xf numFmtId="0" fontId="64" fillId="0" borderId="0" xfId="0" applyFont="1"/>
    <xf numFmtId="0" fontId="0" fillId="53" borderId="0" xfId="0" applyFill="1"/>
    <xf numFmtId="0" fontId="16" fillId="53" borderId="0" xfId="0" applyFont="1" applyFill="1" applyAlignment="1">
      <alignment horizontal="right"/>
    </xf>
    <xf numFmtId="43" fontId="0" fillId="53" borderId="0" xfId="0" applyNumberFormat="1" applyFill="1"/>
    <xf numFmtId="0" fontId="49" fillId="54" borderId="70" xfId="0" applyFont="1" applyFill="1" applyBorder="1" applyAlignment="1">
      <alignment vertical="top" wrapText="1" readingOrder="1"/>
    </xf>
    <xf numFmtId="0" fontId="49" fillId="40" borderId="0" xfId="0" applyFont="1" applyFill="1" applyAlignment="1">
      <alignment vertical="top" wrapText="1" readingOrder="1"/>
    </xf>
    <xf numFmtId="0" fontId="49" fillId="34" borderId="0" xfId="0" applyFont="1" applyFill="1" applyAlignment="1">
      <alignment vertical="top" wrapText="1" readingOrder="1"/>
    </xf>
    <xf numFmtId="0" fontId="45" fillId="0" borderId="0" xfId="0" applyFont="1"/>
    <xf numFmtId="0" fontId="49" fillId="0" borderId="71" xfId="0" applyFont="1" applyBorder="1" applyAlignment="1">
      <alignment vertical="top" wrapText="1" readingOrder="1"/>
    </xf>
    <xf numFmtId="2" fontId="45" fillId="0" borderId="0" xfId="0" applyNumberFormat="1" applyFont="1"/>
    <xf numFmtId="0" fontId="45" fillId="40" borderId="0" xfId="0" applyFont="1" applyFill="1"/>
    <xf numFmtId="0" fontId="45" fillId="34" borderId="0" xfId="0" applyFont="1" applyFill="1"/>
    <xf numFmtId="2" fontId="48" fillId="41" borderId="70" xfId="0" applyNumberFormat="1" applyFont="1" applyFill="1" applyBorder="1" applyAlignment="1">
      <alignment vertical="top" wrapText="1" readingOrder="1"/>
    </xf>
    <xf numFmtId="43" fontId="47" fillId="41" borderId="0" xfId="0" applyNumberFormat="1" applyFont="1" applyFill="1"/>
    <xf numFmtId="2" fontId="48" fillId="41" borderId="0" xfId="0" applyNumberFormat="1" applyFont="1" applyFill="1" applyAlignment="1">
      <alignment vertical="top" wrapText="1" readingOrder="1"/>
    </xf>
    <xf numFmtId="2" fontId="48" fillId="42" borderId="0" xfId="0" applyNumberFormat="1" applyFont="1" applyFill="1" applyAlignment="1">
      <alignment vertical="top" wrapText="1" readingOrder="1"/>
    </xf>
    <xf numFmtId="0" fontId="45" fillId="46" borderId="0" xfId="0" applyFont="1" applyFill="1" applyAlignment="1">
      <alignment horizontal="right"/>
    </xf>
    <xf numFmtId="43" fontId="45" fillId="46" borderId="0" xfId="0" applyNumberFormat="1" applyFont="1" applyFill="1"/>
    <xf numFmtId="0" fontId="45" fillId="46" borderId="0" xfId="0" applyFont="1" applyFill="1"/>
    <xf numFmtId="0" fontId="49" fillId="55" borderId="70" xfId="0" applyFont="1" applyFill="1" applyBorder="1" applyAlignment="1">
      <alignment vertical="top" wrapText="1" readingOrder="1"/>
    </xf>
    <xf numFmtId="43" fontId="45" fillId="0" borderId="0" xfId="0" applyNumberFormat="1" applyFont="1"/>
    <xf numFmtId="0" fontId="49" fillId="0" borderId="0" xfId="0" applyFont="1" applyAlignment="1">
      <alignment horizontal="left" vertical="top"/>
    </xf>
    <xf numFmtId="2" fontId="49" fillId="0" borderId="0" xfId="0" applyNumberFormat="1" applyFont="1" applyAlignment="1">
      <alignment horizontal="right"/>
    </xf>
    <xf numFmtId="0" fontId="49" fillId="0" borderId="75" xfId="0" applyFont="1" applyBorder="1" applyAlignment="1">
      <alignment wrapText="1"/>
    </xf>
    <xf numFmtId="2" fontId="49" fillId="0" borderId="75" xfId="0" applyNumberFormat="1" applyFont="1" applyBorder="1" applyAlignment="1">
      <alignment horizontal="right" wrapText="1"/>
    </xf>
    <xf numFmtId="0" fontId="49" fillId="47" borderId="80" xfId="0" applyFont="1" applyFill="1" applyBorder="1" applyAlignment="1">
      <alignment horizontal="center" vertical="center" wrapText="1"/>
    </xf>
    <xf numFmtId="0" fontId="49" fillId="47" borderId="81" xfId="0" applyFont="1" applyFill="1" applyBorder="1" applyAlignment="1">
      <alignment horizontal="center" vertical="center" wrapText="1"/>
    </xf>
    <xf numFmtId="0" fontId="49" fillId="47" borderId="82" xfId="0" applyFont="1" applyFill="1" applyBorder="1" applyAlignment="1">
      <alignment horizontal="center" vertical="center" wrapText="1"/>
    </xf>
    <xf numFmtId="0" fontId="49" fillId="0" borderId="75" xfId="0" applyFont="1" applyBorder="1" applyAlignment="1">
      <alignment vertical="center" wrapText="1"/>
    </xf>
    <xf numFmtId="0" fontId="49" fillId="48" borderId="83" xfId="0" applyFont="1" applyFill="1" applyBorder="1" applyAlignment="1">
      <alignment horizontal="left" vertical="top" wrapText="1"/>
    </xf>
    <xf numFmtId="0" fontId="49" fillId="48" borderId="83" xfId="0" applyFont="1" applyFill="1" applyBorder="1" applyAlignment="1">
      <alignment horizontal="right" vertical="top" wrapText="1"/>
    </xf>
    <xf numFmtId="0" fontId="49" fillId="49" borderId="83" xfId="0" applyFont="1" applyFill="1" applyBorder="1" applyAlignment="1">
      <alignment horizontal="left" vertical="top" wrapText="1"/>
    </xf>
    <xf numFmtId="0" fontId="49" fillId="49" borderId="83" xfId="0" applyFont="1" applyFill="1" applyBorder="1" applyAlignment="1">
      <alignment horizontal="right" vertical="top" wrapText="1"/>
    </xf>
    <xf numFmtId="2" fontId="49" fillId="0" borderId="75" xfId="0" applyNumberFormat="1" applyFont="1" applyBorder="1" applyAlignment="1">
      <alignment horizontal="right" shrinkToFit="1"/>
    </xf>
    <xf numFmtId="0" fontId="48" fillId="0" borderId="84" xfId="0" applyFont="1" applyBorder="1" applyAlignment="1">
      <alignment horizontal="left" vertical="top" wrapText="1"/>
    </xf>
    <xf numFmtId="0" fontId="48" fillId="0" borderId="84" xfId="0" applyFont="1" applyBorder="1" applyAlignment="1">
      <alignment horizontal="right" vertical="top" wrapText="1"/>
    </xf>
    <xf numFmtId="0" fontId="49" fillId="0" borderId="75" xfId="0" applyFont="1" applyBorder="1" applyAlignment="1">
      <alignment horizontal="left" wrapText="1"/>
    </xf>
    <xf numFmtId="2" fontId="48" fillId="0" borderId="75" xfId="0" applyNumberFormat="1" applyFont="1" applyBorder="1" applyAlignment="1">
      <alignment horizontal="right" shrinkToFit="1"/>
    </xf>
    <xf numFmtId="0" fontId="49" fillId="0" borderId="76" xfId="0" applyFont="1" applyBorder="1" applyAlignment="1">
      <alignment horizontal="left" wrapText="1"/>
    </xf>
    <xf numFmtId="2" fontId="16" fillId="0" borderId="75" xfId="0" applyNumberFormat="1" applyFont="1" applyBorder="1" applyAlignment="1">
      <alignment horizontal="right" wrapText="1"/>
    </xf>
    <xf numFmtId="0" fontId="49" fillId="0" borderId="0" xfId="0" applyFont="1" applyAlignment="1">
      <alignment horizontal="left" wrapText="1"/>
    </xf>
    <xf numFmtId="2" fontId="49" fillId="0" borderId="76" xfId="0" applyNumberFormat="1" applyFont="1" applyBorder="1" applyAlignment="1">
      <alignment horizontal="right" wrapText="1"/>
    </xf>
    <xf numFmtId="44" fontId="17" fillId="36" borderId="6" xfId="1" applyFont="1" applyFill="1" applyBorder="1" applyAlignment="1" applyProtection="1">
      <alignment horizontal="right" vertical="center"/>
      <protection locked="0"/>
    </xf>
    <xf numFmtId="44" fontId="17" fillId="36" borderId="38" xfId="1" applyFont="1" applyFill="1" applyBorder="1" applyAlignment="1" applyProtection="1">
      <alignment horizontal="right" vertical="center"/>
    </xf>
    <xf numFmtId="44" fontId="0" fillId="0" borderId="0" xfId="1" applyFont="1" applyFill="1"/>
    <xf numFmtId="44" fontId="37" fillId="38" borderId="15" xfId="1" applyFont="1" applyFill="1" applyBorder="1" applyAlignment="1"/>
    <xf numFmtId="44" fontId="37" fillId="38" borderId="17" xfId="1" applyFont="1" applyFill="1" applyBorder="1" applyAlignment="1"/>
    <xf numFmtId="16" fontId="16" fillId="0" borderId="0" xfId="0" applyNumberFormat="1" applyFont="1"/>
    <xf numFmtId="17" fontId="16" fillId="0" borderId="0" xfId="0" applyNumberFormat="1" applyFont="1"/>
    <xf numFmtId="0" fontId="67" fillId="0" borderId="10" xfId="0" applyFont="1" applyBorder="1"/>
    <xf numFmtId="0" fontId="68" fillId="0" borderId="7" xfId="0" applyFont="1" applyBorder="1" applyAlignment="1">
      <alignment horizontal="center" wrapText="1"/>
    </xf>
    <xf numFmtId="0" fontId="69" fillId="0" borderId="8" xfId="0" applyFont="1" applyBorder="1" applyAlignment="1">
      <alignment horizontal="center" wrapText="1"/>
    </xf>
    <xf numFmtId="0" fontId="70" fillId="0" borderId="10" xfId="2" applyFont="1" applyBorder="1" applyAlignment="1" applyProtection="1">
      <alignment horizontal="right" vertical="center"/>
    </xf>
    <xf numFmtId="0" fontId="70" fillId="0" borderId="10" xfId="2" applyFont="1" applyBorder="1" applyAlignment="1" applyProtection="1">
      <alignment horizontal="right" vertical="center" wrapText="1"/>
    </xf>
    <xf numFmtId="0" fontId="70" fillId="57" borderId="13" xfId="0" applyFont="1" applyFill="1" applyBorder="1" applyAlignment="1">
      <alignment wrapText="1"/>
    </xf>
    <xf numFmtId="44" fontId="68" fillId="57" borderId="50" xfId="1" applyFont="1" applyFill="1" applyBorder="1"/>
    <xf numFmtId="44" fontId="69" fillId="57" borderId="93" xfId="1" applyFont="1" applyFill="1" applyBorder="1"/>
    <xf numFmtId="0" fontId="68" fillId="57" borderId="3" xfId="0" applyFont="1" applyFill="1" applyBorder="1"/>
    <xf numFmtId="0" fontId="70" fillId="57" borderId="2" xfId="2" applyFont="1" applyFill="1" applyBorder="1" applyAlignment="1" applyProtection="1">
      <alignment horizontal="right" vertical="center"/>
    </xf>
    <xf numFmtId="0" fontId="68" fillId="57" borderId="43" xfId="0" applyFont="1" applyFill="1" applyBorder="1"/>
    <xf numFmtId="0" fontId="67" fillId="0" borderId="94" xfId="0" applyFont="1" applyBorder="1"/>
    <xf numFmtId="0" fontId="68" fillId="0" borderId="6" xfId="0" applyFont="1" applyBorder="1" applyAlignment="1">
      <alignment horizontal="center" vertical="center"/>
    </xf>
    <xf numFmtId="0" fontId="69" fillId="0" borderId="59" xfId="0" applyFont="1" applyBorder="1" applyAlignment="1">
      <alignment horizontal="center" vertical="center"/>
    </xf>
    <xf numFmtId="0" fontId="0" fillId="0" borderId="6" xfId="0" applyBorder="1"/>
    <xf numFmtId="0" fontId="69" fillId="0" borderId="85" xfId="0" applyFont="1" applyBorder="1"/>
    <xf numFmtId="0" fontId="0" fillId="0" borderId="7" xfId="0" applyBorder="1"/>
    <xf numFmtId="0" fontId="69" fillId="0" borderId="95" xfId="0" applyFont="1" applyBorder="1"/>
    <xf numFmtId="0" fontId="0" fillId="0" borderId="5" xfId="0" applyBorder="1"/>
    <xf numFmtId="0" fontId="69" fillId="0" borderId="96" xfId="0" applyFont="1" applyBorder="1"/>
    <xf numFmtId="0" fontId="0" fillId="58" borderId="0" xfId="0" applyFill="1"/>
    <xf numFmtId="0" fontId="70" fillId="0" borderId="72" xfId="2" applyFont="1" applyBorder="1" applyAlignment="1" applyProtection="1">
      <alignment horizontal="right" vertical="center"/>
    </xf>
    <xf numFmtId="0" fontId="0" fillId="0" borderId="0" xfId="0" applyAlignment="1">
      <alignment horizontal="right"/>
    </xf>
    <xf numFmtId="0" fontId="16" fillId="0" borderId="0" xfId="0" applyFont="1" applyAlignment="1">
      <alignment horizontal="left" vertical="top" wrapText="1"/>
    </xf>
    <xf numFmtId="0" fontId="16" fillId="0" borderId="0" xfId="0" applyFont="1" applyAlignment="1">
      <alignment wrapText="1"/>
    </xf>
    <xf numFmtId="2" fontId="16" fillId="0" borderId="0" xfId="0" applyNumberFormat="1" applyFont="1"/>
    <xf numFmtId="0" fontId="16" fillId="40" borderId="0" xfId="0" applyFont="1" applyFill="1" applyAlignment="1">
      <alignment horizontal="right" vertical="top" wrapText="1"/>
    </xf>
    <xf numFmtId="0" fontId="16" fillId="34" borderId="0" xfId="0" applyFont="1" applyFill="1" applyAlignment="1">
      <alignment horizontal="right" vertical="top" wrapText="1"/>
    </xf>
    <xf numFmtId="0" fontId="16" fillId="0" borderId="0" xfId="0" applyFont="1" applyAlignment="1">
      <alignment horizontal="right" vertical="top" wrapText="1"/>
    </xf>
    <xf numFmtId="44" fontId="16" fillId="40" borderId="0" xfId="0" applyNumberFormat="1" applyFont="1" applyFill="1" applyAlignment="1">
      <alignment horizontal="right" vertical="top" wrapText="1"/>
    </xf>
    <xf numFmtId="44" fontId="16" fillId="34" borderId="0" xfId="0" applyNumberFormat="1" applyFont="1" applyFill="1" applyAlignment="1">
      <alignment horizontal="right" vertical="top" wrapText="1"/>
    </xf>
    <xf numFmtId="2" fontId="49" fillId="45" borderId="70" xfId="0" applyNumberFormat="1" applyFont="1" applyFill="1" applyBorder="1" applyAlignment="1">
      <alignment vertical="top" wrapText="1" readingOrder="1"/>
    </xf>
    <xf numFmtId="0" fontId="49" fillId="46" borderId="0" xfId="0" applyFont="1" applyFill="1" applyAlignment="1">
      <alignment vertical="top" readingOrder="1"/>
    </xf>
    <xf numFmtId="0" fontId="16" fillId="46" borderId="0" xfId="0" applyFont="1" applyFill="1"/>
    <xf numFmtId="44" fontId="16" fillId="51" borderId="0" xfId="0" applyNumberFormat="1" applyFont="1" applyFill="1" applyAlignment="1">
      <alignment horizontal="right" vertical="top" wrapText="1"/>
    </xf>
    <xf numFmtId="0" fontId="48" fillId="59" borderId="0" xfId="0" applyFont="1" applyFill="1" applyAlignment="1">
      <alignment vertical="top" wrapText="1" readingOrder="1"/>
    </xf>
    <xf numFmtId="0" fontId="49" fillId="59" borderId="0" xfId="0" applyFont="1" applyFill="1" applyAlignment="1">
      <alignment vertical="top" wrapText="1" readingOrder="1"/>
    </xf>
    <xf numFmtId="2" fontId="49" fillId="59" borderId="0" xfId="0" applyNumberFormat="1" applyFont="1" applyFill="1" applyAlignment="1">
      <alignment vertical="top" wrapText="1" readingOrder="1"/>
    </xf>
    <xf numFmtId="44" fontId="16" fillId="59" borderId="0" xfId="0" applyNumberFormat="1" applyFont="1" applyFill="1" applyAlignment="1">
      <alignment horizontal="right" vertical="top" wrapText="1"/>
    </xf>
    <xf numFmtId="44" fontId="16" fillId="46" borderId="0" xfId="0" applyNumberFormat="1" applyFont="1" applyFill="1" applyAlignment="1">
      <alignment horizontal="right" vertical="top" wrapText="1"/>
    </xf>
    <xf numFmtId="0" fontId="47" fillId="0" borderId="76" xfId="0" applyFont="1" applyBorder="1" applyAlignment="1">
      <alignment horizontal="left" vertical="top" wrapText="1"/>
    </xf>
    <xf numFmtId="0" fontId="16" fillId="0" borderId="75" xfId="0" applyFont="1" applyBorder="1" applyAlignment="1">
      <alignment horizontal="left" vertical="top" wrapText="1" indent="1"/>
    </xf>
    <xf numFmtId="0" fontId="16" fillId="0" borderId="76" xfId="0" applyFont="1" applyBorder="1" applyAlignment="1">
      <alignment horizontal="left" vertical="top" wrapText="1" indent="1"/>
    </xf>
    <xf numFmtId="0" fontId="16" fillId="0" borderId="76" xfId="0" applyFont="1" applyBorder="1" applyAlignment="1">
      <alignment horizontal="left" vertical="top" wrapText="1"/>
    </xf>
    <xf numFmtId="0" fontId="49" fillId="0" borderId="0" xfId="0" applyFont="1" applyAlignment="1">
      <alignment horizontal="left" vertical="center" wrapText="1"/>
    </xf>
    <xf numFmtId="0" fontId="47" fillId="0" borderId="0" xfId="0" applyFont="1"/>
    <xf numFmtId="0" fontId="48" fillId="0" borderId="0" xfId="0" applyFont="1" applyAlignment="1">
      <alignment horizontal="left" vertical="top"/>
    </xf>
    <xf numFmtId="0" fontId="49" fillId="0" borderId="0" xfId="0" applyFont="1" applyAlignment="1">
      <alignment horizontal="right" vertical="top"/>
    </xf>
    <xf numFmtId="8" fontId="49" fillId="0" borderId="75" xfId="0" applyNumberFormat="1" applyFont="1" applyBorder="1" applyAlignment="1">
      <alignment horizontal="right" wrapText="1"/>
    </xf>
    <xf numFmtId="0" fontId="49" fillId="0" borderId="75" xfId="0" applyFont="1" applyBorder="1" applyAlignment="1">
      <alignment horizontal="left" vertical="center" wrapText="1"/>
    </xf>
    <xf numFmtId="8" fontId="49" fillId="0" borderId="75" xfId="0" applyNumberFormat="1" applyFont="1" applyBorder="1" applyAlignment="1">
      <alignment horizontal="right" vertical="center" wrapText="1"/>
    </xf>
    <xf numFmtId="167" fontId="49" fillId="0" borderId="75" xfId="0" applyNumberFormat="1" applyFont="1" applyBorder="1" applyAlignment="1">
      <alignment horizontal="right" vertical="top" shrinkToFit="1"/>
    </xf>
    <xf numFmtId="166" fontId="49" fillId="0" borderId="75" xfId="0" applyNumberFormat="1" applyFont="1" applyBorder="1" applyAlignment="1">
      <alignment horizontal="right" vertical="top" shrinkToFit="1"/>
    </xf>
    <xf numFmtId="0" fontId="49" fillId="0" borderId="0" xfId="0" applyFont="1" applyAlignment="1">
      <alignment horizontal="right" vertical="center" wrapText="1"/>
    </xf>
    <xf numFmtId="0" fontId="49" fillId="0" borderId="0" xfId="0" applyFont="1" applyAlignment="1">
      <alignment horizontal="right" wrapText="1"/>
    </xf>
    <xf numFmtId="0" fontId="16" fillId="0" borderId="75" xfId="0" applyFont="1" applyBorder="1" applyAlignment="1">
      <alignment horizontal="right" vertical="top" wrapText="1"/>
    </xf>
    <xf numFmtId="0" fontId="49" fillId="0" borderId="75" xfId="0" applyFont="1" applyBorder="1" applyAlignment="1">
      <alignment horizontal="right" wrapText="1"/>
    </xf>
    <xf numFmtId="0" fontId="49" fillId="0" borderId="75" xfId="0" applyFont="1" applyBorder="1" applyAlignment="1">
      <alignment horizontal="right" vertical="center" wrapText="1"/>
    </xf>
    <xf numFmtId="168" fontId="49" fillId="0" borderId="75" xfId="0" applyNumberFormat="1" applyFont="1" applyBorder="1" applyAlignment="1">
      <alignment horizontal="right" vertical="top" shrinkToFit="1"/>
    </xf>
    <xf numFmtId="168" fontId="48" fillId="0" borderId="75" xfId="0" applyNumberFormat="1" applyFont="1" applyBorder="1" applyAlignment="1">
      <alignment horizontal="right" vertical="top" shrinkToFit="1"/>
    </xf>
    <xf numFmtId="167" fontId="49" fillId="0" borderId="75" xfId="0" applyNumberFormat="1" applyFont="1" applyBorder="1" applyAlignment="1">
      <alignment horizontal="left" vertical="top" indent="4" shrinkToFit="1"/>
    </xf>
    <xf numFmtId="2" fontId="61" fillId="45" borderId="70" xfId="0" applyNumberFormat="1" applyFont="1" applyFill="1" applyBorder="1" applyAlignment="1">
      <alignment vertical="top" wrapText="1" readingOrder="1"/>
    </xf>
    <xf numFmtId="2" fontId="61" fillId="45" borderId="0" xfId="0" applyNumberFormat="1" applyFont="1" applyFill="1" applyAlignment="1">
      <alignment vertical="top" wrapText="1" readingOrder="1"/>
    </xf>
    <xf numFmtId="0" fontId="0" fillId="45" borderId="0" xfId="0" applyFill="1"/>
    <xf numFmtId="44" fontId="61" fillId="45" borderId="70" xfId="1" applyFont="1" applyFill="1" applyBorder="1" applyAlignment="1">
      <alignment vertical="top" wrapText="1" readingOrder="1"/>
    </xf>
    <xf numFmtId="2" fontId="48" fillId="45" borderId="70" xfId="0" applyNumberFormat="1" applyFont="1" applyFill="1" applyBorder="1" applyAlignment="1">
      <alignment vertical="top" wrapText="1" readingOrder="1"/>
    </xf>
    <xf numFmtId="0" fontId="48" fillId="45" borderId="70" xfId="0" applyFont="1" applyFill="1" applyBorder="1" applyAlignment="1">
      <alignment vertical="top" wrapText="1" readingOrder="1"/>
    </xf>
    <xf numFmtId="0" fontId="48" fillId="45" borderId="0" xfId="0" applyFont="1" applyFill="1" applyAlignment="1">
      <alignment vertical="top" wrapText="1" readingOrder="1"/>
    </xf>
    <xf numFmtId="2" fontId="45" fillId="45" borderId="0" xfId="0" applyNumberFormat="1" applyFont="1" applyFill="1"/>
    <xf numFmtId="44" fontId="49" fillId="45" borderId="70" xfId="1" applyFont="1" applyFill="1" applyBorder="1" applyAlignment="1">
      <alignment vertical="top" wrapText="1" readingOrder="1"/>
    </xf>
    <xf numFmtId="44" fontId="48" fillId="45" borderId="0" xfId="1" applyFont="1" applyFill="1" applyAlignment="1">
      <alignment vertical="top" wrapText="1" readingOrder="1"/>
    </xf>
    <xf numFmtId="0" fontId="16" fillId="0" borderId="74" xfId="0" applyFont="1" applyBorder="1" applyAlignment="1">
      <alignment vertical="top" wrapText="1"/>
    </xf>
    <xf numFmtId="1" fontId="38" fillId="0" borderId="38" xfId="0" applyNumberFormat="1" applyFont="1" applyBorder="1"/>
    <xf numFmtId="8" fontId="38" fillId="0" borderId="6" xfId="1" applyNumberFormat="1" applyFont="1" applyBorder="1"/>
    <xf numFmtId="0" fontId="20" fillId="37" borderId="49" xfId="0" applyFont="1" applyFill="1" applyBorder="1" applyAlignment="1">
      <alignment horizontal="right"/>
    </xf>
    <xf numFmtId="1" fontId="37" fillId="36" borderId="99" xfId="0" applyNumberFormat="1" applyFont="1" applyFill="1" applyBorder="1" applyAlignment="1">
      <alignment horizontal="center"/>
    </xf>
    <xf numFmtId="1" fontId="37" fillId="36" borderId="63" xfId="0" applyNumberFormat="1" applyFont="1" applyFill="1" applyBorder="1" applyAlignment="1">
      <alignment horizontal="right"/>
    </xf>
    <xf numFmtId="44" fontId="37" fillId="36" borderId="50" xfId="0" applyNumberFormat="1" applyFont="1" applyFill="1" applyBorder="1"/>
    <xf numFmtId="0" fontId="37" fillId="37" borderId="99" xfId="0" applyFont="1" applyFill="1" applyBorder="1" applyAlignment="1">
      <alignment horizontal="center"/>
    </xf>
    <xf numFmtId="0" fontId="37" fillId="37" borderId="63" xfId="0" applyFont="1" applyFill="1" applyBorder="1" applyAlignment="1">
      <alignment horizontal="right"/>
    </xf>
    <xf numFmtId="44" fontId="37" fillId="37" borderId="50" xfId="0" applyNumberFormat="1" applyFont="1" applyFill="1" applyBorder="1"/>
    <xf numFmtId="0" fontId="37" fillId="37" borderId="99" xfId="0" applyFont="1" applyFill="1" applyBorder="1"/>
    <xf numFmtId="44" fontId="37" fillId="37" borderId="93" xfId="1" applyFont="1" applyFill="1" applyBorder="1"/>
    <xf numFmtId="0" fontId="17" fillId="0" borderId="2" xfId="0" applyFont="1" applyBorder="1" applyAlignment="1">
      <alignment horizontal="right"/>
    </xf>
    <xf numFmtId="0" fontId="17" fillId="36" borderId="34" xfId="0" applyFont="1" applyFill="1" applyBorder="1" applyAlignment="1" applyProtection="1">
      <alignment horizontal="right" vertical="center"/>
      <protection locked="0"/>
    </xf>
    <xf numFmtId="44" fontId="38" fillId="0" borderId="34" xfId="1" applyFont="1" applyFill="1" applyBorder="1" applyAlignment="1">
      <alignment horizontal="right"/>
    </xf>
    <xf numFmtId="0" fontId="16" fillId="0" borderId="86" xfId="0" applyFont="1" applyBorder="1" applyAlignment="1">
      <alignment horizontal="left" vertical="top" wrapText="1"/>
    </xf>
    <xf numFmtId="0" fontId="16" fillId="0" borderId="79" xfId="0" applyFont="1" applyBorder="1" applyAlignment="1">
      <alignment horizontal="left" vertical="top" wrapText="1"/>
    </xf>
    <xf numFmtId="0" fontId="16" fillId="0" borderId="89" xfId="0" applyFont="1" applyBorder="1" applyAlignment="1">
      <alignment horizontal="left" vertical="top" wrapText="1" indent="1"/>
    </xf>
    <xf numFmtId="0" fontId="47" fillId="0" borderId="89" xfId="0" applyFont="1" applyBorder="1" applyAlignment="1">
      <alignment horizontal="left" vertical="top" wrapText="1"/>
    </xf>
    <xf numFmtId="0" fontId="16" fillId="0" borderId="89" xfId="0" applyFont="1" applyBorder="1" applyAlignment="1">
      <alignment horizontal="left" vertical="top" wrapText="1"/>
    </xf>
    <xf numFmtId="0" fontId="49" fillId="0" borderId="88" xfId="0" applyFont="1" applyBorder="1" applyAlignment="1">
      <alignment horizontal="left" vertical="top" wrapText="1"/>
    </xf>
    <xf numFmtId="167" fontId="49" fillId="0" borderId="75" xfId="0" applyNumberFormat="1" applyFont="1" applyBorder="1" applyAlignment="1">
      <alignment vertical="top" shrinkToFit="1"/>
    </xf>
    <xf numFmtId="166" fontId="49" fillId="0" borderId="75" xfId="0" applyNumberFormat="1" applyFont="1" applyBorder="1" applyAlignment="1">
      <alignment vertical="top" shrinkToFit="1"/>
    </xf>
    <xf numFmtId="166" fontId="49" fillId="0" borderId="77" xfId="0" applyNumberFormat="1" applyFont="1" applyBorder="1" applyAlignment="1">
      <alignment vertical="top" shrinkToFit="1"/>
    </xf>
    <xf numFmtId="167" fontId="49" fillId="0" borderId="77" xfId="0" applyNumberFormat="1" applyFont="1" applyBorder="1" applyAlignment="1">
      <alignment vertical="top" shrinkToFit="1"/>
    </xf>
    <xf numFmtId="166" fontId="49" fillId="0" borderId="77" xfId="0" applyNumberFormat="1" applyFont="1" applyBorder="1" applyAlignment="1">
      <alignment horizontal="left" vertical="top" indent="6" shrinkToFit="1"/>
    </xf>
    <xf numFmtId="0" fontId="49" fillId="0" borderId="77" xfId="0" applyFont="1" applyBorder="1" applyAlignment="1">
      <alignment horizontal="left" wrapText="1"/>
    </xf>
    <xf numFmtId="166" fontId="49" fillId="0" borderId="75" xfId="0" applyNumberFormat="1" applyFont="1" applyBorder="1" applyAlignment="1">
      <alignment horizontal="left" vertical="top" indent="6" shrinkToFit="1"/>
    </xf>
    <xf numFmtId="167" fontId="49" fillId="0" borderId="79" xfId="0" applyNumberFormat="1" applyFont="1" applyBorder="1" applyAlignment="1">
      <alignment horizontal="right" vertical="top" shrinkToFit="1"/>
    </xf>
    <xf numFmtId="0" fontId="49" fillId="0" borderId="88" xfId="0" applyFont="1" applyBorder="1" applyAlignment="1">
      <alignment wrapText="1"/>
    </xf>
    <xf numFmtId="0" fontId="49" fillId="0" borderId="33" xfId="0" applyFont="1" applyBorder="1" applyAlignment="1">
      <alignment horizontal="left" vertical="top"/>
    </xf>
    <xf numFmtId="0" fontId="48" fillId="61" borderId="0" xfId="0" applyFont="1" applyFill="1" applyAlignment="1">
      <alignment vertical="top" wrapText="1" readingOrder="1"/>
    </xf>
    <xf numFmtId="0" fontId="49" fillId="41" borderId="70" xfId="0" applyFont="1" applyFill="1" applyBorder="1" applyAlignment="1">
      <alignment vertical="top" wrapText="1" readingOrder="1"/>
    </xf>
    <xf numFmtId="2" fontId="49" fillId="41" borderId="70" xfId="0" applyNumberFormat="1" applyFont="1" applyFill="1" applyBorder="1" applyAlignment="1">
      <alignment vertical="top" wrapText="1" readingOrder="1"/>
    </xf>
    <xf numFmtId="0" fontId="49" fillId="41" borderId="0" xfId="0" applyFont="1" applyFill="1" applyAlignment="1">
      <alignment vertical="top" wrapText="1" readingOrder="1"/>
    </xf>
    <xf numFmtId="2" fontId="49" fillId="41" borderId="0" xfId="0" applyNumberFormat="1" applyFont="1" applyFill="1" applyAlignment="1">
      <alignment vertical="top" wrapText="1" readingOrder="1"/>
    </xf>
    <xf numFmtId="2" fontId="49" fillId="45" borderId="0" xfId="0" applyNumberFormat="1" applyFont="1" applyFill="1" applyAlignment="1">
      <alignment vertical="top" wrapText="1" readingOrder="1"/>
    </xf>
    <xf numFmtId="0" fontId="49" fillId="61" borderId="0" xfId="0" applyFont="1" applyFill="1" applyAlignment="1">
      <alignment vertical="top" wrapText="1" readingOrder="1"/>
    </xf>
    <xf numFmtId="2" fontId="49" fillId="61" borderId="0" xfId="0" applyNumberFormat="1" applyFont="1" applyFill="1" applyAlignment="1">
      <alignment vertical="top" wrapText="1" readingOrder="1"/>
    </xf>
    <xf numFmtId="0" fontId="47" fillId="60" borderId="0" xfId="0" applyFont="1" applyFill="1" applyAlignment="1">
      <alignment wrapText="1"/>
    </xf>
    <xf numFmtId="0" fontId="47" fillId="0" borderId="0" xfId="0" applyFont="1" applyAlignment="1">
      <alignment wrapText="1"/>
    </xf>
    <xf numFmtId="44" fontId="16" fillId="40" borderId="0" xfId="0" applyNumberFormat="1" applyFont="1" applyFill="1"/>
    <xf numFmtId="44" fontId="16" fillId="60" borderId="0" xfId="0" applyNumberFormat="1" applyFont="1" applyFill="1"/>
    <xf numFmtId="44" fontId="16" fillId="41" borderId="0" xfId="0" applyNumberFormat="1" applyFont="1" applyFill="1"/>
    <xf numFmtId="44" fontId="16" fillId="61" borderId="0" xfId="0" applyNumberFormat="1" applyFont="1" applyFill="1"/>
    <xf numFmtId="44" fontId="16" fillId="46" borderId="0" xfId="0" applyNumberFormat="1" applyFont="1" applyFill="1"/>
    <xf numFmtId="0" fontId="20" fillId="34" borderId="18" xfId="0" applyFont="1" applyFill="1" applyBorder="1" applyAlignment="1">
      <alignment horizontal="center" vertical="center" wrapText="1"/>
    </xf>
    <xf numFmtId="0" fontId="20" fillId="34" borderId="46" xfId="0" applyFont="1" applyFill="1" applyBorder="1" applyAlignment="1">
      <alignment horizontal="center" vertical="center" wrapText="1"/>
    </xf>
    <xf numFmtId="0" fontId="18" fillId="0" borderId="15"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8" fillId="0" borderId="52" xfId="0" applyFont="1" applyBorder="1" applyAlignment="1">
      <alignment horizontal="center" vertical="center"/>
    </xf>
    <xf numFmtId="0" fontId="18" fillId="2" borderId="29"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28" xfId="0" applyFont="1" applyFill="1" applyBorder="1" applyAlignment="1">
      <alignment horizontal="center" vertical="center"/>
    </xf>
    <xf numFmtId="0" fontId="18" fillId="37" borderId="14" xfId="0" applyFont="1" applyFill="1" applyBorder="1" applyAlignment="1">
      <alignment horizontal="center" vertical="center"/>
    </xf>
    <xf numFmtId="0" fontId="18" fillId="37" borderId="60" xfId="0" applyFont="1" applyFill="1" applyBorder="1" applyAlignment="1">
      <alignment horizontal="center" vertical="center"/>
    </xf>
    <xf numFmtId="0" fontId="49" fillId="0" borderId="70" xfId="0" applyFont="1" applyBorder="1" applyAlignment="1">
      <alignment vertical="top" wrapText="1" readingOrder="1"/>
    </xf>
    <xf numFmtId="0" fontId="50" fillId="0" borderId="73" xfId="0" applyFont="1" applyBorder="1" applyAlignment="1">
      <alignment vertical="top" wrapText="1"/>
    </xf>
    <xf numFmtId="0" fontId="50" fillId="0" borderId="74" xfId="0" applyFont="1" applyBorder="1" applyAlignment="1">
      <alignment vertical="top" wrapText="1"/>
    </xf>
    <xf numFmtId="0" fontId="54" fillId="0" borderId="75" xfId="0" applyFont="1" applyBorder="1" applyAlignment="1">
      <alignment horizontal="left" vertical="top" wrapText="1"/>
    </xf>
    <xf numFmtId="0" fontId="54" fillId="0" borderId="76" xfId="0" applyFont="1" applyBorder="1" applyAlignment="1">
      <alignment horizontal="left" vertical="top" wrapText="1"/>
    </xf>
    <xf numFmtId="0" fontId="55" fillId="47" borderId="80" xfId="0" applyFont="1" applyFill="1" applyBorder="1" applyAlignment="1">
      <alignment horizontal="center" vertical="center" wrapText="1"/>
    </xf>
    <xf numFmtId="0" fontId="55" fillId="47" borderId="81" xfId="0" applyFont="1" applyFill="1" applyBorder="1" applyAlignment="1">
      <alignment horizontal="center" vertical="center" wrapText="1"/>
    </xf>
    <xf numFmtId="0" fontId="55" fillId="47" borderId="82" xfId="0" applyFont="1" applyFill="1" applyBorder="1" applyAlignment="1">
      <alignment horizontal="center" vertical="center" wrapText="1"/>
    </xf>
    <xf numFmtId="0" fontId="52" fillId="0" borderId="75" xfId="0" applyFont="1" applyBorder="1" applyAlignment="1">
      <alignment horizontal="left" vertical="top" wrapText="1" indent="1"/>
    </xf>
    <xf numFmtId="0" fontId="52" fillId="0" borderId="76" xfId="0" applyFont="1" applyBorder="1" applyAlignment="1">
      <alignment horizontal="left" vertical="top" wrapText="1" indent="1"/>
    </xf>
    <xf numFmtId="0" fontId="52" fillId="0" borderId="77" xfId="0" applyFont="1" applyBorder="1" applyAlignment="1">
      <alignment horizontal="left" vertical="top" wrapText="1"/>
    </xf>
    <xf numFmtId="0" fontId="52" fillId="0" borderId="79" xfId="0" applyFont="1" applyBorder="1" applyAlignment="1">
      <alignment horizontal="left" vertical="top" wrapText="1"/>
    </xf>
    <xf numFmtId="0" fontId="52" fillId="0" borderId="75" xfId="0" applyFont="1" applyBorder="1" applyAlignment="1">
      <alignment horizontal="left" vertical="top" wrapText="1"/>
    </xf>
    <xf numFmtId="0" fontId="52" fillId="0" borderId="76" xfId="0" applyFont="1" applyBorder="1" applyAlignment="1">
      <alignment horizontal="left" vertical="top" wrapText="1"/>
    </xf>
    <xf numFmtId="0" fontId="18" fillId="37" borderId="40" xfId="0" applyFont="1" applyFill="1" applyBorder="1" applyAlignment="1">
      <alignment horizontal="center" vertical="center"/>
    </xf>
    <xf numFmtId="0" fontId="18" fillId="37" borderId="41" xfId="0" applyFont="1" applyFill="1" applyBorder="1" applyAlignment="1">
      <alignment horizontal="center" vertical="center"/>
    </xf>
    <xf numFmtId="0" fontId="59" fillId="47" borderId="80" xfId="0" applyFont="1" applyFill="1" applyBorder="1" applyAlignment="1">
      <alignment horizontal="center" vertical="center" wrapText="1"/>
    </xf>
    <xf numFmtId="0" fontId="59" fillId="47" borderId="81" xfId="0" applyFont="1" applyFill="1" applyBorder="1" applyAlignment="1">
      <alignment horizontal="center" vertical="center" wrapText="1"/>
    </xf>
    <xf numFmtId="0" fontId="59" fillId="47" borderId="82" xfId="0" applyFont="1" applyFill="1" applyBorder="1" applyAlignment="1">
      <alignment horizontal="center" vertical="center" wrapText="1"/>
    </xf>
    <xf numFmtId="0" fontId="0" fillId="0" borderId="0" xfId="0" applyAlignment="1">
      <alignment horizontal="left" vertical="center" wrapText="1"/>
    </xf>
    <xf numFmtId="0" fontId="61" fillId="0" borderId="70" xfId="0" applyFont="1" applyBorder="1" applyAlignment="1">
      <alignment vertical="top" wrapText="1" readingOrder="1"/>
    </xf>
    <xf numFmtId="0" fontId="62" fillId="0" borderId="73" xfId="0" applyFont="1" applyBorder="1" applyAlignment="1">
      <alignment vertical="top" wrapText="1"/>
    </xf>
    <xf numFmtId="0" fontId="62" fillId="0" borderId="74" xfId="0" applyFont="1" applyBorder="1" applyAlignment="1">
      <alignment vertical="top" wrapText="1"/>
    </xf>
    <xf numFmtId="0" fontId="16" fillId="0" borderId="77" xfId="0" applyFont="1" applyBorder="1" applyAlignment="1">
      <alignment horizontal="left" vertical="top" wrapText="1"/>
    </xf>
    <xf numFmtId="0" fontId="16" fillId="0" borderId="79" xfId="0" applyFont="1" applyBorder="1" applyAlignment="1">
      <alignment horizontal="left" vertical="top" wrapText="1"/>
    </xf>
    <xf numFmtId="0" fontId="16" fillId="0" borderId="75" xfId="0" applyFont="1" applyBorder="1" applyAlignment="1">
      <alignment horizontal="left" vertical="top" wrapText="1" indent="1"/>
    </xf>
    <xf numFmtId="0" fontId="16" fillId="0" borderId="76" xfId="0" applyFont="1" applyBorder="1" applyAlignment="1">
      <alignment horizontal="left" vertical="top" wrapText="1" indent="1"/>
    </xf>
    <xf numFmtId="0" fontId="47" fillId="0" borderId="75" xfId="0" applyFont="1" applyBorder="1" applyAlignment="1">
      <alignment horizontal="left" vertical="top" wrapText="1"/>
    </xf>
    <xf numFmtId="0" fontId="47" fillId="0" borderId="76" xfId="0" applyFont="1" applyBorder="1" applyAlignment="1">
      <alignment horizontal="left" vertical="top" wrapText="1"/>
    </xf>
    <xf numFmtId="0" fontId="16" fillId="0" borderId="75" xfId="0" applyFont="1" applyBorder="1" applyAlignment="1">
      <alignment horizontal="left" vertical="top" wrapText="1"/>
    </xf>
    <xf numFmtId="0" fontId="16" fillId="0" borderId="76" xfId="0" applyFont="1" applyBorder="1" applyAlignment="1">
      <alignment horizontal="left" vertical="top" wrapText="1"/>
    </xf>
    <xf numFmtId="0" fontId="45" fillId="0" borderId="74" xfId="0" applyFont="1" applyBorder="1" applyAlignment="1">
      <alignment vertical="top" wrapText="1"/>
    </xf>
    <xf numFmtId="0" fontId="45" fillId="0" borderId="73" xfId="0" applyFont="1" applyBorder="1" applyAlignment="1">
      <alignment vertical="top" wrapText="1"/>
    </xf>
    <xf numFmtId="0" fontId="47" fillId="0" borderId="89" xfId="0" applyFont="1" applyBorder="1" applyAlignment="1">
      <alignment horizontal="left" vertical="top" wrapText="1"/>
    </xf>
    <xf numFmtId="0" fontId="16" fillId="0" borderId="89" xfId="0" applyFont="1" applyBorder="1" applyAlignment="1">
      <alignment horizontal="left" vertical="top" wrapText="1" indent="1"/>
    </xf>
    <xf numFmtId="0" fontId="16" fillId="0" borderId="86" xfId="0" applyFont="1" applyBorder="1" applyAlignment="1">
      <alignment horizontal="left" vertical="top" wrapText="1"/>
    </xf>
    <xf numFmtId="0" fontId="16" fillId="0" borderId="87" xfId="0" applyFont="1" applyBorder="1" applyAlignment="1">
      <alignment horizontal="left" vertical="top" wrapText="1"/>
    </xf>
    <xf numFmtId="2" fontId="49" fillId="0" borderId="86" xfId="0" applyNumberFormat="1" applyFont="1" applyBorder="1" applyAlignment="1">
      <alignment vertical="top" shrinkToFit="1"/>
    </xf>
    <xf numFmtId="2" fontId="49" fillId="0" borderId="87" xfId="0" applyNumberFormat="1" applyFont="1" applyBorder="1" applyAlignment="1">
      <alignment vertical="top" shrinkToFit="1"/>
    </xf>
    <xf numFmtId="0" fontId="16" fillId="0" borderId="89" xfId="0" applyFont="1" applyBorder="1" applyAlignment="1">
      <alignment horizontal="left" vertical="top" wrapText="1"/>
    </xf>
    <xf numFmtId="0" fontId="49" fillId="0" borderId="0" xfId="0" applyFont="1" applyAlignment="1">
      <alignment horizontal="left" vertical="center" wrapText="1"/>
    </xf>
    <xf numFmtId="0" fontId="49" fillId="47" borderId="80" xfId="0" applyFont="1" applyFill="1" applyBorder="1" applyAlignment="1">
      <alignment horizontal="center" vertical="center" wrapText="1"/>
    </xf>
    <xf numFmtId="0" fontId="49" fillId="47" borderId="81" xfId="0" applyFont="1" applyFill="1" applyBorder="1" applyAlignment="1">
      <alignment horizontal="center" vertical="center" wrapText="1"/>
    </xf>
    <xf numFmtId="0" fontId="49" fillId="47" borderId="82" xfId="0" applyFont="1" applyFill="1" applyBorder="1" applyAlignment="1">
      <alignment horizontal="center" vertical="center" wrapText="1"/>
    </xf>
    <xf numFmtId="0" fontId="16" fillId="0" borderId="73" xfId="0" applyFont="1" applyBorder="1" applyAlignment="1">
      <alignment vertical="top" wrapText="1"/>
    </xf>
    <xf numFmtId="0" fontId="16" fillId="0" borderId="74" xfId="0" applyFont="1" applyBorder="1" applyAlignment="1">
      <alignment vertical="top" wrapText="1"/>
    </xf>
    <xf numFmtId="2" fontId="49" fillId="0" borderId="70" xfId="0" applyNumberFormat="1" applyFont="1" applyBorder="1" applyAlignment="1">
      <alignment vertical="top" wrapText="1" readingOrder="1"/>
    </xf>
    <xf numFmtId="2" fontId="16" fillId="0" borderId="74" xfId="0" applyNumberFormat="1" applyFont="1" applyBorder="1" applyAlignment="1">
      <alignment vertical="top" wrapText="1"/>
    </xf>
    <xf numFmtId="0" fontId="49" fillId="0" borderId="0" xfId="0" applyFont="1" applyAlignment="1">
      <alignment horizontal="left" wrapText="1"/>
    </xf>
    <xf numFmtId="0" fontId="18" fillId="0" borderId="29" xfId="0" applyFont="1" applyBorder="1" applyAlignment="1">
      <alignment horizontal="center" vertical="center"/>
    </xf>
    <xf numFmtId="0" fontId="66" fillId="56" borderId="90" xfId="0" applyFont="1" applyFill="1" applyBorder="1" applyAlignment="1">
      <alignment horizontal="center" wrapText="1"/>
    </xf>
    <xf numFmtId="0" fontId="66" fillId="56" borderId="91" xfId="0" applyFont="1" applyFill="1" applyBorder="1" applyAlignment="1">
      <alignment horizontal="center" wrapText="1"/>
    </xf>
    <xf numFmtId="0" fontId="66" fillId="56" borderId="92" xfId="0" applyFont="1" applyFill="1" applyBorder="1" applyAlignment="1">
      <alignment horizontal="center" wrapText="1"/>
    </xf>
    <xf numFmtId="0" fontId="66" fillId="56" borderId="10" xfId="0" applyFont="1" applyFill="1" applyBorder="1" applyAlignment="1">
      <alignment horizontal="center" wrapText="1"/>
    </xf>
    <xf numFmtId="0" fontId="66" fillId="56" borderId="0" xfId="0" applyFont="1" applyFill="1" applyAlignment="1">
      <alignment horizontal="center" wrapText="1"/>
    </xf>
    <xf numFmtId="0" fontId="66" fillId="56" borderId="8" xfId="0" applyFont="1" applyFill="1" applyBorder="1" applyAlignment="1">
      <alignment horizontal="center" wrapText="1"/>
    </xf>
    <xf numFmtId="0" fontId="71" fillId="0" borderId="10" xfId="2" applyFont="1" applyBorder="1" applyAlignment="1" applyProtection="1">
      <alignment horizontal="left" vertical="center" wrapText="1"/>
    </xf>
    <xf numFmtId="0" fontId="71" fillId="0" borderId="0" xfId="2" applyFont="1" applyAlignment="1" applyProtection="1">
      <alignment horizontal="left" vertical="center" wrapText="1"/>
    </xf>
    <xf numFmtId="0" fontId="71" fillId="0" borderId="8" xfId="2" applyFont="1" applyBorder="1" applyAlignment="1" applyProtection="1">
      <alignment horizontal="left" vertical="center" wrapText="1"/>
    </xf>
    <xf numFmtId="0" fontId="71" fillId="0" borderId="1" xfId="2" applyFont="1" applyBorder="1" applyAlignment="1" applyProtection="1">
      <alignment horizontal="left" vertical="center" wrapText="1"/>
    </xf>
    <xf numFmtId="0" fontId="71" fillId="0" borderId="97" xfId="2" applyFont="1" applyBorder="1" applyAlignment="1" applyProtection="1">
      <alignment horizontal="left" vertical="center" wrapText="1"/>
    </xf>
    <xf numFmtId="0" fontId="71" fillId="0" borderId="98" xfId="2" applyFont="1" applyBorder="1" applyAlignment="1" applyProtection="1">
      <alignment horizontal="left" vertical="center" wrapText="1"/>
    </xf>
    <xf numFmtId="0" fontId="71" fillId="0" borderId="0" xfId="0" applyFont="1" applyAlignment="1">
      <alignment horizontal="left" wrapText="1"/>
    </xf>
  </cellXfs>
  <cellStyles count="351">
    <cellStyle name="20% - Accent1" xfId="21" builtinId="30" customBuiltin="1"/>
    <cellStyle name="20% - Accent1 10" xfId="233" xr:uid="{03601857-A7C9-4EAB-8528-6DE128CA8613}"/>
    <cellStyle name="20% - Accent1 11" xfId="253" xr:uid="{9AE43908-4B28-4781-B417-0BAB6C404D1F}"/>
    <cellStyle name="20% - Accent1 12" xfId="273" xr:uid="{C77A0C7A-D02A-43B4-B181-9550DA92AB5C}"/>
    <cellStyle name="20% - Accent1 13" xfId="293" xr:uid="{5AD3014B-195A-4252-AF2B-4198A4197501}"/>
    <cellStyle name="20% - Accent1 14" xfId="313" xr:uid="{3D559A0F-8CE8-4B46-91C7-104659D3730C}"/>
    <cellStyle name="20% - Accent1 15" xfId="333" xr:uid="{0789E8EB-203D-4AFB-A319-9CAE0A155437}"/>
    <cellStyle name="20% - Accent1 2" xfId="48" xr:uid="{00000000-0005-0000-0000-000001000000}"/>
    <cellStyle name="20% - Accent1 2 2" xfId="90" xr:uid="{00000000-0005-0000-0000-000001000000}"/>
    <cellStyle name="20% - Accent1 3" xfId="62" xr:uid="{00000000-0005-0000-0000-000002000000}"/>
    <cellStyle name="20% - Accent1 3 2" xfId="104" xr:uid="{00000000-0005-0000-0000-000002000000}"/>
    <cellStyle name="20% - Accent1 4" xfId="76" xr:uid="{00000000-0005-0000-0000-000051000000}"/>
    <cellStyle name="20% - Accent1 5" xfId="123" xr:uid="{0E1E9BDF-0B9D-4E9A-948B-740E6CEA2C47}"/>
    <cellStyle name="20% - Accent1 6" xfId="144" xr:uid="{1BDFAC21-65DD-4CA6-B17A-164F263B1277}"/>
    <cellStyle name="20% - Accent1 7" xfId="164" xr:uid="{10E8E8DF-AFD8-48D6-823E-05B80EE40F20}"/>
    <cellStyle name="20% - Accent1 8" xfId="184" xr:uid="{9111BB71-41C0-4652-BAD5-E0FA3987DFD8}"/>
    <cellStyle name="20% - Accent1 9" xfId="213" xr:uid="{C56DB18C-6E04-415A-A53F-0FB1A42BEC91}"/>
    <cellStyle name="20% - Accent2" xfId="25" builtinId="34" customBuiltin="1"/>
    <cellStyle name="20% - Accent2 10" xfId="236" xr:uid="{63290B79-509A-466E-9064-425E627A7C92}"/>
    <cellStyle name="20% - Accent2 11" xfId="256" xr:uid="{04B94032-B939-4625-ABAB-2FE058DBAE7A}"/>
    <cellStyle name="20% - Accent2 12" xfId="276" xr:uid="{28559A9E-6492-451E-8796-E8DB58D948DC}"/>
    <cellStyle name="20% - Accent2 13" xfId="296" xr:uid="{87C857B7-B673-42B4-AF51-9B810D5F45D6}"/>
    <cellStyle name="20% - Accent2 14" xfId="316" xr:uid="{B19E19BB-5DB3-4D09-912E-35485CF49A5E}"/>
    <cellStyle name="20% - Accent2 15" xfId="336" xr:uid="{73EEF090-66D1-4D8A-8434-729F8B86BE0A}"/>
    <cellStyle name="20% - Accent2 2" xfId="50" xr:uid="{00000000-0005-0000-0000-000004000000}"/>
    <cellStyle name="20% - Accent2 2 2" xfId="92" xr:uid="{00000000-0005-0000-0000-000004000000}"/>
    <cellStyle name="20% - Accent2 3" xfId="64" xr:uid="{00000000-0005-0000-0000-000005000000}"/>
    <cellStyle name="20% - Accent2 3 2" xfId="106" xr:uid="{00000000-0005-0000-0000-000005000000}"/>
    <cellStyle name="20% - Accent2 4" xfId="78" xr:uid="{00000000-0005-0000-0000-000054000000}"/>
    <cellStyle name="20% - Accent2 5" xfId="126" xr:uid="{12A8F3C9-F988-4E41-A01B-FF976BBF6DBC}"/>
    <cellStyle name="20% - Accent2 6" xfId="147" xr:uid="{31DF663F-CF87-414D-BDB9-B8F880B0DFE8}"/>
    <cellStyle name="20% - Accent2 7" xfId="167" xr:uid="{CFFA6C3F-AFFA-4D6D-BF5D-48E985E15E90}"/>
    <cellStyle name="20% - Accent2 8" xfId="187" xr:uid="{E59A2C5B-FAA7-4FE5-977B-19AEB3B7C4DC}"/>
    <cellStyle name="20% - Accent2 9" xfId="216" xr:uid="{EA6B37DF-7C1B-45DB-B2C7-399E007D8697}"/>
    <cellStyle name="20% - Accent3" xfId="29" builtinId="38" customBuiltin="1"/>
    <cellStyle name="20% - Accent3 10" xfId="239" xr:uid="{36BBF676-19CB-4C8B-8077-2FDCB5FA57CE}"/>
    <cellStyle name="20% - Accent3 11" xfId="259" xr:uid="{629F3ACF-BFE9-49E9-A080-9AB7B1958CBA}"/>
    <cellStyle name="20% - Accent3 12" xfId="279" xr:uid="{E3F2A6BF-98B1-4BC9-90B7-7417A893D352}"/>
    <cellStyle name="20% - Accent3 13" xfId="299" xr:uid="{CDB999AC-B767-46CB-925F-BF4FF6587548}"/>
    <cellStyle name="20% - Accent3 14" xfId="319" xr:uid="{51461E0D-905D-4E0B-8795-FCC66DA180E6}"/>
    <cellStyle name="20% - Accent3 15" xfId="339" xr:uid="{896AB5E0-06B3-4854-956F-B00F934F64BD}"/>
    <cellStyle name="20% - Accent3 2" xfId="52" xr:uid="{00000000-0005-0000-0000-000007000000}"/>
    <cellStyle name="20% - Accent3 2 2" xfId="94" xr:uid="{00000000-0005-0000-0000-000007000000}"/>
    <cellStyle name="20% - Accent3 3" xfId="66" xr:uid="{00000000-0005-0000-0000-000008000000}"/>
    <cellStyle name="20% - Accent3 3 2" xfId="108" xr:uid="{00000000-0005-0000-0000-000008000000}"/>
    <cellStyle name="20% - Accent3 4" xfId="80" xr:uid="{00000000-0005-0000-0000-000057000000}"/>
    <cellStyle name="20% - Accent3 5" xfId="129" xr:uid="{85940954-27EF-4C0B-B165-347369484249}"/>
    <cellStyle name="20% - Accent3 6" xfId="150" xr:uid="{924BC71F-F1D7-4E87-A90C-FB78D0FD4359}"/>
    <cellStyle name="20% - Accent3 7" xfId="170" xr:uid="{FC8A6A41-DFC4-4CB3-880F-087CD4256B12}"/>
    <cellStyle name="20% - Accent3 8" xfId="190" xr:uid="{05A304F9-6041-4EF1-99B3-9C2B517B18A6}"/>
    <cellStyle name="20% - Accent3 9" xfId="219" xr:uid="{39E57C0E-90BE-4F70-A56D-3578EE5A3DFA}"/>
    <cellStyle name="20% - Accent4" xfId="33" builtinId="42" customBuiltin="1"/>
    <cellStyle name="20% - Accent4 10" xfId="242" xr:uid="{153763D6-FAAC-400F-88AC-865C9D79EAD9}"/>
    <cellStyle name="20% - Accent4 11" xfId="262" xr:uid="{29B601CA-B12E-47E8-A17E-D8AC79A14357}"/>
    <cellStyle name="20% - Accent4 12" xfId="282" xr:uid="{5434F0D5-75C4-4A35-AA34-D41025882F11}"/>
    <cellStyle name="20% - Accent4 13" xfId="302" xr:uid="{260E1906-3E29-4F6B-9FB3-3E047859E846}"/>
    <cellStyle name="20% - Accent4 14" xfId="322" xr:uid="{1A325620-C40D-4452-9F48-750718FAF1F3}"/>
    <cellStyle name="20% - Accent4 15" xfId="342" xr:uid="{4F4803B5-2FF7-4870-A1E5-27680654D327}"/>
    <cellStyle name="20% - Accent4 2" xfId="54" xr:uid="{00000000-0005-0000-0000-00000A000000}"/>
    <cellStyle name="20% - Accent4 2 2" xfId="96" xr:uid="{00000000-0005-0000-0000-00000A000000}"/>
    <cellStyle name="20% - Accent4 3" xfId="68" xr:uid="{00000000-0005-0000-0000-00000B000000}"/>
    <cellStyle name="20% - Accent4 3 2" xfId="110" xr:uid="{00000000-0005-0000-0000-00000B000000}"/>
    <cellStyle name="20% - Accent4 4" xfId="82" xr:uid="{00000000-0005-0000-0000-00005A000000}"/>
    <cellStyle name="20% - Accent4 5" xfId="132" xr:uid="{CB44D53F-4E50-4ABC-8A26-08D4E475D6AC}"/>
    <cellStyle name="20% - Accent4 6" xfId="153" xr:uid="{80DABAF7-48C5-4217-81B9-4C362FA80075}"/>
    <cellStyle name="20% - Accent4 7" xfId="173" xr:uid="{77590384-257B-40C0-9758-94E34285A3A4}"/>
    <cellStyle name="20% - Accent4 8" xfId="193" xr:uid="{5697C739-A397-4572-A1FD-79FB0A98D19D}"/>
    <cellStyle name="20% - Accent4 9" xfId="222" xr:uid="{38DC8A28-68A9-441E-AB11-499D12F1A10E}"/>
    <cellStyle name="20% - Accent5" xfId="37" builtinId="46" customBuiltin="1"/>
    <cellStyle name="20% - Accent5 10" xfId="245" xr:uid="{BC1C82CD-2B9A-4BEF-A8EE-0078AA14CD68}"/>
    <cellStyle name="20% - Accent5 11" xfId="265" xr:uid="{DF1AC65E-0DB5-45AB-B805-DEE852311284}"/>
    <cellStyle name="20% - Accent5 12" xfId="285" xr:uid="{9F92B04F-9DBE-459E-8DED-9DA6A9DF485A}"/>
    <cellStyle name="20% - Accent5 13" xfId="305" xr:uid="{E35EAC84-F719-467A-AECA-7BF3D1A77796}"/>
    <cellStyle name="20% - Accent5 14" xfId="325" xr:uid="{0861630F-F13F-4CF1-8277-D11CD0E03C96}"/>
    <cellStyle name="20% - Accent5 15" xfId="345" xr:uid="{B620EF6A-238D-4DAD-9E2F-A0D4EDC1C02F}"/>
    <cellStyle name="20% - Accent5 2" xfId="56" xr:uid="{00000000-0005-0000-0000-00000D000000}"/>
    <cellStyle name="20% - Accent5 2 2" xfId="98" xr:uid="{00000000-0005-0000-0000-00000D000000}"/>
    <cellStyle name="20% - Accent5 3" xfId="70" xr:uid="{00000000-0005-0000-0000-00000E000000}"/>
    <cellStyle name="20% - Accent5 3 2" xfId="112" xr:uid="{00000000-0005-0000-0000-00000E000000}"/>
    <cellStyle name="20% - Accent5 4" xfId="84" xr:uid="{00000000-0005-0000-0000-00005D000000}"/>
    <cellStyle name="20% - Accent5 5" xfId="135" xr:uid="{B9523B4A-C05E-4D81-91C5-3EA89B1D4202}"/>
    <cellStyle name="20% - Accent5 6" xfId="156" xr:uid="{C6DC311D-C798-46C2-B07B-91D9C479FE8A}"/>
    <cellStyle name="20% - Accent5 7" xfId="176" xr:uid="{568FD22A-5394-43B8-A393-D2C21CFD64EE}"/>
    <cellStyle name="20% - Accent5 8" xfId="196" xr:uid="{5FD4F2CC-A458-4370-8168-B3CEC41CA2FC}"/>
    <cellStyle name="20% - Accent5 9" xfId="225" xr:uid="{FFE5BDD2-514B-4627-AEF0-224231C71777}"/>
    <cellStyle name="20% - Accent6" xfId="41" builtinId="50" customBuiltin="1"/>
    <cellStyle name="20% - Accent6 10" xfId="248" xr:uid="{FFB2CF2E-8223-4CC5-B2E8-F55FDEBBBEB5}"/>
    <cellStyle name="20% - Accent6 11" xfId="268" xr:uid="{2988334E-01BF-4CBB-86BC-8E78DD96C084}"/>
    <cellStyle name="20% - Accent6 12" xfId="288" xr:uid="{0BD9C4DD-ABC9-4B1D-AEA2-1084BEB91DC7}"/>
    <cellStyle name="20% - Accent6 13" xfId="308" xr:uid="{777710DD-2A61-46EF-9F29-9175B9A146ED}"/>
    <cellStyle name="20% - Accent6 14" xfId="328" xr:uid="{36EDC990-98EC-424F-9A9E-B10D0E97CDB7}"/>
    <cellStyle name="20% - Accent6 15" xfId="348" xr:uid="{04E1F983-63C1-4274-A602-4583C99298BF}"/>
    <cellStyle name="20% - Accent6 2" xfId="58" xr:uid="{00000000-0005-0000-0000-000010000000}"/>
    <cellStyle name="20% - Accent6 2 2" xfId="100" xr:uid="{00000000-0005-0000-0000-000010000000}"/>
    <cellStyle name="20% - Accent6 3" xfId="72" xr:uid="{00000000-0005-0000-0000-000011000000}"/>
    <cellStyle name="20% - Accent6 3 2" xfId="114" xr:uid="{00000000-0005-0000-0000-000011000000}"/>
    <cellStyle name="20% - Accent6 4" xfId="86" xr:uid="{00000000-0005-0000-0000-000060000000}"/>
    <cellStyle name="20% - Accent6 5" xfId="138" xr:uid="{7A4B88E2-4831-48E9-BBE5-07BA63B138AF}"/>
    <cellStyle name="20% - Accent6 6" xfId="159" xr:uid="{0C200437-648D-42C1-A112-35D717777BDC}"/>
    <cellStyle name="20% - Accent6 7" xfId="179" xr:uid="{2A4D0601-0323-42E8-B40F-DAAD6CDF3676}"/>
    <cellStyle name="20% - Accent6 8" xfId="199" xr:uid="{282369FD-3CBF-4159-8757-55A041C78EF7}"/>
    <cellStyle name="20% - Accent6 9" xfId="228" xr:uid="{43A5DE85-4B84-4199-BE07-0C31189BB562}"/>
    <cellStyle name="40% - Accent1" xfId="22" builtinId="31" customBuiltin="1"/>
    <cellStyle name="40% - Accent1 10" xfId="234" xr:uid="{D8C915B0-42E7-4521-A7AA-2C44C5772E31}"/>
    <cellStyle name="40% - Accent1 11" xfId="254" xr:uid="{A5BCD86E-C16B-49AA-B7EE-185CB3E4E79A}"/>
    <cellStyle name="40% - Accent1 12" xfId="274" xr:uid="{EA8C94FA-8343-40AB-A72B-ED1EE5DE35C0}"/>
    <cellStyle name="40% - Accent1 13" xfId="294" xr:uid="{110E0790-9296-4B16-9201-D0FB64BDD681}"/>
    <cellStyle name="40% - Accent1 14" xfId="314" xr:uid="{5659D2D3-B684-4F9D-8868-67D35A2B49F4}"/>
    <cellStyle name="40% - Accent1 15" xfId="334" xr:uid="{126A6CCB-E849-4A7C-950A-A74035DA25D0}"/>
    <cellStyle name="40% - Accent1 2" xfId="49" xr:uid="{00000000-0005-0000-0000-000013000000}"/>
    <cellStyle name="40% - Accent1 2 2" xfId="91" xr:uid="{00000000-0005-0000-0000-000013000000}"/>
    <cellStyle name="40% - Accent1 3" xfId="63" xr:uid="{00000000-0005-0000-0000-000014000000}"/>
    <cellStyle name="40% - Accent1 3 2" xfId="105" xr:uid="{00000000-0005-0000-0000-000014000000}"/>
    <cellStyle name="40% - Accent1 4" xfId="77" xr:uid="{00000000-0005-0000-0000-000063000000}"/>
    <cellStyle name="40% - Accent1 5" xfId="124" xr:uid="{10C6A6A4-67F0-4BD1-8208-1A24B4A505E9}"/>
    <cellStyle name="40% - Accent1 6" xfId="145" xr:uid="{9F1A292F-31AE-4522-A823-FAC13A42A39B}"/>
    <cellStyle name="40% - Accent1 7" xfId="165" xr:uid="{96E42491-59E2-4559-926A-339C90A3FF5B}"/>
    <cellStyle name="40% - Accent1 8" xfId="185" xr:uid="{1EF2920D-F85F-4B09-A808-18D8BADE82F4}"/>
    <cellStyle name="40% - Accent1 9" xfId="214" xr:uid="{322F7B24-32BD-4266-91C8-2D3353D16AB2}"/>
    <cellStyle name="40% - Accent2" xfId="26" builtinId="35" customBuiltin="1"/>
    <cellStyle name="40% - Accent2 10" xfId="237" xr:uid="{6771B1A5-77E9-4076-B094-243D963B2294}"/>
    <cellStyle name="40% - Accent2 11" xfId="257" xr:uid="{A16A3739-00D3-494E-BE60-D2083CC97427}"/>
    <cellStyle name="40% - Accent2 12" xfId="277" xr:uid="{DB9397A8-330A-44D2-BA73-51A733A8EC61}"/>
    <cellStyle name="40% - Accent2 13" xfId="297" xr:uid="{77D1675F-5BCE-4292-B48F-500764DF1DB7}"/>
    <cellStyle name="40% - Accent2 14" xfId="317" xr:uid="{C8331A2B-C0B0-4E46-AC79-7EB8F29900D5}"/>
    <cellStyle name="40% - Accent2 15" xfId="337" xr:uid="{E2BB28F4-E819-45E9-B874-6414D54F6E52}"/>
    <cellStyle name="40% - Accent2 2" xfId="51" xr:uid="{00000000-0005-0000-0000-000016000000}"/>
    <cellStyle name="40% - Accent2 2 2" xfId="93" xr:uid="{00000000-0005-0000-0000-000016000000}"/>
    <cellStyle name="40% - Accent2 3" xfId="65" xr:uid="{00000000-0005-0000-0000-000017000000}"/>
    <cellStyle name="40% - Accent2 3 2" xfId="107" xr:uid="{00000000-0005-0000-0000-000017000000}"/>
    <cellStyle name="40% - Accent2 4" xfId="79" xr:uid="{00000000-0005-0000-0000-000066000000}"/>
    <cellStyle name="40% - Accent2 5" xfId="127" xr:uid="{60010FEB-BB9B-4FFC-A4A6-6FC253CEA14E}"/>
    <cellStyle name="40% - Accent2 6" xfId="148" xr:uid="{E1A018B9-085E-4DCD-9FA7-1B49737BF873}"/>
    <cellStyle name="40% - Accent2 7" xfId="168" xr:uid="{1DB2382A-2976-4A2E-9AFD-43E07A5A5541}"/>
    <cellStyle name="40% - Accent2 8" xfId="188" xr:uid="{139F2E9F-FC43-4D82-ADCA-8EEA073017E7}"/>
    <cellStyle name="40% - Accent2 9" xfId="217" xr:uid="{669AA663-8F03-4A6F-897E-C7A72CDFD255}"/>
    <cellStyle name="40% - Accent3" xfId="30" builtinId="39" customBuiltin="1"/>
    <cellStyle name="40% - Accent3 10" xfId="240" xr:uid="{B10B198E-9881-46B8-AA28-D0CAEBBC580C}"/>
    <cellStyle name="40% - Accent3 11" xfId="260" xr:uid="{A65C50B2-B3B7-4520-9CA5-85AF975BBBE8}"/>
    <cellStyle name="40% - Accent3 12" xfId="280" xr:uid="{68BC9AE8-EC59-4B15-8D9E-96E1AC50832A}"/>
    <cellStyle name="40% - Accent3 13" xfId="300" xr:uid="{9B2F6F5B-4263-4880-A5A4-2C35078B5DEC}"/>
    <cellStyle name="40% - Accent3 14" xfId="320" xr:uid="{8A63E681-0C7C-43F2-B237-779B2814484E}"/>
    <cellStyle name="40% - Accent3 15" xfId="340" xr:uid="{DB84FC70-02E8-4FB1-AA94-4D8FE88513D2}"/>
    <cellStyle name="40% - Accent3 2" xfId="53" xr:uid="{00000000-0005-0000-0000-000019000000}"/>
    <cellStyle name="40% - Accent3 2 2" xfId="95" xr:uid="{00000000-0005-0000-0000-000019000000}"/>
    <cellStyle name="40% - Accent3 3" xfId="67" xr:uid="{00000000-0005-0000-0000-00001A000000}"/>
    <cellStyle name="40% - Accent3 3 2" xfId="109" xr:uid="{00000000-0005-0000-0000-00001A000000}"/>
    <cellStyle name="40% - Accent3 4" xfId="81" xr:uid="{00000000-0005-0000-0000-000069000000}"/>
    <cellStyle name="40% - Accent3 5" xfId="130" xr:uid="{EEE1516B-CB75-482D-917D-FA006CD95B16}"/>
    <cellStyle name="40% - Accent3 6" xfId="151" xr:uid="{918496B5-D9D8-4400-A91B-869D450F0785}"/>
    <cellStyle name="40% - Accent3 7" xfId="171" xr:uid="{53A1C5F5-A3FD-4214-9E63-BD9E1362E19B}"/>
    <cellStyle name="40% - Accent3 8" xfId="191" xr:uid="{65864E5A-43D1-4252-A03C-0EB20EC826E6}"/>
    <cellStyle name="40% - Accent3 9" xfId="220" xr:uid="{407DF83B-0C3F-4E9F-BE4C-C4E8D435E1B8}"/>
    <cellStyle name="40% - Accent4" xfId="34" builtinId="43" customBuiltin="1"/>
    <cellStyle name="40% - Accent4 10" xfId="243" xr:uid="{BA44C214-39CB-43F5-BCF5-782519EBEBBD}"/>
    <cellStyle name="40% - Accent4 11" xfId="263" xr:uid="{4580A72C-D7F0-465B-9299-8D4746ACBAED}"/>
    <cellStyle name="40% - Accent4 12" xfId="283" xr:uid="{33258970-B645-40A9-9CF2-F7F10A2D076A}"/>
    <cellStyle name="40% - Accent4 13" xfId="303" xr:uid="{E0F14ACE-0A8F-4E22-BAA2-854A7EFAA5A5}"/>
    <cellStyle name="40% - Accent4 14" xfId="323" xr:uid="{98529DAC-9D1E-477D-B340-94C6AC46AF7A}"/>
    <cellStyle name="40% - Accent4 15" xfId="343" xr:uid="{60516514-170B-47F4-8900-2C76D3AD0332}"/>
    <cellStyle name="40% - Accent4 2" xfId="55" xr:uid="{00000000-0005-0000-0000-00001C000000}"/>
    <cellStyle name="40% - Accent4 2 2" xfId="97" xr:uid="{00000000-0005-0000-0000-00001C000000}"/>
    <cellStyle name="40% - Accent4 3" xfId="69" xr:uid="{00000000-0005-0000-0000-00001D000000}"/>
    <cellStyle name="40% - Accent4 3 2" xfId="111" xr:uid="{00000000-0005-0000-0000-00001D000000}"/>
    <cellStyle name="40% - Accent4 4" xfId="83" xr:uid="{00000000-0005-0000-0000-00006C000000}"/>
    <cellStyle name="40% - Accent4 5" xfId="133" xr:uid="{6D4C4B90-A7CA-4ACE-92C5-571EF7ED1202}"/>
    <cellStyle name="40% - Accent4 6" xfId="154" xr:uid="{C42A56B8-D6E4-425D-B915-98C1E6F34540}"/>
    <cellStyle name="40% - Accent4 7" xfId="174" xr:uid="{57DFA87D-4BA1-4D0C-AA70-8FAA12454611}"/>
    <cellStyle name="40% - Accent4 8" xfId="194" xr:uid="{233FD759-2DD0-4AB6-A2AC-AF3B1146E854}"/>
    <cellStyle name="40% - Accent4 9" xfId="223" xr:uid="{9C11626A-EA6B-47E8-A449-34BF5611C0EB}"/>
    <cellStyle name="40% - Accent5" xfId="38" builtinId="47" customBuiltin="1"/>
    <cellStyle name="40% - Accent5 10" xfId="246" xr:uid="{425D8533-A566-4525-B24D-62BC9DF4D7FC}"/>
    <cellStyle name="40% - Accent5 11" xfId="266" xr:uid="{F8838AD3-D350-4403-B64C-F10224B59784}"/>
    <cellStyle name="40% - Accent5 12" xfId="286" xr:uid="{E3FC7028-348A-4D2B-A4C4-DC0F1CF1F63A}"/>
    <cellStyle name="40% - Accent5 13" xfId="306" xr:uid="{792FFFF5-AC26-4A40-AF5F-D51A571401E8}"/>
    <cellStyle name="40% - Accent5 14" xfId="326" xr:uid="{58805E92-768B-4ADB-9FD2-B461E9DD9EE2}"/>
    <cellStyle name="40% - Accent5 15" xfId="346" xr:uid="{24FDB655-26AC-4989-B98F-6216621ED4AC}"/>
    <cellStyle name="40% - Accent5 2" xfId="57" xr:uid="{00000000-0005-0000-0000-00001F000000}"/>
    <cellStyle name="40% - Accent5 2 2" xfId="99" xr:uid="{00000000-0005-0000-0000-00001F000000}"/>
    <cellStyle name="40% - Accent5 3" xfId="71" xr:uid="{00000000-0005-0000-0000-000020000000}"/>
    <cellStyle name="40% - Accent5 3 2" xfId="113" xr:uid="{00000000-0005-0000-0000-000020000000}"/>
    <cellStyle name="40% - Accent5 4" xfId="85" xr:uid="{00000000-0005-0000-0000-00006F000000}"/>
    <cellStyle name="40% - Accent5 5" xfId="136" xr:uid="{4D8844FB-A02F-4DBB-9AA5-490EF832BD5D}"/>
    <cellStyle name="40% - Accent5 6" xfId="157" xr:uid="{63D979EF-5729-4ACE-8E8B-662963D1B29E}"/>
    <cellStyle name="40% - Accent5 7" xfId="177" xr:uid="{B94A37A1-58F4-4103-8150-C9267F2B3EF6}"/>
    <cellStyle name="40% - Accent5 8" xfId="197" xr:uid="{DB1E030B-4066-407C-9769-661582C90E61}"/>
    <cellStyle name="40% - Accent5 9" xfId="226" xr:uid="{E029161A-5305-4A37-A598-9603E7539659}"/>
    <cellStyle name="40% - Accent6" xfId="42" builtinId="51" customBuiltin="1"/>
    <cellStyle name="40% - Accent6 10" xfId="249" xr:uid="{6B2C0D1E-6064-4D03-B310-4F13481F863F}"/>
    <cellStyle name="40% - Accent6 11" xfId="269" xr:uid="{ED57DFA5-58FB-4941-BD5D-4EC4E0970166}"/>
    <cellStyle name="40% - Accent6 12" xfId="289" xr:uid="{39E9AC70-525F-489D-A8D7-D8C9DD8ACD4D}"/>
    <cellStyle name="40% - Accent6 13" xfId="309" xr:uid="{81827B2C-719E-4E62-B45D-3C1230E38DC4}"/>
    <cellStyle name="40% - Accent6 14" xfId="329" xr:uid="{432081CE-AE56-413F-9B83-F6B4A648B5DA}"/>
    <cellStyle name="40% - Accent6 15" xfId="349" xr:uid="{E3F980E3-A2B5-433B-9999-86E8A038CE12}"/>
    <cellStyle name="40% - Accent6 2" xfId="59" xr:uid="{00000000-0005-0000-0000-000022000000}"/>
    <cellStyle name="40% - Accent6 2 2" xfId="101" xr:uid="{00000000-0005-0000-0000-000022000000}"/>
    <cellStyle name="40% - Accent6 3" xfId="73" xr:uid="{00000000-0005-0000-0000-000023000000}"/>
    <cellStyle name="40% - Accent6 3 2" xfId="115" xr:uid="{00000000-0005-0000-0000-000023000000}"/>
    <cellStyle name="40% - Accent6 4" xfId="87" xr:uid="{00000000-0005-0000-0000-000072000000}"/>
    <cellStyle name="40% - Accent6 5" xfId="139" xr:uid="{909BCA6B-40D5-46B5-9B5C-C933DC2F26E3}"/>
    <cellStyle name="40% - Accent6 6" xfId="160" xr:uid="{ACE2C4DC-E8E4-4F45-8296-961170F06D49}"/>
    <cellStyle name="40% - Accent6 7" xfId="180" xr:uid="{58BD518B-8D69-4E6E-B652-BAEAE40DFD9A}"/>
    <cellStyle name="40% - Accent6 8" xfId="200" xr:uid="{C43109FE-53C3-4E16-961F-8CF84C70EF67}"/>
    <cellStyle name="40% - Accent6 9" xfId="229" xr:uid="{320A2C22-B7BF-4BAE-B2E4-3B7B79E92776}"/>
    <cellStyle name="60% - Accent1" xfId="23" builtinId="32" customBuiltin="1"/>
    <cellStyle name="60% - Accent1 10" xfId="295" xr:uid="{933BCFE8-BD3C-44C6-886A-796481CAC96E}"/>
    <cellStyle name="60% - Accent1 11" xfId="315" xr:uid="{29FB827C-64A6-4A49-8E39-AD5FB0732DF4}"/>
    <cellStyle name="60% - Accent1 12" xfId="335" xr:uid="{17AD5837-5B83-4157-A8CF-6368F1EDB28A}"/>
    <cellStyle name="60% - Accent1 2" xfId="125" xr:uid="{206E761A-0B15-4338-A891-1FD83A18937F}"/>
    <cellStyle name="60% - Accent1 3" xfId="146" xr:uid="{CBA357D4-3B48-4F8A-AE8F-996727E29090}"/>
    <cellStyle name="60% - Accent1 4" xfId="166" xr:uid="{00C81F1E-6E1A-4E78-86AC-EB90DC415662}"/>
    <cellStyle name="60% - Accent1 5" xfId="186" xr:uid="{2BF63065-8260-4AF8-85FB-A9D0EFD5F078}"/>
    <cellStyle name="60% - Accent1 6" xfId="215" xr:uid="{55E6A8C1-828E-4C45-9F0A-EB0FD433100A}"/>
    <cellStyle name="60% - Accent1 7" xfId="235" xr:uid="{F57C86E5-A8EB-4B7A-B7B5-E7216D1538AF}"/>
    <cellStyle name="60% - Accent1 8" xfId="255" xr:uid="{78B33524-F753-4586-946D-33F834A9E2D5}"/>
    <cellStyle name="60% - Accent1 9" xfId="275" xr:uid="{A3488F1F-70FA-449B-A65B-564DA2C84152}"/>
    <cellStyle name="60% - Accent2" xfId="27" builtinId="36" customBuiltin="1"/>
    <cellStyle name="60% - Accent2 10" xfId="298" xr:uid="{C308D10E-9462-4453-8350-B5C36C808ACC}"/>
    <cellStyle name="60% - Accent2 11" xfId="318" xr:uid="{334FE4F3-0CD1-443D-BF6D-5C4C212971D5}"/>
    <cellStyle name="60% - Accent2 12" xfId="338" xr:uid="{786B5452-753D-417D-A0DF-51A9DAFD54E7}"/>
    <cellStyle name="60% - Accent2 2" xfId="128" xr:uid="{4D04BCF8-B00C-4DE2-8829-619FFDD74BA0}"/>
    <cellStyle name="60% - Accent2 3" xfId="149" xr:uid="{4B82D4A5-1570-4FCE-90AF-A15762F82E05}"/>
    <cellStyle name="60% - Accent2 4" xfId="169" xr:uid="{018E6FC0-7271-4571-A818-A9B604A37832}"/>
    <cellStyle name="60% - Accent2 5" xfId="189" xr:uid="{A991E1B0-7487-457A-B14C-7DB6EEB4EE66}"/>
    <cellStyle name="60% - Accent2 6" xfId="218" xr:uid="{A8C8DA9D-7961-45C9-B91F-DD20659DFE3E}"/>
    <cellStyle name="60% - Accent2 7" xfId="238" xr:uid="{2D65D42B-81E9-4106-82E9-5BEC752BE4C9}"/>
    <cellStyle name="60% - Accent2 8" xfId="258" xr:uid="{EC4E3CC0-767C-4C4D-BADA-FAB3A8B20CA3}"/>
    <cellStyle name="60% - Accent2 9" xfId="278" xr:uid="{6D38E00C-3D23-4086-939E-8A5C969E8E4B}"/>
    <cellStyle name="60% - Accent3" xfId="31" builtinId="40" customBuiltin="1"/>
    <cellStyle name="60% - Accent3 10" xfId="301" xr:uid="{E12B0817-F5DD-4ABC-906F-BD202617863B}"/>
    <cellStyle name="60% - Accent3 11" xfId="321" xr:uid="{E2DE57F4-E61A-4544-9BDA-5047001F3433}"/>
    <cellStyle name="60% - Accent3 12" xfId="341" xr:uid="{1B4AEAAF-9330-4D88-8339-A9BC2F031ABE}"/>
    <cellStyle name="60% - Accent3 2" xfId="131" xr:uid="{F28C93E7-C67E-4D87-8CFD-8E608C385C71}"/>
    <cellStyle name="60% - Accent3 3" xfId="152" xr:uid="{6F490E63-3F89-4F65-9579-060A1E9EA60C}"/>
    <cellStyle name="60% - Accent3 4" xfId="172" xr:uid="{E45D348C-FB1C-46C9-9FC7-D6F35FF9C789}"/>
    <cellStyle name="60% - Accent3 5" xfId="192" xr:uid="{AA8913D5-E4B3-4BAA-A6AF-DB090D582E13}"/>
    <cellStyle name="60% - Accent3 6" xfId="221" xr:uid="{31D4BC8F-4FB7-4839-830D-F76B2E4F2A84}"/>
    <cellStyle name="60% - Accent3 7" xfId="241" xr:uid="{B0DAD320-9E7D-43A9-A003-F6021FCB097E}"/>
    <cellStyle name="60% - Accent3 8" xfId="261" xr:uid="{3C7C0FE2-AC2E-48BA-A5E3-F6DF4BA90838}"/>
    <cellStyle name="60% - Accent3 9" xfId="281" xr:uid="{926F3BB4-0827-4717-90F8-BC12BE65D107}"/>
    <cellStyle name="60% - Accent4" xfId="35" builtinId="44" customBuiltin="1"/>
    <cellStyle name="60% - Accent4 10" xfId="304" xr:uid="{ADCB8FC1-A061-47C3-8792-8F1B2811A8B7}"/>
    <cellStyle name="60% - Accent4 11" xfId="324" xr:uid="{7570D4B5-A72B-474C-8A1A-820A60BB112A}"/>
    <cellStyle name="60% - Accent4 12" xfId="344" xr:uid="{8035AE49-F02C-45FE-BF3C-E80BCF715264}"/>
    <cellStyle name="60% - Accent4 2" xfId="134" xr:uid="{18B10F10-6946-4226-A18F-2C78D2AC6E15}"/>
    <cellStyle name="60% - Accent4 3" xfId="155" xr:uid="{CBD13C16-F0CA-43C8-9AE5-B76188780DFF}"/>
    <cellStyle name="60% - Accent4 4" xfId="175" xr:uid="{D9C6D1AA-C8C2-4A0D-BE02-0AC1F1A463BC}"/>
    <cellStyle name="60% - Accent4 5" xfId="195" xr:uid="{2193C085-65EE-472F-B54D-EB49838D1422}"/>
    <cellStyle name="60% - Accent4 6" xfId="224" xr:uid="{F25231AB-D44E-4029-AA4E-2D7BDD57F4FD}"/>
    <cellStyle name="60% - Accent4 7" xfId="244" xr:uid="{58AA0794-25FB-4C1B-92F2-81048AD179EA}"/>
    <cellStyle name="60% - Accent4 8" xfId="264" xr:uid="{9850180B-3E93-40E4-9B31-839DFC69DF67}"/>
    <cellStyle name="60% - Accent4 9" xfId="284" xr:uid="{83E3BD21-4319-43BD-B01C-E6B2FBD644C9}"/>
    <cellStyle name="60% - Accent5" xfId="39" builtinId="48" customBuiltin="1"/>
    <cellStyle name="60% - Accent5 10" xfId="307" xr:uid="{83652363-B176-4D6F-B856-2751DC0500E1}"/>
    <cellStyle name="60% - Accent5 11" xfId="327" xr:uid="{4D97CE7C-3FBF-4FCC-B02E-5240B61B1922}"/>
    <cellStyle name="60% - Accent5 12" xfId="347" xr:uid="{60EAE581-A8A5-4C07-A248-FA91277E8CAE}"/>
    <cellStyle name="60% - Accent5 2" xfId="137" xr:uid="{96FC4AF0-04CF-4180-96B6-01E39FD591E2}"/>
    <cellStyle name="60% - Accent5 3" xfId="158" xr:uid="{103FE39B-F859-436B-A31B-520657D1F11D}"/>
    <cellStyle name="60% - Accent5 4" xfId="178" xr:uid="{C8F81B25-63AF-444E-9AA9-608B3C487E7A}"/>
    <cellStyle name="60% - Accent5 5" xfId="198" xr:uid="{DDEA6A12-E59A-411D-8E39-E958839DD46E}"/>
    <cellStyle name="60% - Accent5 6" xfId="227" xr:uid="{6B0AF76F-06CB-4438-A5D8-349EAC1F73CF}"/>
    <cellStyle name="60% - Accent5 7" xfId="247" xr:uid="{331181D0-7960-4EC5-B36C-26C778B189AE}"/>
    <cellStyle name="60% - Accent5 8" xfId="267" xr:uid="{9C8772C9-A60C-4808-916C-6E0BE5A02C90}"/>
    <cellStyle name="60% - Accent5 9" xfId="287" xr:uid="{8328C9D8-44E9-45A0-A181-E51216230D40}"/>
    <cellStyle name="60% - Accent6" xfId="43" builtinId="52" customBuiltin="1"/>
    <cellStyle name="60% - Accent6 10" xfId="310" xr:uid="{AA757E89-5BF6-4C27-A14D-B6B4AACFC322}"/>
    <cellStyle name="60% - Accent6 11" xfId="330" xr:uid="{CCAEEB87-EA89-410C-B8C9-447DED0DBDB3}"/>
    <cellStyle name="60% - Accent6 12" xfId="350" xr:uid="{17865922-AA5C-45AA-A693-0987AEB7B708}"/>
    <cellStyle name="60% - Accent6 2" xfId="140" xr:uid="{0769D34E-C03C-4653-B457-3984C4011D1C}"/>
    <cellStyle name="60% - Accent6 3" xfId="161" xr:uid="{E46A0320-3E5C-4358-886B-FB5AC899636A}"/>
    <cellStyle name="60% - Accent6 4" xfId="181" xr:uid="{8ED122EA-8F7C-4625-A1CF-0579932E306F}"/>
    <cellStyle name="60% - Accent6 5" xfId="201" xr:uid="{A4F0F8AC-8D4A-4B26-88AA-1E1C0183FA12}"/>
    <cellStyle name="60% - Accent6 6" xfId="230" xr:uid="{1912D7E8-D934-4C5D-A399-31B49788962E}"/>
    <cellStyle name="60% - Accent6 7" xfId="250" xr:uid="{DBEB637C-0539-40BC-8291-625A892F6621}"/>
    <cellStyle name="60% - Accent6 8" xfId="270" xr:uid="{1C844A6A-F1BA-46AB-B87E-E872B31165EC}"/>
    <cellStyle name="60% - Accent6 9" xfId="290" xr:uid="{46015892-E6DE-4BCD-B207-08FDDE93498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Currency" xfId="1" builtinId="4"/>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141" xr:uid="{2D066276-FEFE-42DA-9438-9BA9FE3C3A32}"/>
    <cellStyle name="Input" xfId="12" builtinId="20" customBuiltin="1"/>
    <cellStyle name="Linked Cell" xfId="15" builtinId="24" customBuiltin="1"/>
    <cellStyle name="Neutral" xfId="11" builtinId="28" customBuiltin="1"/>
    <cellStyle name="Neutral 2" xfId="121" xr:uid="{7195AB11-F16B-4F4B-86FC-0F618CBA9289}"/>
    <cellStyle name="Normal" xfId="0" builtinId="0"/>
    <cellStyle name="Normal 10" xfId="231" xr:uid="{32CAD7A4-A26B-4666-8ED6-B9CD76D257E0}"/>
    <cellStyle name="Normal 11" xfId="251" xr:uid="{8F6B0F23-707E-4D40-A635-DB8F74DBD76F}"/>
    <cellStyle name="Normal 12" xfId="271" xr:uid="{38493ED2-A626-4B58-B21D-29B311D7FFF2}"/>
    <cellStyle name="Normal 13" xfId="291" xr:uid="{24F848B6-CD6D-44C2-B89F-E2AE29491D0F}"/>
    <cellStyle name="Normal 14" xfId="311" xr:uid="{D7B6D3C1-BA05-458B-BADB-E3361510B214}"/>
    <cellStyle name="Normal 15" xfId="331" xr:uid="{A63CD49A-6F00-4896-86F1-14D49213FE15}"/>
    <cellStyle name="Normal 2" xfId="3" xr:uid="{00000000-0005-0000-0000-00003E000000}"/>
    <cellStyle name="Normal 2 2" xfId="47" xr:uid="{00000000-0005-0000-0000-00003F000000}"/>
    <cellStyle name="Normal 3" xfId="44" xr:uid="{00000000-0005-0000-0000-000040000000}"/>
    <cellStyle name="Normal 3 2" xfId="60" xr:uid="{00000000-0005-0000-0000-000041000000}"/>
    <cellStyle name="Normal 3 2 2" xfId="102" xr:uid="{00000000-0005-0000-0000-000041000000}"/>
    <cellStyle name="Normal 3 3" xfId="74" xr:uid="{00000000-0005-0000-0000-000042000000}"/>
    <cellStyle name="Normal 3 3 2" xfId="116" xr:uid="{00000000-0005-0000-0000-000042000000}"/>
    <cellStyle name="Normal 3 4" xfId="88" xr:uid="{00000000-0005-0000-0000-000040000000}"/>
    <cellStyle name="Normal 4" xfId="46" xr:uid="{00000000-0005-0000-0000-000043000000}"/>
    <cellStyle name="Normal 5" xfId="119" xr:uid="{8594D136-F649-4534-8707-CF1C20F00394}"/>
    <cellStyle name="Normal 6" xfId="142" xr:uid="{B22359A0-C9E5-47EF-A23A-1F9057C76D13}"/>
    <cellStyle name="Normal 7" xfId="162" xr:uid="{994C4AC0-3093-416C-9BA1-682D5A5A221E}"/>
    <cellStyle name="Normal 8" xfId="182" xr:uid="{6F5FBE14-9945-45BA-B44B-1FD9DBDB270C}"/>
    <cellStyle name="Normal 9" xfId="211" xr:uid="{62BCF41A-D9C9-4908-8837-DC431D514356}"/>
    <cellStyle name="Normal_September" xfId="2" xr:uid="{00000000-0005-0000-0000-000044000000}"/>
    <cellStyle name="Note 10" xfId="272" xr:uid="{C63AFAD4-F8FC-4CCC-8518-25AAB9ABE1E5}"/>
    <cellStyle name="Note 11" xfId="292" xr:uid="{E25D80DB-2802-4B34-A1D5-20572BC56BD3}"/>
    <cellStyle name="Note 12" xfId="312" xr:uid="{0CDA8BE5-F9AB-434F-8738-950B8FA50F28}"/>
    <cellStyle name="Note 13" xfId="332" xr:uid="{59A875D0-2F8B-4CB0-8466-3C15017CE06D}"/>
    <cellStyle name="Note 2" xfId="45" xr:uid="{00000000-0005-0000-0000-000045000000}"/>
    <cellStyle name="Note 2 2" xfId="61" xr:uid="{00000000-0005-0000-0000-000046000000}"/>
    <cellStyle name="Note 2 2 2" xfId="103" xr:uid="{00000000-0005-0000-0000-000046000000}"/>
    <cellStyle name="Note 2 3" xfId="75" xr:uid="{00000000-0005-0000-0000-000047000000}"/>
    <cellStyle name="Note 2 3 2" xfId="117" xr:uid="{00000000-0005-0000-0000-000047000000}"/>
    <cellStyle name="Note 2 4" xfId="89" xr:uid="{00000000-0005-0000-0000-000045000000}"/>
    <cellStyle name="Note 3" xfId="122" xr:uid="{22BDAE79-47C6-4CB0-942F-72F43D6B8C33}"/>
    <cellStyle name="Note 4" xfId="143" xr:uid="{31424C95-CDE4-4A7E-82BE-F5BEA650455C}"/>
    <cellStyle name="Note 5" xfId="163" xr:uid="{5047826D-214A-4FA2-AA37-AF264CD39A7B}"/>
    <cellStyle name="Note 6" xfId="183" xr:uid="{D2348715-7E95-4A51-BC84-5A8C49D3C9EE}"/>
    <cellStyle name="Note 7" xfId="212" xr:uid="{E6185DB3-A86F-4D8C-BF69-07ADA019C49D}"/>
    <cellStyle name="Note 8" xfId="232" xr:uid="{56C5C132-971B-49CB-959F-3A65D8B249FE}"/>
    <cellStyle name="Note 9" xfId="252" xr:uid="{96443CC5-C236-441F-8D84-CE676EC8177E}"/>
    <cellStyle name="Output" xfId="13" builtinId="21" customBuiltin="1"/>
    <cellStyle name="Percent" xfId="118" builtinId="5"/>
    <cellStyle name="Style 1" xfId="202" xr:uid="{96241A42-ED4C-4E67-B2B3-39F6B35B7F70}"/>
    <cellStyle name="Style 2" xfId="203" xr:uid="{5837D109-B3E1-4E6E-A288-615AA7240013}"/>
    <cellStyle name="Style 3" xfId="204" xr:uid="{04841AA2-E24D-453C-9672-463018513F0F}"/>
    <cellStyle name="Style 4" xfId="205" xr:uid="{EFA8BE46-3C10-4BB9-B230-E17756AB5B16}"/>
    <cellStyle name="Style 5" xfId="206" xr:uid="{8551449B-CD17-4C1B-8016-42D3DAD09ACE}"/>
    <cellStyle name="Style 6" xfId="207" xr:uid="{41D6B0CC-328E-4180-A000-D29DB0F75BB9}"/>
    <cellStyle name="Style 7" xfId="208" xr:uid="{21B5FC65-5A10-4477-8C09-DF9E659F77BF}"/>
    <cellStyle name="Style 8" xfId="209" xr:uid="{282D75F6-9130-47E4-9121-5C2F06138A28}"/>
    <cellStyle name="Style 9" xfId="210" xr:uid="{417B081E-192C-4721-9432-9DC65E0F42D8}"/>
    <cellStyle name="Title" xfId="4" builtinId="15" customBuiltin="1"/>
    <cellStyle name="Title 2" xfId="120" xr:uid="{643B0556-8C83-4785-B7F3-5899A5BA14D1}"/>
    <cellStyle name="Total" xfId="19" builtinId="25" customBuiltin="1"/>
    <cellStyle name="Warning Text" xfId="17" builtinId="11" customBuiltin="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s>
  <tableStyles count="0" defaultTableStyle="TableStyleMedium9" defaultPivotStyle="PivotStyleLight16"/>
  <colors>
    <mruColors>
      <color rgb="FF018799"/>
      <color rgb="FF38E86E"/>
      <color rgb="FF006699"/>
      <color rgb="FF009999"/>
      <color rgb="FF649AB0"/>
      <color rgb="FF00B8B4"/>
      <color rgb="FF96B3D6"/>
      <color rgb="FFD8E3F0"/>
      <color rgb="FF6A95C8"/>
      <color rgb="FF95AB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a:t>
            </a:r>
            <a:r>
              <a:rPr lang="en-US" b="1" baseline="0">
                <a:solidFill>
                  <a:sysClr val="windowText" lastClr="000000"/>
                </a:solidFill>
              </a:rPr>
              <a:t> VALUE OF ALL CONSTRUCTION*</a:t>
            </a:r>
          </a:p>
          <a:p>
            <a:pPr>
              <a:defRPr b="1">
                <a:solidFill>
                  <a:sysClr val="windowText" lastClr="000000"/>
                </a:solidFill>
              </a:defRPr>
            </a:pPr>
            <a:r>
              <a:rPr lang="en-US" b="1" baseline="0">
                <a:solidFill>
                  <a:sysClr val="windowText" lastClr="000000"/>
                </a:solidFill>
              </a:rPr>
              <a:t>FY2025 Q1 - $168,63,244.25</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9B93-4AE1-ABC4-9D1ECA276599}"/>
              </c:ext>
            </c:extLst>
          </c:dPt>
          <c:dPt>
            <c:idx val="1"/>
            <c:invertIfNegative val="0"/>
            <c:bubble3D val="0"/>
            <c:spPr>
              <a:solidFill>
                <a:srgbClr val="7EABC4"/>
              </a:solidFill>
              <a:ln>
                <a:noFill/>
              </a:ln>
              <a:effectLst/>
              <a:sp3d/>
            </c:spPr>
            <c:extLst>
              <c:ext xmlns:c16="http://schemas.microsoft.com/office/drawing/2014/chart" uri="{C3380CC4-5D6E-409C-BE32-E72D297353CC}">
                <c16:uniqueId val="{00000002-9B93-4AE1-ABC4-9D1ECA276599}"/>
              </c:ext>
            </c:extLst>
          </c:dPt>
          <c:dPt>
            <c:idx val="2"/>
            <c:invertIfNegative val="0"/>
            <c:bubble3D val="0"/>
            <c:spPr>
              <a:solidFill>
                <a:srgbClr val="608E8C"/>
              </a:solidFill>
              <a:ln>
                <a:noFill/>
              </a:ln>
              <a:effectLst/>
              <a:sp3d/>
            </c:spPr>
            <c:extLst>
              <c:ext xmlns:c16="http://schemas.microsoft.com/office/drawing/2014/chart" uri="{C3380CC4-5D6E-409C-BE32-E72D297353CC}">
                <c16:uniqueId val="{00000003-9B93-4AE1-ABC4-9D1ECA276599}"/>
              </c:ext>
            </c:extLst>
          </c:dPt>
          <c:dLbls>
            <c:dLbl>
              <c:idx val="0"/>
              <c:layout>
                <c:manualLayout>
                  <c:x val="8.3194675540765387E-3"/>
                  <c:y val="-3.24073038828050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93-4AE1-ABC4-9D1ECA276599}"/>
                </c:ext>
              </c:extLst>
            </c:dLbl>
            <c:dLbl>
              <c:idx val="1"/>
              <c:layout>
                <c:manualLayout>
                  <c:x val="1.1092623405435386E-2"/>
                  <c:y val="-3.3060864108938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93-4AE1-ABC4-9D1ECA276599}"/>
                </c:ext>
              </c:extLst>
            </c:dLbl>
            <c:dLbl>
              <c:idx val="2"/>
              <c:layout>
                <c:manualLayout>
                  <c:x val="1.1092623405435386E-2"/>
                  <c:y val="-3.70370370370370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93-4AE1-ABC4-9D1ECA2765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'QTR Stats'!$B$23:$B$25</c:f>
              <c:numCache>
                <c:formatCode>d\-mmm</c:formatCode>
                <c:ptCount val="3"/>
                <c:pt idx="0" formatCode="mmm\-yy">
                  <c:v>45474</c:v>
                </c:pt>
                <c:pt idx="1">
                  <c:v>45528</c:v>
                </c:pt>
                <c:pt idx="2">
                  <c:v>45559</c:v>
                </c:pt>
              </c:numCache>
            </c:numRef>
          </c:cat>
          <c:val>
            <c:numRef>
              <c:f>'QTR Stats'!$C$23:$C$25</c:f>
              <c:numCache>
                <c:formatCode>_("$"* #,##0.00_);_("$"* \(#,##0.00\);_("$"* "-"??_);_(@_)</c:formatCode>
                <c:ptCount val="3"/>
                <c:pt idx="0">
                  <c:v>60222637.349999987</c:v>
                </c:pt>
                <c:pt idx="1">
                  <c:v>54201575.759999983</c:v>
                </c:pt>
                <c:pt idx="2">
                  <c:v>53739031.140000001</c:v>
                </c:pt>
              </c:numCache>
            </c:numRef>
          </c:val>
          <c:extLst>
            <c:ext xmlns:c16="http://schemas.microsoft.com/office/drawing/2014/chart" uri="{C3380CC4-5D6E-409C-BE32-E72D297353CC}">
              <c16:uniqueId val="{00000000-9B93-4AE1-ABC4-9D1ECA276599}"/>
            </c:ext>
          </c:extLst>
        </c:ser>
        <c:dLbls>
          <c:showLegendKey val="0"/>
          <c:showVal val="0"/>
          <c:showCatName val="0"/>
          <c:showSerName val="0"/>
          <c:showPercent val="0"/>
          <c:showBubbleSize val="0"/>
        </c:dLbls>
        <c:gapWidth val="150"/>
        <c:shape val="box"/>
        <c:axId val="783302063"/>
        <c:axId val="783302543"/>
        <c:axId val="0"/>
      </c:bar3DChart>
      <c:dateAx>
        <c:axId val="783302063"/>
        <c:scaling>
          <c:orientation val="minMax"/>
        </c:scaling>
        <c:delete val="0"/>
        <c:axPos val="b"/>
        <c:title>
          <c:tx>
            <c:rich>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r>
                  <a:rPr lang="en-US" sz="900" b="1">
                    <a:solidFill>
                      <a:sysClr val="windowText" lastClr="000000"/>
                    </a:solidFill>
                  </a:rPr>
                  <a:t>* All construction includes new residential construction, remodels, miscellaneous structures (garages, sheds, etc.), assembly, business, educational, hazardous and institutionsl structures.</a:t>
                </a:r>
              </a:p>
            </c:rich>
          </c:tx>
          <c:layout>
            <c:manualLayout>
              <c:xMode val="edge"/>
              <c:yMode val="edge"/>
              <c:x val="0.15620990387848774"/>
              <c:y val="0.81144126800848093"/>
            </c:manualLayout>
          </c:layout>
          <c:overlay val="0"/>
          <c:spPr>
            <a:noFill/>
            <a:ln>
              <a:noFill/>
            </a:ln>
            <a:effectLst/>
          </c:spPr>
          <c:txPr>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endParaRPr lang="en-US"/>
            </a:p>
          </c:txPr>
        </c:title>
        <c:numFmt formatCode="mmm\-yy"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543"/>
        <c:crosses val="autoZero"/>
        <c:auto val="1"/>
        <c:lblOffset val="100"/>
        <c:baseTimeUnit val="months"/>
      </c:dateAx>
      <c:valAx>
        <c:axId val="783302543"/>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06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DWELLING</a:t>
            </a:r>
            <a:r>
              <a:rPr lang="en-US" b="1" baseline="0">
                <a:solidFill>
                  <a:sysClr val="windowText" lastClr="000000"/>
                </a:solidFill>
              </a:rPr>
              <a:t> UNITS PERMITTED FY25 Q1</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688308968255654"/>
          <c:y val="0.1011866526605525"/>
          <c:w val="0.58815529040248138"/>
          <c:h val="0.85037466448549148"/>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5-9AD8-463B-8AB9-E08E8D9A7188}"/>
              </c:ext>
            </c:extLst>
          </c:dPt>
          <c:dPt>
            <c:idx val="1"/>
            <c:bubble3D val="0"/>
            <c:spPr>
              <a:solidFill>
                <a:srgbClr val="619099"/>
              </a:solidFill>
              <a:ln w="19050">
                <a:solidFill>
                  <a:schemeClr val="lt1"/>
                </a:solidFill>
              </a:ln>
              <a:effectLst/>
            </c:spPr>
            <c:extLst>
              <c:ext xmlns:c16="http://schemas.microsoft.com/office/drawing/2014/chart" uri="{C3380CC4-5D6E-409C-BE32-E72D297353CC}">
                <c16:uniqueId val="{00000003-9AD8-463B-8AB9-E08E8D9A7188}"/>
              </c:ext>
            </c:extLst>
          </c:dPt>
          <c:dPt>
            <c:idx val="2"/>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4-9AD8-463B-8AB9-E08E8D9A7188}"/>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9AD8-463B-8AB9-E08E8D9A71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3F6-41FF-BD1E-D5E48D02C7B8}"/>
              </c:ext>
            </c:extLst>
          </c:dPt>
          <c:dPt>
            <c:idx val="5"/>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9AD8-463B-8AB9-E08E8D9A7188}"/>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63F6-41FF-BD1E-D5E48D02C7B8}"/>
              </c:ext>
            </c:extLst>
          </c:dPt>
          <c:dLbls>
            <c:dLbl>
              <c:idx val="0"/>
              <c:layout>
                <c:manualLayout>
                  <c:x val="-5.7175174977608711E-2"/>
                  <c:y val="8.1805771642068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AD8-463B-8AB9-E08E8D9A7188}"/>
                </c:ext>
              </c:extLst>
            </c:dLbl>
            <c:dLbl>
              <c:idx val="3"/>
              <c:layout>
                <c:manualLayout>
                  <c:x val="0.19976740438533924"/>
                  <c:y val="-0.157885352221457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D8-463B-8AB9-E08E8D9A7188}"/>
                </c:ext>
              </c:extLst>
            </c:dLbl>
            <c:dLbl>
              <c:idx val="4"/>
              <c:delete val="1"/>
              <c:extLst>
                <c:ext xmlns:c15="http://schemas.microsoft.com/office/drawing/2012/chart" uri="{CE6537A1-D6FC-4f65-9D91-7224C49458BB}"/>
                <c:ext xmlns:c16="http://schemas.microsoft.com/office/drawing/2014/chart" uri="{C3380CC4-5D6E-409C-BE32-E72D297353CC}">
                  <c16:uniqueId val="{00000009-63F6-41FF-BD1E-D5E48D02C7B8}"/>
                </c:ext>
              </c:extLst>
            </c:dLbl>
            <c:dLbl>
              <c:idx val="5"/>
              <c:layout>
                <c:manualLayout>
                  <c:x val="-1.4747190718827045E-2"/>
                  <c:y val="3.7059097432018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D8-463B-8AB9-E08E8D9A718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Stats'!$A$3:$A$9</c:f>
              <c:strCache>
                <c:ptCount val="7"/>
                <c:pt idx="0">
                  <c:v>Single Dwelling Attached*</c:v>
                </c:pt>
                <c:pt idx="1">
                  <c:v>Single Dwelling Detached</c:v>
                </c:pt>
                <c:pt idx="2">
                  <c:v>Duplex</c:v>
                </c:pt>
                <c:pt idx="3">
                  <c:v>Multi-Dwelling Apt</c:v>
                </c:pt>
                <c:pt idx="4">
                  <c:v>Multi-Dwelling Condo</c:v>
                </c:pt>
                <c:pt idx="5">
                  <c:v>Townhouse Exemption Development**</c:v>
                </c:pt>
                <c:pt idx="6">
                  <c:v>ADU</c:v>
                </c:pt>
              </c:strCache>
            </c:strRef>
          </c:cat>
          <c:val>
            <c:numRef>
              <c:f>'QTR Stats'!$B$3:$B$9</c:f>
              <c:numCache>
                <c:formatCode>General</c:formatCode>
                <c:ptCount val="7"/>
                <c:pt idx="0">
                  <c:v>5</c:v>
                </c:pt>
                <c:pt idx="1">
                  <c:v>28</c:v>
                </c:pt>
                <c:pt idx="2">
                  <c:v>6</c:v>
                </c:pt>
                <c:pt idx="3">
                  <c:v>128</c:v>
                </c:pt>
                <c:pt idx="4">
                  <c:v>0</c:v>
                </c:pt>
                <c:pt idx="5">
                  <c:v>8</c:v>
                </c:pt>
                <c:pt idx="6" formatCode="0">
                  <c:v>1</c:v>
                </c:pt>
              </c:numCache>
            </c:numRef>
          </c:val>
          <c:extLst>
            <c:ext xmlns:c16="http://schemas.microsoft.com/office/drawing/2014/chart" uri="{C3380CC4-5D6E-409C-BE32-E72D297353CC}">
              <c16:uniqueId val="{00000000-9AD8-463B-8AB9-E08E8D9A7188}"/>
            </c:ext>
          </c:extLst>
        </c:ser>
        <c:dLbls>
          <c:showLegendKey val="0"/>
          <c:showVal val="0"/>
          <c:showCatName val="0"/>
          <c:showSerName val="0"/>
          <c:showPercent val="0"/>
          <c:showBubbleSize val="0"/>
          <c:showLeaderLines val="1"/>
        </c:dLbls>
        <c:firstSliceAng val="46"/>
      </c:pieChart>
      <c:spPr>
        <a:noFill/>
        <a:ln>
          <a:noFill/>
        </a:ln>
        <a:effectLst/>
      </c:spPr>
    </c:plotArea>
    <c:legend>
      <c:legendPos val="b"/>
      <c:legendEntry>
        <c:idx val="4"/>
        <c:delete val="1"/>
      </c:legendEntry>
      <c:layout>
        <c:manualLayout>
          <c:xMode val="edge"/>
          <c:yMode val="edge"/>
          <c:x val="3.1052853924575106E-2"/>
          <c:y val="0.11247688731385551"/>
          <c:w val="0.27948830957533816"/>
          <c:h val="0.81765036608802"/>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BUILDING</a:t>
            </a:r>
            <a:r>
              <a:rPr lang="en-US" b="1" baseline="0">
                <a:solidFill>
                  <a:schemeClr val="tx1"/>
                </a:solidFill>
              </a:rPr>
              <a:t> PERMITS ISSUED FY25 Q1</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931791125841938"/>
          <c:y val="0.15023968023025591"/>
          <c:w val="0.59503114516277145"/>
          <c:h val="0.81742074204139448"/>
        </c:manualLayout>
      </c:layout>
      <c:doughnutChart>
        <c:varyColors val="1"/>
        <c:ser>
          <c:idx val="0"/>
          <c:order val="0"/>
          <c:dPt>
            <c:idx val="0"/>
            <c:bubble3D val="0"/>
            <c:spPr>
              <a:solidFill>
                <a:srgbClr val="00B8B4"/>
              </a:solidFill>
              <a:ln w="19050">
                <a:solidFill>
                  <a:schemeClr val="lt1"/>
                </a:solidFill>
              </a:ln>
              <a:effectLst/>
            </c:spPr>
            <c:extLst>
              <c:ext xmlns:c16="http://schemas.microsoft.com/office/drawing/2014/chart" uri="{C3380CC4-5D6E-409C-BE32-E72D297353CC}">
                <c16:uniqueId val="{00000004-467E-4F62-A3D6-379A251DE9A2}"/>
              </c:ext>
            </c:extLst>
          </c:dPt>
          <c:dPt>
            <c:idx val="1"/>
            <c:bubble3D val="0"/>
            <c:spPr>
              <a:solidFill>
                <a:srgbClr val="018799"/>
              </a:solidFill>
              <a:ln w="19050">
                <a:solidFill>
                  <a:schemeClr val="lt1"/>
                </a:solidFill>
              </a:ln>
              <a:effectLst/>
            </c:spPr>
            <c:extLst>
              <c:ext xmlns:c16="http://schemas.microsoft.com/office/drawing/2014/chart" uri="{C3380CC4-5D6E-409C-BE32-E72D297353CC}">
                <c16:uniqueId val="{00000003-467E-4F62-A3D6-379A251DE9A2}"/>
              </c:ext>
            </c:extLst>
          </c:dPt>
          <c:dPt>
            <c:idx val="2"/>
            <c:bubble3D val="0"/>
            <c:spPr>
              <a:solidFill>
                <a:srgbClr val="6A95C8"/>
              </a:solidFill>
              <a:ln w="19050">
                <a:solidFill>
                  <a:schemeClr val="lt1"/>
                </a:solidFill>
              </a:ln>
              <a:effectLst/>
            </c:spPr>
            <c:extLst>
              <c:ext xmlns:c16="http://schemas.microsoft.com/office/drawing/2014/chart" uri="{C3380CC4-5D6E-409C-BE32-E72D297353CC}">
                <c16:uniqueId val="{00000002-467E-4F62-A3D6-379A251DE9A2}"/>
              </c:ext>
            </c:extLst>
          </c:dPt>
          <c:dPt>
            <c:idx val="3"/>
            <c:bubble3D val="0"/>
            <c:spPr>
              <a:solidFill>
                <a:srgbClr val="95ABBD"/>
              </a:solidFill>
              <a:ln w="19050">
                <a:solidFill>
                  <a:schemeClr val="lt1"/>
                </a:solidFill>
              </a:ln>
              <a:effectLst/>
            </c:spPr>
            <c:extLst>
              <c:ext xmlns:c16="http://schemas.microsoft.com/office/drawing/2014/chart" uri="{C3380CC4-5D6E-409C-BE32-E72D297353CC}">
                <c16:uniqueId val="{00000001-467E-4F62-A3D6-379A251DE9A2}"/>
              </c:ext>
            </c:extLst>
          </c:dPt>
          <c:dPt>
            <c:idx val="4"/>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467E-4F62-A3D6-379A251DE9A2}"/>
              </c:ext>
            </c:extLst>
          </c:dPt>
          <c:dLbls>
            <c:dLbl>
              <c:idx val="4"/>
              <c:layout>
                <c:manualLayout>
                  <c:x val="7.9731415602220371E-2"/>
                  <c:y val="-4.315160768053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67E-4F62-A3D6-379A251DE9A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Stats'!$A$15:$A$19</c:f>
              <c:strCache>
                <c:ptCount val="5"/>
                <c:pt idx="0">
                  <c:v>Building</c:v>
                </c:pt>
                <c:pt idx="1">
                  <c:v>Electrical</c:v>
                </c:pt>
                <c:pt idx="2">
                  <c:v>Plumbing</c:v>
                </c:pt>
                <c:pt idx="3">
                  <c:v>Mechanical</c:v>
                </c:pt>
                <c:pt idx="4">
                  <c:v>Demolition</c:v>
                </c:pt>
              </c:strCache>
            </c:strRef>
          </c:cat>
          <c:val>
            <c:numRef>
              <c:f>'QTR Stats'!$B$15:$B$19</c:f>
              <c:numCache>
                <c:formatCode>General</c:formatCode>
                <c:ptCount val="5"/>
                <c:pt idx="0">
                  <c:v>566</c:v>
                </c:pt>
                <c:pt idx="1">
                  <c:v>434</c:v>
                </c:pt>
                <c:pt idx="2">
                  <c:v>230</c:v>
                </c:pt>
                <c:pt idx="3">
                  <c:v>349</c:v>
                </c:pt>
                <c:pt idx="4">
                  <c:v>23</c:v>
                </c:pt>
              </c:numCache>
            </c:numRef>
          </c:val>
          <c:extLst>
            <c:ext xmlns:c16="http://schemas.microsoft.com/office/drawing/2014/chart" uri="{C3380CC4-5D6E-409C-BE32-E72D297353CC}">
              <c16:uniqueId val="{00000000-467E-4F62-A3D6-379A251DE9A2}"/>
            </c:ext>
          </c:extLst>
        </c:ser>
        <c:dLbls>
          <c:showLegendKey val="0"/>
          <c:showVal val="0"/>
          <c:showCatName val="0"/>
          <c:showSerName val="0"/>
          <c:showPercent val="0"/>
          <c:showBubbleSize val="0"/>
          <c:showLeaderLines val="1"/>
        </c:dLbls>
        <c:firstSliceAng val="69"/>
        <c:holeSize val="57"/>
      </c:doughnutChart>
      <c:spPr>
        <a:noFill/>
        <a:ln>
          <a:noFill/>
        </a:ln>
        <a:effectLst>
          <a:outerShdw blurRad="12700" dist="50800" sx="96000" sy="96000" algn="ctr" rotWithShape="0">
            <a:srgbClr val="000000">
              <a:alpha val="43137"/>
            </a:srgbClr>
          </a:outerShdw>
        </a:effectLst>
      </c:spPr>
    </c:plotArea>
    <c:legend>
      <c:legendPos val="b"/>
      <c:layout>
        <c:manualLayout>
          <c:xMode val="edge"/>
          <c:yMode val="edge"/>
          <c:x val="4.9307883731379398E-2"/>
          <c:y val="0.2021443291029279"/>
          <c:w val="0.19640878477527066"/>
          <c:h val="0.6108653709480952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a:t>
            </a:r>
            <a:r>
              <a:rPr lang="en-US" b="1" baseline="0">
                <a:solidFill>
                  <a:sysClr val="windowText" lastClr="000000"/>
                </a:solidFill>
              </a:rPr>
              <a:t> VALUE OF ALL CONSTRUCTION*</a:t>
            </a:r>
          </a:p>
          <a:p>
            <a:pPr>
              <a:defRPr b="1">
                <a:solidFill>
                  <a:sysClr val="windowText" lastClr="000000"/>
                </a:solidFill>
              </a:defRPr>
            </a:pPr>
            <a:r>
              <a:rPr lang="en-US" b="1" baseline="0">
                <a:solidFill>
                  <a:sysClr val="windowText" lastClr="000000"/>
                </a:solidFill>
              </a:rPr>
              <a:t>FY2025 Q2 - $58,649,553.40</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20DA-4AB1-8291-3C2B9E78446E}"/>
              </c:ext>
            </c:extLst>
          </c:dPt>
          <c:dPt>
            <c:idx val="1"/>
            <c:invertIfNegative val="0"/>
            <c:bubble3D val="0"/>
            <c:spPr>
              <a:solidFill>
                <a:srgbClr val="7EABC4"/>
              </a:solidFill>
              <a:ln>
                <a:noFill/>
              </a:ln>
              <a:effectLst/>
              <a:sp3d/>
            </c:spPr>
            <c:extLst>
              <c:ext xmlns:c16="http://schemas.microsoft.com/office/drawing/2014/chart" uri="{C3380CC4-5D6E-409C-BE32-E72D297353CC}">
                <c16:uniqueId val="{00000003-20DA-4AB1-8291-3C2B9E78446E}"/>
              </c:ext>
            </c:extLst>
          </c:dPt>
          <c:dPt>
            <c:idx val="2"/>
            <c:invertIfNegative val="0"/>
            <c:bubble3D val="0"/>
            <c:spPr>
              <a:solidFill>
                <a:srgbClr val="608E8C"/>
              </a:solidFill>
              <a:ln>
                <a:noFill/>
              </a:ln>
              <a:effectLst/>
              <a:sp3d/>
            </c:spPr>
            <c:extLst>
              <c:ext xmlns:c16="http://schemas.microsoft.com/office/drawing/2014/chart" uri="{C3380CC4-5D6E-409C-BE32-E72D297353CC}">
                <c16:uniqueId val="{00000005-20DA-4AB1-8291-3C2B9E78446E}"/>
              </c:ext>
            </c:extLst>
          </c:dPt>
          <c:dLbls>
            <c:dLbl>
              <c:idx val="0"/>
              <c:layout>
                <c:manualLayout>
                  <c:x val="8.3195393122017167E-3"/>
                  <c:y val="-5.04806529194950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DA-4AB1-8291-3C2B9E78446E}"/>
                </c:ext>
              </c:extLst>
            </c:dLbl>
            <c:dLbl>
              <c:idx val="1"/>
              <c:layout>
                <c:manualLayout>
                  <c:x val="1.1092623405435386E-2"/>
                  <c:y val="-3.3060864108938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0DA-4AB1-8291-3C2B9E78446E}"/>
                </c:ext>
              </c:extLst>
            </c:dLbl>
            <c:dLbl>
              <c:idx val="2"/>
              <c:layout>
                <c:manualLayout>
                  <c:x val="1.1092623405435386E-2"/>
                  <c:y val="-3.70370370370370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DA-4AB1-8291-3C2B9E78446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'QTR Stats'!$J$23:$J$25</c:f>
              <c:strCache>
                <c:ptCount val="3"/>
                <c:pt idx="0">
                  <c:v>Oct</c:v>
                </c:pt>
                <c:pt idx="1">
                  <c:v>Nov</c:v>
                </c:pt>
                <c:pt idx="2">
                  <c:v>Dec</c:v>
                </c:pt>
              </c:strCache>
            </c:strRef>
          </c:cat>
          <c:val>
            <c:numRef>
              <c:f>'QTR Stats'!$K$23:$K$25</c:f>
              <c:numCache>
                <c:formatCode>_("$"* #,##0.00_);_("$"* \(#,##0.00\);_("$"* "-"??_);_(@_)</c:formatCode>
                <c:ptCount val="3"/>
                <c:pt idx="0">
                  <c:v>19778896.469999999</c:v>
                </c:pt>
                <c:pt idx="1">
                  <c:v>26988502.050000004</c:v>
                </c:pt>
                <c:pt idx="2">
                  <c:v>11882154.879999999</c:v>
                </c:pt>
              </c:numCache>
            </c:numRef>
          </c:val>
          <c:extLst>
            <c:ext xmlns:c16="http://schemas.microsoft.com/office/drawing/2014/chart" uri="{C3380CC4-5D6E-409C-BE32-E72D297353CC}">
              <c16:uniqueId val="{00000006-20DA-4AB1-8291-3C2B9E78446E}"/>
            </c:ext>
          </c:extLst>
        </c:ser>
        <c:dLbls>
          <c:showLegendKey val="0"/>
          <c:showVal val="0"/>
          <c:showCatName val="0"/>
          <c:showSerName val="0"/>
          <c:showPercent val="0"/>
          <c:showBubbleSize val="0"/>
        </c:dLbls>
        <c:gapWidth val="150"/>
        <c:shape val="box"/>
        <c:axId val="783302063"/>
        <c:axId val="783302543"/>
        <c:axId val="0"/>
      </c:bar3DChart>
      <c:catAx>
        <c:axId val="783302063"/>
        <c:scaling>
          <c:orientation val="minMax"/>
        </c:scaling>
        <c:delete val="0"/>
        <c:axPos val="b"/>
        <c:title>
          <c:tx>
            <c:rich>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r>
                  <a:rPr lang="en-US" sz="900" b="1">
                    <a:solidFill>
                      <a:sysClr val="windowText" lastClr="000000"/>
                    </a:solidFill>
                  </a:rPr>
                  <a:t>* All construction includes new residential construction, remodels, miscellaneous structures (garages, sheds, etc.), assembly, business, educational, hazardous and institutionsl structures.</a:t>
                </a:r>
              </a:p>
            </c:rich>
          </c:tx>
          <c:layout>
            <c:manualLayout>
              <c:xMode val="edge"/>
              <c:yMode val="edge"/>
              <c:x val="0.15620990387848774"/>
              <c:y val="0.81144126800848093"/>
            </c:manualLayout>
          </c:layout>
          <c:overlay val="0"/>
          <c:spPr>
            <a:noFill/>
            <a:ln>
              <a:noFill/>
            </a:ln>
            <a:effectLst/>
          </c:spPr>
          <c:txPr>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543"/>
        <c:crosses val="autoZero"/>
        <c:auto val="1"/>
        <c:lblAlgn val="ctr"/>
        <c:lblOffset val="100"/>
        <c:noMultiLvlLbl val="0"/>
      </c:catAx>
      <c:valAx>
        <c:axId val="783302543"/>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06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DWELLING</a:t>
            </a:r>
            <a:r>
              <a:rPr lang="en-US" b="1" baseline="0"/>
              <a:t> UNITS PERMITTED FY25 Q2</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41310074914856493"/>
          <c:y val="9.7823307917729252E-2"/>
          <c:w val="0.52087429304585575"/>
          <c:h val="0.86093090431565344"/>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664-4F86-9EEE-549639DDFD8D}"/>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E664-4F86-9EEE-549639DDFD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64-4F86-9EEE-549639DDFD8D}"/>
              </c:ext>
            </c:extLst>
          </c:dPt>
          <c:dPt>
            <c:idx val="3"/>
            <c:bubble3D val="0"/>
            <c:spPr>
              <a:solidFill>
                <a:srgbClr val="018799"/>
              </a:solidFill>
              <a:ln w="19050">
                <a:solidFill>
                  <a:schemeClr val="lt1"/>
                </a:solidFill>
              </a:ln>
              <a:effectLst/>
            </c:spPr>
            <c:extLst>
              <c:ext xmlns:c16="http://schemas.microsoft.com/office/drawing/2014/chart" uri="{C3380CC4-5D6E-409C-BE32-E72D297353CC}">
                <c16:uniqueId val="{00000001-E664-4F86-9EEE-549639DDFD8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7-E664-4F86-9EEE-549639DDFD8D}"/>
              </c:ext>
            </c:extLst>
          </c:dPt>
          <c:dPt>
            <c:idx val="5"/>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2-E664-4F86-9EEE-549639DDFD8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6-E664-4F86-9EEE-549639DDFD8D}"/>
              </c:ext>
            </c:extLst>
          </c:dPt>
          <c:dLbls>
            <c:dLbl>
              <c:idx val="0"/>
              <c:delete val="1"/>
              <c:extLst>
                <c:ext xmlns:c15="http://schemas.microsoft.com/office/drawing/2012/chart" uri="{CE6537A1-D6FC-4f65-9D91-7224C49458BB}"/>
                <c:ext xmlns:c16="http://schemas.microsoft.com/office/drawing/2014/chart" uri="{C3380CC4-5D6E-409C-BE32-E72D297353CC}">
                  <c16:uniqueId val="{00000004-E664-4F86-9EEE-549639DDFD8D}"/>
                </c:ext>
              </c:extLst>
            </c:dLbl>
            <c:dLbl>
              <c:idx val="1"/>
              <c:layout>
                <c:manualLayout>
                  <c:x val="-0.1317788603317788"/>
                  <c:y val="3.59283505522919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64-4F86-9EEE-549639DDFD8D}"/>
                </c:ext>
              </c:extLst>
            </c:dLbl>
            <c:dLbl>
              <c:idx val="2"/>
              <c:delete val="1"/>
              <c:extLst>
                <c:ext xmlns:c15="http://schemas.microsoft.com/office/drawing/2012/chart" uri="{CE6537A1-D6FC-4f65-9D91-7224C49458BB}"/>
                <c:ext xmlns:c16="http://schemas.microsoft.com/office/drawing/2014/chart" uri="{C3380CC4-5D6E-409C-BE32-E72D297353CC}">
                  <c16:uniqueId val="{00000005-E664-4F86-9EEE-549639DDFD8D}"/>
                </c:ext>
              </c:extLst>
            </c:dLbl>
            <c:dLbl>
              <c:idx val="3"/>
              <c:layout>
                <c:manualLayout>
                  <c:x val="1.236539001862824E-2"/>
                  <c:y val="-0.215088873917307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64-4F86-9EEE-549639DDFD8D}"/>
                </c:ext>
              </c:extLst>
            </c:dLbl>
            <c:dLbl>
              <c:idx val="4"/>
              <c:layout>
                <c:manualLayout>
                  <c:x val="0.13142885517860264"/>
                  <c:y val="7.7334744939562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664-4F86-9EEE-549639DDFD8D}"/>
                </c:ext>
              </c:extLst>
            </c:dLbl>
            <c:dLbl>
              <c:idx val="5"/>
              <c:layout>
                <c:manualLayout>
                  <c:x val="-1.239084331504447E-3"/>
                  <c:y val="0.213127052236712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64-4F86-9EEE-549639DDFD8D}"/>
                </c:ext>
              </c:extLst>
            </c:dLbl>
            <c:dLbl>
              <c:idx val="6"/>
              <c:layout>
                <c:manualLayout>
                  <c:x val="-8.5571303257003812E-3"/>
                  <c:y val="3.16967794239300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664-4F86-9EEE-549639DDFD8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Stats'!$I$3:$I$9</c:f>
              <c:strCache>
                <c:ptCount val="7"/>
                <c:pt idx="0">
                  <c:v>Single Dwelling Attached*</c:v>
                </c:pt>
                <c:pt idx="1">
                  <c:v>Single Dwelling Detached</c:v>
                </c:pt>
                <c:pt idx="2">
                  <c:v>Duplex</c:v>
                </c:pt>
                <c:pt idx="3">
                  <c:v>Multi-Dwelling Apt</c:v>
                </c:pt>
                <c:pt idx="4">
                  <c:v>Multi-Dwelling Condo</c:v>
                </c:pt>
                <c:pt idx="5">
                  <c:v>Townhouse Exemption Development**</c:v>
                </c:pt>
                <c:pt idx="6">
                  <c:v>ADU</c:v>
                </c:pt>
              </c:strCache>
            </c:strRef>
          </c:cat>
          <c:val>
            <c:numRef>
              <c:f>'QTR Stats'!$J$3:$J$9</c:f>
              <c:numCache>
                <c:formatCode>General</c:formatCode>
                <c:ptCount val="7"/>
                <c:pt idx="0">
                  <c:v>0</c:v>
                </c:pt>
                <c:pt idx="1">
                  <c:v>28</c:v>
                </c:pt>
                <c:pt idx="2">
                  <c:v>0</c:v>
                </c:pt>
                <c:pt idx="3">
                  <c:v>72</c:v>
                </c:pt>
                <c:pt idx="4">
                  <c:v>27</c:v>
                </c:pt>
                <c:pt idx="5">
                  <c:v>34</c:v>
                </c:pt>
                <c:pt idx="6" formatCode="0">
                  <c:v>3</c:v>
                </c:pt>
              </c:numCache>
            </c:numRef>
          </c:val>
          <c:extLst>
            <c:ext xmlns:c16="http://schemas.microsoft.com/office/drawing/2014/chart" uri="{C3380CC4-5D6E-409C-BE32-E72D297353CC}">
              <c16:uniqueId val="{00000000-E664-4F86-9EEE-549639DDFD8D}"/>
            </c:ext>
          </c:extLst>
        </c:ser>
        <c:dLbls>
          <c:showLegendKey val="0"/>
          <c:showVal val="0"/>
          <c:showCatName val="0"/>
          <c:showSerName val="0"/>
          <c:showPercent val="0"/>
          <c:showBubbleSize val="0"/>
          <c:showLeaderLines val="1"/>
        </c:dLbls>
        <c:firstSliceAng val="44"/>
      </c:pieChart>
      <c:spPr>
        <a:noFill/>
        <a:ln>
          <a:noFill/>
        </a:ln>
        <a:effectLst/>
      </c:spPr>
    </c:plotArea>
    <c:legend>
      <c:legendPos val="b"/>
      <c:legendEntry>
        <c:idx val="0"/>
        <c:delete val="1"/>
      </c:legendEntry>
      <c:legendEntry>
        <c:idx val="2"/>
        <c:delete val="1"/>
      </c:legendEntry>
      <c:layout>
        <c:manualLayout>
          <c:xMode val="edge"/>
          <c:yMode val="edge"/>
          <c:x val="2.4587705718453676E-2"/>
          <c:y val="0.12827450033331778"/>
          <c:w val="0.32347710248247341"/>
          <c:h val="0.67115440141853433"/>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BUILDING</a:t>
            </a:r>
            <a:r>
              <a:rPr lang="en-US" b="1" baseline="0">
                <a:solidFill>
                  <a:schemeClr val="tx1"/>
                </a:solidFill>
              </a:rPr>
              <a:t> PERMITS ISSUED FY25 Q2</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931791125841938"/>
          <c:y val="0.15023968023025591"/>
          <c:w val="0.59503114516277145"/>
          <c:h val="0.81742074204139448"/>
        </c:manualLayout>
      </c:layout>
      <c:doughnutChart>
        <c:varyColors val="1"/>
        <c:ser>
          <c:idx val="0"/>
          <c:order val="0"/>
          <c:dPt>
            <c:idx val="0"/>
            <c:bubble3D val="0"/>
            <c:spPr>
              <a:solidFill>
                <a:srgbClr val="00B8B4"/>
              </a:solidFill>
              <a:ln w="19050">
                <a:solidFill>
                  <a:schemeClr val="lt1"/>
                </a:solidFill>
              </a:ln>
              <a:effectLst/>
            </c:spPr>
            <c:extLst>
              <c:ext xmlns:c16="http://schemas.microsoft.com/office/drawing/2014/chart" uri="{C3380CC4-5D6E-409C-BE32-E72D297353CC}">
                <c16:uniqueId val="{00000001-7B8A-4A36-B58B-09AC79A409E4}"/>
              </c:ext>
            </c:extLst>
          </c:dPt>
          <c:dPt>
            <c:idx val="1"/>
            <c:bubble3D val="0"/>
            <c:spPr>
              <a:solidFill>
                <a:srgbClr val="018799"/>
              </a:solidFill>
              <a:ln w="19050">
                <a:solidFill>
                  <a:schemeClr val="lt1"/>
                </a:solidFill>
              </a:ln>
              <a:effectLst/>
            </c:spPr>
            <c:extLst>
              <c:ext xmlns:c16="http://schemas.microsoft.com/office/drawing/2014/chart" uri="{C3380CC4-5D6E-409C-BE32-E72D297353CC}">
                <c16:uniqueId val="{00000003-7B8A-4A36-B58B-09AC79A409E4}"/>
              </c:ext>
            </c:extLst>
          </c:dPt>
          <c:dPt>
            <c:idx val="2"/>
            <c:bubble3D val="0"/>
            <c:spPr>
              <a:solidFill>
                <a:srgbClr val="6A95C8"/>
              </a:solidFill>
              <a:ln w="19050">
                <a:solidFill>
                  <a:schemeClr val="lt1"/>
                </a:solidFill>
              </a:ln>
              <a:effectLst/>
            </c:spPr>
            <c:extLst>
              <c:ext xmlns:c16="http://schemas.microsoft.com/office/drawing/2014/chart" uri="{C3380CC4-5D6E-409C-BE32-E72D297353CC}">
                <c16:uniqueId val="{00000005-7B8A-4A36-B58B-09AC79A409E4}"/>
              </c:ext>
            </c:extLst>
          </c:dPt>
          <c:dPt>
            <c:idx val="3"/>
            <c:bubble3D val="0"/>
            <c:spPr>
              <a:solidFill>
                <a:srgbClr val="95ABBD"/>
              </a:solidFill>
              <a:ln w="19050">
                <a:solidFill>
                  <a:schemeClr val="lt1"/>
                </a:solidFill>
              </a:ln>
              <a:effectLst/>
            </c:spPr>
            <c:extLst>
              <c:ext xmlns:c16="http://schemas.microsoft.com/office/drawing/2014/chart" uri="{C3380CC4-5D6E-409C-BE32-E72D297353CC}">
                <c16:uniqueId val="{00000007-7B8A-4A36-B58B-09AC79A409E4}"/>
              </c:ext>
            </c:extLst>
          </c:dPt>
          <c:dPt>
            <c:idx val="4"/>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9-7B8A-4A36-B58B-09AC79A409E4}"/>
              </c:ext>
            </c:extLst>
          </c:dPt>
          <c:dLbls>
            <c:dLbl>
              <c:idx val="4"/>
              <c:layout>
                <c:manualLayout>
                  <c:x val="7.9731415602220371E-2"/>
                  <c:y val="-4.315160768053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B8A-4A36-B58B-09AC79A409E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Stats'!$I$15:$I$19</c:f>
              <c:strCache>
                <c:ptCount val="5"/>
                <c:pt idx="0">
                  <c:v>Building</c:v>
                </c:pt>
                <c:pt idx="1">
                  <c:v>Electrical</c:v>
                </c:pt>
                <c:pt idx="2">
                  <c:v>Plumbing</c:v>
                </c:pt>
                <c:pt idx="3">
                  <c:v>Mechanical</c:v>
                </c:pt>
                <c:pt idx="4">
                  <c:v>Demolition</c:v>
                </c:pt>
              </c:strCache>
            </c:strRef>
          </c:cat>
          <c:val>
            <c:numRef>
              <c:f>'QTR Stats'!$J$15:$J$19</c:f>
              <c:numCache>
                <c:formatCode>General</c:formatCode>
                <c:ptCount val="5"/>
                <c:pt idx="0">
                  <c:v>501</c:v>
                </c:pt>
                <c:pt idx="1">
                  <c:v>372</c:v>
                </c:pt>
                <c:pt idx="2">
                  <c:v>258</c:v>
                </c:pt>
                <c:pt idx="3">
                  <c:v>370</c:v>
                </c:pt>
                <c:pt idx="4">
                  <c:v>15</c:v>
                </c:pt>
              </c:numCache>
            </c:numRef>
          </c:val>
          <c:extLst>
            <c:ext xmlns:c16="http://schemas.microsoft.com/office/drawing/2014/chart" uri="{C3380CC4-5D6E-409C-BE32-E72D297353CC}">
              <c16:uniqueId val="{0000000A-7B8A-4A36-B58B-09AC79A409E4}"/>
            </c:ext>
          </c:extLst>
        </c:ser>
        <c:dLbls>
          <c:showLegendKey val="0"/>
          <c:showVal val="0"/>
          <c:showCatName val="0"/>
          <c:showSerName val="0"/>
          <c:showPercent val="0"/>
          <c:showBubbleSize val="0"/>
          <c:showLeaderLines val="1"/>
        </c:dLbls>
        <c:firstSliceAng val="69"/>
        <c:holeSize val="57"/>
      </c:doughnutChart>
      <c:spPr>
        <a:noFill/>
        <a:ln>
          <a:noFill/>
        </a:ln>
        <a:effectLst>
          <a:outerShdw blurRad="12700" dist="50800" sx="96000" sy="96000" algn="ctr" rotWithShape="0">
            <a:srgbClr val="000000">
              <a:alpha val="43137"/>
            </a:srgbClr>
          </a:outerShdw>
        </a:effectLst>
      </c:spPr>
    </c:plotArea>
    <c:legend>
      <c:legendPos val="b"/>
      <c:layout>
        <c:manualLayout>
          <c:xMode val="edge"/>
          <c:yMode val="edge"/>
          <c:x val="4.9307883731379398E-2"/>
          <c:y val="0.2021443291029279"/>
          <c:w val="0.19640878477527066"/>
          <c:h val="0.6108653709480952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gif"/></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gif"/></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3.gif"/></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gif"/></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gif"/></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gif"/></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5.png"/></Relationships>
</file>

<file path=xl/drawings/_rels/drawing1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852C61C-B97A-4D7D-8711-8CC3615448C2}"/>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0</xdr:row>
      <xdr:rowOff>1495425</xdr:rowOff>
    </xdr:to>
    <xdr:grpSp>
      <xdr:nvGrpSpPr>
        <xdr:cNvPr id="7" name="Group 6">
          <a:extLst>
            <a:ext uri="{FF2B5EF4-FFF2-40B4-BE49-F238E27FC236}">
              <a16:creationId xmlns:a16="http://schemas.microsoft.com/office/drawing/2014/main" id="{09CE40F2-C0D7-4866-970E-C54FCD41508F}"/>
            </a:ext>
          </a:extLst>
        </xdr:cNvPr>
        <xdr:cNvGrpSpPr/>
      </xdr:nvGrpSpPr>
      <xdr:grpSpPr>
        <a:xfrm>
          <a:off x="360813" y="76637"/>
          <a:ext cx="11191695" cy="1418788"/>
          <a:chOff x="368433" y="76638"/>
          <a:chExt cx="10493348" cy="1209544"/>
        </a:xfrm>
      </xdr:grpSpPr>
      <xdr:pic>
        <xdr:nvPicPr>
          <xdr:cNvPr id="8" name="Picture 7">
            <a:extLst>
              <a:ext uri="{FF2B5EF4-FFF2-40B4-BE49-F238E27FC236}">
                <a16:creationId xmlns:a16="http://schemas.microsoft.com/office/drawing/2014/main" id="{9E0836CB-0885-484A-AEC2-F2768DFE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19576928-642C-4E9E-B4EF-1677D97E07B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628640</xdr:colOff>
      <xdr:row>1</xdr:row>
      <xdr:rowOff>0</xdr:rowOff>
    </xdr:from>
    <xdr:ext cx="13335" cy="117475"/>
    <xdr:sp macro="" textlink="">
      <xdr:nvSpPr>
        <xdr:cNvPr id="6" name="Shape 7">
          <a:extLst>
            <a:ext uri="{FF2B5EF4-FFF2-40B4-BE49-F238E27FC236}">
              <a16:creationId xmlns:a16="http://schemas.microsoft.com/office/drawing/2014/main" id="{E54E26B9-A0DA-46BF-BB95-3C32AF877B75}"/>
            </a:ext>
          </a:extLst>
        </xdr:cNvPr>
        <xdr:cNvSpPr/>
      </xdr:nvSpPr>
      <xdr:spPr>
        <a:xfrm>
          <a:off x="4895840" y="0"/>
          <a:ext cx="13335" cy="117475"/>
        </a:xfrm>
        <a:custGeom>
          <a:avLst/>
          <a:gdLst/>
          <a:ahLst/>
          <a:cxnLst/>
          <a:rect l="0" t="0" r="0" b="0"/>
          <a:pathLst>
            <a:path w="13335" h="117475">
              <a:moveTo>
                <a:pt x="12712" y="0"/>
              </a:moveTo>
              <a:lnTo>
                <a:pt x="6350" y="6362"/>
              </a:lnTo>
              <a:lnTo>
                <a:pt x="0" y="0"/>
              </a:lnTo>
              <a:lnTo>
                <a:pt x="0" y="117475"/>
              </a:lnTo>
              <a:lnTo>
                <a:pt x="6350" y="111125"/>
              </a:lnTo>
              <a:lnTo>
                <a:pt x="12712" y="117475"/>
              </a:lnTo>
              <a:lnTo>
                <a:pt x="12712"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7" name="Shape 8">
          <a:extLst>
            <a:ext uri="{FF2B5EF4-FFF2-40B4-BE49-F238E27FC236}">
              <a16:creationId xmlns:a16="http://schemas.microsoft.com/office/drawing/2014/main" id="{A50B08F5-A10D-430A-86A9-BFC0A0081C92}"/>
            </a:ext>
          </a:extLst>
        </xdr:cNvPr>
        <xdr:cNvSpPr/>
      </xdr:nvSpPr>
      <xdr:spPr>
        <a:xfrm>
          <a:off x="30162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18" name="Shape 18">
          <a:extLst>
            <a:ext uri="{FF2B5EF4-FFF2-40B4-BE49-F238E27FC236}">
              <a16:creationId xmlns:a16="http://schemas.microsoft.com/office/drawing/2014/main" id="{694A5843-79F2-4770-ABBB-C22B2B954343}"/>
            </a:ext>
          </a:extLst>
        </xdr:cNvPr>
        <xdr:cNvSpPr/>
      </xdr:nvSpPr>
      <xdr:spPr>
        <a:xfrm>
          <a:off x="469773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19" name="Shape 19">
          <a:extLst>
            <a:ext uri="{FF2B5EF4-FFF2-40B4-BE49-F238E27FC236}">
              <a16:creationId xmlns:a16="http://schemas.microsoft.com/office/drawing/2014/main" id="{9D200211-95E6-4EA0-B62D-6F30F7437982}"/>
            </a:ext>
          </a:extLst>
        </xdr:cNvPr>
        <xdr:cNvSpPr/>
      </xdr:nvSpPr>
      <xdr:spPr>
        <a:xfrm>
          <a:off x="27241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4</xdr:col>
      <xdr:colOff>886139</xdr:colOff>
      <xdr:row>1</xdr:row>
      <xdr:rowOff>0</xdr:rowOff>
    </xdr:from>
    <xdr:ext cx="12700" cy="3728720"/>
    <xdr:grpSp>
      <xdr:nvGrpSpPr>
        <xdr:cNvPr id="20" name="Group 20">
          <a:extLst>
            <a:ext uri="{FF2B5EF4-FFF2-40B4-BE49-F238E27FC236}">
              <a16:creationId xmlns:a16="http://schemas.microsoft.com/office/drawing/2014/main" id="{B4130BE8-9AD1-4E48-893D-B552A7695595}"/>
            </a:ext>
          </a:extLst>
        </xdr:cNvPr>
        <xdr:cNvGrpSpPr/>
      </xdr:nvGrpSpPr>
      <xdr:grpSpPr>
        <a:xfrm>
          <a:off x="5220014" y="171450"/>
          <a:ext cx="12700" cy="3728720"/>
          <a:chOff x="0" y="0"/>
          <a:chExt cx="12700" cy="3728720"/>
        </a:xfrm>
      </xdr:grpSpPr>
      <xdr:sp macro="" textlink="">
        <xdr:nvSpPr>
          <xdr:cNvPr id="21" name="Shape 21">
            <a:extLst>
              <a:ext uri="{FF2B5EF4-FFF2-40B4-BE49-F238E27FC236}">
                <a16:creationId xmlns:a16="http://schemas.microsoft.com/office/drawing/2014/main" id="{43E39B97-63A0-98F4-A2ED-B3B3B797451E}"/>
              </a:ext>
            </a:extLst>
          </xdr:cNvPr>
          <xdr:cNvSpPr/>
        </xdr:nvSpPr>
        <xdr:spPr>
          <a:xfrm>
            <a:off x="0" y="361099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22" name="Shape 22">
            <a:extLst>
              <a:ext uri="{FF2B5EF4-FFF2-40B4-BE49-F238E27FC236}">
                <a16:creationId xmlns:a16="http://schemas.microsoft.com/office/drawing/2014/main" id="{140483F4-4E15-8DDE-D569-F90ACA359103}"/>
              </a:ext>
            </a:extLst>
          </xdr:cNvPr>
          <xdr:cNvSpPr/>
        </xdr:nvSpPr>
        <xdr:spPr>
          <a:xfrm>
            <a:off x="6350" y="0"/>
            <a:ext cx="0" cy="3614420"/>
          </a:xfrm>
          <a:custGeom>
            <a:avLst/>
            <a:gdLst/>
            <a:ahLst/>
            <a:cxnLst/>
            <a:rect l="0" t="0" r="0" b="0"/>
            <a:pathLst>
              <a:path h="3614420">
                <a:moveTo>
                  <a:pt x="0" y="0"/>
                </a:moveTo>
                <a:lnTo>
                  <a:pt x="0" y="3614166"/>
                </a:lnTo>
              </a:path>
            </a:pathLst>
          </a:custGeom>
          <a:ln w="12700">
            <a:solidFill>
              <a:srgbClr val="FFFFFF"/>
            </a:solidFill>
          </a:ln>
        </xdr:spPr>
      </xdr:sp>
    </xdr:grpSp>
    <xdr:clientData/>
  </xdr:oneCellAnchor>
  <xdr:twoCellAnchor editAs="oneCell">
    <xdr:from>
      <xdr:col>8</xdr:col>
      <xdr:colOff>0</xdr:colOff>
      <xdr:row>2</xdr:row>
      <xdr:rowOff>0</xdr:rowOff>
    </xdr:from>
    <xdr:to>
      <xdr:col>8</xdr:col>
      <xdr:colOff>91440</xdr:colOff>
      <xdr:row>2</xdr:row>
      <xdr:rowOff>95250</xdr:rowOff>
    </xdr:to>
    <xdr:pic>
      <xdr:nvPicPr>
        <xdr:cNvPr id="26" name="Picture 25" descr="Sorted ascending">
          <a:extLst>
            <a:ext uri="{FF2B5EF4-FFF2-40B4-BE49-F238E27FC236}">
              <a16:creationId xmlns:a16="http://schemas.microsoft.com/office/drawing/2014/main" id="{0B765306-0080-6BED-E7B8-BC9B9B399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42900"/>
          <a:ext cx="9906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19050</xdr:colOff>
      <xdr:row>1</xdr:row>
      <xdr:rowOff>19050</xdr:rowOff>
    </xdr:to>
    <xdr:pic>
      <xdr:nvPicPr>
        <xdr:cNvPr id="27" name="Picture 26">
          <a:extLst>
            <a:ext uri="{FF2B5EF4-FFF2-40B4-BE49-F238E27FC236}">
              <a16:creationId xmlns:a16="http://schemas.microsoft.com/office/drawing/2014/main" id="{6433149E-FC6F-E113-1A7D-E6171F1FA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418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19050</xdr:colOff>
      <xdr:row>3</xdr:row>
      <xdr:rowOff>19050</xdr:rowOff>
    </xdr:to>
    <xdr:pic>
      <xdr:nvPicPr>
        <xdr:cNvPr id="28" name="Picture 27" descr="Unsorted">
          <a:extLst>
            <a:ext uri="{FF2B5EF4-FFF2-40B4-BE49-F238E27FC236}">
              <a16:creationId xmlns:a16="http://schemas.microsoft.com/office/drawing/2014/main" id="{6B8C11FB-CFDF-073F-E3FC-0374F061D8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4180" y="7772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19050</xdr:colOff>
      <xdr:row>3</xdr:row>
      <xdr:rowOff>19050</xdr:rowOff>
    </xdr:to>
    <xdr:pic>
      <xdr:nvPicPr>
        <xdr:cNvPr id="29" name="Picture 28">
          <a:extLst>
            <a:ext uri="{FF2B5EF4-FFF2-40B4-BE49-F238E27FC236}">
              <a16:creationId xmlns:a16="http://schemas.microsoft.com/office/drawing/2014/main" id="{31371ED4-16D1-EC09-A83C-E30CC28FB5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xdr:row>
      <xdr:rowOff>0</xdr:rowOff>
    </xdr:from>
    <xdr:to>
      <xdr:col>11</xdr:col>
      <xdr:colOff>19050</xdr:colOff>
      <xdr:row>5</xdr:row>
      <xdr:rowOff>19050</xdr:rowOff>
    </xdr:to>
    <xdr:pic>
      <xdr:nvPicPr>
        <xdr:cNvPr id="30" name="Picture 29" descr="Unsorted">
          <a:extLst>
            <a:ext uri="{FF2B5EF4-FFF2-40B4-BE49-F238E27FC236}">
              <a16:creationId xmlns:a16="http://schemas.microsoft.com/office/drawing/2014/main" id="{A9B260AA-BCA8-CAE3-1EF2-118ECC8E3C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842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19050</xdr:colOff>
      <xdr:row>3</xdr:row>
      <xdr:rowOff>19050</xdr:rowOff>
    </xdr:to>
    <xdr:pic>
      <xdr:nvPicPr>
        <xdr:cNvPr id="31" name="Picture 30">
          <a:extLst>
            <a:ext uri="{FF2B5EF4-FFF2-40B4-BE49-F238E27FC236}">
              <a16:creationId xmlns:a16="http://schemas.microsoft.com/office/drawing/2014/main" id="{13B7D2D0-0C13-B696-86C6-DAD5CF08F9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7760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19050</xdr:colOff>
      <xdr:row>5</xdr:row>
      <xdr:rowOff>19050</xdr:rowOff>
    </xdr:to>
    <xdr:pic>
      <xdr:nvPicPr>
        <xdr:cNvPr id="32" name="Picture 31" descr="Unsorted">
          <a:extLst>
            <a:ext uri="{FF2B5EF4-FFF2-40B4-BE49-F238E27FC236}">
              <a16:creationId xmlns:a16="http://schemas.microsoft.com/office/drawing/2014/main" id="{7E1B11BC-1EB8-042B-1CF6-0BF6D658B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77600" y="2842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xdr:row>
      <xdr:rowOff>0</xdr:rowOff>
    </xdr:from>
    <xdr:to>
      <xdr:col>11</xdr:col>
      <xdr:colOff>19050</xdr:colOff>
      <xdr:row>6</xdr:row>
      <xdr:rowOff>19050</xdr:rowOff>
    </xdr:to>
    <xdr:pic>
      <xdr:nvPicPr>
        <xdr:cNvPr id="33" name="Picture 32" descr="Unsorted">
          <a:extLst>
            <a:ext uri="{FF2B5EF4-FFF2-40B4-BE49-F238E27FC236}">
              <a16:creationId xmlns:a16="http://schemas.microsoft.com/office/drawing/2014/main" id="{E328AFF4-A35C-CED5-5480-C7F48B31F6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6743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19050</xdr:colOff>
      <xdr:row>5</xdr:row>
      <xdr:rowOff>19050</xdr:rowOff>
    </xdr:to>
    <xdr:pic>
      <xdr:nvPicPr>
        <xdr:cNvPr id="34" name="Picture 33">
          <a:extLst>
            <a:ext uri="{FF2B5EF4-FFF2-40B4-BE49-F238E27FC236}">
              <a16:creationId xmlns:a16="http://schemas.microsoft.com/office/drawing/2014/main" id="{6B3FD99A-C1BC-B0D6-0250-16D49C072C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6576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7</xdr:row>
      <xdr:rowOff>0</xdr:rowOff>
    </xdr:from>
    <xdr:to>
      <xdr:col>12</xdr:col>
      <xdr:colOff>19050</xdr:colOff>
      <xdr:row>7</xdr:row>
      <xdr:rowOff>19050</xdr:rowOff>
    </xdr:to>
    <xdr:pic>
      <xdr:nvPicPr>
        <xdr:cNvPr id="35" name="Picture 34" descr="Unsorted">
          <a:extLst>
            <a:ext uri="{FF2B5EF4-FFF2-40B4-BE49-F238E27FC236}">
              <a16:creationId xmlns:a16="http://schemas.microsoft.com/office/drawing/2014/main" id="{AB0EA5A2-C007-FB98-BEF5-843CD6D10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6911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15240</xdr:colOff>
      <xdr:row>11</xdr:row>
      <xdr:rowOff>15240</xdr:rowOff>
    </xdr:to>
    <xdr:pic>
      <xdr:nvPicPr>
        <xdr:cNvPr id="36" name="Picture 35">
          <a:extLst>
            <a:ext uri="{FF2B5EF4-FFF2-40B4-BE49-F238E27FC236}">
              <a16:creationId xmlns:a16="http://schemas.microsoft.com/office/drawing/2014/main" id="{B9FFF3D8-E084-25BA-6C44-C31B624D1C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346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15240</xdr:colOff>
      <xdr:row>13</xdr:row>
      <xdr:rowOff>15240</xdr:rowOff>
    </xdr:to>
    <xdr:pic>
      <xdr:nvPicPr>
        <xdr:cNvPr id="37" name="Picture 36" descr="Unsorted">
          <a:extLst>
            <a:ext uri="{FF2B5EF4-FFF2-40B4-BE49-F238E27FC236}">
              <a16:creationId xmlns:a16="http://schemas.microsoft.com/office/drawing/2014/main" id="{08C25BA8-81EA-E14A-EDB4-376B965160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30251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15240</xdr:colOff>
      <xdr:row>11</xdr:row>
      <xdr:rowOff>15240</xdr:rowOff>
    </xdr:to>
    <xdr:pic>
      <xdr:nvPicPr>
        <xdr:cNvPr id="38" name="Picture 37">
          <a:extLst>
            <a:ext uri="{FF2B5EF4-FFF2-40B4-BE49-F238E27FC236}">
              <a16:creationId xmlns:a16="http://schemas.microsoft.com/office/drawing/2014/main" id="{059B87D1-A6F5-B190-9E61-852B940A11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2346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15240</xdr:colOff>
      <xdr:row>13</xdr:row>
      <xdr:rowOff>15240</xdr:rowOff>
    </xdr:to>
    <xdr:pic>
      <xdr:nvPicPr>
        <xdr:cNvPr id="39" name="Picture 38" descr="Unsorted">
          <a:extLst>
            <a:ext uri="{FF2B5EF4-FFF2-40B4-BE49-F238E27FC236}">
              <a16:creationId xmlns:a16="http://schemas.microsoft.com/office/drawing/2014/main" id="{75B574C9-2790-AC2A-A768-1345F21A8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30251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E0F9CDE6-92F5-4E8F-9695-9A7D84320015}"/>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76637</xdr:rowOff>
    </xdr:from>
    <xdr:to>
      <xdr:col>12</xdr:col>
      <xdr:colOff>1012143</xdr:colOff>
      <xdr:row>1</xdr:row>
      <xdr:rowOff>1905</xdr:rowOff>
    </xdr:to>
    <xdr:grpSp>
      <xdr:nvGrpSpPr>
        <xdr:cNvPr id="7" name="Group 6">
          <a:extLst>
            <a:ext uri="{FF2B5EF4-FFF2-40B4-BE49-F238E27FC236}">
              <a16:creationId xmlns:a16="http://schemas.microsoft.com/office/drawing/2014/main" id="{88CD4C46-08F7-4514-B646-B69824582881}"/>
            </a:ext>
          </a:extLst>
        </xdr:cNvPr>
        <xdr:cNvGrpSpPr/>
      </xdr:nvGrpSpPr>
      <xdr:grpSpPr>
        <a:xfrm>
          <a:off x="364623" y="76637"/>
          <a:ext cx="11277420" cy="1382593"/>
          <a:chOff x="368433" y="76638"/>
          <a:chExt cx="10493348" cy="1209544"/>
        </a:xfrm>
      </xdr:grpSpPr>
      <xdr:pic>
        <xdr:nvPicPr>
          <xdr:cNvPr id="8" name="Picture 7">
            <a:extLst>
              <a:ext uri="{FF2B5EF4-FFF2-40B4-BE49-F238E27FC236}">
                <a16:creationId xmlns:a16="http://schemas.microsoft.com/office/drawing/2014/main" id="{97DAFB62-6F5E-4F84-B967-604AFCF764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CE551E8D-5BCC-4786-A15C-EB9D6D114ED2}"/>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2540</xdr:colOff>
      <xdr:row>2</xdr:row>
      <xdr:rowOff>2540</xdr:rowOff>
    </xdr:to>
    <xdr:pic>
      <xdr:nvPicPr>
        <xdr:cNvPr id="5" name="Picture 4" descr="Unsorted">
          <a:extLst>
            <a:ext uri="{FF2B5EF4-FFF2-40B4-BE49-F238E27FC236}">
              <a16:creationId xmlns:a16="http://schemas.microsoft.com/office/drawing/2014/main" id="{5D8E4DB6-1986-DFBA-464D-88F6B3FB6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0" y="678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2540</xdr:colOff>
      <xdr:row>1</xdr:row>
      <xdr:rowOff>2540</xdr:rowOff>
    </xdr:to>
    <xdr:pic>
      <xdr:nvPicPr>
        <xdr:cNvPr id="6" name="Picture 5">
          <a:extLst>
            <a:ext uri="{FF2B5EF4-FFF2-40B4-BE49-F238E27FC236}">
              <a16:creationId xmlns:a16="http://schemas.microsoft.com/office/drawing/2014/main" id="{0EEA1454-E9E1-DDD3-D1CB-028CFD24C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871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2540</xdr:colOff>
      <xdr:row>3</xdr:row>
      <xdr:rowOff>2540</xdr:rowOff>
    </xdr:to>
    <xdr:pic>
      <xdr:nvPicPr>
        <xdr:cNvPr id="7" name="Picture 6" descr="Unsorted">
          <a:extLst>
            <a:ext uri="{FF2B5EF4-FFF2-40B4-BE49-F238E27FC236}">
              <a16:creationId xmlns:a16="http://schemas.microsoft.com/office/drawing/2014/main" id="{3F995B51-157B-38A9-6E37-03DF8F08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871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2540</xdr:colOff>
      <xdr:row>1</xdr:row>
      <xdr:rowOff>2540</xdr:rowOff>
    </xdr:to>
    <xdr:pic>
      <xdr:nvPicPr>
        <xdr:cNvPr id="12" name="Picture 11">
          <a:extLst>
            <a:ext uri="{FF2B5EF4-FFF2-40B4-BE49-F238E27FC236}">
              <a16:creationId xmlns:a16="http://schemas.microsoft.com/office/drawing/2014/main" id="{8AAA5BC6-C9CC-2CE2-2B8E-C0F3B37D4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2540</xdr:colOff>
      <xdr:row>3</xdr:row>
      <xdr:rowOff>2540</xdr:rowOff>
    </xdr:to>
    <xdr:pic>
      <xdr:nvPicPr>
        <xdr:cNvPr id="13" name="Picture 12" descr="Unsorted">
          <a:extLst>
            <a:ext uri="{FF2B5EF4-FFF2-40B4-BE49-F238E27FC236}">
              <a16:creationId xmlns:a16="http://schemas.microsoft.com/office/drawing/2014/main" id="{E39BED65-A9D1-DA52-D0C7-BA9CCDBA5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2540</xdr:colOff>
      <xdr:row>1</xdr:row>
      <xdr:rowOff>2540</xdr:rowOff>
    </xdr:to>
    <xdr:pic>
      <xdr:nvPicPr>
        <xdr:cNvPr id="14" name="Picture 13">
          <a:extLst>
            <a:ext uri="{FF2B5EF4-FFF2-40B4-BE49-F238E27FC236}">
              <a16:creationId xmlns:a16="http://schemas.microsoft.com/office/drawing/2014/main" id="{1955533C-A9C5-FE0D-1882-BC8C95E03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2540</xdr:colOff>
      <xdr:row>3</xdr:row>
      <xdr:rowOff>2540</xdr:rowOff>
    </xdr:to>
    <xdr:pic>
      <xdr:nvPicPr>
        <xdr:cNvPr id="15" name="Picture 14" descr="Unsorted">
          <a:extLst>
            <a:ext uri="{FF2B5EF4-FFF2-40B4-BE49-F238E27FC236}">
              <a16:creationId xmlns:a16="http://schemas.microsoft.com/office/drawing/2014/main" id="{302E879B-44DA-3E9C-FAF4-BC5EB7CF4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7620</xdr:colOff>
      <xdr:row>12</xdr:row>
      <xdr:rowOff>7620</xdr:rowOff>
    </xdr:to>
    <xdr:pic>
      <xdr:nvPicPr>
        <xdr:cNvPr id="19" name="Picture 18" descr="Unsorted">
          <a:extLst>
            <a:ext uri="{FF2B5EF4-FFF2-40B4-BE49-F238E27FC236}">
              <a16:creationId xmlns:a16="http://schemas.microsoft.com/office/drawing/2014/main" id="{C18AF13E-0C14-B77A-024B-D43871B25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0" y="4884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7620</xdr:colOff>
      <xdr:row>11</xdr:row>
      <xdr:rowOff>7620</xdr:rowOff>
    </xdr:to>
    <xdr:pic>
      <xdr:nvPicPr>
        <xdr:cNvPr id="20" name="Picture 19">
          <a:extLst>
            <a:ext uri="{FF2B5EF4-FFF2-40B4-BE49-F238E27FC236}">
              <a16:creationId xmlns:a16="http://schemas.microsoft.com/office/drawing/2014/main" id="{9AA70438-E21E-76F5-C205-B862BA638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2460" y="4046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7620</xdr:colOff>
      <xdr:row>13</xdr:row>
      <xdr:rowOff>7620</xdr:rowOff>
    </xdr:to>
    <xdr:pic>
      <xdr:nvPicPr>
        <xdr:cNvPr id="21" name="Picture 20" descr="Unsorted">
          <a:extLst>
            <a:ext uri="{FF2B5EF4-FFF2-40B4-BE49-F238E27FC236}">
              <a16:creationId xmlns:a16="http://schemas.microsoft.com/office/drawing/2014/main" id="{DF5FA13E-C4D2-439A-07DE-3EF2890D4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2460" y="55549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A5405A4-5D9B-433F-ACA5-AEA5E755E029}"/>
            </a:ext>
          </a:extLst>
        </xdr:cNvPr>
        <xdr:cNvSpPr/>
      </xdr:nvSpPr>
      <xdr:spPr>
        <a:xfrm>
          <a:off x="18087" y="1279526"/>
          <a:ext cx="11999924" cy="18982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1</xdr:row>
      <xdr:rowOff>1905</xdr:rowOff>
    </xdr:to>
    <xdr:grpSp>
      <xdr:nvGrpSpPr>
        <xdr:cNvPr id="7" name="Group 6">
          <a:extLst>
            <a:ext uri="{FF2B5EF4-FFF2-40B4-BE49-F238E27FC236}">
              <a16:creationId xmlns:a16="http://schemas.microsoft.com/office/drawing/2014/main" id="{95AB1BF7-6F48-45BB-895A-1F3456DE58BD}"/>
            </a:ext>
          </a:extLst>
        </xdr:cNvPr>
        <xdr:cNvGrpSpPr/>
      </xdr:nvGrpSpPr>
      <xdr:grpSpPr>
        <a:xfrm>
          <a:off x="360813" y="76637"/>
          <a:ext cx="11367638" cy="1156329"/>
          <a:chOff x="368433" y="76638"/>
          <a:chExt cx="10493348" cy="1209544"/>
        </a:xfrm>
      </xdr:grpSpPr>
      <xdr:pic>
        <xdr:nvPicPr>
          <xdr:cNvPr id="8" name="Picture 7">
            <a:extLst>
              <a:ext uri="{FF2B5EF4-FFF2-40B4-BE49-F238E27FC236}">
                <a16:creationId xmlns:a16="http://schemas.microsoft.com/office/drawing/2014/main" id="{552999C2-7D2C-4251-BFF3-52A003D07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445DADD3-FC23-4AA2-A7EA-CF0E11E93C2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819150</xdr:colOff>
      <xdr:row>1</xdr:row>
      <xdr:rowOff>0</xdr:rowOff>
    </xdr:from>
    <xdr:ext cx="12700" cy="227329"/>
    <xdr:sp macro="" textlink="">
      <xdr:nvSpPr>
        <xdr:cNvPr id="3" name="Shape 194">
          <a:extLst>
            <a:ext uri="{FF2B5EF4-FFF2-40B4-BE49-F238E27FC236}">
              <a16:creationId xmlns:a16="http://schemas.microsoft.com/office/drawing/2014/main" id="{8795DC1D-5F2D-4635-9FFE-2A7DC99F604F}"/>
            </a:ext>
          </a:extLst>
        </xdr:cNvPr>
        <xdr:cNvSpPr/>
      </xdr:nvSpPr>
      <xdr:spPr>
        <a:xfrm>
          <a:off x="3571875" y="0"/>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solidFill>
      </xdr:spPr>
    </xdr:sp>
    <xdr:clientData/>
  </xdr:oneCellAnchor>
  <xdr:oneCellAnchor>
    <xdr:from>
      <xdr:col>1</xdr:col>
      <xdr:colOff>819150</xdr:colOff>
      <xdr:row>1</xdr:row>
      <xdr:rowOff>0</xdr:rowOff>
    </xdr:from>
    <xdr:ext cx="12700" cy="117475"/>
    <xdr:sp macro="" textlink="">
      <xdr:nvSpPr>
        <xdr:cNvPr id="5" name="Shape 1510">
          <a:extLst>
            <a:ext uri="{FF2B5EF4-FFF2-40B4-BE49-F238E27FC236}">
              <a16:creationId xmlns:a16="http://schemas.microsoft.com/office/drawing/2014/main" id="{CF7037F5-955D-4240-A7E7-E8519CC778D2}"/>
            </a:ext>
          </a:extLst>
        </xdr:cNvPr>
        <xdr:cNvSpPr/>
      </xdr:nvSpPr>
      <xdr:spPr>
        <a:xfrm>
          <a:off x="35718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1</xdr:col>
      <xdr:colOff>819150</xdr:colOff>
      <xdr:row>1</xdr:row>
      <xdr:rowOff>0</xdr:rowOff>
    </xdr:from>
    <xdr:ext cx="12700" cy="227329"/>
    <xdr:sp macro="" textlink="">
      <xdr:nvSpPr>
        <xdr:cNvPr id="11" name="Shape 194">
          <a:extLst>
            <a:ext uri="{FF2B5EF4-FFF2-40B4-BE49-F238E27FC236}">
              <a16:creationId xmlns:a16="http://schemas.microsoft.com/office/drawing/2014/main" id="{EB70E404-0516-4EDB-B461-3F6E72B581B4}"/>
            </a:ext>
          </a:extLst>
        </xdr:cNvPr>
        <xdr:cNvSpPr/>
      </xdr:nvSpPr>
      <xdr:spPr>
        <a:xfrm>
          <a:off x="3571875" y="0"/>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solidFill>
      </xdr:spPr>
    </xdr:sp>
    <xdr:clientData/>
  </xdr:oneCellAnchor>
  <xdr:oneCellAnchor>
    <xdr:from>
      <xdr:col>1</xdr:col>
      <xdr:colOff>819150</xdr:colOff>
      <xdr:row>1</xdr:row>
      <xdr:rowOff>0</xdr:rowOff>
    </xdr:from>
    <xdr:ext cx="12700" cy="117475"/>
    <xdr:sp macro="" textlink="">
      <xdr:nvSpPr>
        <xdr:cNvPr id="13" name="Shape 1510">
          <a:extLst>
            <a:ext uri="{FF2B5EF4-FFF2-40B4-BE49-F238E27FC236}">
              <a16:creationId xmlns:a16="http://schemas.microsoft.com/office/drawing/2014/main" id="{12ED0CF4-059F-44B5-B0B3-BD04AA1BF093}"/>
            </a:ext>
          </a:extLst>
        </xdr:cNvPr>
        <xdr:cNvSpPr/>
      </xdr:nvSpPr>
      <xdr:spPr>
        <a:xfrm>
          <a:off x="35718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19" name="Shape 26">
          <a:extLst>
            <a:ext uri="{FF2B5EF4-FFF2-40B4-BE49-F238E27FC236}">
              <a16:creationId xmlns:a16="http://schemas.microsoft.com/office/drawing/2014/main" id="{F8DE8769-18DB-4905-92F6-8079AF3CC17A}"/>
            </a:ext>
          </a:extLst>
        </xdr:cNvPr>
        <xdr:cNvSpPr/>
      </xdr:nvSpPr>
      <xdr:spPr>
        <a:xfrm>
          <a:off x="45148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20" name="Shape 27">
          <a:extLst>
            <a:ext uri="{FF2B5EF4-FFF2-40B4-BE49-F238E27FC236}">
              <a16:creationId xmlns:a16="http://schemas.microsoft.com/office/drawing/2014/main" id="{F8068D75-2641-493D-B4D5-EDD66282636C}"/>
            </a:ext>
          </a:extLst>
        </xdr:cNvPr>
        <xdr:cNvSpPr/>
      </xdr:nvSpPr>
      <xdr:spPr>
        <a:xfrm>
          <a:off x="23145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0</xdr:colOff>
      <xdr:row>1</xdr:row>
      <xdr:rowOff>0</xdr:rowOff>
    </xdr:from>
    <xdr:ext cx="12700" cy="2867660"/>
    <xdr:grpSp>
      <xdr:nvGrpSpPr>
        <xdr:cNvPr id="21" name="Group 28">
          <a:extLst>
            <a:ext uri="{FF2B5EF4-FFF2-40B4-BE49-F238E27FC236}">
              <a16:creationId xmlns:a16="http://schemas.microsoft.com/office/drawing/2014/main" id="{4A00C06C-D544-4D11-AADF-A07911CE39F1}"/>
            </a:ext>
          </a:extLst>
        </xdr:cNvPr>
        <xdr:cNvGrpSpPr/>
      </xdr:nvGrpSpPr>
      <xdr:grpSpPr>
        <a:xfrm>
          <a:off x="7543800" y="352425"/>
          <a:ext cx="12700" cy="2867660"/>
          <a:chOff x="0" y="0"/>
          <a:chExt cx="12700" cy="2867660"/>
        </a:xfrm>
      </xdr:grpSpPr>
      <xdr:sp macro="" textlink="">
        <xdr:nvSpPr>
          <xdr:cNvPr id="22" name="Shape 29">
            <a:extLst>
              <a:ext uri="{FF2B5EF4-FFF2-40B4-BE49-F238E27FC236}">
                <a16:creationId xmlns:a16="http://schemas.microsoft.com/office/drawing/2014/main" id="{AB3E1C86-FC52-3227-8CBC-4563EB4156C5}"/>
              </a:ext>
            </a:extLst>
          </xdr:cNvPr>
          <xdr:cNvSpPr/>
        </xdr:nvSpPr>
        <xdr:spPr>
          <a:xfrm>
            <a:off x="0" y="2749626"/>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23" name="Shape 30">
            <a:extLst>
              <a:ext uri="{FF2B5EF4-FFF2-40B4-BE49-F238E27FC236}">
                <a16:creationId xmlns:a16="http://schemas.microsoft.com/office/drawing/2014/main" id="{D206A862-AD65-D900-7406-E7DA04E4BB44}"/>
              </a:ext>
            </a:extLst>
          </xdr:cNvPr>
          <xdr:cNvSpPr/>
        </xdr:nvSpPr>
        <xdr:spPr>
          <a:xfrm>
            <a:off x="6350" y="0"/>
            <a:ext cx="0" cy="2753360"/>
          </a:xfrm>
          <a:custGeom>
            <a:avLst/>
            <a:gdLst/>
            <a:ahLst/>
            <a:cxnLst/>
            <a:rect l="0" t="0" r="0" b="0"/>
            <a:pathLst>
              <a:path h="2753360">
                <a:moveTo>
                  <a:pt x="0" y="0"/>
                </a:moveTo>
                <a:lnTo>
                  <a:pt x="0" y="2752801"/>
                </a:lnTo>
              </a:path>
            </a:pathLst>
          </a:custGeom>
          <a:ln w="12700">
            <a:solidFill>
              <a:srgbClr val="FFFFFF"/>
            </a:solidFill>
          </a:ln>
        </xdr:spPr>
      </xdr:sp>
    </xdr:grpSp>
    <xdr:clientData/>
  </xdr:oneCellAnchor>
  <xdr:twoCellAnchor editAs="oneCell">
    <xdr:from>
      <xdr:col>8</xdr:col>
      <xdr:colOff>0</xdr:colOff>
      <xdr:row>2</xdr:row>
      <xdr:rowOff>0</xdr:rowOff>
    </xdr:from>
    <xdr:to>
      <xdr:col>8</xdr:col>
      <xdr:colOff>9525</xdr:colOff>
      <xdr:row>2</xdr:row>
      <xdr:rowOff>9525</xdr:rowOff>
    </xdr:to>
    <xdr:pic>
      <xdr:nvPicPr>
        <xdr:cNvPr id="24" name="Picture 23" descr="Unsorted">
          <a:extLst>
            <a:ext uri="{FF2B5EF4-FFF2-40B4-BE49-F238E27FC236}">
              <a16:creationId xmlns:a16="http://schemas.microsoft.com/office/drawing/2014/main" id="{B3722439-7295-EC69-784A-00C58A47C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695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25" name="Picture 24">
          <a:extLst>
            <a:ext uri="{FF2B5EF4-FFF2-40B4-BE49-F238E27FC236}">
              <a16:creationId xmlns:a16="http://schemas.microsoft.com/office/drawing/2014/main" id="{F0E32130-8161-496F-3105-E41CAABF2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53975" y="352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26" name="Picture 25" descr="Unsorted">
          <a:extLst>
            <a:ext uri="{FF2B5EF4-FFF2-40B4-BE49-F238E27FC236}">
              <a16:creationId xmlns:a16="http://schemas.microsoft.com/office/drawing/2014/main" id="{E3D13F71-EA3E-4F50-8886-87DD50767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53975" y="118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27" name="Picture 26">
          <a:extLst>
            <a:ext uri="{FF2B5EF4-FFF2-40B4-BE49-F238E27FC236}">
              <a16:creationId xmlns:a16="http://schemas.microsoft.com/office/drawing/2014/main" id="{3720E5F1-0376-5867-B0F1-E71C779D2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367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28" name="Picture 27" descr="Unsorted">
          <a:extLst>
            <a:ext uri="{FF2B5EF4-FFF2-40B4-BE49-F238E27FC236}">
              <a16:creationId xmlns:a16="http://schemas.microsoft.com/office/drawing/2014/main" id="{72B073F5-38A0-1393-355B-13DBD32D4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41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29" name="Picture 28">
          <a:extLst>
            <a:ext uri="{FF2B5EF4-FFF2-40B4-BE49-F238E27FC236}">
              <a16:creationId xmlns:a16="http://schemas.microsoft.com/office/drawing/2014/main" id="{C9EC63DC-7F85-692F-523D-51571E2FA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367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xdr:colOff>
      <xdr:row>14</xdr:row>
      <xdr:rowOff>9525</xdr:rowOff>
    </xdr:to>
    <xdr:pic>
      <xdr:nvPicPr>
        <xdr:cNvPr id="30" name="Picture 29" descr="Unsorted">
          <a:extLst>
            <a:ext uri="{FF2B5EF4-FFF2-40B4-BE49-F238E27FC236}">
              <a16:creationId xmlns:a16="http://schemas.microsoft.com/office/drawing/2014/main" id="{AD9C6728-7936-2303-CE12-6D1C3379A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41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34" name="Picture 33" descr="Unsorted">
          <a:extLst>
            <a:ext uri="{FF2B5EF4-FFF2-40B4-BE49-F238E27FC236}">
              <a16:creationId xmlns:a16="http://schemas.microsoft.com/office/drawing/2014/main" id="{89CA34A3-4749-9CD7-067E-90A19783D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11572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35" name="Picture 34">
          <a:extLst>
            <a:ext uri="{FF2B5EF4-FFF2-40B4-BE49-F238E27FC236}">
              <a16:creationId xmlns:a16="http://schemas.microsoft.com/office/drawing/2014/main" id="{20790B5C-BC62-5962-8392-9AECCBE95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11087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9525</xdr:colOff>
      <xdr:row>30</xdr:row>
      <xdr:rowOff>9525</xdr:rowOff>
    </xdr:to>
    <xdr:pic>
      <xdr:nvPicPr>
        <xdr:cNvPr id="36" name="Picture 35" descr="Unsorted">
          <a:extLst>
            <a:ext uri="{FF2B5EF4-FFF2-40B4-BE49-F238E27FC236}">
              <a16:creationId xmlns:a16="http://schemas.microsoft.com/office/drawing/2014/main" id="{25A66223-FFE6-79E5-28B7-31972C7C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12058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C04E8335-55EA-411A-B246-E5934BEDEABF}"/>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389388</xdr:colOff>
      <xdr:row>0</xdr:row>
      <xdr:rowOff>190937</xdr:rowOff>
    </xdr:from>
    <xdr:to>
      <xdr:col>12</xdr:col>
      <xdr:colOff>806402</xdr:colOff>
      <xdr:row>1</xdr:row>
      <xdr:rowOff>1905</xdr:rowOff>
    </xdr:to>
    <xdr:grpSp>
      <xdr:nvGrpSpPr>
        <xdr:cNvPr id="3" name="Group 2">
          <a:extLst>
            <a:ext uri="{FF2B5EF4-FFF2-40B4-BE49-F238E27FC236}">
              <a16:creationId xmlns:a16="http://schemas.microsoft.com/office/drawing/2014/main" id="{E3E0BDF0-05A3-49AF-860A-0FEA11407CD8}"/>
            </a:ext>
          </a:extLst>
        </xdr:cNvPr>
        <xdr:cNvGrpSpPr/>
      </xdr:nvGrpSpPr>
      <xdr:grpSpPr>
        <a:xfrm>
          <a:off x="389388" y="190937"/>
          <a:ext cx="11494589" cy="1077793"/>
          <a:chOff x="368433" y="191692"/>
          <a:chExt cx="10274001" cy="1094490"/>
        </a:xfrm>
      </xdr:grpSpPr>
      <xdr:pic>
        <xdr:nvPicPr>
          <xdr:cNvPr id="4" name="Picture 3">
            <a:extLst>
              <a:ext uri="{FF2B5EF4-FFF2-40B4-BE49-F238E27FC236}">
                <a16:creationId xmlns:a16="http://schemas.microsoft.com/office/drawing/2014/main" id="{8A44D487-0F75-46BD-9A92-7FCD557C3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E9E4C18A-085E-4635-9795-33CF1FFC3806}"/>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9525</xdr:colOff>
      <xdr:row>1</xdr:row>
      <xdr:rowOff>9525</xdr:rowOff>
    </xdr:to>
    <xdr:pic>
      <xdr:nvPicPr>
        <xdr:cNvPr id="6" name="Picture 5">
          <a:extLst>
            <a:ext uri="{FF2B5EF4-FFF2-40B4-BE49-F238E27FC236}">
              <a16:creationId xmlns:a16="http://schemas.microsoft.com/office/drawing/2014/main" id="{751C283F-0CED-5F15-3C6F-E708331E1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17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7" name="Picture 6" descr="Unsorted">
          <a:extLst>
            <a:ext uri="{FF2B5EF4-FFF2-40B4-BE49-F238E27FC236}">
              <a16:creationId xmlns:a16="http://schemas.microsoft.com/office/drawing/2014/main" id="{3868FBCA-678E-0155-3EE0-956800323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8" name="Picture 7">
          <a:extLst>
            <a:ext uri="{FF2B5EF4-FFF2-40B4-BE49-F238E27FC236}">
              <a16:creationId xmlns:a16="http://schemas.microsoft.com/office/drawing/2014/main" id="{426E13FD-EE13-9636-F8D9-84810948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49200" y="17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9" name="Picture 8" descr="Unsorted">
          <a:extLst>
            <a:ext uri="{FF2B5EF4-FFF2-40B4-BE49-F238E27FC236}">
              <a16:creationId xmlns:a16="http://schemas.microsoft.com/office/drawing/2014/main" id="{BCA9F2CF-BB23-F018-D36F-A7E5D2402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4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10" name="Picture 9">
          <a:extLst>
            <a:ext uri="{FF2B5EF4-FFF2-40B4-BE49-F238E27FC236}">
              <a16:creationId xmlns:a16="http://schemas.microsoft.com/office/drawing/2014/main" id="{F48A0BDB-C671-4A5C-FB66-CEBC3E722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2324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11" name="Picture 10" descr="Unsorted">
          <a:extLst>
            <a:ext uri="{FF2B5EF4-FFF2-40B4-BE49-F238E27FC236}">
              <a16:creationId xmlns:a16="http://schemas.microsoft.com/office/drawing/2014/main" id="{80FE0D67-3269-EAED-B5E1-FC52692BA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277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12" name="Picture 11">
          <a:extLst>
            <a:ext uri="{FF2B5EF4-FFF2-40B4-BE49-F238E27FC236}">
              <a16:creationId xmlns:a16="http://schemas.microsoft.com/office/drawing/2014/main" id="{DFC9EE3B-0791-B5D6-0871-9BA0DCCF6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2324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xdr:colOff>
      <xdr:row>14</xdr:row>
      <xdr:rowOff>9525</xdr:rowOff>
    </xdr:to>
    <xdr:pic>
      <xdr:nvPicPr>
        <xdr:cNvPr id="13" name="Picture 12" descr="Unsorted">
          <a:extLst>
            <a:ext uri="{FF2B5EF4-FFF2-40B4-BE49-F238E27FC236}">
              <a16:creationId xmlns:a16="http://schemas.microsoft.com/office/drawing/2014/main" id="{16F2667C-523C-505F-627A-37E9DE426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277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9525</xdr:colOff>
      <xdr:row>2</xdr:row>
      <xdr:rowOff>9525</xdr:rowOff>
    </xdr:to>
    <xdr:pic>
      <xdr:nvPicPr>
        <xdr:cNvPr id="14" name="Picture 13" descr="Unsorted">
          <a:extLst>
            <a:ext uri="{FF2B5EF4-FFF2-40B4-BE49-F238E27FC236}">
              <a16:creationId xmlns:a16="http://schemas.microsoft.com/office/drawing/2014/main" id="{1CCE72FA-8742-A48F-1619-624CC39E8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352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15" name="Picture 14">
          <a:extLst>
            <a:ext uri="{FF2B5EF4-FFF2-40B4-BE49-F238E27FC236}">
              <a16:creationId xmlns:a16="http://schemas.microsoft.com/office/drawing/2014/main" id="{66A57043-292E-0B35-F18F-690848E79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6" name="Picture 15" descr="Unsorted">
          <a:extLst>
            <a:ext uri="{FF2B5EF4-FFF2-40B4-BE49-F238E27FC236}">
              <a16:creationId xmlns:a16="http://schemas.microsoft.com/office/drawing/2014/main" id="{E7647C30-F30D-4135-9A21-4570E1129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514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20" name="Picture 19" descr="Unsorted">
          <a:extLst>
            <a:ext uri="{FF2B5EF4-FFF2-40B4-BE49-F238E27FC236}">
              <a16:creationId xmlns:a16="http://schemas.microsoft.com/office/drawing/2014/main" id="{4C8617CE-B471-D2EE-FE21-F4B53A24F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729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9525</xdr:colOff>
      <xdr:row>30</xdr:row>
      <xdr:rowOff>9525</xdr:rowOff>
    </xdr:to>
    <xdr:pic>
      <xdr:nvPicPr>
        <xdr:cNvPr id="21" name="Picture 20">
          <a:extLst>
            <a:ext uri="{FF2B5EF4-FFF2-40B4-BE49-F238E27FC236}">
              <a16:creationId xmlns:a16="http://schemas.microsoft.com/office/drawing/2014/main" id="{B201CE02-86B2-61A9-8171-A5A90781AF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713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9</xdr:col>
      <xdr:colOff>9525</xdr:colOff>
      <xdr:row>32</xdr:row>
      <xdr:rowOff>9525</xdr:rowOff>
    </xdr:to>
    <xdr:pic>
      <xdr:nvPicPr>
        <xdr:cNvPr id="22" name="Picture 21" descr="Unsorted">
          <a:extLst>
            <a:ext uri="{FF2B5EF4-FFF2-40B4-BE49-F238E27FC236}">
              <a16:creationId xmlns:a16="http://schemas.microsoft.com/office/drawing/2014/main" id="{A75D7BFA-A3F6-8BF0-AA9B-F0CC84EB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745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B7AF8901-F863-469A-8B1C-F43E7996AF7E}"/>
            </a:ext>
          </a:extLst>
        </xdr:cNvPr>
        <xdr:cNvSpPr/>
      </xdr:nvSpPr>
      <xdr:spPr>
        <a:xfrm>
          <a:off x="18087" y="12795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1" name="TextBox 10">
          <a:extLst>
            <a:ext uri="{FF2B5EF4-FFF2-40B4-BE49-F238E27FC236}">
              <a16:creationId xmlns:a16="http://schemas.microsoft.com/office/drawing/2014/main" id="{9322F72D-8CE1-44E9-BA14-6856DE479652}"/>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2" name="Picture 11">
          <a:extLst>
            <a:ext uri="{FF2B5EF4-FFF2-40B4-BE49-F238E27FC236}">
              <a16:creationId xmlns:a16="http://schemas.microsoft.com/office/drawing/2014/main" id="{9C54A5A2-A69D-4564-B746-E769D4FB6A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3</xdr:col>
      <xdr:colOff>0</xdr:colOff>
      <xdr:row>1</xdr:row>
      <xdr:rowOff>0</xdr:rowOff>
    </xdr:from>
    <xdr:ext cx="12700" cy="117475"/>
    <xdr:grpSp>
      <xdr:nvGrpSpPr>
        <xdr:cNvPr id="2" name="Group 3">
          <a:extLst>
            <a:ext uri="{FF2B5EF4-FFF2-40B4-BE49-F238E27FC236}">
              <a16:creationId xmlns:a16="http://schemas.microsoft.com/office/drawing/2014/main" id="{4FA1E7E4-474E-4101-A78C-A6B1AFD65158}"/>
            </a:ext>
          </a:extLst>
        </xdr:cNvPr>
        <xdr:cNvGrpSpPr/>
      </xdr:nvGrpSpPr>
      <xdr:grpSpPr>
        <a:xfrm>
          <a:off x="5019675" y="247650"/>
          <a:ext cx="12700" cy="117475"/>
          <a:chOff x="0" y="0"/>
          <a:chExt cx="12700" cy="117475"/>
        </a:xfrm>
      </xdr:grpSpPr>
      <xdr:sp macro="" textlink="">
        <xdr:nvSpPr>
          <xdr:cNvPr id="3" name="Shape 4">
            <a:extLst>
              <a:ext uri="{FF2B5EF4-FFF2-40B4-BE49-F238E27FC236}">
                <a16:creationId xmlns:a16="http://schemas.microsoft.com/office/drawing/2014/main" id="{10E75611-28B4-CC20-91FB-17B1074598B2}"/>
              </a:ext>
            </a:extLst>
          </xdr:cNvPr>
          <xdr:cNvSpPr/>
        </xdr:nvSpPr>
        <xdr:spPr>
          <a:xfrm>
            <a:off x="0" y="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4" name="Shape 5">
            <a:extLst>
              <a:ext uri="{FF2B5EF4-FFF2-40B4-BE49-F238E27FC236}">
                <a16:creationId xmlns:a16="http://schemas.microsoft.com/office/drawing/2014/main" id="{71CD3BE3-A628-271E-27B8-805136942077}"/>
              </a:ext>
            </a:extLst>
          </xdr:cNvPr>
          <xdr:cNvSpPr/>
        </xdr:nvSpPr>
        <xdr:spPr>
          <a:xfrm>
            <a:off x="0" y="0"/>
            <a:ext cx="12700" cy="117475"/>
          </a:xfrm>
          <a:custGeom>
            <a:avLst/>
            <a:gdLst/>
            <a:ahLst/>
            <a:cxnLst/>
            <a:rect l="0" t="0" r="0" b="0"/>
            <a:pathLst>
              <a:path w="12700" h="117475">
                <a:moveTo>
                  <a:pt x="12700" y="0"/>
                </a:moveTo>
                <a:lnTo>
                  <a:pt x="0" y="12700"/>
                </a:lnTo>
                <a:lnTo>
                  <a:pt x="0" y="104775"/>
                </a:lnTo>
                <a:lnTo>
                  <a:pt x="12700" y="117475"/>
                </a:lnTo>
                <a:lnTo>
                  <a:pt x="12700" y="0"/>
                </a:lnTo>
                <a:close/>
              </a:path>
            </a:pathLst>
          </a:custGeom>
          <a:solidFill>
            <a:srgbClr val="FFFFFF"/>
          </a:solidFill>
        </xdr:spPr>
      </xdr:sp>
    </xdr:grpSp>
    <xdr:clientData/>
  </xdr:oneCellAnchor>
  <xdr:oneCellAnchor>
    <xdr:from>
      <xdr:col>3</xdr:col>
      <xdr:colOff>0</xdr:colOff>
      <xdr:row>1</xdr:row>
      <xdr:rowOff>0</xdr:rowOff>
    </xdr:from>
    <xdr:ext cx="12700" cy="117475"/>
    <xdr:sp macro="" textlink="">
      <xdr:nvSpPr>
        <xdr:cNvPr id="5" name="Shape 6">
          <a:extLst>
            <a:ext uri="{FF2B5EF4-FFF2-40B4-BE49-F238E27FC236}">
              <a16:creationId xmlns:a16="http://schemas.microsoft.com/office/drawing/2014/main" id="{99E1ADD3-7FFD-48E8-91B8-54DC8B5539EB}"/>
            </a:ext>
          </a:extLst>
        </xdr:cNvPr>
        <xdr:cNvSpPr/>
      </xdr:nvSpPr>
      <xdr:spPr>
        <a:xfrm>
          <a:off x="5019675" y="2476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6" name="Shape 8">
          <a:extLst>
            <a:ext uri="{FF2B5EF4-FFF2-40B4-BE49-F238E27FC236}">
              <a16:creationId xmlns:a16="http://schemas.microsoft.com/office/drawing/2014/main" id="{C84825E5-C245-4CF5-9D64-ED14AFA0616B}"/>
            </a:ext>
          </a:extLst>
        </xdr:cNvPr>
        <xdr:cNvSpPr/>
      </xdr:nvSpPr>
      <xdr:spPr>
        <a:xfrm>
          <a:off x="3159125" y="2476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twoCellAnchor editAs="oneCell">
    <xdr:from>
      <xdr:col>8</xdr:col>
      <xdr:colOff>0</xdr:colOff>
      <xdr:row>1</xdr:row>
      <xdr:rowOff>0</xdr:rowOff>
    </xdr:from>
    <xdr:to>
      <xdr:col>8</xdr:col>
      <xdr:colOff>9525</xdr:colOff>
      <xdr:row>1</xdr:row>
      <xdr:rowOff>9525</xdr:rowOff>
    </xdr:to>
    <xdr:pic>
      <xdr:nvPicPr>
        <xdr:cNvPr id="7" name="Picture 6">
          <a:extLst>
            <a:ext uri="{FF2B5EF4-FFF2-40B4-BE49-F238E27FC236}">
              <a16:creationId xmlns:a16="http://schemas.microsoft.com/office/drawing/2014/main" id="{36BA0D65-2EB2-4791-B28A-506E1134A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247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8" name="Picture 7" descr="Unsorted">
          <a:extLst>
            <a:ext uri="{FF2B5EF4-FFF2-40B4-BE49-F238E27FC236}">
              <a16:creationId xmlns:a16="http://schemas.microsoft.com/office/drawing/2014/main" id="{C4AD1ED8-ED24-4E76-B885-54DC7971E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74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9" name="Picture 8">
          <a:extLst>
            <a:ext uri="{FF2B5EF4-FFF2-40B4-BE49-F238E27FC236}">
              <a16:creationId xmlns:a16="http://schemas.microsoft.com/office/drawing/2014/main" id="{BFAD58FF-B2B6-493F-ABB6-B998C82887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247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0" name="Picture 9" descr="Unsorted">
          <a:extLst>
            <a:ext uri="{FF2B5EF4-FFF2-40B4-BE49-F238E27FC236}">
              <a16:creationId xmlns:a16="http://schemas.microsoft.com/office/drawing/2014/main" id="{18FCDEBC-8683-44AE-B72B-729F1EF215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74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11" name="Picture 10">
          <a:extLst>
            <a:ext uri="{FF2B5EF4-FFF2-40B4-BE49-F238E27FC236}">
              <a16:creationId xmlns:a16="http://schemas.microsoft.com/office/drawing/2014/main" id="{7A2ECB61-9B7E-4B31-B376-649B5E475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272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12" name="Picture 11" descr="Unsorted">
          <a:extLst>
            <a:ext uri="{FF2B5EF4-FFF2-40B4-BE49-F238E27FC236}">
              <a16:creationId xmlns:a16="http://schemas.microsoft.com/office/drawing/2014/main" id="{235D7FE1-6824-45C3-A196-846FAB75B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321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9525</xdr:colOff>
      <xdr:row>11</xdr:row>
      <xdr:rowOff>9525</xdr:rowOff>
    </xdr:to>
    <xdr:pic>
      <xdr:nvPicPr>
        <xdr:cNvPr id="13" name="Picture 12">
          <a:extLst>
            <a:ext uri="{FF2B5EF4-FFF2-40B4-BE49-F238E27FC236}">
              <a16:creationId xmlns:a16="http://schemas.microsoft.com/office/drawing/2014/main" id="{E516A3B6-0F5D-495E-97BC-21F7AAA40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272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9525</xdr:colOff>
      <xdr:row>13</xdr:row>
      <xdr:rowOff>9525</xdr:rowOff>
    </xdr:to>
    <xdr:pic>
      <xdr:nvPicPr>
        <xdr:cNvPr id="14" name="Picture 13" descr="Unsorted">
          <a:extLst>
            <a:ext uri="{FF2B5EF4-FFF2-40B4-BE49-F238E27FC236}">
              <a16:creationId xmlns:a16="http://schemas.microsoft.com/office/drawing/2014/main" id="{314B2817-4AF1-4D28-9863-DF76C016A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321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15" name="Picture 14" descr="Unsorted">
          <a:extLst>
            <a:ext uri="{FF2B5EF4-FFF2-40B4-BE49-F238E27FC236}">
              <a16:creationId xmlns:a16="http://schemas.microsoft.com/office/drawing/2014/main" id="{1C21D692-B5A0-4CB0-9E15-C386F3862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6934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xdr:row>
      <xdr:rowOff>0</xdr:rowOff>
    </xdr:from>
    <xdr:to>
      <xdr:col>9</xdr:col>
      <xdr:colOff>9525</xdr:colOff>
      <xdr:row>27</xdr:row>
      <xdr:rowOff>9525</xdr:rowOff>
    </xdr:to>
    <xdr:pic>
      <xdr:nvPicPr>
        <xdr:cNvPr id="16" name="Picture 15">
          <a:extLst>
            <a:ext uri="{FF2B5EF4-FFF2-40B4-BE49-F238E27FC236}">
              <a16:creationId xmlns:a16="http://schemas.microsoft.com/office/drawing/2014/main" id="{8988C2C4-BED2-4D82-B88C-8427AFE22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668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xdr:row>
      <xdr:rowOff>0</xdr:rowOff>
    </xdr:from>
    <xdr:to>
      <xdr:col>9</xdr:col>
      <xdr:colOff>9525</xdr:colOff>
      <xdr:row>29</xdr:row>
      <xdr:rowOff>9525</xdr:rowOff>
    </xdr:to>
    <xdr:pic>
      <xdr:nvPicPr>
        <xdr:cNvPr id="17" name="Picture 16" descr="Unsorted">
          <a:extLst>
            <a:ext uri="{FF2B5EF4-FFF2-40B4-BE49-F238E27FC236}">
              <a16:creationId xmlns:a16="http://schemas.microsoft.com/office/drawing/2014/main" id="{3B39DBFE-DB70-48EC-8238-A9E6866C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7181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D2AC861B-48C0-4E54-8C6D-D9DF9BEBA96B}"/>
            </a:ext>
          </a:extLst>
        </xdr:cNvPr>
        <xdr:cNvSpPr/>
      </xdr:nvSpPr>
      <xdr:spPr>
        <a:xfrm>
          <a:off x="21897" y="1266191"/>
          <a:ext cx="11704649" cy="313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41ED5384-BC1D-41C4-9B23-279A53AFAE11}"/>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D4571871-1D42-4F02-AEE1-29EB26589F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9525</xdr:colOff>
      <xdr:row>1</xdr:row>
      <xdr:rowOff>9525</xdr:rowOff>
    </xdr:to>
    <xdr:pic>
      <xdr:nvPicPr>
        <xdr:cNvPr id="6" name="Picture 5">
          <a:extLst>
            <a:ext uri="{FF2B5EF4-FFF2-40B4-BE49-F238E27FC236}">
              <a16:creationId xmlns:a16="http://schemas.microsoft.com/office/drawing/2014/main" id="{38BE9B4E-E122-4155-3C96-56C0A3590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7" name="Picture 6" descr="Unsorted">
          <a:extLst>
            <a:ext uri="{FF2B5EF4-FFF2-40B4-BE49-F238E27FC236}">
              <a16:creationId xmlns:a16="http://schemas.microsoft.com/office/drawing/2014/main" id="{FC268FB7-3161-F798-39D2-215CD2401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8" name="Picture 7">
          <a:extLst>
            <a:ext uri="{FF2B5EF4-FFF2-40B4-BE49-F238E27FC236}">
              <a16:creationId xmlns:a16="http://schemas.microsoft.com/office/drawing/2014/main" id="{B3A70A83-CB79-5CAC-9F31-6DBD7AF72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3800"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9" name="Picture 8" descr="Unsorted">
          <a:extLst>
            <a:ext uri="{FF2B5EF4-FFF2-40B4-BE49-F238E27FC236}">
              <a16:creationId xmlns:a16="http://schemas.microsoft.com/office/drawing/2014/main" id="{A05807DF-E226-2062-D756-C10C23B1A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3800"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9525</xdr:colOff>
      <xdr:row>10</xdr:row>
      <xdr:rowOff>9525</xdr:rowOff>
    </xdr:to>
    <xdr:pic>
      <xdr:nvPicPr>
        <xdr:cNvPr id="10" name="Picture 9">
          <a:extLst>
            <a:ext uri="{FF2B5EF4-FFF2-40B4-BE49-F238E27FC236}">
              <a16:creationId xmlns:a16="http://schemas.microsoft.com/office/drawing/2014/main" id="{E2801F02-F012-6BE8-91F2-10457C1CC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143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11" name="Picture 10" descr="Unsorted">
          <a:extLst>
            <a:ext uri="{FF2B5EF4-FFF2-40B4-BE49-F238E27FC236}">
              <a16:creationId xmlns:a16="http://schemas.microsoft.com/office/drawing/2014/main" id="{B500EF62-E971-D745-EB5F-6AD40CC18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7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9525</xdr:colOff>
      <xdr:row>10</xdr:row>
      <xdr:rowOff>9525</xdr:rowOff>
    </xdr:to>
    <xdr:pic>
      <xdr:nvPicPr>
        <xdr:cNvPr id="12" name="Picture 11">
          <a:extLst>
            <a:ext uri="{FF2B5EF4-FFF2-40B4-BE49-F238E27FC236}">
              <a16:creationId xmlns:a16="http://schemas.microsoft.com/office/drawing/2014/main" id="{F678D94D-1DEC-D51F-65D4-B0526E0C4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34875" y="3143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13" name="Picture 12" descr="Unsorted">
          <a:extLst>
            <a:ext uri="{FF2B5EF4-FFF2-40B4-BE49-F238E27FC236}">
              <a16:creationId xmlns:a16="http://schemas.microsoft.com/office/drawing/2014/main" id="{66143434-93E9-7531-98D0-BDF61373D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34875" y="37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4" name="Picture 13" descr="Unsorted">
          <a:extLst>
            <a:ext uri="{FF2B5EF4-FFF2-40B4-BE49-F238E27FC236}">
              <a16:creationId xmlns:a16="http://schemas.microsoft.com/office/drawing/2014/main" id="{F1C55104-FE36-09A9-B40D-551511B3C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8486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xdr:colOff>
      <xdr:row>26</xdr:row>
      <xdr:rowOff>9525</xdr:rowOff>
    </xdr:to>
    <xdr:pic>
      <xdr:nvPicPr>
        <xdr:cNvPr id="15" name="Picture 14">
          <a:extLst>
            <a:ext uri="{FF2B5EF4-FFF2-40B4-BE49-F238E27FC236}">
              <a16:creationId xmlns:a16="http://schemas.microsoft.com/office/drawing/2014/main" id="{8D43B0BA-055B-1615-0D3D-2F290CD48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4575" y="817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16" name="Picture 15" descr="Unsorted">
          <a:extLst>
            <a:ext uri="{FF2B5EF4-FFF2-40B4-BE49-F238E27FC236}">
              <a16:creationId xmlns:a16="http://schemas.microsoft.com/office/drawing/2014/main" id="{CD30C176-C452-76EE-7AF5-734DC7489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4575" y="880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B65038F5-1014-4F3E-BB46-CABC5854D534}"/>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1005728</xdr:colOff>
      <xdr:row>1</xdr:row>
      <xdr:rowOff>437</xdr:rowOff>
    </xdr:from>
    <xdr:to>
      <xdr:col>12</xdr:col>
      <xdr:colOff>777826</xdr:colOff>
      <xdr:row>1</xdr:row>
      <xdr:rowOff>1568</xdr:rowOff>
    </xdr:to>
    <xdr:pic>
      <xdr:nvPicPr>
        <xdr:cNvPr id="4" name="Picture 3">
          <a:extLst>
            <a:ext uri="{FF2B5EF4-FFF2-40B4-BE49-F238E27FC236}">
              <a16:creationId xmlns:a16="http://schemas.microsoft.com/office/drawing/2014/main" id="{8946E7B3-E2AC-4528-9409-ACE7A7A87F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1528" y="1086287"/>
          <a:ext cx="2210498" cy="1131"/>
        </a:xfrm>
        <a:prstGeom prst="rect">
          <a:avLst/>
        </a:prstGeom>
      </xdr:spPr>
    </xdr:pic>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ABD9175A-0020-423F-A941-8B8BF22007C7}"/>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E5D12821-ACD3-4563-BA8F-B1BB507020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oneCellAnchor>
    <xdr:from>
      <xdr:col>2</xdr:col>
      <xdr:colOff>950486</xdr:colOff>
      <xdr:row>1</xdr:row>
      <xdr:rowOff>0</xdr:rowOff>
    </xdr:from>
    <xdr:ext cx="12700" cy="227329"/>
    <xdr:sp macro="" textlink="">
      <xdr:nvSpPr>
        <xdr:cNvPr id="3" name="Shape 65">
          <a:extLst>
            <a:ext uri="{FF2B5EF4-FFF2-40B4-BE49-F238E27FC236}">
              <a16:creationId xmlns:a16="http://schemas.microsoft.com/office/drawing/2014/main" id="{3B6A2DB3-00EE-4B32-B4FB-AA2B97E1A52D}"/>
            </a:ext>
          </a:extLst>
        </xdr:cNvPr>
        <xdr:cNvSpPr/>
      </xdr:nvSpPr>
      <xdr:spPr>
        <a:xfrm>
          <a:off x="3550811" y="314325"/>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alpha val="50000"/>
          </a:srgbClr>
        </a:solidFill>
      </xdr:spPr>
    </xdr:sp>
    <xdr:clientData/>
  </xdr:oneCellAnchor>
  <xdr:twoCellAnchor editAs="oneCell">
    <xdr:from>
      <xdr:col>8</xdr:col>
      <xdr:colOff>0</xdr:colOff>
      <xdr:row>1</xdr:row>
      <xdr:rowOff>0</xdr:rowOff>
    </xdr:from>
    <xdr:to>
      <xdr:col>8</xdr:col>
      <xdr:colOff>9525</xdr:colOff>
      <xdr:row>1</xdr:row>
      <xdr:rowOff>9525</xdr:rowOff>
    </xdr:to>
    <xdr:pic>
      <xdr:nvPicPr>
        <xdr:cNvPr id="7" name="Picture 6">
          <a:extLst>
            <a:ext uri="{FF2B5EF4-FFF2-40B4-BE49-F238E27FC236}">
              <a16:creationId xmlns:a16="http://schemas.microsoft.com/office/drawing/2014/main" id="{4021983C-DCB8-8B2B-CF25-F364B68B4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8" name="Picture 7" descr="Unsorted">
          <a:extLst>
            <a:ext uri="{FF2B5EF4-FFF2-40B4-BE49-F238E27FC236}">
              <a16:creationId xmlns:a16="http://schemas.microsoft.com/office/drawing/2014/main" id="{00AB3924-BFF3-270B-DD8B-26822178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9" name="Picture 8">
          <a:extLst>
            <a:ext uri="{FF2B5EF4-FFF2-40B4-BE49-F238E27FC236}">
              <a16:creationId xmlns:a16="http://schemas.microsoft.com/office/drawing/2014/main" id="{3097D187-1C5B-B894-AA65-5B34DA26F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1925"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0" name="Picture 9" descr="Unsorted">
          <a:extLst>
            <a:ext uri="{FF2B5EF4-FFF2-40B4-BE49-F238E27FC236}">
              <a16:creationId xmlns:a16="http://schemas.microsoft.com/office/drawing/2014/main" id="{A445B86B-72EE-3865-F276-757FCEF1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1925"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11" name="Picture 10">
          <a:extLst>
            <a:ext uri="{FF2B5EF4-FFF2-40B4-BE49-F238E27FC236}">
              <a16:creationId xmlns:a16="http://schemas.microsoft.com/office/drawing/2014/main" id="{6B86AFE3-2ED0-1FA9-202E-182C9CF6D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3457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12" name="Picture 11" descr="Unsorted">
          <a:extLst>
            <a:ext uri="{FF2B5EF4-FFF2-40B4-BE49-F238E27FC236}">
              <a16:creationId xmlns:a16="http://schemas.microsoft.com/office/drawing/2014/main" id="{16EEFD25-7577-0216-7783-41100738C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4086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9525</xdr:colOff>
      <xdr:row>11</xdr:row>
      <xdr:rowOff>9525</xdr:rowOff>
    </xdr:to>
    <xdr:pic>
      <xdr:nvPicPr>
        <xdr:cNvPr id="13" name="Picture 12">
          <a:extLst>
            <a:ext uri="{FF2B5EF4-FFF2-40B4-BE49-F238E27FC236}">
              <a16:creationId xmlns:a16="http://schemas.microsoft.com/office/drawing/2014/main" id="{54BEB5CD-74EF-4B32-14BD-60B09C450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49125" y="3457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9525</xdr:colOff>
      <xdr:row>13</xdr:row>
      <xdr:rowOff>9525</xdr:rowOff>
    </xdr:to>
    <xdr:pic>
      <xdr:nvPicPr>
        <xdr:cNvPr id="14" name="Picture 13" descr="Unsorted">
          <a:extLst>
            <a:ext uri="{FF2B5EF4-FFF2-40B4-BE49-F238E27FC236}">
              <a16:creationId xmlns:a16="http://schemas.microsoft.com/office/drawing/2014/main" id="{BF15530C-27B4-9710-45AD-158425700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49125" y="4086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5" name="Picture 14" descr="Unsorted">
          <a:extLst>
            <a:ext uri="{FF2B5EF4-FFF2-40B4-BE49-F238E27FC236}">
              <a16:creationId xmlns:a16="http://schemas.microsoft.com/office/drawing/2014/main" id="{DE447309-AB41-31CE-21C7-F1A2AE6D9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8486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xdr:colOff>
      <xdr:row>26</xdr:row>
      <xdr:rowOff>9525</xdr:rowOff>
    </xdr:to>
    <xdr:pic>
      <xdr:nvPicPr>
        <xdr:cNvPr id="16" name="Picture 15">
          <a:extLst>
            <a:ext uri="{FF2B5EF4-FFF2-40B4-BE49-F238E27FC236}">
              <a16:creationId xmlns:a16="http://schemas.microsoft.com/office/drawing/2014/main" id="{73340D85-9F17-F377-292E-81E44D4F4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817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17" name="Picture 16" descr="Unsorted">
          <a:extLst>
            <a:ext uri="{FF2B5EF4-FFF2-40B4-BE49-F238E27FC236}">
              <a16:creationId xmlns:a16="http://schemas.microsoft.com/office/drawing/2014/main" id="{929C299D-8F8D-06A0-C9B8-6439A0295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880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8F39AC59-69A3-4DCE-88B7-B04C61DA4B05}"/>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752AEEB6-A903-455B-87AC-E704E4CD9620}"/>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54252BC8-5DA3-4509-9F75-25640AA4AA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A916D0E8-5948-4A7D-9E2E-77BD15E57193}"/>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7F28AF1C-74B1-4B2F-A6B2-E8B4FFBFC806}"/>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01AC5410-1F98-4EFF-8E61-52C33CBCB3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7A46B42F-0927-41DC-B366-C02B89FB067A}"/>
            </a:ext>
          </a:extLst>
        </xdr:cNvPr>
        <xdr:cNvSpPr/>
      </xdr:nvSpPr>
      <xdr:spPr>
        <a:xfrm>
          <a:off x="21897" y="1229996"/>
          <a:ext cx="1201516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1A1228-9A6D-4EED-A24F-704B5269B8F5}"/>
            </a:ext>
          </a:extLst>
        </xdr:cNvPr>
        <xdr:cNvSpPr txBox="1"/>
      </xdr:nvSpPr>
      <xdr:spPr>
        <a:xfrm>
          <a:off x="257175" y="209550"/>
          <a:ext cx="903624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980EB3C5-5D3D-45C1-A319-DE1B6A97A1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8995" y="142875"/>
          <a:ext cx="2211639" cy="8685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14" name="Wave 13">
          <a:extLst>
            <a:ext uri="{FF2B5EF4-FFF2-40B4-BE49-F238E27FC236}">
              <a16:creationId xmlns:a16="http://schemas.microsoft.com/office/drawing/2014/main" id="{819728A1-5C64-49EF-AD01-75CD42D914D9}"/>
            </a:ext>
          </a:extLst>
        </xdr:cNvPr>
        <xdr:cNvSpPr/>
      </xdr:nvSpPr>
      <xdr:spPr>
        <a:xfrm>
          <a:off x="18087" y="1231901"/>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8" name="TextBox 17">
          <a:extLst>
            <a:ext uri="{FF2B5EF4-FFF2-40B4-BE49-F238E27FC236}">
              <a16:creationId xmlns:a16="http://schemas.microsoft.com/office/drawing/2014/main" id="{102720BC-F5B1-4BDE-BD0A-0CDC088B6AE0}"/>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9" name="Picture 18">
          <a:extLst>
            <a:ext uri="{FF2B5EF4-FFF2-40B4-BE49-F238E27FC236}">
              <a16:creationId xmlns:a16="http://schemas.microsoft.com/office/drawing/2014/main" id="{803791D7-EADE-4EA6-B8B1-44AA448773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0313E929-AE5A-49EE-B4ED-E286B0C7F466}"/>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868234</xdr:colOff>
      <xdr:row>1</xdr:row>
      <xdr:rowOff>437</xdr:rowOff>
    </xdr:from>
    <xdr:to>
      <xdr:col>12</xdr:col>
      <xdr:colOff>606376</xdr:colOff>
      <xdr:row>1</xdr:row>
      <xdr:rowOff>1568</xdr:rowOff>
    </xdr:to>
    <xdr:pic>
      <xdr:nvPicPr>
        <xdr:cNvPr id="10" name="Picture 9">
          <a:extLst>
            <a:ext uri="{FF2B5EF4-FFF2-40B4-BE49-F238E27FC236}">
              <a16:creationId xmlns:a16="http://schemas.microsoft.com/office/drawing/2014/main" id="{DC1D4971-A2DF-696A-E513-1131DC2303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74034" y="1238687"/>
          <a:ext cx="2176542" cy="1131"/>
        </a:xfrm>
        <a:prstGeom prst="rect">
          <a:avLst/>
        </a:prstGeom>
      </xdr:spPr>
    </xdr:pic>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9DF99E-3AC7-4917-8868-1858EE775D9A}"/>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2FBEBD19-803B-4387-80B7-E6F92F3FD2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440565</xdr:colOff>
      <xdr:row>41</xdr:row>
      <xdr:rowOff>38236</xdr:rowOff>
    </xdr:from>
    <xdr:to>
      <xdr:col>2</xdr:col>
      <xdr:colOff>1507841</xdr:colOff>
      <xdr:row>58</xdr:row>
      <xdr:rowOff>102054</xdr:rowOff>
    </xdr:to>
    <xdr:graphicFrame macro="">
      <xdr:nvGraphicFramePr>
        <xdr:cNvPr id="2" name="Chart 1">
          <a:extLst>
            <a:ext uri="{FF2B5EF4-FFF2-40B4-BE49-F238E27FC236}">
              <a16:creationId xmlns:a16="http://schemas.microsoft.com/office/drawing/2014/main" id="{2E888394-025D-55FE-11D1-EEE7008C0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517682</xdr:colOff>
      <xdr:row>60</xdr:row>
      <xdr:rowOff>114775</xdr:rowOff>
    </xdr:from>
    <xdr:to>
      <xdr:col>4</xdr:col>
      <xdr:colOff>10408</xdr:colOff>
      <xdr:row>81</xdr:row>
      <xdr:rowOff>86949</xdr:rowOff>
    </xdr:to>
    <xdr:grpSp>
      <xdr:nvGrpSpPr>
        <xdr:cNvPr id="5" name="Group 4">
          <a:extLst>
            <a:ext uri="{FF2B5EF4-FFF2-40B4-BE49-F238E27FC236}">
              <a16:creationId xmlns:a16="http://schemas.microsoft.com/office/drawing/2014/main" id="{A00FD1E1-175C-7AD7-038B-EF557E0175D1}"/>
            </a:ext>
          </a:extLst>
        </xdr:cNvPr>
        <xdr:cNvGrpSpPr/>
      </xdr:nvGrpSpPr>
      <xdr:grpSpPr>
        <a:xfrm>
          <a:off x="517682" y="10345646"/>
          <a:ext cx="5156699" cy="3365455"/>
          <a:chOff x="517682" y="10677320"/>
          <a:chExt cx="5471364" cy="3544049"/>
        </a:xfrm>
      </xdr:grpSpPr>
      <xdr:graphicFrame macro="">
        <xdr:nvGraphicFramePr>
          <xdr:cNvPr id="3" name="Chart 2">
            <a:extLst>
              <a:ext uri="{FF2B5EF4-FFF2-40B4-BE49-F238E27FC236}">
                <a16:creationId xmlns:a16="http://schemas.microsoft.com/office/drawing/2014/main" id="{FA93FB70-28BF-4FF6-7D30-7A91695B3173}"/>
              </a:ext>
            </a:extLst>
          </xdr:cNvPr>
          <xdr:cNvGraphicFramePr/>
        </xdr:nvGraphicFramePr>
        <xdr:xfrm>
          <a:off x="517682" y="10677320"/>
          <a:ext cx="5471364" cy="3473225"/>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TextBox 3">
            <a:extLst>
              <a:ext uri="{FF2B5EF4-FFF2-40B4-BE49-F238E27FC236}">
                <a16:creationId xmlns:a16="http://schemas.microsoft.com/office/drawing/2014/main" id="{7330F6C1-2072-8783-6D17-4969F828F575}"/>
              </a:ext>
            </a:extLst>
          </xdr:cNvPr>
          <xdr:cNvSpPr txBox="1"/>
        </xdr:nvSpPr>
        <xdr:spPr>
          <a:xfrm>
            <a:off x="722879" y="13711101"/>
            <a:ext cx="2409553" cy="510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 A</a:t>
            </a:r>
            <a:r>
              <a:rPr lang="en-US" sz="900" kern="1200" baseline="0"/>
              <a:t> Townhome Exemption Development (TED) with attached or detached units on TED ownership parcels.</a:t>
            </a:r>
            <a:endParaRPr lang="en-US" sz="900" kern="1200"/>
          </a:p>
        </xdr:txBody>
      </xdr:sp>
    </xdr:grpSp>
    <xdr:clientData/>
  </xdr:twoCellAnchor>
  <xdr:twoCellAnchor>
    <xdr:from>
      <xdr:col>0</xdr:col>
      <xdr:colOff>884464</xdr:colOff>
      <xdr:row>83</xdr:row>
      <xdr:rowOff>36331</xdr:rowOff>
    </xdr:from>
    <xdr:to>
      <xdr:col>3</xdr:col>
      <xdr:colOff>378891</xdr:colOff>
      <xdr:row>104</xdr:row>
      <xdr:rowOff>4694</xdr:rowOff>
    </xdr:to>
    <xdr:grpSp>
      <xdr:nvGrpSpPr>
        <xdr:cNvPr id="9" name="Group 8">
          <a:extLst>
            <a:ext uri="{FF2B5EF4-FFF2-40B4-BE49-F238E27FC236}">
              <a16:creationId xmlns:a16="http://schemas.microsoft.com/office/drawing/2014/main" id="{C5DC2385-AEAB-AA79-DB55-6B01BDE18A73}"/>
            </a:ext>
          </a:extLst>
        </xdr:cNvPr>
        <xdr:cNvGrpSpPr/>
      </xdr:nvGrpSpPr>
      <xdr:grpSpPr>
        <a:xfrm>
          <a:off x="884464" y="13983652"/>
          <a:ext cx="4546079" cy="3361645"/>
          <a:chOff x="884464" y="13983652"/>
          <a:chExt cx="4546079" cy="3361645"/>
        </a:xfrm>
      </xdr:grpSpPr>
      <xdr:graphicFrame macro="">
        <xdr:nvGraphicFramePr>
          <xdr:cNvPr id="6" name="Chart 5">
            <a:extLst>
              <a:ext uri="{FF2B5EF4-FFF2-40B4-BE49-F238E27FC236}">
                <a16:creationId xmlns:a16="http://schemas.microsoft.com/office/drawing/2014/main" id="{445A68DD-17A2-8433-7DA5-3C50141DF6E0}"/>
              </a:ext>
            </a:extLst>
          </xdr:cNvPr>
          <xdr:cNvGraphicFramePr/>
        </xdr:nvGraphicFramePr>
        <xdr:xfrm>
          <a:off x="884464" y="13983652"/>
          <a:ext cx="4546079" cy="336164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7" name="TextBox 6">
            <a:extLst>
              <a:ext uri="{FF2B5EF4-FFF2-40B4-BE49-F238E27FC236}">
                <a16:creationId xmlns:a16="http://schemas.microsoft.com/office/drawing/2014/main" id="{88DABFF5-72A8-67D1-3D60-F092186E1690}"/>
              </a:ext>
            </a:extLst>
          </xdr:cNvPr>
          <xdr:cNvSpPr txBox="1"/>
        </xdr:nvSpPr>
        <xdr:spPr>
          <a:xfrm>
            <a:off x="3215006" y="15689445"/>
            <a:ext cx="858631" cy="287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tx1"/>
                </a:solidFill>
              </a:rPr>
              <a:t>1602</a:t>
            </a:r>
          </a:p>
        </xdr:txBody>
      </xdr:sp>
    </xdr:grpSp>
    <xdr:clientData/>
  </xdr:twoCellAnchor>
  <xdr:twoCellAnchor>
    <xdr:from>
      <xdr:col>9</xdr:col>
      <xdr:colOff>0</xdr:colOff>
      <xdr:row>42</xdr:row>
      <xdr:rowOff>0</xdr:rowOff>
    </xdr:from>
    <xdr:to>
      <xdr:col>12</xdr:col>
      <xdr:colOff>1501685</xdr:colOff>
      <xdr:row>59</xdr:row>
      <xdr:rowOff>63818</xdr:rowOff>
    </xdr:to>
    <xdr:graphicFrame macro="">
      <xdr:nvGraphicFramePr>
        <xdr:cNvPr id="8" name="Chart 7">
          <a:extLst>
            <a:ext uri="{FF2B5EF4-FFF2-40B4-BE49-F238E27FC236}">
              <a16:creationId xmlns:a16="http://schemas.microsoft.com/office/drawing/2014/main" id="{409E234F-D8BF-4A57-AA77-11D0FCA36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1902448</xdr:colOff>
      <xdr:row>60</xdr:row>
      <xdr:rowOff>150699</xdr:rowOff>
    </xdr:from>
    <xdr:to>
      <xdr:col>12</xdr:col>
      <xdr:colOff>1658371</xdr:colOff>
      <xdr:row>81</xdr:row>
      <xdr:rowOff>144576</xdr:rowOff>
    </xdr:to>
    <xdr:graphicFrame macro="">
      <xdr:nvGraphicFramePr>
        <xdr:cNvPr id="13" name="Chart 12">
          <a:extLst>
            <a:ext uri="{FF2B5EF4-FFF2-40B4-BE49-F238E27FC236}">
              <a16:creationId xmlns:a16="http://schemas.microsoft.com/office/drawing/2014/main" id="{10A2CB96-9A1E-8664-280D-41485E399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83</xdr:row>
      <xdr:rowOff>0</xdr:rowOff>
    </xdr:from>
    <xdr:to>
      <xdr:col>12</xdr:col>
      <xdr:colOff>1433446</xdr:colOff>
      <xdr:row>103</xdr:row>
      <xdr:rowOff>129948</xdr:rowOff>
    </xdr:to>
    <xdr:graphicFrame macro="">
      <xdr:nvGraphicFramePr>
        <xdr:cNvPr id="14" name="Chart 13">
          <a:extLst>
            <a:ext uri="{FF2B5EF4-FFF2-40B4-BE49-F238E27FC236}">
              <a16:creationId xmlns:a16="http://schemas.microsoft.com/office/drawing/2014/main" id="{66982ABF-BBED-4058-A16C-04EE1A102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1675380</xdr:colOff>
      <xdr:row>93</xdr:row>
      <xdr:rowOff>85044</xdr:rowOff>
    </xdr:from>
    <xdr:to>
      <xdr:col>12</xdr:col>
      <xdr:colOff>110239</xdr:colOff>
      <xdr:row>95</xdr:row>
      <xdr:rowOff>49355</xdr:rowOff>
    </xdr:to>
    <xdr:sp macro="" textlink="">
      <xdr:nvSpPr>
        <xdr:cNvPr id="15" name="TextBox 14">
          <a:extLst>
            <a:ext uri="{FF2B5EF4-FFF2-40B4-BE49-F238E27FC236}">
              <a16:creationId xmlns:a16="http://schemas.microsoft.com/office/drawing/2014/main" id="{710AB403-5798-4C52-9319-604582CEF965}"/>
            </a:ext>
          </a:extLst>
        </xdr:cNvPr>
        <xdr:cNvSpPr txBox="1"/>
      </xdr:nvSpPr>
      <xdr:spPr>
        <a:xfrm>
          <a:off x="15690737" y="15648214"/>
          <a:ext cx="858631" cy="287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tx1"/>
              </a:solidFill>
            </a:rPr>
            <a:t>1516</a:t>
          </a:r>
        </a:p>
      </xdr:txBody>
    </xdr:sp>
    <xdr:clientData/>
  </xdr:twoCellAnchor>
</xdr:wsDr>
</file>

<file path=xl/drawings/drawing21.xml><?xml version="1.0" encoding="utf-8"?>
<c:userShapes xmlns:c="http://schemas.openxmlformats.org/drawingml/2006/chart">
  <cdr:relSizeAnchor xmlns:cdr="http://schemas.openxmlformats.org/drawingml/2006/chartDrawing">
    <cdr:from>
      <cdr:x>0.03186</cdr:x>
      <cdr:y>0.83854</cdr:y>
    </cdr:from>
    <cdr:to>
      <cdr:x>0.46073</cdr:x>
      <cdr:y>0.9816</cdr:y>
    </cdr:to>
    <cdr:sp macro="" textlink="">
      <cdr:nvSpPr>
        <cdr:cNvPr id="2" name="TextBox 3">
          <a:extLst xmlns:a="http://schemas.openxmlformats.org/drawingml/2006/main">
            <a:ext uri="{FF2B5EF4-FFF2-40B4-BE49-F238E27FC236}">
              <a16:creationId xmlns:a16="http://schemas.microsoft.com/office/drawing/2014/main" id="{7330F6C1-2072-8783-6D17-4969F828F575}"/>
            </a:ext>
          </a:extLst>
        </cdr:cNvPr>
        <cdr:cNvSpPr txBox="1"/>
      </cdr:nvSpPr>
      <cdr:spPr>
        <a:xfrm xmlns:a="http://schemas.openxmlformats.org/drawingml/2006/main">
          <a:off x="178367" y="2840264"/>
          <a:ext cx="2401038" cy="484554"/>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900" kern="1200"/>
            <a:t>** A</a:t>
          </a:r>
          <a:r>
            <a:rPr lang="en-US" sz="900" kern="1200" baseline="0"/>
            <a:t> Townhome Exemption Development (TED) with attached or detached units on TED ownership parcels.</a:t>
          </a:r>
          <a:endParaRPr lang="en-US" sz="900" kern="1200"/>
        </a:p>
      </cdr:txBody>
    </cdr:sp>
  </cdr:relSizeAnchor>
</c:userShapes>
</file>

<file path=xl/persons/person.xml><?xml version="1.0" encoding="utf-8"?>
<personList xmlns="http://schemas.microsoft.com/office/spreadsheetml/2018/threadedcomments" xmlns:x="http://schemas.openxmlformats.org/spreadsheetml/2006/main">
  <person displayName="Zoe Coate" id="{83924FB1-2D7C-4464-8F0C-D2123EC245EF}" userId="S::CoateZ@ci.missoula.mt.us::6889e1c2-77e8-42ce-b173-da612b83c29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0" dT="2025-02-06T17:28:34.32" personId="{83924FB1-2D7C-4464-8F0C-D2123EC245EF}" id="{D8BF698F-E1D0-4AD2-993E-3416AB9B621F}">
    <text>This line item was a duplicate of B9 and has been deleted in order to prevent counting it twice.</text>
  </threadedComment>
  <threadedComment ref="B53" dT="2025-02-06T17:29:13.06" personId="{83924FB1-2D7C-4464-8F0C-D2123EC245EF}" id="{D4665A8A-F8D2-423B-894C-32D65E73CC4E}">
    <text>This line item was a duplicate of B48 and has been deleted in order to prevent counting it twice.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F8E4E-9992-4D4F-AEB1-4EED36307BF6}">
  <sheetPr>
    <pageSetUpPr fitToPage="1"/>
  </sheetPr>
  <dimension ref="A1:P65"/>
  <sheetViews>
    <sheetView tabSelected="1" workbookViewId="0">
      <selection activeCell="D33" sqref="D33"/>
    </sheetView>
  </sheetViews>
  <sheetFormatPr defaultRowHeight="12.75" x14ac:dyDescent="0.2"/>
  <cols>
    <col min="1" max="1" width="36.85546875" customWidth="1"/>
    <col min="2" max="3" width="7.7109375" customWidth="1"/>
    <col min="4" max="4" width="20.85546875" customWidth="1"/>
    <col min="5" max="6" width="7.7109375" customWidth="1"/>
    <col min="7" max="7" width="18.42578125" customWidth="1"/>
    <col min="8" max="9" width="7.7109375" customWidth="1"/>
    <col min="10" max="10" width="20.28515625" customWidth="1"/>
    <col min="11" max="12" width="7.7109375" customWidth="1"/>
    <col min="13" max="13" width="18.7109375" customWidth="1"/>
  </cols>
  <sheetData>
    <row r="1" spans="1:13" ht="136.9" customHeight="1" thickBot="1" x14ac:dyDescent="0.25">
      <c r="A1" s="775"/>
      <c r="B1" s="775"/>
      <c r="C1" s="775"/>
      <c r="D1" s="775"/>
      <c r="E1" s="775"/>
      <c r="F1" s="775"/>
      <c r="G1" s="775"/>
      <c r="H1" s="775"/>
      <c r="I1" s="775"/>
      <c r="J1" s="775"/>
      <c r="K1" s="775"/>
      <c r="L1" s="775"/>
      <c r="M1" s="776"/>
    </row>
    <row r="2" spans="1:13" ht="16.5" thickBot="1" x14ac:dyDescent="0.3">
      <c r="A2" s="32">
        <v>45474</v>
      </c>
      <c r="B2" s="33"/>
      <c r="C2" s="33"/>
      <c r="D2" s="33"/>
      <c r="E2" s="33"/>
      <c r="F2" s="33"/>
      <c r="G2" s="33"/>
      <c r="H2" s="33"/>
      <c r="I2" s="33"/>
      <c r="J2" s="33"/>
      <c r="K2" s="33"/>
      <c r="L2" s="33"/>
      <c r="M2" s="34" t="s">
        <v>234</v>
      </c>
    </row>
    <row r="3" spans="1:13" ht="16.5" thickBot="1" x14ac:dyDescent="0.25">
      <c r="A3" s="35"/>
      <c r="B3" s="777" t="s">
        <v>235</v>
      </c>
      <c r="C3" s="777"/>
      <c r="D3" s="778"/>
      <c r="E3" s="777" t="s">
        <v>135</v>
      </c>
      <c r="F3" s="777"/>
      <c r="G3" s="778"/>
      <c r="H3" s="777" t="s">
        <v>236</v>
      </c>
      <c r="I3" s="777"/>
      <c r="J3" s="778"/>
      <c r="K3" s="777" t="s">
        <v>136</v>
      </c>
      <c r="L3" s="777"/>
      <c r="M3" s="779"/>
    </row>
    <row r="4" spans="1:13"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3" ht="15" x14ac:dyDescent="0.2">
      <c r="A5" s="40" t="s">
        <v>42</v>
      </c>
      <c r="B5" s="24">
        <f>'07 Data Dump'!R91</f>
        <v>3</v>
      </c>
      <c r="C5" s="1">
        <f>'07 Data Dump'!R91</f>
        <v>3</v>
      </c>
      <c r="D5" s="17">
        <f>'07 Data Dump'!S91</f>
        <v>168676.7</v>
      </c>
      <c r="E5" s="450">
        <v>7</v>
      </c>
      <c r="F5" s="30">
        <v>7</v>
      </c>
      <c r="G5" s="4">
        <v>601157.75</v>
      </c>
      <c r="H5" s="18">
        <f t="shared" ref="H5:M5" si="0">B5</f>
        <v>3</v>
      </c>
      <c r="I5" s="71">
        <f t="shared" si="0"/>
        <v>3</v>
      </c>
      <c r="J5" s="17">
        <f t="shared" si="0"/>
        <v>168676.7</v>
      </c>
      <c r="K5" s="26">
        <f t="shared" si="0"/>
        <v>7</v>
      </c>
      <c r="L5" s="26">
        <f t="shared" si="0"/>
        <v>7</v>
      </c>
      <c r="M5" s="421">
        <f t="shared" si="0"/>
        <v>601157.75</v>
      </c>
    </row>
    <row r="6" spans="1:13" ht="15" x14ac:dyDescent="0.2">
      <c r="A6" s="41" t="s">
        <v>41</v>
      </c>
      <c r="B6" s="24">
        <f>'07 Data Dump'!R90</f>
        <v>12</v>
      </c>
      <c r="C6" s="1">
        <f>'07 Data Dump'!R90</f>
        <v>12</v>
      </c>
      <c r="D6" s="17">
        <f>'07 Data Dump'!S90</f>
        <v>1272207.9299999997</v>
      </c>
      <c r="E6" s="450">
        <v>6</v>
      </c>
      <c r="F6" s="30">
        <v>6</v>
      </c>
      <c r="G6" s="4">
        <v>650208.81000000006</v>
      </c>
      <c r="H6" s="22">
        <f t="shared" ref="H6:H18" si="1">B6</f>
        <v>12</v>
      </c>
      <c r="I6" s="31">
        <f t="shared" ref="I6:I18" si="2">C6</f>
        <v>12</v>
      </c>
      <c r="J6" s="17">
        <f t="shared" ref="J6:J18" si="3">D6</f>
        <v>1272207.9299999997</v>
      </c>
      <c r="K6" s="27">
        <f t="shared" ref="K6:K18" si="4">E6</f>
        <v>6</v>
      </c>
      <c r="L6" s="27">
        <f t="shared" ref="L6:L18" si="5">F6</f>
        <v>6</v>
      </c>
      <c r="M6" s="422">
        <f t="shared" ref="M6:M18" si="6">G6</f>
        <v>650208.81000000006</v>
      </c>
    </row>
    <row r="7" spans="1:13" ht="15" x14ac:dyDescent="0.2">
      <c r="A7" s="41" t="s">
        <v>5</v>
      </c>
      <c r="B7" s="23">
        <v>2</v>
      </c>
      <c r="C7" s="29">
        <v>4</v>
      </c>
      <c r="D7" s="17">
        <f>'07 Data Dump'!N112</f>
        <v>350457.7</v>
      </c>
      <c r="E7" s="451">
        <v>0</v>
      </c>
      <c r="F7" s="452">
        <v>0</v>
      </c>
      <c r="G7" s="4">
        <v>0</v>
      </c>
      <c r="H7" s="22">
        <f t="shared" si="1"/>
        <v>2</v>
      </c>
      <c r="I7" s="31">
        <f t="shared" si="2"/>
        <v>4</v>
      </c>
      <c r="J7" s="17">
        <f t="shared" si="3"/>
        <v>350457.7</v>
      </c>
      <c r="K7" s="27">
        <f t="shared" si="4"/>
        <v>0</v>
      </c>
      <c r="L7" s="27">
        <f t="shared" si="5"/>
        <v>0</v>
      </c>
      <c r="M7" s="422">
        <f t="shared" si="6"/>
        <v>0</v>
      </c>
    </row>
    <row r="8" spans="1:13" ht="15" x14ac:dyDescent="0.2">
      <c r="A8" s="41" t="s">
        <v>39</v>
      </c>
      <c r="B8" s="23">
        <f>'07 Data Dump'!M124</f>
        <v>11</v>
      </c>
      <c r="C8" s="23">
        <f>'07 Data Dump'!E124</f>
        <v>104</v>
      </c>
      <c r="D8" s="3">
        <f>'07 Data Dump'!N124</f>
        <v>13177754.680000002</v>
      </c>
      <c r="E8" s="451">
        <v>1</v>
      </c>
      <c r="F8" s="451">
        <v>16</v>
      </c>
      <c r="G8" s="453">
        <v>775824.24</v>
      </c>
      <c r="H8" s="22">
        <f t="shared" si="1"/>
        <v>11</v>
      </c>
      <c r="I8" s="31">
        <f t="shared" si="2"/>
        <v>104</v>
      </c>
      <c r="J8" s="17">
        <f t="shared" si="3"/>
        <v>13177754.680000002</v>
      </c>
      <c r="K8" s="27">
        <f t="shared" si="4"/>
        <v>1</v>
      </c>
      <c r="L8" s="27">
        <f t="shared" si="5"/>
        <v>16</v>
      </c>
      <c r="M8" s="422">
        <f t="shared" si="6"/>
        <v>775824.24</v>
      </c>
    </row>
    <row r="9" spans="1:13" ht="15" x14ac:dyDescent="0.2">
      <c r="A9" s="41" t="s">
        <v>40</v>
      </c>
      <c r="B9" s="22">
        <v>0</v>
      </c>
      <c r="C9" s="22">
        <v>0</v>
      </c>
      <c r="D9" s="2">
        <v>0</v>
      </c>
      <c r="E9" s="454">
        <v>0</v>
      </c>
      <c r="F9" s="454">
        <v>0</v>
      </c>
      <c r="G9" s="5">
        <v>0</v>
      </c>
      <c r="H9" s="22">
        <f t="shared" si="1"/>
        <v>0</v>
      </c>
      <c r="I9" s="31">
        <f t="shared" si="2"/>
        <v>0</v>
      </c>
      <c r="J9" s="17">
        <f t="shared" si="3"/>
        <v>0</v>
      </c>
      <c r="K9" s="27">
        <f t="shared" si="4"/>
        <v>0</v>
      </c>
      <c r="L9" s="27">
        <f t="shared" si="5"/>
        <v>0</v>
      </c>
      <c r="M9" s="422">
        <f t="shared" si="6"/>
        <v>0</v>
      </c>
    </row>
    <row r="10" spans="1:13" ht="15" x14ac:dyDescent="0.2">
      <c r="A10" s="41" t="s">
        <v>43</v>
      </c>
      <c r="B10" s="22">
        <f>'07 Data Dump'!R89</f>
        <v>4</v>
      </c>
      <c r="C10" s="22">
        <f>'07 Data Dump'!R89</f>
        <v>4</v>
      </c>
      <c r="D10" s="2">
        <f>'07 Data Dump'!S89</f>
        <v>329994.03000000003</v>
      </c>
      <c r="E10" s="454">
        <v>0</v>
      </c>
      <c r="F10" s="454">
        <v>0</v>
      </c>
      <c r="G10" s="5">
        <v>0</v>
      </c>
      <c r="H10" s="22">
        <f t="shared" si="1"/>
        <v>4</v>
      </c>
      <c r="I10" s="31">
        <f t="shared" si="2"/>
        <v>4</v>
      </c>
      <c r="J10" s="17">
        <f t="shared" si="3"/>
        <v>329994.03000000003</v>
      </c>
      <c r="K10" s="27">
        <f t="shared" si="4"/>
        <v>0</v>
      </c>
      <c r="L10" s="27">
        <f t="shared" si="5"/>
        <v>0</v>
      </c>
      <c r="M10" s="422">
        <f t="shared" si="6"/>
        <v>0</v>
      </c>
    </row>
    <row r="11" spans="1:13" ht="15" x14ac:dyDescent="0.2">
      <c r="A11" s="41" t="s">
        <v>37</v>
      </c>
      <c r="B11" s="22">
        <v>0</v>
      </c>
      <c r="C11" s="22">
        <v>0</v>
      </c>
      <c r="D11" s="2">
        <v>0</v>
      </c>
      <c r="E11" s="454">
        <v>0</v>
      </c>
      <c r="F11" s="454">
        <v>0</v>
      </c>
      <c r="G11" s="5">
        <v>0</v>
      </c>
      <c r="H11" s="22">
        <f t="shared" si="1"/>
        <v>0</v>
      </c>
      <c r="I11" s="31">
        <f t="shared" si="2"/>
        <v>0</v>
      </c>
      <c r="J11" s="17">
        <f t="shared" si="3"/>
        <v>0</v>
      </c>
      <c r="K11" s="27">
        <f t="shared" si="4"/>
        <v>0</v>
      </c>
      <c r="L11" s="27">
        <f t="shared" si="5"/>
        <v>0</v>
      </c>
      <c r="M11" s="422">
        <f t="shared" si="6"/>
        <v>0</v>
      </c>
    </row>
    <row r="12" spans="1:13" ht="15" x14ac:dyDescent="0.2">
      <c r="A12" s="41" t="s">
        <v>38</v>
      </c>
      <c r="B12" s="22">
        <v>0</v>
      </c>
      <c r="C12" s="22">
        <v>0</v>
      </c>
      <c r="D12" s="2">
        <v>0</v>
      </c>
      <c r="E12" s="454">
        <v>0</v>
      </c>
      <c r="F12" s="454">
        <v>0</v>
      </c>
      <c r="G12" s="5">
        <v>0</v>
      </c>
      <c r="H12" s="22">
        <f t="shared" si="1"/>
        <v>0</v>
      </c>
      <c r="I12" s="31">
        <f t="shared" si="2"/>
        <v>0</v>
      </c>
      <c r="J12" s="17">
        <f t="shared" si="3"/>
        <v>0</v>
      </c>
      <c r="K12" s="27">
        <f t="shared" si="4"/>
        <v>0</v>
      </c>
      <c r="L12" s="27">
        <f t="shared" si="5"/>
        <v>0</v>
      </c>
      <c r="M12" s="422">
        <f t="shared" si="6"/>
        <v>0</v>
      </c>
    </row>
    <row r="13" spans="1:13" ht="15" x14ac:dyDescent="0.2">
      <c r="A13" s="42" t="s">
        <v>6</v>
      </c>
      <c r="B13" s="22">
        <f>'07 Data Dump'!M130</f>
        <v>5</v>
      </c>
      <c r="C13" s="1">
        <f>'07 Data Dump'!M130</f>
        <v>5</v>
      </c>
      <c r="D13" s="2">
        <f>'07 Data Dump'!N130</f>
        <v>53550.86</v>
      </c>
      <c r="E13" s="454">
        <v>3</v>
      </c>
      <c r="F13" s="30">
        <v>3</v>
      </c>
      <c r="G13" s="5">
        <v>103706.45999999999</v>
      </c>
      <c r="H13" s="22">
        <f t="shared" si="1"/>
        <v>5</v>
      </c>
      <c r="I13" s="31">
        <f t="shared" si="2"/>
        <v>5</v>
      </c>
      <c r="J13" s="17">
        <f t="shared" si="3"/>
        <v>53550.86</v>
      </c>
      <c r="K13" s="27">
        <f t="shared" si="4"/>
        <v>3</v>
      </c>
      <c r="L13" s="27">
        <f t="shared" si="5"/>
        <v>3</v>
      </c>
      <c r="M13" s="422">
        <f t="shared" si="6"/>
        <v>103706.45999999999</v>
      </c>
    </row>
    <row r="14" spans="1:13" ht="15" x14ac:dyDescent="0.2">
      <c r="A14" s="41" t="s">
        <v>7</v>
      </c>
      <c r="B14" s="22">
        <v>0</v>
      </c>
      <c r="C14" s="1">
        <v>0</v>
      </c>
      <c r="D14" s="2">
        <v>0</v>
      </c>
      <c r="E14" s="454">
        <v>0</v>
      </c>
      <c r="F14" s="30">
        <v>0</v>
      </c>
      <c r="G14" s="5">
        <v>0</v>
      </c>
      <c r="H14" s="22">
        <f t="shared" si="1"/>
        <v>0</v>
      </c>
      <c r="I14" s="31">
        <f t="shared" si="2"/>
        <v>0</v>
      </c>
      <c r="J14" s="17">
        <f t="shared" si="3"/>
        <v>0</v>
      </c>
      <c r="K14" s="27">
        <f t="shared" si="4"/>
        <v>0</v>
      </c>
      <c r="L14" s="27">
        <f t="shared" si="5"/>
        <v>0</v>
      </c>
      <c r="M14" s="422">
        <f t="shared" si="6"/>
        <v>0</v>
      </c>
    </row>
    <row r="15" spans="1:13" ht="15" x14ac:dyDescent="0.2">
      <c r="A15" s="41" t="s">
        <v>8</v>
      </c>
      <c r="B15" s="22">
        <v>3</v>
      </c>
      <c r="C15" s="1">
        <v>3</v>
      </c>
      <c r="D15" s="2">
        <f>'07 Data Dump'!N134</f>
        <v>311267.20000000001</v>
      </c>
      <c r="E15" s="455">
        <v>2</v>
      </c>
      <c r="F15" s="30">
        <v>2</v>
      </c>
      <c r="G15" s="453">
        <v>382666.8</v>
      </c>
      <c r="H15" s="22">
        <f t="shared" si="1"/>
        <v>3</v>
      </c>
      <c r="I15" s="31">
        <f t="shared" si="2"/>
        <v>3</v>
      </c>
      <c r="J15" s="17">
        <f t="shared" si="3"/>
        <v>311267.20000000001</v>
      </c>
      <c r="K15" s="27">
        <f t="shared" si="4"/>
        <v>2</v>
      </c>
      <c r="L15" s="27">
        <f t="shared" si="5"/>
        <v>2</v>
      </c>
      <c r="M15" s="422">
        <f t="shared" si="6"/>
        <v>382666.8</v>
      </c>
    </row>
    <row r="16" spans="1:13" ht="15" x14ac:dyDescent="0.2">
      <c r="A16" s="41" t="s">
        <v>9</v>
      </c>
      <c r="B16" s="22">
        <v>0</v>
      </c>
      <c r="C16" s="1">
        <v>0</v>
      </c>
      <c r="D16" s="2">
        <v>0</v>
      </c>
      <c r="E16" s="451">
        <v>0</v>
      </c>
      <c r="F16" s="30">
        <v>0</v>
      </c>
      <c r="G16" s="6">
        <v>0</v>
      </c>
      <c r="H16" s="22">
        <f t="shared" si="1"/>
        <v>0</v>
      </c>
      <c r="I16" s="31">
        <f t="shared" si="2"/>
        <v>0</v>
      </c>
      <c r="J16" s="17">
        <f t="shared" si="3"/>
        <v>0</v>
      </c>
      <c r="K16" s="27">
        <f t="shared" si="4"/>
        <v>0</v>
      </c>
      <c r="L16" s="27">
        <f t="shared" si="5"/>
        <v>0</v>
      </c>
      <c r="M16" s="422">
        <f t="shared" si="6"/>
        <v>0</v>
      </c>
    </row>
    <row r="17" spans="1:13" ht="15" x14ac:dyDescent="0.2">
      <c r="A17" s="41" t="s">
        <v>10</v>
      </c>
      <c r="B17" s="22">
        <v>0</v>
      </c>
      <c r="C17" s="1">
        <v>0</v>
      </c>
      <c r="D17" s="2">
        <v>0</v>
      </c>
      <c r="E17" s="451">
        <v>0</v>
      </c>
      <c r="F17" s="30">
        <v>0</v>
      </c>
      <c r="G17" s="6">
        <v>0</v>
      </c>
      <c r="H17" s="22">
        <f t="shared" si="1"/>
        <v>0</v>
      </c>
      <c r="I17" s="31">
        <f t="shared" si="2"/>
        <v>0</v>
      </c>
      <c r="J17" s="17">
        <f t="shared" si="3"/>
        <v>0</v>
      </c>
      <c r="K17" s="27">
        <f t="shared" si="4"/>
        <v>0</v>
      </c>
      <c r="L17" s="27">
        <f t="shared" si="5"/>
        <v>0</v>
      </c>
      <c r="M17" s="422">
        <f t="shared" si="6"/>
        <v>0</v>
      </c>
    </row>
    <row r="18" spans="1:13" ht="15.75" thickBot="1" x14ac:dyDescent="0.25">
      <c r="A18" s="43" t="s">
        <v>11</v>
      </c>
      <c r="B18" s="22">
        <v>0</v>
      </c>
      <c r="C18" s="1">
        <v>0</v>
      </c>
      <c r="D18" s="2">
        <v>0</v>
      </c>
      <c r="E18" s="451">
        <v>0</v>
      </c>
      <c r="F18" s="30">
        <v>0</v>
      </c>
      <c r="G18" s="6">
        <v>0</v>
      </c>
      <c r="H18" s="70">
        <f t="shared" si="1"/>
        <v>0</v>
      </c>
      <c r="I18" s="72">
        <f t="shared" si="2"/>
        <v>0</v>
      </c>
      <c r="J18" s="17">
        <f t="shared" si="3"/>
        <v>0</v>
      </c>
      <c r="K18" s="28">
        <f t="shared" si="4"/>
        <v>0</v>
      </c>
      <c r="L18" s="28">
        <f t="shared" si="5"/>
        <v>0</v>
      </c>
      <c r="M18" s="423">
        <f t="shared" si="6"/>
        <v>0</v>
      </c>
    </row>
    <row r="19" spans="1:13" ht="16.5" thickBot="1" x14ac:dyDescent="0.3">
      <c r="A19" s="44" t="s">
        <v>12</v>
      </c>
      <c r="B19" s="75">
        <f>SUM(B5:B18)</f>
        <v>40</v>
      </c>
      <c r="C19" s="75">
        <f t="shared" ref="C19:J19" si="7">SUM(C5:C18)</f>
        <v>135</v>
      </c>
      <c r="D19" s="76">
        <f t="shared" si="7"/>
        <v>15663909.1</v>
      </c>
      <c r="E19" s="77">
        <f>SUM(E5:E18)</f>
        <v>19</v>
      </c>
      <c r="F19" s="77">
        <f>SUM(F5:F18)</f>
        <v>34</v>
      </c>
      <c r="G19" s="78">
        <f>SUM(G5:G18)</f>
        <v>2513564.06</v>
      </c>
      <c r="H19" s="75">
        <f t="shared" si="7"/>
        <v>40</v>
      </c>
      <c r="I19" s="75">
        <f t="shared" si="7"/>
        <v>135</v>
      </c>
      <c r="J19" s="76">
        <f t="shared" si="7"/>
        <v>15663909.1</v>
      </c>
      <c r="K19" s="77">
        <f>SUM(K5:K18)</f>
        <v>19</v>
      </c>
      <c r="L19" s="77">
        <f>SUM(L5:L18)</f>
        <v>34</v>
      </c>
      <c r="M19" s="78">
        <f>SUM(M5:M18)</f>
        <v>2513564.06</v>
      </c>
    </row>
    <row r="20" spans="1:13" ht="15.75" thickBot="1" x14ac:dyDescent="0.25">
      <c r="A20" s="45"/>
      <c r="B20" s="45"/>
      <c r="C20" s="45"/>
      <c r="D20" s="45"/>
      <c r="E20" s="45"/>
      <c r="F20" s="45"/>
      <c r="G20" s="45"/>
      <c r="H20" s="45"/>
      <c r="I20" s="45"/>
      <c r="J20" s="45"/>
      <c r="K20" s="45"/>
      <c r="L20" s="45"/>
      <c r="M20" s="45"/>
    </row>
    <row r="21" spans="1:13"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3" ht="15" x14ac:dyDescent="0.2">
      <c r="A22" s="49" t="s">
        <v>44</v>
      </c>
      <c r="B22" s="136"/>
      <c r="C22" s="402">
        <f>'07 Data Dump'!B88</f>
        <v>63</v>
      </c>
      <c r="D22" s="8">
        <f>'07 Data Dump'!N88</f>
        <v>5058108.33</v>
      </c>
      <c r="E22" s="125"/>
      <c r="F22" s="456">
        <v>72</v>
      </c>
      <c r="G22" s="128">
        <v>1557319.8599999999</v>
      </c>
      <c r="H22" s="136"/>
      <c r="I22" s="402">
        <f t="shared" ref="I22:J24" si="8">C22</f>
        <v>63</v>
      </c>
      <c r="J22" s="8">
        <f t="shared" si="8"/>
        <v>5058108.33</v>
      </c>
      <c r="K22" s="125"/>
      <c r="L22" s="131">
        <f t="shared" ref="L22:M24" si="9">F22</f>
        <v>72</v>
      </c>
      <c r="M22" s="416">
        <f t="shared" si="9"/>
        <v>1557319.8599999999</v>
      </c>
    </row>
    <row r="23" spans="1:13" ht="15" x14ac:dyDescent="0.2">
      <c r="A23" s="50" t="s">
        <v>13</v>
      </c>
      <c r="B23" s="137"/>
      <c r="C23" s="403">
        <f>'07 Data Dump'!B24</f>
        <v>22</v>
      </c>
      <c r="D23" s="400">
        <f>'07 Data Dump'!N24</f>
        <v>9009427.870000001</v>
      </c>
      <c r="E23" s="126"/>
      <c r="F23" s="457">
        <v>33</v>
      </c>
      <c r="G23" s="9">
        <v>12843646.1</v>
      </c>
      <c r="H23" s="137"/>
      <c r="I23" s="403">
        <f t="shared" si="8"/>
        <v>22</v>
      </c>
      <c r="J23" s="8">
        <f t="shared" si="8"/>
        <v>9009427.870000001</v>
      </c>
      <c r="K23" s="126"/>
      <c r="L23" s="132">
        <f t="shared" si="9"/>
        <v>33</v>
      </c>
      <c r="M23" s="129">
        <f t="shared" si="9"/>
        <v>12843646.1</v>
      </c>
    </row>
    <row r="24" spans="1:13" ht="15.75" thickBot="1" x14ac:dyDescent="0.25">
      <c r="A24" s="51" t="s">
        <v>47</v>
      </c>
      <c r="B24" s="138"/>
      <c r="C24" s="404">
        <v>1</v>
      </c>
      <c r="D24" s="401" t="str" cm="1">
        <f t="array" ref="D24:E24">'07 Data Dump'!AB9:AC9</f>
        <v>298930.32</v>
      </c>
      <c r="E24" s="127">
        <v>0</v>
      </c>
      <c r="F24" s="458">
        <v>0</v>
      </c>
      <c r="G24" s="459">
        <v>0</v>
      </c>
      <c r="H24" s="138"/>
      <c r="I24" s="405">
        <f t="shared" si="8"/>
        <v>1</v>
      </c>
      <c r="J24" s="8" t="str">
        <f t="shared" si="8"/>
        <v>298930.32</v>
      </c>
      <c r="K24" s="127"/>
      <c r="L24" s="134">
        <f t="shared" si="9"/>
        <v>0</v>
      </c>
      <c r="M24" s="135">
        <f t="shared" si="9"/>
        <v>0</v>
      </c>
    </row>
    <row r="25" spans="1:13" ht="16.5" thickBot="1" x14ac:dyDescent="0.3">
      <c r="A25" s="52" t="s">
        <v>14</v>
      </c>
      <c r="B25" s="139"/>
      <c r="C25" s="118">
        <f>SUM(C22:C24)</f>
        <v>86</v>
      </c>
      <c r="D25" s="79">
        <f>SUM(D22:D24)</f>
        <v>14067536.200000001</v>
      </c>
      <c r="E25" s="133"/>
      <c r="F25" s="115">
        <f>SUM(F22:F24)</f>
        <v>105</v>
      </c>
      <c r="G25" s="420">
        <f>SUM(G22:G24)</f>
        <v>14400965.959999999</v>
      </c>
      <c r="H25" s="113"/>
      <c r="I25" s="118">
        <f>SUM(I22:I24)</f>
        <v>86</v>
      </c>
      <c r="J25" s="79">
        <f>SUM(J22:J24)</f>
        <v>14067536.200000001</v>
      </c>
      <c r="K25" s="133"/>
      <c r="L25" s="115">
        <f>SUM(L22:L24)</f>
        <v>105</v>
      </c>
      <c r="M25" s="420">
        <f>SUM(M22:M24)</f>
        <v>14400965.959999999</v>
      </c>
    </row>
    <row r="26" spans="1:13" ht="15.75" thickBot="1" x14ac:dyDescent="0.25">
      <c r="A26" s="45"/>
      <c r="B26" s="45"/>
      <c r="C26" s="45"/>
      <c r="D26" s="45"/>
      <c r="E26" s="45"/>
      <c r="F26" s="45"/>
      <c r="G26" s="45"/>
      <c r="H26" s="45"/>
      <c r="I26" s="45"/>
      <c r="J26" s="45"/>
      <c r="K26" s="45"/>
      <c r="L26" s="45"/>
      <c r="M26" s="45"/>
    </row>
    <row r="27" spans="1:13"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3" ht="16.5" thickBot="1" x14ac:dyDescent="0.3">
      <c r="A28" s="55" t="s">
        <v>60</v>
      </c>
      <c r="B28" s="112"/>
      <c r="C28" s="111">
        <v>0</v>
      </c>
      <c r="D28" s="354">
        <f>SUM(C5:C12)+(C28)</f>
        <v>127</v>
      </c>
      <c r="E28" s="116"/>
      <c r="F28" s="115">
        <v>1</v>
      </c>
      <c r="G28" s="87">
        <f>SUM(F5:F12)+(F28)</f>
        <v>30</v>
      </c>
      <c r="H28" s="112"/>
      <c r="I28" s="111">
        <f>C28</f>
        <v>0</v>
      </c>
      <c r="J28" s="91">
        <f>D28</f>
        <v>127</v>
      </c>
      <c r="K28" s="116"/>
      <c r="L28" s="115">
        <f>F28</f>
        <v>1</v>
      </c>
      <c r="M28" s="117">
        <f>G28</f>
        <v>30</v>
      </c>
    </row>
    <row r="29" spans="1:13" ht="15.75" thickBot="1" x14ac:dyDescent="0.25">
      <c r="A29" s="45"/>
      <c r="B29" s="45"/>
      <c r="C29" s="45"/>
      <c r="D29" s="45"/>
      <c r="E29" s="45"/>
      <c r="F29" s="45"/>
      <c r="G29" s="45"/>
      <c r="H29" s="45"/>
      <c r="I29" s="45"/>
      <c r="J29" s="45"/>
      <c r="K29" s="45"/>
      <c r="L29" s="45"/>
      <c r="M29" s="45"/>
    </row>
    <row r="30" spans="1:13"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3" ht="31.5" thickBot="1" x14ac:dyDescent="0.3">
      <c r="A31" s="57" t="s">
        <v>62</v>
      </c>
      <c r="B31" s="113"/>
      <c r="C31" s="118">
        <f>SUM(B19+C25)</f>
        <v>126</v>
      </c>
      <c r="D31" s="79">
        <f>SUM(D19+D25)</f>
        <v>29731445.300000001</v>
      </c>
      <c r="E31" s="133"/>
      <c r="F31" s="115">
        <f>SUM(E19+F25)</f>
        <v>124</v>
      </c>
      <c r="G31" s="80">
        <f>SUM(G19+G25)</f>
        <v>16914530.02</v>
      </c>
      <c r="H31" s="201"/>
      <c r="I31" s="118">
        <f>SUM(H19+I25)</f>
        <v>126</v>
      </c>
      <c r="J31" s="79">
        <f>SUM(J19+J25)</f>
        <v>29731445.300000001</v>
      </c>
      <c r="K31" s="202"/>
      <c r="L31" s="115">
        <f>SUM(K19+L25)</f>
        <v>124</v>
      </c>
      <c r="M31" s="81">
        <f>SUM(M19+M25)</f>
        <v>16914530.02</v>
      </c>
    </row>
    <row r="32" spans="1:13" ht="15.75" thickBot="1" x14ac:dyDescent="0.25">
      <c r="A32" s="45"/>
      <c r="B32" s="45"/>
      <c r="C32" s="45"/>
      <c r="D32" s="45"/>
      <c r="E32" s="45"/>
      <c r="F32" s="45"/>
      <c r="G32" s="45"/>
      <c r="H32" s="45"/>
      <c r="I32" s="45"/>
      <c r="J32" s="45"/>
      <c r="K32" s="45"/>
      <c r="L32" s="45"/>
      <c r="M32" s="45"/>
    </row>
    <row r="33" spans="1:16" ht="16.5" thickBot="1" x14ac:dyDescent="0.3">
      <c r="A33" s="58" t="s">
        <v>45</v>
      </c>
      <c r="B33" s="654"/>
      <c r="C33" s="654"/>
      <c r="D33" s="654">
        <f>'07 Data Dump'!N137</f>
        <v>60222637.349999987</v>
      </c>
      <c r="E33" s="45"/>
      <c r="F33" s="45"/>
      <c r="G33" s="45"/>
      <c r="H33" s="45"/>
      <c r="I33" s="45"/>
      <c r="J33" s="45"/>
      <c r="K33" s="45"/>
      <c r="L33" s="45"/>
      <c r="M33" s="45"/>
      <c r="P33" s="395"/>
    </row>
    <row r="34" spans="1:16" ht="16.5" thickBot="1" x14ac:dyDescent="0.3">
      <c r="A34" s="59"/>
      <c r="B34" s="60"/>
      <c r="C34" s="60"/>
      <c r="D34" s="60"/>
      <c r="E34" s="45"/>
      <c r="F34" s="45"/>
      <c r="G34" s="45"/>
      <c r="H34" s="45"/>
      <c r="I34" s="45"/>
      <c r="J34" s="45"/>
      <c r="K34" s="45"/>
      <c r="L34" s="45"/>
      <c r="M34" s="45"/>
      <c r="P34" s="395"/>
    </row>
    <row r="35" spans="1:16" ht="16.5" thickBot="1" x14ac:dyDescent="0.25">
      <c r="A35" s="45"/>
      <c r="B35" s="780" t="s">
        <v>235</v>
      </c>
      <c r="C35" s="777"/>
      <c r="D35" s="778"/>
      <c r="E35" s="777" t="s">
        <v>135</v>
      </c>
      <c r="F35" s="777"/>
      <c r="G35" s="778"/>
      <c r="H35" s="777" t="s">
        <v>236</v>
      </c>
      <c r="I35" s="777"/>
      <c r="J35" s="778"/>
      <c r="K35" s="777" t="s">
        <v>136</v>
      </c>
      <c r="L35" s="777"/>
      <c r="M35" s="779"/>
      <c r="P35" s="395"/>
    </row>
    <row r="36" spans="1:16" ht="15.75" x14ac:dyDescent="0.2">
      <c r="A36" s="61" t="s">
        <v>16</v>
      </c>
      <c r="B36" s="785" t="s">
        <v>2</v>
      </c>
      <c r="C36" s="785"/>
      <c r="D36" s="62" t="s">
        <v>1</v>
      </c>
      <c r="E36" s="785" t="s">
        <v>2</v>
      </c>
      <c r="F36" s="785"/>
      <c r="G36" s="62" t="s">
        <v>1</v>
      </c>
      <c r="H36" s="785" t="s">
        <v>2</v>
      </c>
      <c r="I36" s="785"/>
      <c r="J36" s="62" t="s">
        <v>1</v>
      </c>
      <c r="K36" s="785" t="s">
        <v>2</v>
      </c>
      <c r="L36" s="785"/>
      <c r="M36" s="63" t="s">
        <v>1</v>
      </c>
    </row>
    <row r="37" spans="1:16" ht="15" x14ac:dyDescent="0.2">
      <c r="A37" s="41" t="s">
        <v>19</v>
      </c>
      <c r="B37" s="187"/>
      <c r="C37" s="92">
        <f>C31</f>
        <v>126</v>
      </c>
      <c r="D37" s="73">
        <f>SUM('07 Five Reports'!C14+'07 Five Reports'!G24)-'July Report'!D41</f>
        <v>184921.66</v>
      </c>
      <c r="E37" s="194"/>
      <c r="F37" s="94">
        <v>124</v>
      </c>
      <c r="G37" s="11">
        <v>166375.20000000001</v>
      </c>
      <c r="H37" s="187"/>
      <c r="I37" s="92">
        <f t="shared" ref="I37:J41" si="10">C37</f>
        <v>126</v>
      </c>
      <c r="J37" s="73">
        <f t="shared" si="10"/>
        <v>184921.66</v>
      </c>
      <c r="K37" s="199"/>
      <c r="L37" s="171">
        <f t="shared" ref="L37:M41" si="11">F37</f>
        <v>124</v>
      </c>
      <c r="M37" s="417">
        <f t="shared" si="11"/>
        <v>166375.20000000001</v>
      </c>
    </row>
    <row r="38" spans="1:16" ht="15" x14ac:dyDescent="0.2">
      <c r="A38" s="41" t="s">
        <v>20</v>
      </c>
      <c r="B38" s="187"/>
      <c r="C38" s="163">
        <f>'07 Five Reports'!J6</f>
        <v>147</v>
      </c>
      <c r="D38" s="73">
        <f>SUM('07 Five Reports'!C15+'07 Five Reports'!G25)</f>
        <v>27016.84</v>
      </c>
      <c r="E38" s="194"/>
      <c r="F38" s="94">
        <v>109</v>
      </c>
      <c r="G38" s="12">
        <v>23373.16</v>
      </c>
      <c r="H38" s="187"/>
      <c r="I38" s="92">
        <f t="shared" si="10"/>
        <v>147</v>
      </c>
      <c r="J38" s="73">
        <f t="shared" si="10"/>
        <v>27016.84</v>
      </c>
      <c r="K38" s="199"/>
      <c r="L38" s="171">
        <f t="shared" si="11"/>
        <v>109</v>
      </c>
      <c r="M38" s="417">
        <f t="shared" si="11"/>
        <v>23373.16</v>
      </c>
    </row>
    <row r="39" spans="1:16" ht="15" x14ac:dyDescent="0.2">
      <c r="A39" s="41" t="s">
        <v>21</v>
      </c>
      <c r="B39" s="187"/>
      <c r="C39" s="163">
        <f>'07 Five Reports'!J8</f>
        <v>100</v>
      </c>
      <c r="D39" s="73">
        <f>SUM('07 Five Reports'!C16+'07 Five Reports'!G26)</f>
        <v>16035</v>
      </c>
      <c r="E39" s="194"/>
      <c r="F39" s="94">
        <v>64</v>
      </c>
      <c r="G39" s="11">
        <v>11813</v>
      </c>
      <c r="H39" s="187"/>
      <c r="I39" s="92">
        <f t="shared" si="10"/>
        <v>100</v>
      </c>
      <c r="J39" s="73">
        <f t="shared" si="10"/>
        <v>16035</v>
      </c>
      <c r="K39" s="199"/>
      <c r="L39" s="171">
        <f t="shared" si="11"/>
        <v>64</v>
      </c>
      <c r="M39" s="417">
        <f t="shared" si="11"/>
        <v>11813</v>
      </c>
    </row>
    <row r="40" spans="1:16" ht="15" x14ac:dyDescent="0.2">
      <c r="A40" s="41" t="s">
        <v>22</v>
      </c>
      <c r="B40" s="187"/>
      <c r="C40" s="163">
        <f>'07 Five Reports'!J7</f>
        <v>116</v>
      </c>
      <c r="D40" s="73">
        <f>SUM('07 Five Reports'!C17+'07 Five Reports'!G27)</f>
        <v>10888</v>
      </c>
      <c r="E40" s="194"/>
      <c r="F40" s="94">
        <v>89</v>
      </c>
      <c r="G40" s="12">
        <v>8296</v>
      </c>
      <c r="H40" s="187"/>
      <c r="I40" s="92">
        <f t="shared" si="10"/>
        <v>116</v>
      </c>
      <c r="J40" s="73">
        <f t="shared" si="10"/>
        <v>10888</v>
      </c>
      <c r="K40" s="199"/>
      <c r="L40" s="171">
        <f t="shared" si="11"/>
        <v>89</v>
      </c>
      <c r="M40" s="417">
        <f t="shared" si="11"/>
        <v>8296</v>
      </c>
    </row>
    <row r="41" spans="1:16" ht="15.75" thickBot="1" x14ac:dyDescent="0.25">
      <c r="A41" s="43" t="s">
        <v>49</v>
      </c>
      <c r="B41" s="190"/>
      <c r="C41" s="191">
        <f>'07 Five Reports'!J5</f>
        <v>5</v>
      </c>
      <c r="D41" s="74">
        <f>SUM('07 Five Reports'!C59+'07 Five Reports'!G65)</f>
        <v>105</v>
      </c>
      <c r="E41" s="189"/>
      <c r="F41" s="103">
        <v>8</v>
      </c>
      <c r="G41" s="11">
        <v>114</v>
      </c>
      <c r="H41" s="188"/>
      <c r="I41" s="96">
        <f t="shared" si="10"/>
        <v>5</v>
      </c>
      <c r="J41" s="73">
        <f t="shared" si="10"/>
        <v>105</v>
      </c>
      <c r="K41" s="200"/>
      <c r="L41" s="171">
        <f t="shared" si="11"/>
        <v>8</v>
      </c>
      <c r="M41" s="417">
        <f t="shared" si="11"/>
        <v>114</v>
      </c>
    </row>
    <row r="42" spans="1:16" ht="16.5" thickBot="1" x14ac:dyDescent="0.3">
      <c r="A42" s="64" t="s">
        <v>18</v>
      </c>
      <c r="B42" s="192"/>
      <c r="C42" s="160">
        <f>SUM(C37:C41)</f>
        <v>494</v>
      </c>
      <c r="D42" s="82">
        <f>SUM(D37:D41)</f>
        <v>238966.5</v>
      </c>
      <c r="E42" s="195"/>
      <c r="F42" s="152">
        <f>SUM(F37:F41)</f>
        <v>394</v>
      </c>
      <c r="G42" s="83">
        <f>SUM(G37:G41)</f>
        <v>209971.36000000002</v>
      </c>
      <c r="H42" s="192"/>
      <c r="I42" s="160">
        <f>SUM(I37:I41)</f>
        <v>494</v>
      </c>
      <c r="J42" s="82">
        <f>SUM(J37:J41)</f>
        <v>238966.5</v>
      </c>
      <c r="K42" s="195"/>
      <c r="L42" s="152">
        <f>SUM(L37:L41)</f>
        <v>394</v>
      </c>
      <c r="M42" s="84">
        <f>SUM(M37:M41)</f>
        <v>209971.36000000002</v>
      </c>
    </row>
    <row r="43" spans="1:16" ht="15.75" thickBot="1" x14ac:dyDescent="0.25">
      <c r="A43" s="45"/>
      <c r="B43" s="45"/>
      <c r="C43" s="45"/>
      <c r="D43" s="45"/>
      <c r="E43" s="45"/>
      <c r="F43" s="45"/>
      <c r="G43" s="45"/>
      <c r="H43" s="45"/>
      <c r="I43" s="45"/>
      <c r="J43" s="45"/>
      <c r="K43" s="45"/>
      <c r="L43" s="45"/>
      <c r="M43" s="45"/>
      <c r="N43" s="396"/>
    </row>
    <row r="44" spans="1:16" ht="16.5" thickBot="1" x14ac:dyDescent="0.25">
      <c r="A44" s="65" t="s">
        <v>23</v>
      </c>
      <c r="B44" s="785" t="s">
        <v>2</v>
      </c>
      <c r="C44" s="785"/>
      <c r="D44" s="62" t="s">
        <v>1</v>
      </c>
      <c r="E44" s="786" t="s">
        <v>2</v>
      </c>
      <c r="F44" s="786"/>
      <c r="G44" s="62" t="s">
        <v>1</v>
      </c>
      <c r="H44" s="785" t="s">
        <v>2</v>
      </c>
      <c r="I44" s="785"/>
      <c r="J44" s="62" t="s">
        <v>1</v>
      </c>
      <c r="K44" s="786" t="s">
        <v>2</v>
      </c>
      <c r="L44" s="786"/>
      <c r="M44" s="63" t="s">
        <v>1</v>
      </c>
      <c r="N44" s="397"/>
    </row>
    <row r="45" spans="1:16" ht="15" x14ac:dyDescent="0.2">
      <c r="A45" s="41" t="s">
        <v>36</v>
      </c>
      <c r="B45" s="137"/>
      <c r="C45" s="163">
        <f>'07 Five Reports'!J22</f>
        <v>25</v>
      </c>
      <c r="D45" s="73">
        <f>SUM('07 Five Reports'!C116+'07 Five Reports'!G137)</f>
        <v>8955</v>
      </c>
      <c r="E45" s="197"/>
      <c r="F45" s="102">
        <v>34</v>
      </c>
      <c r="G45" s="13">
        <v>10695</v>
      </c>
      <c r="H45" s="137"/>
      <c r="I45" s="163">
        <f>C45</f>
        <v>25</v>
      </c>
      <c r="J45" s="73">
        <f>D45</f>
        <v>8955</v>
      </c>
      <c r="K45" s="197"/>
      <c r="L45" s="102">
        <f>F45</f>
        <v>34</v>
      </c>
      <c r="M45" s="418">
        <f>G45</f>
        <v>10695</v>
      </c>
    </row>
    <row r="46" spans="1:16" ht="15" x14ac:dyDescent="0.2">
      <c r="A46" s="41" t="s">
        <v>35</v>
      </c>
      <c r="B46" s="137"/>
      <c r="C46" s="163">
        <f>'07 Five Reports'!J19</f>
        <v>1</v>
      </c>
      <c r="D46" s="73">
        <f>SUM('07 Five Reports'!C113)</f>
        <v>4162.24</v>
      </c>
      <c r="E46" s="194"/>
      <c r="F46" s="98">
        <v>25</v>
      </c>
      <c r="G46" s="14">
        <v>19767.93</v>
      </c>
      <c r="H46" s="137"/>
      <c r="I46" s="163">
        <f t="shared" ref="I46:I57" si="12">C46</f>
        <v>1</v>
      </c>
      <c r="J46" s="73">
        <f t="shared" ref="J46:J57" si="13">D46</f>
        <v>4162.24</v>
      </c>
      <c r="K46" s="194"/>
      <c r="L46" s="100">
        <f t="shared" ref="L46:L57" si="14">F46</f>
        <v>25</v>
      </c>
      <c r="M46" s="419">
        <f t="shared" ref="M46:M57" si="15">G46</f>
        <v>19767.93</v>
      </c>
    </row>
    <row r="47" spans="1:16" ht="15" x14ac:dyDescent="0.2">
      <c r="A47" s="41" t="s">
        <v>25</v>
      </c>
      <c r="B47" s="137"/>
      <c r="C47" s="163">
        <f>'07 Five Reports'!J20</f>
        <v>19</v>
      </c>
      <c r="D47" s="73">
        <f>SUM('07 Five Reports'!C69+'07 Five Reports'!G88+'07 Five Reports'!G89)</f>
        <v>9605</v>
      </c>
      <c r="E47" s="194"/>
      <c r="F47" s="98">
        <v>22</v>
      </c>
      <c r="G47" s="14">
        <v>34375</v>
      </c>
      <c r="H47" s="137"/>
      <c r="I47" s="163">
        <f t="shared" si="12"/>
        <v>19</v>
      </c>
      <c r="J47" s="73">
        <f t="shared" si="13"/>
        <v>9605</v>
      </c>
      <c r="K47" s="194"/>
      <c r="L47" s="100">
        <f t="shared" si="14"/>
        <v>22</v>
      </c>
      <c r="M47" s="419">
        <f t="shared" si="15"/>
        <v>34375</v>
      </c>
    </row>
    <row r="48" spans="1:16" ht="15" x14ac:dyDescent="0.2">
      <c r="A48" s="41" t="s">
        <v>26</v>
      </c>
      <c r="B48" s="137"/>
      <c r="C48" s="92">
        <f>'07 Five Reports'!J21</f>
        <v>1</v>
      </c>
      <c r="D48" s="204">
        <f>SUM('07 Five Reports'!G93)</f>
        <v>308</v>
      </c>
      <c r="E48" s="194"/>
      <c r="F48" s="98">
        <v>0</v>
      </c>
      <c r="G48" s="14">
        <v>0</v>
      </c>
      <c r="H48" s="137"/>
      <c r="I48" s="163">
        <f t="shared" si="12"/>
        <v>1</v>
      </c>
      <c r="J48" s="73">
        <f t="shared" si="13"/>
        <v>308</v>
      </c>
      <c r="K48" s="194"/>
      <c r="L48" s="100">
        <f t="shared" si="14"/>
        <v>0</v>
      </c>
      <c r="M48" s="419">
        <f t="shared" si="15"/>
        <v>0</v>
      </c>
    </row>
    <row r="49" spans="1:13" ht="15" x14ac:dyDescent="0.2">
      <c r="A49" s="41" t="s">
        <v>27</v>
      </c>
      <c r="B49" s="137"/>
      <c r="C49" s="163">
        <f>'07 Five Reports'!J17</f>
        <v>14</v>
      </c>
      <c r="D49" s="73">
        <f>SUM('07 Five Reports'!C65+'07 Five Reports'!C66+'07 Five Reports'!G77+'07 Five Reports'!G78)</f>
        <v>61227.740000000005</v>
      </c>
      <c r="E49" s="194"/>
      <c r="F49" s="98">
        <v>14</v>
      </c>
      <c r="G49" s="14">
        <v>12449.86</v>
      </c>
      <c r="H49" s="137"/>
      <c r="I49" s="163">
        <f t="shared" si="12"/>
        <v>14</v>
      </c>
      <c r="J49" s="73">
        <f t="shared" si="13"/>
        <v>61227.740000000005</v>
      </c>
      <c r="K49" s="194"/>
      <c r="L49" s="100">
        <f t="shared" si="14"/>
        <v>14</v>
      </c>
      <c r="M49" s="419">
        <f t="shared" si="15"/>
        <v>12449.86</v>
      </c>
    </row>
    <row r="50" spans="1:13" ht="15" x14ac:dyDescent="0.2">
      <c r="A50" s="41" t="s">
        <v>28</v>
      </c>
      <c r="B50" s="137"/>
      <c r="C50" s="163">
        <f>'07 Five Reports'!J18</f>
        <v>4</v>
      </c>
      <c r="D50" s="73">
        <f>SUM('07 Five Reports'!G81)</f>
        <v>352</v>
      </c>
      <c r="E50" s="194"/>
      <c r="F50" s="98">
        <v>1</v>
      </c>
      <c r="G50" s="14">
        <v>73</v>
      </c>
      <c r="H50" s="137"/>
      <c r="I50" s="163">
        <f t="shared" si="12"/>
        <v>4</v>
      </c>
      <c r="J50" s="73">
        <f t="shared" si="13"/>
        <v>352</v>
      </c>
      <c r="K50" s="194"/>
      <c r="L50" s="100">
        <f t="shared" si="14"/>
        <v>1</v>
      </c>
      <c r="M50" s="419">
        <f t="shared" si="15"/>
        <v>73</v>
      </c>
    </row>
    <row r="51" spans="1:13" ht="15" x14ac:dyDescent="0.2">
      <c r="A51" s="41" t="s">
        <v>3</v>
      </c>
      <c r="B51" s="137"/>
      <c r="C51" s="163">
        <f>'07 Five Reports'!J15</f>
        <v>1</v>
      </c>
      <c r="D51" s="73">
        <f>SUM('07 Five Reports'!G71)</f>
        <v>172</v>
      </c>
      <c r="E51" s="194"/>
      <c r="F51" s="98">
        <v>4</v>
      </c>
      <c r="G51" s="14">
        <v>460</v>
      </c>
      <c r="H51" s="137"/>
      <c r="I51" s="163">
        <f t="shared" si="12"/>
        <v>1</v>
      </c>
      <c r="J51" s="73">
        <f t="shared" si="13"/>
        <v>172</v>
      </c>
      <c r="K51" s="194"/>
      <c r="L51" s="100">
        <f t="shared" si="14"/>
        <v>4</v>
      </c>
      <c r="M51" s="419">
        <f t="shared" si="15"/>
        <v>460</v>
      </c>
    </row>
    <row r="52" spans="1:13" ht="15" x14ac:dyDescent="0.2">
      <c r="A52" s="41" t="s">
        <v>29</v>
      </c>
      <c r="B52" s="137"/>
      <c r="C52" s="163">
        <f>'07 Five Reports'!J16</f>
        <v>24</v>
      </c>
      <c r="D52" s="73">
        <f>SUM('07 Five Reports'!G74)</f>
        <v>4320</v>
      </c>
      <c r="E52" s="194"/>
      <c r="F52" s="98">
        <v>20</v>
      </c>
      <c r="G52" s="14">
        <v>1127</v>
      </c>
      <c r="H52" s="137"/>
      <c r="I52" s="163">
        <f t="shared" si="12"/>
        <v>24</v>
      </c>
      <c r="J52" s="73">
        <f t="shared" si="13"/>
        <v>4320</v>
      </c>
      <c r="K52" s="194"/>
      <c r="L52" s="100">
        <f t="shared" si="14"/>
        <v>20</v>
      </c>
      <c r="M52" s="419">
        <f t="shared" si="15"/>
        <v>1127</v>
      </c>
    </row>
    <row r="53" spans="1:13" ht="15" x14ac:dyDescent="0.2">
      <c r="A53" s="41" t="s">
        <v>30</v>
      </c>
      <c r="B53" s="137"/>
      <c r="C53" s="92">
        <v>0</v>
      </c>
      <c r="D53" s="204">
        <v>0</v>
      </c>
      <c r="E53" s="194"/>
      <c r="F53" s="98">
        <v>0</v>
      </c>
      <c r="G53" s="14">
        <v>0</v>
      </c>
      <c r="H53" s="137"/>
      <c r="I53" s="163">
        <f t="shared" si="12"/>
        <v>0</v>
      </c>
      <c r="J53" s="73">
        <f t="shared" si="13"/>
        <v>0</v>
      </c>
      <c r="K53" s="194"/>
      <c r="L53" s="100">
        <f t="shared" si="14"/>
        <v>0</v>
      </c>
      <c r="M53" s="419">
        <f t="shared" si="15"/>
        <v>0</v>
      </c>
    </row>
    <row r="54" spans="1:13" ht="15" x14ac:dyDescent="0.2">
      <c r="A54" s="41" t="s">
        <v>4</v>
      </c>
      <c r="B54" s="137"/>
      <c r="C54" s="163">
        <f>'07 Five Reports'!J25</f>
        <v>18</v>
      </c>
      <c r="D54" s="73">
        <f>SUM('07 Five Reports'!G134)</f>
        <v>5126</v>
      </c>
      <c r="E54" s="194"/>
      <c r="F54" s="98">
        <v>18</v>
      </c>
      <c r="G54" s="14">
        <v>5057</v>
      </c>
      <c r="H54" s="137"/>
      <c r="I54" s="163">
        <f t="shared" si="12"/>
        <v>18</v>
      </c>
      <c r="J54" s="73">
        <f t="shared" si="13"/>
        <v>5126</v>
      </c>
      <c r="K54" s="194"/>
      <c r="L54" s="100">
        <f t="shared" si="14"/>
        <v>18</v>
      </c>
      <c r="M54" s="419">
        <f t="shared" si="15"/>
        <v>5057</v>
      </c>
    </row>
    <row r="55" spans="1:13" ht="15" x14ac:dyDescent="0.2">
      <c r="A55" s="41" t="s">
        <v>31</v>
      </c>
      <c r="B55" s="137"/>
      <c r="C55" s="163">
        <f>'07 Five Reports'!J23</f>
        <v>10</v>
      </c>
      <c r="D55" s="73">
        <f>SUM('07 Five Reports'!C76+'07 Five Reports'!G101)</f>
        <v>700</v>
      </c>
      <c r="E55" s="194"/>
      <c r="F55" s="98">
        <v>7</v>
      </c>
      <c r="G55" s="14">
        <v>954</v>
      </c>
      <c r="H55" s="137"/>
      <c r="I55" s="163">
        <f t="shared" si="12"/>
        <v>10</v>
      </c>
      <c r="J55" s="73">
        <f t="shared" si="13"/>
        <v>700</v>
      </c>
      <c r="K55" s="194"/>
      <c r="L55" s="100">
        <f t="shared" si="14"/>
        <v>7</v>
      </c>
      <c r="M55" s="419">
        <f t="shared" si="15"/>
        <v>954</v>
      </c>
    </row>
    <row r="56" spans="1:13" ht="15" x14ac:dyDescent="0.2">
      <c r="A56" s="41" t="s">
        <v>32</v>
      </c>
      <c r="B56" s="137"/>
      <c r="C56" s="163">
        <f>'07 Five Reports'!M9</f>
        <v>2</v>
      </c>
      <c r="D56" s="73">
        <f>SUM('07 Five Reports'!C109)</f>
        <v>728</v>
      </c>
      <c r="E56" s="194"/>
      <c r="F56" s="98">
        <v>9</v>
      </c>
      <c r="G56" s="14">
        <v>3650</v>
      </c>
      <c r="H56" s="137"/>
      <c r="I56" s="163">
        <f t="shared" si="12"/>
        <v>2</v>
      </c>
      <c r="J56" s="73">
        <f t="shared" si="13"/>
        <v>728</v>
      </c>
      <c r="K56" s="194"/>
      <c r="L56" s="100">
        <f t="shared" si="14"/>
        <v>9</v>
      </c>
      <c r="M56" s="419">
        <f t="shared" si="15"/>
        <v>3650</v>
      </c>
    </row>
    <row r="57" spans="1:13" ht="15" x14ac:dyDescent="0.2">
      <c r="A57" s="430" t="s">
        <v>33</v>
      </c>
      <c r="B57" s="186"/>
      <c r="C57" s="191">
        <f>'07 Five Reports'!M10</f>
        <v>4</v>
      </c>
      <c r="D57" s="431">
        <f>SUM('07 Five Reports'!G4+'07 Five Reports'!C7)</f>
        <v>14219</v>
      </c>
      <c r="E57" s="432"/>
      <c r="F57" s="433">
        <v>3</v>
      </c>
      <c r="G57" s="15">
        <v>240</v>
      </c>
      <c r="H57" s="186"/>
      <c r="I57" s="191">
        <f t="shared" si="12"/>
        <v>4</v>
      </c>
      <c r="J57" s="431">
        <f t="shared" si="13"/>
        <v>14219</v>
      </c>
      <c r="K57" s="432"/>
      <c r="L57" s="434">
        <f t="shared" si="14"/>
        <v>3</v>
      </c>
      <c r="M57" s="435">
        <f t="shared" si="15"/>
        <v>240</v>
      </c>
    </row>
    <row r="58" spans="1:13" ht="15.75" thickBot="1" x14ac:dyDescent="0.25">
      <c r="A58" s="66" t="s">
        <v>165</v>
      </c>
      <c r="B58" s="138"/>
      <c r="C58" s="184">
        <v>0</v>
      </c>
      <c r="D58" s="74">
        <v>0</v>
      </c>
      <c r="E58" s="189"/>
      <c r="F58" s="196">
        <v>3</v>
      </c>
      <c r="G58" s="183">
        <v>785</v>
      </c>
      <c r="H58" s="138"/>
      <c r="I58" s="191">
        <f>C58</f>
        <v>0</v>
      </c>
      <c r="J58" s="431">
        <f>D58</f>
        <v>0</v>
      </c>
      <c r="K58" s="189"/>
      <c r="L58" s="434">
        <f t="shared" ref="L58" si="16">F58</f>
        <v>3</v>
      </c>
      <c r="M58" s="435">
        <f t="shared" ref="M58" si="17">G58</f>
        <v>785</v>
      </c>
    </row>
    <row r="59" spans="1:13" ht="16.5" thickBot="1" x14ac:dyDescent="0.3">
      <c r="A59" s="67" t="s">
        <v>34</v>
      </c>
      <c r="B59" s="193"/>
      <c r="C59" s="165">
        <f>SUM(C45:C58)</f>
        <v>123</v>
      </c>
      <c r="D59" s="436">
        <f>SUM(D45:D58)</f>
        <v>109874.98000000001</v>
      </c>
      <c r="E59" s="195"/>
      <c r="F59" s="152">
        <f>SUM(F45:F58)</f>
        <v>160</v>
      </c>
      <c r="G59" s="437">
        <f>SUM(G45:G58)</f>
        <v>89633.790000000008</v>
      </c>
      <c r="H59" s="193"/>
      <c r="I59" s="165">
        <f>SUM(I45:I58)</f>
        <v>123</v>
      </c>
      <c r="J59" s="436">
        <f>SUM(J45:J58)</f>
        <v>109874.98000000001</v>
      </c>
      <c r="K59" s="198"/>
      <c r="L59" s="152">
        <f>SUM(L45:L58)</f>
        <v>160</v>
      </c>
      <c r="M59" s="437">
        <f>SUM(M45:M58)</f>
        <v>89633.790000000008</v>
      </c>
    </row>
    <row r="60" spans="1:13" ht="15.75" thickBot="1" x14ac:dyDescent="0.25">
      <c r="A60" s="45"/>
      <c r="B60" s="45"/>
      <c r="C60" s="45"/>
      <c r="D60" s="45"/>
      <c r="E60" s="45"/>
      <c r="F60" s="45"/>
      <c r="G60" s="45"/>
      <c r="H60" s="45"/>
      <c r="I60" s="45"/>
      <c r="J60" s="45"/>
      <c r="K60" s="45"/>
      <c r="L60" s="45"/>
      <c r="M60" s="45"/>
    </row>
    <row r="61" spans="1:13" ht="16.5" thickBot="1" x14ac:dyDescent="0.3">
      <c r="A61" s="68" t="s">
        <v>24</v>
      </c>
      <c r="B61" s="192"/>
      <c r="C61" s="165">
        <f>SUM(C42+C59)</f>
        <v>617</v>
      </c>
      <c r="D61" s="82">
        <f>SUM(D42+D59)</f>
        <v>348841.48</v>
      </c>
      <c r="E61" s="352"/>
      <c r="F61" s="353">
        <f>SUM(F42+F59)</f>
        <v>554</v>
      </c>
      <c r="G61" s="85">
        <f>SUM(G42+G59)</f>
        <v>299605.15000000002</v>
      </c>
      <c r="H61" s="192"/>
      <c r="I61" s="165">
        <f>SUM(I42+I59)</f>
        <v>617</v>
      </c>
      <c r="J61" s="82">
        <f>SUM(J42+J59)</f>
        <v>348841.48</v>
      </c>
      <c r="K61" s="352"/>
      <c r="L61" s="353">
        <f>SUM(L42+L59)</f>
        <v>554</v>
      </c>
      <c r="M61" s="86">
        <f>SUM(M42+M59)</f>
        <v>299605.15000000002</v>
      </c>
    </row>
    <row r="62" spans="1:13" ht="15" x14ac:dyDescent="0.2">
      <c r="A62" s="45"/>
      <c r="B62" s="45"/>
      <c r="C62" s="45"/>
      <c r="D62" s="45"/>
      <c r="E62" s="45"/>
      <c r="F62" s="45"/>
      <c r="G62" s="45"/>
      <c r="H62" s="45"/>
      <c r="I62" s="45"/>
      <c r="J62" s="45"/>
      <c r="K62" s="45"/>
      <c r="L62" s="45"/>
      <c r="M62" s="45"/>
    </row>
    <row r="63" spans="1:13" ht="15" x14ac:dyDescent="0.2">
      <c r="A63" s="69" t="s">
        <v>46</v>
      </c>
      <c r="B63" s="69"/>
      <c r="C63" s="69"/>
      <c r="D63" s="69"/>
      <c r="E63" s="69"/>
      <c r="F63" s="69"/>
      <c r="G63" s="69"/>
      <c r="H63" s="69"/>
      <c r="I63" s="69"/>
      <c r="J63" s="69"/>
      <c r="K63" s="45"/>
      <c r="L63" s="45"/>
      <c r="M63" s="45"/>
    </row>
    <row r="64" spans="1:13" ht="15" x14ac:dyDescent="0.2">
      <c r="A64" s="69"/>
      <c r="B64" s="69"/>
      <c r="C64" s="69"/>
      <c r="D64" s="69"/>
      <c r="E64" s="69"/>
      <c r="F64" s="69"/>
      <c r="G64" s="69"/>
      <c r="H64" s="69"/>
      <c r="I64" s="69"/>
      <c r="J64" s="69"/>
      <c r="K64" s="45"/>
      <c r="L64" s="45"/>
      <c r="M64" s="45"/>
    </row>
    <row r="65" spans="1:13" ht="15" x14ac:dyDescent="0.2">
      <c r="A65" s="69" t="s">
        <v>63</v>
      </c>
      <c r="B65" s="69"/>
      <c r="C65" s="69"/>
      <c r="D65" s="69"/>
      <c r="E65" s="69"/>
      <c r="F65" s="69"/>
      <c r="G65" s="69"/>
      <c r="H65" s="69"/>
      <c r="I65" s="69"/>
      <c r="J65" s="69"/>
      <c r="K65" s="45"/>
      <c r="L65" s="45"/>
      <c r="M65" s="45"/>
    </row>
  </sheetData>
  <mergeCells count="29">
    <mergeCell ref="B36:C36"/>
    <mergeCell ref="E36:F36"/>
    <mergeCell ref="H36:I36"/>
    <mergeCell ref="K36:L36"/>
    <mergeCell ref="B44:C44"/>
    <mergeCell ref="E44:F44"/>
    <mergeCell ref="H44:I44"/>
    <mergeCell ref="K44:L44"/>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A1:M1"/>
    <mergeCell ref="B3:D3"/>
    <mergeCell ref="E3:G3"/>
    <mergeCell ref="H3:J3"/>
    <mergeCell ref="K3:M3"/>
  </mergeCells>
  <pageMargins left="0.7" right="0.7" top="0.75" bottom="0.75" header="0.3" footer="0.3"/>
  <pageSetup scale="49" orientation="portrait" verticalDpi="300" r:id="rId1"/>
  <ignoredErrors>
    <ignoredError sqref="I22:I24 J22:J24 H5:J18 L22:M24" unlockedFormula="1"/>
    <ignoredError sqref="G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E15B-A95B-4449-984D-11E3AFACA598}">
  <dimension ref="A1:AH144"/>
  <sheetViews>
    <sheetView zoomScale="86" zoomScaleNormal="86" workbookViewId="0">
      <pane xSplit="2" ySplit="1" topLeftCell="C2" activePane="bottomRight" state="frozen"/>
      <selection pane="topRight" activeCell="C1" sqref="C1"/>
      <selection pane="bottomLeft" activeCell="A2" sqref="A2"/>
      <selection pane="bottomRight" activeCell="L137" sqref="L137:N137"/>
    </sheetView>
  </sheetViews>
  <sheetFormatPr defaultRowHeight="12.75" outlineLevelRow="2" x14ac:dyDescent="0.2"/>
  <cols>
    <col min="1" max="1" width="16.140625" customWidth="1"/>
    <col min="2" max="2" width="27.85546875" customWidth="1"/>
    <col min="3" max="3" width="27.28515625" customWidth="1"/>
    <col min="4" max="4" width="25.140625" customWidth="1"/>
    <col min="6" max="6" width="48.28515625" customWidth="1"/>
    <col min="7" max="7" width="32.7109375" customWidth="1"/>
    <col min="8" max="11" width="14.7109375" customWidth="1"/>
    <col min="12" max="12" width="28.7109375" customWidth="1"/>
    <col min="14" max="15" width="23.42578125" customWidth="1"/>
    <col min="19" max="19" width="25.42578125" customWidth="1"/>
    <col min="28" max="28" width="24.7109375" customWidth="1"/>
  </cols>
  <sheetData>
    <row r="1" spans="1:34" ht="38.25" x14ac:dyDescent="0.25">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c r="P1" s="464"/>
      <c r="Q1" s="787" t="s">
        <v>175</v>
      </c>
      <c r="R1" s="788"/>
      <c r="S1" s="788"/>
      <c r="T1" s="788"/>
      <c r="U1" s="788"/>
      <c r="V1" s="788"/>
      <c r="W1" s="788"/>
      <c r="X1" s="788"/>
      <c r="Y1" s="788"/>
      <c r="Z1" s="788"/>
      <c r="AA1" s="788"/>
      <c r="AB1" s="788"/>
      <c r="AC1" s="788"/>
      <c r="AD1" s="788"/>
      <c r="AE1" s="789"/>
      <c r="AF1" s="464"/>
      <c r="AG1" s="464"/>
      <c r="AH1" s="464"/>
    </row>
    <row r="2" spans="1:34" ht="293.25" outlineLevel="2" x14ac:dyDescent="0.25">
      <c r="A2" s="463" t="s">
        <v>67</v>
      </c>
      <c r="B2" s="463" t="s">
        <v>237</v>
      </c>
      <c r="C2" s="463" t="s">
        <v>68</v>
      </c>
      <c r="D2" s="463"/>
      <c r="E2" s="463"/>
      <c r="F2" s="463" t="s">
        <v>238</v>
      </c>
      <c r="G2" s="463" t="s">
        <v>239</v>
      </c>
      <c r="H2" s="466">
        <v>15000</v>
      </c>
      <c r="I2" s="466">
        <v>0</v>
      </c>
      <c r="J2" s="466"/>
      <c r="K2" s="476"/>
      <c r="L2" s="463" t="s">
        <v>240</v>
      </c>
      <c r="M2" s="463"/>
      <c r="N2" s="398">
        <f>SUM(H2:I2)</f>
        <v>15000</v>
      </c>
      <c r="O2" s="415">
        <f>IF((J2+K2)&gt;0,(J2+K2)-N2,0)</f>
        <v>0</v>
      </c>
      <c r="P2" s="464"/>
      <c r="Q2" s="787" t="s">
        <v>142</v>
      </c>
      <c r="R2" s="789"/>
      <c r="S2" s="787" t="s">
        <v>145</v>
      </c>
      <c r="T2" s="788"/>
      <c r="U2" s="789"/>
      <c r="V2" s="787" t="s">
        <v>146</v>
      </c>
      <c r="W2" s="789"/>
      <c r="X2" s="787" t="s">
        <v>147</v>
      </c>
      <c r="Y2" s="789"/>
      <c r="Z2" s="463" t="s">
        <v>148</v>
      </c>
      <c r="AA2" s="463" t="s">
        <v>149</v>
      </c>
      <c r="AB2" s="787" t="s">
        <v>150</v>
      </c>
      <c r="AC2" s="789"/>
      <c r="AD2" s="787" t="s">
        <v>151</v>
      </c>
      <c r="AE2" s="789"/>
      <c r="AF2" s="464"/>
      <c r="AG2" s="464"/>
      <c r="AH2" s="464"/>
    </row>
    <row r="3" spans="1:34" ht="38.25" outlineLevel="2" x14ac:dyDescent="0.25">
      <c r="A3" s="463" t="s">
        <v>67</v>
      </c>
      <c r="B3" s="463" t="s">
        <v>241</v>
      </c>
      <c r="C3" s="463" t="s">
        <v>68</v>
      </c>
      <c r="D3" s="463"/>
      <c r="E3" s="463"/>
      <c r="F3" s="463" t="s">
        <v>242</v>
      </c>
      <c r="G3" s="463" t="s">
        <v>243</v>
      </c>
      <c r="H3" s="466">
        <v>6890741</v>
      </c>
      <c r="I3" s="466">
        <v>0</v>
      </c>
      <c r="J3" s="466"/>
      <c r="K3" s="476"/>
      <c r="L3" s="463" t="s">
        <v>244</v>
      </c>
      <c r="M3" s="463"/>
      <c r="N3" s="398">
        <f t="shared" ref="N3" si="0">SUM(H3:I3)</f>
        <v>6890741</v>
      </c>
      <c r="O3" s="415">
        <f t="shared" ref="O3" si="1">IF((J3+K3)&gt;0,(J3+K3)-N3,0)</f>
        <v>0</v>
      </c>
      <c r="P3" s="464"/>
      <c r="Q3" s="787" t="s">
        <v>245</v>
      </c>
      <c r="R3" s="789"/>
      <c r="S3" s="787" t="s">
        <v>246</v>
      </c>
      <c r="T3" s="788"/>
      <c r="U3" s="789"/>
      <c r="V3" s="787" t="s">
        <v>69</v>
      </c>
      <c r="W3" s="789"/>
      <c r="X3" s="787"/>
      <c r="Y3" s="789"/>
      <c r="Z3" s="463"/>
      <c r="AA3" s="463"/>
      <c r="AB3" s="787"/>
      <c r="AC3" s="789"/>
      <c r="AD3" s="787" t="s">
        <v>233</v>
      </c>
      <c r="AE3" s="789"/>
      <c r="AF3" s="464"/>
      <c r="AG3" s="464"/>
      <c r="AH3" s="464"/>
    </row>
    <row r="4" spans="1:34" ht="25.5" outlineLevel="2" x14ac:dyDescent="0.25">
      <c r="A4" s="463" t="s">
        <v>67</v>
      </c>
      <c r="B4" s="463" t="s">
        <v>247</v>
      </c>
      <c r="C4" s="463" t="s">
        <v>68</v>
      </c>
      <c r="D4" s="463"/>
      <c r="E4" s="463"/>
      <c r="F4" s="463" t="s">
        <v>248</v>
      </c>
      <c r="G4" s="463" t="s">
        <v>249</v>
      </c>
      <c r="H4" s="466">
        <v>345000</v>
      </c>
      <c r="I4" s="466">
        <v>0</v>
      </c>
      <c r="J4" s="466"/>
      <c r="K4" s="476"/>
      <c r="L4" s="463" t="s">
        <v>250</v>
      </c>
      <c r="M4" s="463"/>
      <c r="N4" s="398">
        <f t="shared" ref="N4:N69" si="2">SUM(H4:I4)</f>
        <v>345000</v>
      </c>
      <c r="O4" s="415">
        <f t="shared" ref="O4:O69" si="3">IF((J4+K4)&gt;0,(J4+K4)-N4,0)</f>
        <v>0</v>
      </c>
      <c r="P4" s="464"/>
      <c r="Q4" s="787" t="s">
        <v>251</v>
      </c>
      <c r="R4" s="789"/>
      <c r="S4" s="787" t="s">
        <v>252</v>
      </c>
      <c r="T4" s="788"/>
      <c r="U4" s="789"/>
      <c r="V4" s="787" t="s">
        <v>222</v>
      </c>
      <c r="W4" s="789"/>
      <c r="X4" s="787"/>
      <c r="Y4" s="789"/>
      <c r="Z4" s="463"/>
      <c r="AA4" s="463"/>
      <c r="AB4" s="787"/>
      <c r="AC4" s="789"/>
      <c r="AD4" s="787" t="s">
        <v>223</v>
      </c>
      <c r="AE4" s="789"/>
      <c r="AF4" s="464"/>
      <c r="AG4" s="464"/>
      <c r="AH4" s="464"/>
    </row>
    <row r="5" spans="1:34" ht="25.5" outlineLevel="2" x14ac:dyDescent="0.25">
      <c r="A5" s="463" t="s">
        <v>67</v>
      </c>
      <c r="B5" s="463" t="s">
        <v>253</v>
      </c>
      <c r="C5" s="463" t="s">
        <v>68</v>
      </c>
      <c r="D5" s="463"/>
      <c r="E5" s="463"/>
      <c r="F5" s="463" t="s">
        <v>254</v>
      </c>
      <c r="G5" s="463" t="s">
        <v>69</v>
      </c>
      <c r="H5" s="466">
        <v>1</v>
      </c>
      <c r="I5" s="466">
        <v>0</v>
      </c>
      <c r="J5" s="466"/>
      <c r="K5" s="476"/>
      <c r="L5" s="463" t="s">
        <v>255</v>
      </c>
      <c r="M5" s="463"/>
      <c r="N5" s="398">
        <f t="shared" si="2"/>
        <v>1</v>
      </c>
      <c r="O5" s="415">
        <f t="shared" si="3"/>
        <v>0</v>
      </c>
      <c r="P5" s="464"/>
      <c r="Q5" s="787" t="s">
        <v>256</v>
      </c>
      <c r="R5" s="789"/>
      <c r="S5" s="787" t="s">
        <v>252</v>
      </c>
      <c r="T5" s="788"/>
      <c r="U5" s="789"/>
      <c r="V5" s="787" t="s">
        <v>222</v>
      </c>
      <c r="W5" s="789"/>
      <c r="X5" s="787"/>
      <c r="Y5" s="789"/>
      <c r="Z5" s="463"/>
      <c r="AA5" s="463"/>
      <c r="AB5" s="787"/>
      <c r="AC5" s="789"/>
      <c r="AD5" s="787" t="s">
        <v>227</v>
      </c>
      <c r="AE5" s="789"/>
      <c r="AF5" s="464"/>
      <c r="AG5" s="464"/>
      <c r="AH5" s="464"/>
    </row>
    <row r="6" spans="1:34" ht="25.5" outlineLevel="2" x14ac:dyDescent="0.25">
      <c r="A6" s="463" t="s">
        <v>67</v>
      </c>
      <c r="B6" s="463" t="s">
        <v>257</v>
      </c>
      <c r="C6" s="463" t="s">
        <v>68</v>
      </c>
      <c r="D6" s="463"/>
      <c r="E6" s="463"/>
      <c r="F6" s="463" t="s">
        <v>258</v>
      </c>
      <c r="G6" s="463" t="s">
        <v>201</v>
      </c>
      <c r="H6" s="466">
        <v>30000</v>
      </c>
      <c r="I6" s="466">
        <v>0</v>
      </c>
      <c r="J6" s="466"/>
      <c r="K6" s="476"/>
      <c r="L6" s="463" t="s">
        <v>259</v>
      </c>
      <c r="M6" s="463"/>
      <c r="N6" s="398">
        <f t="shared" si="2"/>
        <v>30000</v>
      </c>
      <c r="O6" s="415">
        <f t="shared" si="3"/>
        <v>0</v>
      </c>
      <c r="P6" s="464"/>
      <c r="Q6" s="787" t="s">
        <v>260</v>
      </c>
      <c r="R6" s="789"/>
      <c r="S6" s="787" t="s">
        <v>252</v>
      </c>
      <c r="T6" s="788"/>
      <c r="U6" s="789"/>
      <c r="V6" s="787" t="s">
        <v>222</v>
      </c>
      <c r="W6" s="789"/>
      <c r="X6" s="787"/>
      <c r="Y6" s="789"/>
      <c r="Z6" s="463"/>
      <c r="AA6" s="463"/>
      <c r="AB6" s="787"/>
      <c r="AC6" s="789"/>
      <c r="AD6" s="787" t="s">
        <v>226</v>
      </c>
      <c r="AE6" s="789"/>
      <c r="AF6" s="464"/>
      <c r="AG6" s="464"/>
      <c r="AH6" s="464"/>
    </row>
    <row r="7" spans="1:34" ht="25.5" outlineLevel="2" x14ac:dyDescent="0.25">
      <c r="A7" s="463" t="s">
        <v>67</v>
      </c>
      <c r="B7" s="463" t="s">
        <v>261</v>
      </c>
      <c r="C7" s="463" t="s">
        <v>68</v>
      </c>
      <c r="D7" s="463"/>
      <c r="E7" s="463"/>
      <c r="F7" s="463" t="s">
        <v>262</v>
      </c>
      <c r="G7" s="463" t="s">
        <v>263</v>
      </c>
      <c r="H7" s="466">
        <v>5000</v>
      </c>
      <c r="I7" s="466">
        <v>0</v>
      </c>
      <c r="J7" s="466"/>
      <c r="K7" s="476"/>
      <c r="L7" s="463" t="s">
        <v>265</v>
      </c>
      <c r="M7" s="463"/>
      <c r="N7" s="398">
        <f t="shared" si="2"/>
        <v>5000</v>
      </c>
      <c r="O7" s="415">
        <f t="shared" si="3"/>
        <v>0</v>
      </c>
      <c r="P7" s="464"/>
      <c r="Q7" s="787" t="s">
        <v>266</v>
      </c>
      <c r="R7" s="789"/>
      <c r="S7" s="787" t="s">
        <v>267</v>
      </c>
      <c r="T7" s="788"/>
      <c r="U7" s="789"/>
      <c r="V7" s="787" t="s">
        <v>159</v>
      </c>
      <c r="W7" s="789"/>
      <c r="X7" s="787"/>
      <c r="Y7" s="789"/>
      <c r="Z7" s="463"/>
      <c r="AA7" s="463"/>
      <c r="AB7" s="787"/>
      <c r="AC7" s="789"/>
      <c r="AD7" s="787" t="s">
        <v>231</v>
      </c>
      <c r="AE7" s="789"/>
      <c r="AF7" s="464"/>
      <c r="AG7" s="464"/>
      <c r="AH7" s="464"/>
    </row>
    <row r="8" spans="1:34" ht="38.25" outlineLevel="2" x14ac:dyDescent="0.25">
      <c r="A8" s="463" t="s">
        <v>67</v>
      </c>
      <c r="B8" s="463" t="s">
        <v>268</v>
      </c>
      <c r="C8" s="463" t="s">
        <v>68</v>
      </c>
      <c r="D8" s="463"/>
      <c r="E8" s="463"/>
      <c r="F8" s="463" t="s">
        <v>269</v>
      </c>
      <c r="G8" s="463" t="s">
        <v>105</v>
      </c>
      <c r="H8" s="466">
        <v>68000</v>
      </c>
      <c r="I8" s="466">
        <v>0</v>
      </c>
      <c r="J8" s="466"/>
      <c r="K8" s="476"/>
      <c r="L8" s="463" t="s">
        <v>270</v>
      </c>
      <c r="M8" s="463"/>
      <c r="N8" s="398">
        <f t="shared" si="2"/>
        <v>68000</v>
      </c>
      <c r="O8" s="415">
        <f t="shared" si="3"/>
        <v>0</v>
      </c>
      <c r="P8" s="464"/>
      <c r="Q8" s="787" t="s">
        <v>271</v>
      </c>
      <c r="R8" s="789"/>
      <c r="S8" s="787" t="s">
        <v>272</v>
      </c>
      <c r="T8" s="788"/>
      <c r="U8" s="789"/>
      <c r="V8" s="787" t="s">
        <v>205</v>
      </c>
      <c r="W8" s="789"/>
      <c r="X8" s="787"/>
      <c r="Y8" s="789"/>
      <c r="Z8" s="463"/>
      <c r="AA8" s="463"/>
      <c r="AB8" s="787"/>
      <c r="AC8" s="789"/>
      <c r="AD8" s="787" t="s">
        <v>273</v>
      </c>
      <c r="AE8" s="789"/>
      <c r="AF8" s="464"/>
      <c r="AG8" s="464"/>
      <c r="AH8" s="464"/>
    </row>
    <row r="9" spans="1:34" ht="76.5" outlineLevel="2" x14ac:dyDescent="0.25">
      <c r="A9" s="463" t="s">
        <v>67</v>
      </c>
      <c r="B9" s="463" t="s">
        <v>274</v>
      </c>
      <c r="C9" s="463" t="s">
        <v>68</v>
      </c>
      <c r="D9" s="463"/>
      <c r="E9" s="463"/>
      <c r="F9" s="463" t="s">
        <v>275</v>
      </c>
      <c r="G9" s="463" t="s">
        <v>106</v>
      </c>
      <c r="H9" s="466">
        <v>149000</v>
      </c>
      <c r="I9" s="466">
        <v>0</v>
      </c>
      <c r="J9" s="466"/>
      <c r="K9" s="476"/>
      <c r="L9" s="463" t="s">
        <v>228</v>
      </c>
      <c r="M9" s="463"/>
      <c r="N9" s="398">
        <f t="shared" si="2"/>
        <v>149000</v>
      </c>
      <c r="O9" s="415">
        <f t="shared" si="3"/>
        <v>0</v>
      </c>
      <c r="P9" s="464"/>
      <c r="Q9" s="787" t="s">
        <v>276</v>
      </c>
      <c r="R9" s="789"/>
      <c r="S9" s="787" t="s">
        <v>277</v>
      </c>
      <c r="T9" s="788"/>
      <c r="U9" s="789"/>
      <c r="V9" s="787" t="s">
        <v>186</v>
      </c>
      <c r="W9" s="789"/>
      <c r="X9" s="787"/>
      <c r="Y9" s="789"/>
      <c r="Z9" s="463"/>
      <c r="AA9" s="463"/>
      <c r="AB9" s="787" t="s">
        <v>278</v>
      </c>
      <c r="AC9" s="789"/>
      <c r="AD9" s="787" t="s">
        <v>279</v>
      </c>
      <c r="AE9" s="789"/>
      <c r="AF9" s="464"/>
      <c r="AG9" s="464"/>
      <c r="AH9" s="464"/>
    </row>
    <row r="10" spans="1:34" ht="25.5" outlineLevel="2" x14ac:dyDescent="0.25">
      <c r="A10" s="463" t="s">
        <v>67</v>
      </c>
      <c r="B10" s="463" t="s">
        <v>280</v>
      </c>
      <c r="C10" s="463" t="s">
        <v>68</v>
      </c>
      <c r="D10" s="463"/>
      <c r="E10" s="463"/>
      <c r="F10" s="463" t="s">
        <v>281</v>
      </c>
      <c r="G10" s="463" t="s">
        <v>184</v>
      </c>
      <c r="H10" s="466">
        <v>8449.75</v>
      </c>
      <c r="I10" s="466">
        <v>0</v>
      </c>
      <c r="J10" s="466"/>
      <c r="K10" s="476"/>
      <c r="L10" s="463" t="s">
        <v>282</v>
      </c>
      <c r="M10" s="463" t="s">
        <v>131</v>
      </c>
      <c r="N10" s="398">
        <f t="shared" si="2"/>
        <v>8449.75</v>
      </c>
      <c r="O10" s="415">
        <f t="shared" si="3"/>
        <v>0</v>
      </c>
      <c r="P10" s="464"/>
      <c r="Q10" s="787" t="s">
        <v>276</v>
      </c>
      <c r="R10" s="789"/>
      <c r="S10" s="787" t="s">
        <v>277</v>
      </c>
      <c r="T10" s="788"/>
      <c r="U10" s="789"/>
      <c r="V10" s="787" t="s">
        <v>186</v>
      </c>
      <c r="W10" s="789"/>
      <c r="X10" s="787"/>
      <c r="Y10" s="789"/>
      <c r="Z10" s="463"/>
      <c r="AA10" s="463"/>
      <c r="AB10" s="787" t="s">
        <v>278</v>
      </c>
      <c r="AC10" s="789"/>
      <c r="AD10" s="787" t="s">
        <v>279</v>
      </c>
      <c r="AE10" s="789"/>
      <c r="AF10" s="464"/>
      <c r="AG10" s="464"/>
      <c r="AH10" s="464"/>
    </row>
    <row r="11" spans="1:34" ht="38.25" outlineLevel="2" x14ac:dyDescent="0.25">
      <c r="A11" s="463" t="s">
        <v>67</v>
      </c>
      <c r="B11" s="463" t="s">
        <v>283</v>
      </c>
      <c r="C11" s="463" t="s">
        <v>68</v>
      </c>
      <c r="D11" s="463"/>
      <c r="E11" s="463"/>
      <c r="F11" s="463" t="s">
        <v>284</v>
      </c>
      <c r="G11" s="463" t="s">
        <v>69</v>
      </c>
      <c r="H11" s="466">
        <v>249609.12</v>
      </c>
      <c r="I11" s="466">
        <v>0</v>
      </c>
      <c r="J11" s="466"/>
      <c r="K11" s="476"/>
      <c r="L11" s="463" t="s">
        <v>285</v>
      </c>
      <c r="M11" s="463"/>
      <c r="N11" s="398">
        <f t="shared" si="2"/>
        <v>249609.12</v>
      </c>
      <c r="O11" s="415">
        <f t="shared" si="3"/>
        <v>0</v>
      </c>
      <c r="P11" s="464"/>
      <c r="Q11" s="464"/>
      <c r="R11" s="464"/>
      <c r="S11" s="464"/>
      <c r="T11" s="464"/>
      <c r="U11" s="464"/>
      <c r="V11" s="464"/>
      <c r="W11" s="464"/>
      <c r="X11" s="464"/>
      <c r="Y11" s="464"/>
      <c r="Z11" s="464"/>
      <c r="AA11" s="464"/>
      <c r="AB11" s="464"/>
      <c r="AC11" s="464"/>
      <c r="AD11" s="464"/>
      <c r="AE11" s="464"/>
      <c r="AF11" s="464"/>
      <c r="AG11" s="464"/>
      <c r="AH11" s="464"/>
    </row>
    <row r="12" spans="1:34" ht="25.5" outlineLevel="2" x14ac:dyDescent="0.25">
      <c r="A12" s="463" t="s">
        <v>67</v>
      </c>
      <c r="B12" s="463" t="s">
        <v>286</v>
      </c>
      <c r="C12" s="463" t="s">
        <v>68</v>
      </c>
      <c r="D12" s="463"/>
      <c r="E12" s="463"/>
      <c r="F12" s="463" t="s">
        <v>287</v>
      </c>
      <c r="G12" s="463" t="s">
        <v>69</v>
      </c>
      <c r="H12" s="466">
        <v>6000</v>
      </c>
      <c r="I12" s="466">
        <v>0</v>
      </c>
      <c r="J12" s="466"/>
      <c r="K12" s="476"/>
      <c r="L12" s="463" t="s">
        <v>288</v>
      </c>
      <c r="M12" s="463"/>
      <c r="N12" s="398">
        <f t="shared" si="2"/>
        <v>6000</v>
      </c>
      <c r="O12" s="415">
        <f t="shared" si="3"/>
        <v>0</v>
      </c>
      <c r="P12" s="464"/>
      <c r="Q12" s="464"/>
      <c r="R12" s="464"/>
      <c r="S12" s="464"/>
      <c r="T12" s="464"/>
      <c r="U12" s="464"/>
      <c r="V12" s="464"/>
      <c r="W12" s="464"/>
      <c r="X12" s="464"/>
      <c r="Y12" s="464"/>
      <c r="Z12" s="464"/>
      <c r="AA12" s="464"/>
      <c r="AB12" s="464"/>
      <c r="AC12" s="464"/>
      <c r="AD12" s="464"/>
      <c r="AE12" s="464"/>
      <c r="AF12" s="464"/>
      <c r="AG12" s="464"/>
      <c r="AH12" s="464"/>
    </row>
    <row r="13" spans="1:34" ht="38.25" outlineLevel="2" x14ac:dyDescent="0.25">
      <c r="A13" s="463" t="s">
        <v>67</v>
      </c>
      <c r="B13" s="463" t="s">
        <v>289</v>
      </c>
      <c r="C13" s="463" t="s">
        <v>68</v>
      </c>
      <c r="D13" s="463"/>
      <c r="E13" s="463"/>
      <c r="F13" s="463" t="s">
        <v>290</v>
      </c>
      <c r="G13" s="463" t="s">
        <v>69</v>
      </c>
      <c r="H13" s="466">
        <v>1</v>
      </c>
      <c r="I13" s="466">
        <v>0</v>
      </c>
      <c r="J13" s="466"/>
      <c r="K13" s="476"/>
      <c r="L13" s="463" t="s">
        <v>291</v>
      </c>
      <c r="M13" s="463" t="s">
        <v>131</v>
      </c>
      <c r="N13" s="398">
        <f t="shared" si="2"/>
        <v>1</v>
      </c>
      <c r="O13" s="415">
        <f t="shared" si="3"/>
        <v>0</v>
      </c>
      <c r="P13" s="464"/>
      <c r="Q13" s="464"/>
      <c r="R13" s="464"/>
      <c r="S13" s="464"/>
      <c r="T13" s="464"/>
      <c r="U13" s="464"/>
      <c r="V13" s="464"/>
      <c r="W13" s="464"/>
      <c r="X13" s="464"/>
      <c r="Y13" s="464"/>
      <c r="Z13" s="464"/>
      <c r="AA13" s="464"/>
      <c r="AB13" s="464"/>
      <c r="AC13" s="464"/>
      <c r="AD13" s="464"/>
      <c r="AE13" s="464"/>
      <c r="AF13" s="464"/>
      <c r="AG13" s="464"/>
      <c r="AH13" s="464"/>
    </row>
    <row r="14" spans="1:34" ht="369.75" outlineLevel="2" x14ac:dyDescent="0.25">
      <c r="A14" s="463" t="s">
        <v>67</v>
      </c>
      <c r="B14" s="463" t="s">
        <v>292</v>
      </c>
      <c r="C14" s="463" t="s">
        <v>68</v>
      </c>
      <c r="D14" s="463"/>
      <c r="E14" s="463"/>
      <c r="F14" s="463" t="s">
        <v>293</v>
      </c>
      <c r="G14" s="463" t="s">
        <v>106</v>
      </c>
      <c r="H14" s="466">
        <v>348500</v>
      </c>
      <c r="I14" s="466">
        <v>0</v>
      </c>
      <c r="J14" s="466"/>
      <c r="K14" s="476"/>
      <c r="L14" s="463" t="s">
        <v>294</v>
      </c>
      <c r="M14" s="463"/>
      <c r="N14" s="398">
        <f t="shared" si="2"/>
        <v>348500</v>
      </c>
      <c r="O14" s="415">
        <f t="shared" si="3"/>
        <v>0</v>
      </c>
      <c r="P14" s="464"/>
      <c r="Q14" s="464"/>
      <c r="R14" s="464"/>
      <c r="S14" s="464"/>
      <c r="T14" s="464"/>
      <c r="U14" s="464"/>
      <c r="V14" s="464"/>
      <c r="W14" s="464"/>
      <c r="X14" s="464"/>
      <c r="Y14" s="464"/>
      <c r="Z14" s="464"/>
      <c r="AA14" s="464"/>
      <c r="AB14" s="464"/>
      <c r="AC14" s="464"/>
      <c r="AD14" s="464"/>
      <c r="AE14" s="464"/>
      <c r="AF14" s="464"/>
      <c r="AG14" s="464"/>
      <c r="AH14" s="464"/>
    </row>
    <row r="15" spans="1:34" ht="76.5" outlineLevel="2" x14ac:dyDescent="0.25">
      <c r="A15" s="463" t="s">
        <v>67</v>
      </c>
      <c r="B15" s="463" t="s">
        <v>295</v>
      </c>
      <c r="C15" s="463" t="s">
        <v>71</v>
      </c>
      <c r="D15" s="463"/>
      <c r="E15" s="463"/>
      <c r="F15" s="463" t="s">
        <v>296</v>
      </c>
      <c r="G15" s="463" t="s">
        <v>101</v>
      </c>
      <c r="H15" s="466">
        <v>5000</v>
      </c>
      <c r="I15" s="466">
        <v>0</v>
      </c>
      <c r="J15" s="466"/>
      <c r="K15" s="476"/>
      <c r="L15" s="463" t="s">
        <v>297</v>
      </c>
      <c r="M15" s="463"/>
      <c r="N15" s="398">
        <f t="shared" si="2"/>
        <v>5000</v>
      </c>
      <c r="O15" s="415">
        <f t="shared" si="3"/>
        <v>0</v>
      </c>
      <c r="P15" s="464"/>
      <c r="Q15" s="464"/>
      <c r="R15" s="464"/>
      <c r="S15" s="464"/>
      <c r="T15" s="464"/>
      <c r="U15" s="464"/>
      <c r="V15" s="464"/>
      <c r="W15" s="464"/>
      <c r="X15" s="464"/>
      <c r="Y15" s="464"/>
      <c r="Z15" s="464"/>
      <c r="AA15" s="464"/>
      <c r="AB15" s="464"/>
      <c r="AC15" s="464"/>
      <c r="AD15" s="464"/>
      <c r="AE15" s="464"/>
      <c r="AF15" s="464"/>
      <c r="AG15" s="464"/>
      <c r="AH15" s="464"/>
    </row>
    <row r="16" spans="1:34" ht="63.75" outlineLevel="2" x14ac:dyDescent="0.25">
      <c r="A16" s="463" t="s">
        <v>67</v>
      </c>
      <c r="B16" s="463" t="s">
        <v>298</v>
      </c>
      <c r="C16" s="463" t="s">
        <v>71</v>
      </c>
      <c r="D16" s="463"/>
      <c r="E16" s="463"/>
      <c r="F16" s="463" t="s">
        <v>299</v>
      </c>
      <c r="G16" s="463" t="s">
        <v>107</v>
      </c>
      <c r="H16" s="466">
        <v>35000</v>
      </c>
      <c r="I16" s="466">
        <v>0</v>
      </c>
      <c r="J16" s="466"/>
      <c r="K16" s="476"/>
      <c r="L16" s="463" t="s">
        <v>300</v>
      </c>
      <c r="M16" s="463"/>
      <c r="N16" s="398">
        <f t="shared" si="2"/>
        <v>35000</v>
      </c>
      <c r="O16" s="415">
        <f t="shared" si="3"/>
        <v>0</v>
      </c>
      <c r="P16" s="464"/>
      <c r="Q16" s="464"/>
      <c r="R16" s="464"/>
      <c r="S16" s="464"/>
      <c r="T16" s="464"/>
      <c r="U16" s="464"/>
      <c r="V16" s="464"/>
      <c r="W16" s="464"/>
      <c r="X16" s="464"/>
      <c r="Y16" s="464"/>
      <c r="Z16" s="464"/>
      <c r="AA16" s="464"/>
      <c r="AB16" s="464"/>
      <c r="AC16" s="464"/>
      <c r="AD16" s="464"/>
      <c r="AE16" s="464"/>
      <c r="AF16" s="464"/>
      <c r="AG16" s="464"/>
      <c r="AH16" s="464"/>
    </row>
    <row r="17" spans="1:34" ht="76.5" outlineLevel="2" x14ac:dyDescent="0.25">
      <c r="A17" s="463" t="s">
        <v>67</v>
      </c>
      <c r="B17" s="463" t="s">
        <v>301</v>
      </c>
      <c r="C17" s="463" t="s">
        <v>71</v>
      </c>
      <c r="D17" s="463"/>
      <c r="E17" s="463"/>
      <c r="F17" s="463" t="s">
        <v>302</v>
      </c>
      <c r="G17" s="463" t="s">
        <v>153</v>
      </c>
      <c r="H17" s="466">
        <v>83089</v>
      </c>
      <c r="I17" s="466">
        <v>0</v>
      </c>
      <c r="J17" s="466"/>
      <c r="K17" s="476"/>
      <c r="L17" s="463" t="s">
        <v>303</v>
      </c>
      <c r="M17" s="463"/>
      <c r="N17" s="398">
        <f t="shared" si="2"/>
        <v>83089</v>
      </c>
      <c r="O17" s="415">
        <f t="shared" si="3"/>
        <v>0</v>
      </c>
      <c r="P17" s="464"/>
      <c r="Q17" s="464"/>
      <c r="R17" s="464"/>
      <c r="S17" s="464"/>
      <c r="T17" s="464"/>
      <c r="U17" s="464"/>
      <c r="V17" s="464"/>
      <c r="W17" s="464"/>
      <c r="X17" s="464"/>
      <c r="Y17" s="464"/>
      <c r="Z17" s="464"/>
      <c r="AA17" s="464"/>
      <c r="AB17" s="464"/>
      <c r="AC17" s="464"/>
      <c r="AD17" s="464"/>
      <c r="AE17" s="464"/>
      <c r="AF17" s="464"/>
      <c r="AG17" s="464"/>
      <c r="AH17" s="464"/>
    </row>
    <row r="18" spans="1:34" ht="153" outlineLevel="2" x14ac:dyDescent="0.25">
      <c r="A18" s="463" t="s">
        <v>67</v>
      </c>
      <c r="B18" s="463" t="s">
        <v>304</v>
      </c>
      <c r="C18" s="463" t="s">
        <v>71</v>
      </c>
      <c r="D18" s="463"/>
      <c r="E18" s="463"/>
      <c r="F18" s="463" t="s">
        <v>305</v>
      </c>
      <c r="G18" s="463" t="s">
        <v>306</v>
      </c>
      <c r="H18" s="466">
        <v>49000</v>
      </c>
      <c r="I18" s="466">
        <v>0</v>
      </c>
      <c r="J18" s="466"/>
      <c r="K18" s="476"/>
      <c r="L18" s="463" t="s">
        <v>307</v>
      </c>
      <c r="M18" s="463" t="s">
        <v>131</v>
      </c>
      <c r="N18" s="398">
        <f t="shared" si="2"/>
        <v>49000</v>
      </c>
      <c r="O18" s="415">
        <f t="shared" si="3"/>
        <v>0</v>
      </c>
      <c r="P18" s="464"/>
      <c r="Q18" s="464"/>
      <c r="R18" s="464"/>
      <c r="S18" s="464"/>
      <c r="T18" s="464"/>
      <c r="U18" s="464"/>
      <c r="V18" s="464"/>
      <c r="W18" s="464"/>
      <c r="X18" s="464"/>
      <c r="Y18" s="464"/>
      <c r="Z18" s="464"/>
      <c r="AA18" s="464"/>
      <c r="AB18" s="464"/>
      <c r="AC18" s="464"/>
      <c r="AD18" s="464"/>
      <c r="AE18" s="464"/>
      <c r="AF18" s="464"/>
      <c r="AG18" s="464"/>
      <c r="AH18" s="464"/>
    </row>
    <row r="19" spans="1:34" ht="51" outlineLevel="2" x14ac:dyDescent="0.25">
      <c r="A19" s="463" t="s">
        <v>67</v>
      </c>
      <c r="B19" s="463" t="s">
        <v>308</v>
      </c>
      <c r="C19" s="463" t="s">
        <v>71</v>
      </c>
      <c r="D19" s="463"/>
      <c r="E19" s="463"/>
      <c r="F19" s="463" t="s">
        <v>309</v>
      </c>
      <c r="G19" s="463" t="s">
        <v>306</v>
      </c>
      <c r="H19" s="466">
        <v>1600</v>
      </c>
      <c r="I19" s="466">
        <v>0</v>
      </c>
      <c r="J19" s="466"/>
      <c r="K19" s="476"/>
      <c r="L19" s="463" t="s">
        <v>310</v>
      </c>
      <c r="M19" s="463"/>
      <c r="N19" s="398">
        <f t="shared" si="2"/>
        <v>1600</v>
      </c>
      <c r="O19" s="415">
        <f t="shared" si="3"/>
        <v>0</v>
      </c>
      <c r="P19" s="464"/>
      <c r="Q19" s="464"/>
      <c r="R19" s="464"/>
      <c r="S19" s="464"/>
      <c r="T19" s="464"/>
      <c r="U19" s="464"/>
      <c r="V19" s="464"/>
      <c r="W19" s="464"/>
      <c r="X19" s="464"/>
      <c r="Y19" s="464"/>
      <c r="Z19" s="464"/>
      <c r="AA19" s="464"/>
      <c r="AB19" s="464"/>
      <c r="AC19" s="464"/>
      <c r="AD19" s="464"/>
      <c r="AE19" s="464"/>
      <c r="AF19" s="464"/>
      <c r="AG19" s="464"/>
      <c r="AH19" s="464"/>
    </row>
    <row r="20" spans="1:34" ht="63.75" outlineLevel="2" x14ac:dyDescent="0.25">
      <c r="A20" s="463" t="s">
        <v>67</v>
      </c>
      <c r="B20" s="463" t="s">
        <v>311</v>
      </c>
      <c r="C20" s="463" t="s">
        <v>71</v>
      </c>
      <c r="D20" s="463"/>
      <c r="E20" s="463"/>
      <c r="F20" s="463" t="s">
        <v>312</v>
      </c>
      <c r="G20" s="463" t="s">
        <v>134</v>
      </c>
      <c r="H20" s="466">
        <v>380000</v>
      </c>
      <c r="I20" s="466">
        <v>0</v>
      </c>
      <c r="J20" s="466"/>
      <c r="K20" s="476"/>
      <c r="L20" s="463" t="s">
        <v>313</v>
      </c>
      <c r="M20" s="463"/>
      <c r="N20" s="398">
        <f t="shared" si="2"/>
        <v>380000</v>
      </c>
      <c r="O20" s="415">
        <f t="shared" si="3"/>
        <v>0</v>
      </c>
      <c r="P20" s="464"/>
      <c r="Q20" s="464"/>
      <c r="R20" s="464"/>
      <c r="S20" s="464"/>
      <c r="T20" s="464"/>
      <c r="U20" s="464"/>
      <c r="V20" s="464"/>
      <c r="W20" s="464"/>
      <c r="X20" s="464"/>
      <c r="Y20" s="464"/>
      <c r="Z20" s="464"/>
      <c r="AA20" s="464"/>
      <c r="AB20" s="464"/>
      <c r="AC20" s="464"/>
      <c r="AD20" s="464"/>
      <c r="AE20" s="464"/>
      <c r="AF20" s="464"/>
      <c r="AG20" s="464"/>
      <c r="AH20" s="464"/>
    </row>
    <row r="21" spans="1:34" ht="76.5" outlineLevel="2" x14ac:dyDescent="0.25">
      <c r="A21" s="463" t="s">
        <v>67</v>
      </c>
      <c r="B21" s="463" t="s">
        <v>314</v>
      </c>
      <c r="C21" s="463" t="s">
        <v>71</v>
      </c>
      <c r="D21" s="463"/>
      <c r="E21" s="463"/>
      <c r="F21" s="463" t="s">
        <v>315</v>
      </c>
      <c r="G21" s="463" t="s">
        <v>153</v>
      </c>
      <c r="H21" s="466">
        <v>35000</v>
      </c>
      <c r="I21" s="466">
        <v>0</v>
      </c>
      <c r="J21" s="466"/>
      <c r="K21" s="476"/>
      <c r="L21" s="463" t="s">
        <v>316</v>
      </c>
      <c r="M21" s="463"/>
      <c r="N21" s="398">
        <f t="shared" si="2"/>
        <v>35000</v>
      </c>
      <c r="O21" s="415">
        <f t="shared" si="3"/>
        <v>0</v>
      </c>
      <c r="P21" s="464"/>
      <c r="Q21" s="464"/>
      <c r="R21" s="464"/>
      <c r="S21" s="464"/>
      <c r="T21" s="464"/>
      <c r="U21" s="464"/>
      <c r="V21" s="464"/>
      <c r="W21" s="464"/>
      <c r="X21" s="464"/>
      <c r="Y21" s="464"/>
      <c r="Z21" s="464"/>
      <c r="AA21" s="464"/>
      <c r="AB21" s="464"/>
      <c r="AC21" s="464"/>
      <c r="AD21" s="464"/>
      <c r="AE21" s="464"/>
      <c r="AF21" s="464"/>
      <c r="AG21" s="464"/>
      <c r="AH21" s="464"/>
    </row>
    <row r="22" spans="1:34" ht="38.25" outlineLevel="2" x14ac:dyDescent="0.25">
      <c r="A22" s="463" t="s">
        <v>1141</v>
      </c>
      <c r="B22" s="463" t="s">
        <v>559</v>
      </c>
      <c r="C22" s="463" t="s">
        <v>173</v>
      </c>
      <c r="D22" s="463"/>
      <c r="E22" s="463"/>
      <c r="F22" s="463" t="s">
        <v>560</v>
      </c>
      <c r="G22" s="463" t="s">
        <v>182</v>
      </c>
      <c r="H22" s="466">
        <v>26437</v>
      </c>
      <c r="I22" s="466">
        <v>0</v>
      </c>
      <c r="J22" s="466"/>
      <c r="K22" s="476"/>
      <c r="L22" s="463" t="s">
        <v>561</v>
      </c>
      <c r="M22" s="463"/>
      <c r="N22" s="398">
        <f>SUM(H22:I22)</f>
        <v>26437</v>
      </c>
      <c r="O22" s="415">
        <f>IF((J22+K22)&gt;0,(J22+K22)-N22,0)</f>
        <v>0</v>
      </c>
      <c r="P22" s="464"/>
      <c r="Q22" s="464"/>
      <c r="R22" s="464"/>
      <c r="S22" s="464"/>
      <c r="T22" s="464"/>
      <c r="U22" s="464"/>
      <c r="V22" s="464"/>
      <c r="W22" s="464"/>
      <c r="X22" s="464"/>
      <c r="Y22" s="464"/>
      <c r="Z22" s="464"/>
      <c r="AA22" s="464"/>
      <c r="AB22" s="464"/>
      <c r="AC22" s="464"/>
      <c r="AD22" s="464"/>
      <c r="AE22" s="464"/>
      <c r="AF22" s="464"/>
      <c r="AG22" s="464"/>
      <c r="AH22" s="464"/>
    </row>
    <row r="23" spans="1:34" ht="114.75" outlineLevel="2" x14ac:dyDescent="0.25">
      <c r="A23" s="463" t="s">
        <v>67</v>
      </c>
      <c r="B23" s="463" t="s">
        <v>317</v>
      </c>
      <c r="C23" s="463" t="s">
        <v>71</v>
      </c>
      <c r="D23" s="463"/>
      <c r="E23" s="463"/>
      <c r="F23" s="463" t="s">
        <v>318</v>
      </c>
      <c r="G23" s="463" t="s">
        <v>101</v>
      </c>
      <c r="H23" s="466">
        <v>279000</v>
      </c>
      <c r="I23" s="466">
        <v>0</v>
      </c>
      <c r="J23" s="466"/>
      <c r="K23" s="476"/>
      <c r="L23" s="463" t="s">
        <v>319</v>
      </c>
      <c r="M23" s="463"/>
      <c r="N23" s="398">
        <f t="shared" si="2"/>
        <v>279000</v>
      </c>
      <c r="O23" s="415">
        <f t="shared" si="3"/>
        <v>0</v>
      </c>
      <c r="P23" s="464"/>
      <c r="Q23" s="464"/>
      <c r="R23" s="464"/>
      <c r="S23" s="464"/>
      <c r="T23" s="464"/>
      <c r="U23" s="464"/>
      <c r="V23" s="464"/>
      <c r="W23" s="464"/>
      <c r="X23" s="464"/>
      <c r="Y23" s="464"/>
      <c r="Z23" s="464"/>
      <c r="AA23" s="464"/>
      <c r="AB23" s="464"/>
      <c r="AC23" s="464"/>
      <c r="AD23" s="464"/>
      <c r="AE23" s="464"/>
      <c r="AF23" s="464"/>
      <c r="AG23" s="464"/>
      <c r="AH23" s="464"/>
    </row>
    <row r="24" spans="1:34" ht="38.25" outlineLevel="1" x14ac:dyDescent="0.25">
      <c r="A24" s="467" t="s">
        <v>94</v>
      </c>
      <c r="B24" s="467">
        <f>COUNTA(B2:B23)</f>
        <v>22</v>
      </c>
      <c r="C24" s="467"/>
      <c r="D24" s="467"/>
      <c r="E24" s="467"/>
      <c r="F24" s="467"/>
      <c r="G24" s="467"/>
      <c r="H24" s="468">
        <f>SUBTOTAL(9,H2:H23)</f>
        <v>9009427.870000001</v>
      </c>
      <c r="I24" s="468">
        <f>SUBTOTAL(9,I2:I23)</f>
        <v>0</v>
      </c>
      <c r="J24" s="468">
        <f>SUBTOTAL(9,J2:J23)</f>
        <v>0</v>
      </c>
      <c r="K24" s="477">
        <f>SUBTOTAL(9,K2:K23)</f>
        <v>0</v>
      </c>
      <c r="L24" s="467"/>
      <c r="M24" s="467"/>
      <c r="N24" s="448">
        <f>SUBTOTAL(9,N2:N23)</f>
        <v>9009427.870000001</v>
      </c>
      <c r="O24" s="448">
        <f>SUBTOTAL(9,O2:O23)</f>
        <v>0</v>
      </c>
      <c r="P24" s="464"/>
      <c r="Q24" s="464"/>
      <c r="R24" s="464"/>
      <c r="S24" s="464"/>
      <c r="T24" s="464"/>
      <c r="U24" s="464"/>
      <c r="V24" s="464"/>
      <c r="W24" s="464"/>
      <c r="X24" s="464"/>
      <c r="Y24" s="464"/>
      <c r="Z24" s="464"/>
      <c r="AA24" s="464"/>
      <c r="AB24" s="464"/>
      <c r="AC24" s="464"/>
      <c r="AD24" s="464"/>
      <c r="AE24" s="464"/>
      <c r="AF24" s="464"/>
      <c r="AG24" s="464"/>
      <c r="AH24" s="464"/>
    </row>
    <row r="25" spans="1:34" ht="165.75" outlineLevel="2" x14ac:dyDescent="0.25">
      <c r="A25" s="463" t="s">
        <v>75</v>
      </c>
      <c r="B25" s="463" t="s">
        <v>320</v>
      </c>
      <c r="C25" s="463"/>
      <c r="D25" s="463" t="s">
        <v>76</v>
      </c>
      <c r="E25" s="463"/>
      <c r="F25" s="463" t="s">
        <v>321</v>
      </c>
      <c r="G25" s="463" t="s">
        <v>322</v>
      </c>
      <c r="H25" s="466">
        <v>33000</v>
      </c>
      <c r="I25" s="466">
        <v>0</v>
      </c>
      <c r="J25" s="466"/>
      <c r="K25" s="476"/>
      <c r="L25" s="463" t="s">
        <v>323</v>
      </c>
      <c r="M25" s="463"/>
      <c r="N25" s="398">
        <f t="shared" si="2"/>
        <v>33000</v>
      </c>
      <c r="O25" s="415">
        <f t="shared" si="3"/>
        <v>0</v>
      </c>
      <c r="P25" s="464"/>
      <c r="Q25" s="464"/>
      <c r="R25" s="464"/>
      <c r="S25" s="464"/>
      <c r="T25" s="464"/>
      <c r="U25" s="464"/>
      <c r="V25" s="464"/>
      <c r="W25" s="464"/>
      <c r="X25" s="464"/>
      <c r="Y25" s="464"/>
      <c r="Z25" s="464"/>
      <c r="AA25" s="464"/>
      <c r="AB25" s="464"/>
      <c r="AC25" s="464"/>
      <c r="AD25" s="464"/>
      <c r="AE25" s="464"/>
      <c r="AF25" s="464"/>
      <c r="AG25" s="464"/>
      <c r="AH25" s="464"/>
    </row>
    <row r="26" spans="1:34" ht="38.25" outlineLevel="2" x14ac:dyDescent="0.25">
      <c r="A26" s="463" t="s">
        <v>75</v>
      </c>
      <c r="B26" s="463" t="s">
        <v>324</v>
      </c>
      <c r="C26" s="463"/>
      <c r="D26" s="463" t="s">
        <v>76</v>
      </c>
      <c r="E26" s="463"/>
      <c r="F26" s="463" t="s">
        <v>325</v>
      </c>
      <c r="G26" s="463" t="s">
        <v>138</v>
      </c>
      <c r="H26" s="466">
        <v>20000</v>
      </c>
      <c r="I26" s="466">
        <v>0</v>
      </c>
      <c r="J26" s="466"/>
      <c r="K26" s="476"/>
      <c r="L26" s="463" t="s">
        <v>326</v>
      </c>
      <c r="M26" s="463"/>
      <c r="N26" s="398">
        <f t="shared" si="2"/>
        <v>20000</v>
      </c>
      <c r="O26" s="415">
        <f t="shared" si="3"/>
        <v>0</v>
      </c>
      <c r="P26" s="464"/>
      <c r="Q26" s="464"/>
      <c r="R26" s="464"/>
      <c r="S26" s="464"/>
      <c r="T26" s="464"/>
      <c r="U26" s="464"/>
      <c r="V26" s="464"/>
      <c r="W26" s="464"/>
      <c r="X26" s="464"/>
      <c r="Y26" s="464"/>
      <c r="Z26" s="464"/>
      <c r="AA26" s="464"/>
      <c r="AB26" s="464"/>
      <c r="AC26" s="464"/>
      <c r="AD26" s="464"/>
      <c r="AE26" s="464"/>
      <c r="AF26" s="464"/>
      <c r="AG26" s="464"/>
      <c r="AH26" s="464"/>
    </row>
    <row r="27" spans="1:34" ht="38.25" outlineLevel="2" x14ac:dyDescent="0.25">
      <c r="A27" s="463" t="s">
        <v>75</v>
      </c>
      <c r="B27" s="463" t="s">
        <v>327</v>
      </c>
      <c r="C27" s="463"/>
      <c r="D27" s="463" t="s">
        <v>76</v>
      </c>
      <c r="E27" s="463"/>
      <c r="F27" s="463" t="s">
        <v>328</v>
      </c>
      <c r="G27" s="463" t="s">
        <v>69</v>
      </c>
      <c r="H27" s="466">
        <v>1000</v>
      </c>
      <c r="I27" s="466">
        <v>0</v>
      </c>
      <c r="J27" s="466"/>
      <c r="K27" s="476"/>
      <c r="L27" s="463" t="s">
        <v>329</v>
      </c>
      <c r="M27" s="463"/>
      <c r="N27" s="398">
        <f t="shared" si="2"/>
        <v>1000</v>
      </c>
      <c r="O27" s="415">
        <f t="shared" si="3"/>
        <v>0</v>
      </c>
      <c r="P27" s="464"/>
      <c r="Q27" s="464"/>
      <c r="R27" s="464"/>
      <c r="S27" s="464"/>
      <c r="T27" s="464"/>
      <c r="U27" s="464"/>
      <c r="V27" s="464"/>
      <c r="W27" s="464"/>
      <c r="X27" s="464"/>
      <c r="Y27" s="464"/>
      <c r="Z27" s="464"/>
      <c r="AA27" s="464"/>
      <c r="AB27" s="464"/>
      <c r="AC27" s="464"/>
      <c r="AD27" s="464"/>
      <c r="AE27" s="464"/>
      <c r="AF27" s="464"/>
      <c r="AG27" s="464"/>
      <c r="AH27" s="464"/>
    </row>
    <row r="28" spans="1:34" ht="63.75" outlineLevel="2" x14ac:dyDescent="0.25">
      <c r="A28" s="463" t="s">
        <v>75</v>
      </c>
      <c r="B28" s="463" t="s">
        <v>330</v>
      </c>
      <c r="C28" s="463"/>
      <c r="D28" s="463" t="s">
        <v>76</v>
      </c>
      <c r="E28" s="463"/>
      <c r="F28" s="463" t="s">
        <v>331</v>
      </c>
      <c r="G28" s="463" t="s">
        <v>69</v>
      </c>
      <c r="H28" s="466"/>
      <c r="I28" s="466">
        <v>9752.6</v>
      </c>
      <c r="J28" s="466"/>
      <c r="K28" s="476">
        <v>38025.07</v>
      </c>
      <c r="L28" s="463" t="s">
        <v>332</v>
      </c>
      <c r="M28" s="463"/>
      <c r="N28" s="398">
        <f t="shared" si="2"/>
        <v>9752.6</v>
      </c>
      <c r="O28" s="415">
        <f t="shared" si="3"/>
        <v>28272.47</v>
      </c>
      <c r="P28" s="464"/>
      <c r="Q28" s="464"/>
      <c r="R28" s="464"/>
      <c r="S28" s="464"/>
      <c r="T28" s="464"/>
      <c r="U28" s="464"/>
      <c r="V28" s="464"/>
      <c r="W28" s="464"/>
      <c r="X28" s="464"/>
      <c r="Y28" s="464"/>
      <c r="Z28" s="464"/>
      <c r="AA28" s="464"/>
      <c r="AB28" s="464"/>
      <c r="AC28" s="464"/>
      <c r="AD28" s="464"/>
      <c r="AE28" s="464"/>
      <c r="AF28" s="464"/>
      <c r="AG28" s="464"/>
      <c r="AH28" s="464"/>
    </row>
    <row r="29" spans="1:34" ht="89.25" outlineLevel="2" x14ac:dyDescent="0.25">
      <c r="A29" s="463" t="s">
        <v>75</v>
      </c>
      <c r="B29" s="463" t="s">
        <v>333</v>
      </c>
      <c r="C29" s="463"/>
      <c r="D29" s="463" t="s">
        <v>76</v>
      </c>
      <c r="E29" s="463"/>
      <c r="F29" s="463" t="s">
        <v>334</v>
      </c>
      <c r="G29" s="463" t="s">
        <v>198</v>
      </c>
      <c r="H29" s="466">
        <v>9700</v>
      </c>
      <c r="I29" s="466">
        <v>0</v>
      </c>
      <c r="J29" s="466"/>
      <c r="K29" s="476"/>
      <c r="L29" s="463" t="s">
        <v>335</v>
      </c>
      <c r="M29" s="463"/>
      <c r="N29" s="398">
        <f t="shared" si="2"/>
        <v>9700</v>
      </c>
      <c r="O29" s="415">
        <f t="shared" si="3"/>
        <v>0</v>
      </c>
      <c r="P29" s="464"/>
      <c r="Q29" s="464"/>
      <c r="R29" s="464"/>
      <c r="S29" s="464"/>
      <c r="T29" s="464"/>
      <c r="U29" s="464"/>
      <c r="V29" s="464"/>
      <c r="W29" s="464"/>
      <c r="X29" s="464"/>
      <c r="Y29" s="464"/>
      <c r="Z29" s="464"/>
      <c r="AA29" s="464"/>
      <c r="AB29" s="464"/>
      <c r="AC29" s="464"/>
      <c r="AD29" s="464"/>
      <c r="AE29" s="464"/>
      <c r="AF29" s="464"/>
      <c r="AG29" s="464"/>
      <c r="AH29" s="464"/>
    </row>
    <row r="30" spans="1:34" ht="76.5" outlineLevel="2" x14ac:dyDescent="0.25">
      <c r="A30" s="463" t="s">
        <v>75</v>
      </c>
      <c r="B30" s="463" t="s">
        <v>336</v>
      </c>
      <c r="C30" s="463"/>
      <c r="D30" s="463" t="s">
        <v>76</v>
      </c>
      <c r="E30" s="463"/>
      <c r="F30" s="463" t="s">
        <v>337</v>
      </c>
      <c r="G30" s="463" t="s">
        <v>338</v>
      </c>
      <c r="H30" s="466">
        <v>250000</v>
      </c>
      <c r="I30" s="466">
        <v>0</v>
      </c>
      <c r="J30" s="466"/>
      <c r="K30" s="476"/>
      <c r="L30" s="463" t="s">
        <v>339</v>
      </c>
      <c r="M30" s="463"/>
      <c r="N30" s="398">
        <f t="shared" si="2"/>
        <v>250000</v>
      </c>
      <c r="O30" s="415">
        <f t="shared" si="3"/>
        <v>0</v>
      </c>
      <c r="P30" s="464"/>
      <c r="Q30" s="464"/>
      <c r="R30" s="464"/>
      <c r="S30" s="464"/>
      <c r="T30" s="464"/>
      <c r="U30" s="464"/>
      <c r="V30" s="464"/>
      <c r="W30" s="464"/>
      <c r="X30" s="464"/>
      <c r="Y30" s="464"/>
      <c r="Z30" s="464"/>
      <c r="AA30" s="464"/>
      <c r="AB30" s="464"/>
      <c r="AC30" s="464"/>
      <c r="AD30" s="464"/>
      <c r="AE30" s="464"/>
      <c r="AF30" s="464"/>
      <c r="AG30" s="464"/>
      <c r="AH30" s="464"/>
    </row>
    <row r="31" spans="1:34" ht="76.5" outlineLevel="2" x14ac:dyDescent="0.25">
      <c r="A31" s="463" t="s">
        <v>75</v>
      </c>
      <c r="B31" s="463" t="s">
        <v>340</v>
      </c>
      <c r="C31" s="463"/>
      <c r="D31" s="463" t="s">
        <v>76</v>
      </c>
      <c r="E31" s="463"/>
      <c r="F31" s="463" t="s">
        <v>341</v>
      </c>
      <c r="G31" s="463" t="s">
        <v>69</v>
      </c>
      <c r="H31" s="466">
        <v>30000</v>
      </c>
      <c r="I31" s="466">
        <v>0</v>
      </c>
      <c r="J31" s="466"/>
      <c r="K31" s="476"/>
      <c r="L31" s="463" t="s">
        <v>189</v>
      </c>
      <c r="M31" s="463" t="s">
        <v>342</v>
      </c>
      <c r="N31" s="398">
        <f t="shared" si="2"/>
        <v>30000</v>
      </c>
      <c r="O31" s="415">
        <f t="shared" si="3"/>
        <v>0</v>
      </c>
      <c r="P31" s="464"/>
      <c r="Q31" s="464"/>
      <c r="R31" s="464"/>
      <c r="S31" s="464"/>
      <c r="T31" s="464"/>
      <c r="U31" s="464"/>
      <c r="V31" s="464"/>
      <c r="W31" s="464"/>
      <c r="X31" s="464"/>
      <c r="Y31" s="464"/>
      <c r="Z31" s="464"/>
      <c r="AA31" s="464"/>
      <c r="AB31" s="464"/>
      <c r="AC31" s="464"/>
      <c r="AD31" s="464"/>
      <c r="AE31" s="464"/>
      <c r="AF31" s="464"/>
      <c r="AG31" s="464"/>
      <c r="AH31" s="464"/>
    </row>
    <row r="32" spans="1:34" ht="38.25" outlineLevel="2" x14ac:dyDescent="0.25">
      <c r="A32" s="463" t="s">
        <v>75</v>
      </c>
      <c r="B32" s="463" t="s">
        <v>343</v>
      </c>
      <c r="C32" s="463"/>
      <c r="D32" s="463" t="s">
        <v>76</v>
      </c>
      <c r="E32" s="463"/>
      <c r="F32" s="463" t="s">
        <v>344</v>
      </c>
      <c r="G32" s="463" t="s">
        <v>211</v>
      </c>
      <c r="H32" s="466">
        <v>40000</v>
      </c>
      <c r="I32" s="466">
        <v>0</v>
      </c>
      <c r="J32" s="466"/>
      <c r="K32" s="476"/>
      <c r="L32" s="463" t="s">
        <v>345</v>
      </c>
      <c r="M32" s="463"/>
      <c r="N32" s="398">
        <f t="shared" si="2"/>
        <v>40000</v>
      </c>
      <c r="O32" s="415">
        <f t="shared" si="3"/>
        <v>0</v>
      </c>
      <c r="P32" s="464"/>
      <c r="Q32" s="464"/>
      <c r="R32" s="464"/>
      <c r="S32" s="464"/>
      <c r="T32" s="464"/>
      <c r="U32" s="464"/>
      <c r="V32" s="464"/>
      <c r="W32" s="464"/>
      <c r="X32" s="464"/>
      <c r="Y32" s="464"/>
      <c r="Z32" s="464"/>
      <c r="AA32" s="464"/>
      <c r="AB32" s="464"/>
      <c r="AC32" s="464"/>
      <c r="AD32" s="464"/>
      <c r="AE32" s="464"/>
      <c r="AF32" s="464"/>
      <c r="AG32" s="464"/>
      <c r="AH32" s="464"/>
    </row>
    <row r="33" spans="1:34" ht="38.25" outlineLevel="2" x14ac:dyDescent="0.25">
      <c r="A33" s="463" t="s">
        <v>75</v>
      </c>
      <c r="B33" s="463" t="s">
        <v>346</v>
      </c>
      <c r="C33" s="463"/>
      <c r="D33" s="463" t="s">
        <v>76</v>
      </c>
      <c r="E33" s="463"/>
      <c r="F33" s="463" t="s">
        <v>347</v>
      </c>
      <c r="G33" s="463" t="s">
        <v>125</v>
      </c>
      <c r="H33" s="466">
        <v>1380000</v>
      </c>
      <c r="I33" s="466">
        <v>0</v>
      </c>
      <c r="J33" s="466"/>
      <c r="K33" s="476"/>
      <c r="L33" s="463" t="s">
        <v>348</v>
      </c>
      <c r="M33" s="463"/>
      <c r="N33" s="398">
        <f t="shared" si="2"/>
        <v>1380000</v>
      </c>
      <c r="O33" s="415">
        <f t="shared" si="3"/>
        <v>0</v>
      </c>
      <c r="P33" s="464"/>
      <c r="Q33" s="464"/>
      <c r="R33" s="464"/>
      <c r="S33" s="464"/>
      <c r="T33" s="464"/>
      <c r="U33" s="464"/>
      <c r="V33" s="464"/>
      <c r="W33" s="464"/>
      <c r="X33" s="464"/>
      <c r="Y33" s="464"/>
      <c r="Z33" s="464"/>
      <c r="AA33" s="464"/>
      <c r="AB33" s="464"/>
      <c r="AC33" s="464"/>
      <c r="AD33" s="464"/>
      <c r="AE33" s="464"/>
      <c r="AF33" s="464"/>
      <c r="AG33" s="464"/>
      <c r="AH33" s="464"/>
    </row>
    <row r="34" spans="1:34" ht="38.25" outlineLevel="2" x14ac:dyDescent="0.25">
      <c r="A34" s="463" t="s">
        <v>75</v>
      </c>
      <c r="B34" s="463" t="s">
        <v>349</v>
      </c>
      <c r="C34" s="463"/>
      <c r="D34" s="463" t="s">
        <v>76</v>
      </c>
      <c r="E34" s="463"/>
      <c r="F34" s="463" t="s">
        <v>350</v>
      </c>
      <c r="G34" s="463" t="s">
        <v>139</v>
      </c>
      <c r="H34" s="466">
        <v>850000</v>
      </c>
      <c r="I34" s="466">
        <v>0</v>
      </c>
      <c r="J34" s="466"/>
      <c r="K34" s="476"/>
      <c r="L34" s="463" t="s">
        <v>351</v>
      </c>
      <c r="M34" s="463"/>
      <c r="N34" s="398">
        <f t="shared" si="2"/>
        <v>850000</v>
      </c>
      <c r="O34" s="415">
        <f t="shared" si="3"/>
        <v>0</v>
      </c>
      <c r="P34" s="464"/>
      <c r="Q34" s="464"/>
      <c r="R34" s="464"/>
      <c r="S34" s="464"/>
      <c r="T34" s="464"/>
      <c r="U34" s="464"/>
      <c r="V34" s="464"/>
      <c r="W34" s="464"/>
      <c r="X34" s="464"/>
      <c r="Y34" s="464"/>
      <c r="Z34" s="464"/>
      <c r="AA34" s="464"/>
      <c r="AB34" s="464"/>
      <c r="AC34" s="464"/>
      <c r="AD34" s="464"/>
      <c r="AE34" s="464"/>
      <c r="AF34" s="464"/>
      <c r="AG34" s="464"/>
      <c r="AH34" s="464"/>
    </row>
    <row r="35" spans="1:34" ht="38.25" outlineLevel="2" x14ac:dyDescent="0.25">
      <c r="A35" s="463" t="s">
        <v>75</v>
      </c>
      <c r="B35" s="463" t="s">
        <v>352</v>
      </c>
      <c r="C35" s="463"/>
      <c r="D35" s="463" t="s">
        <v>76</v>
      </c>
      <c r="E35" s="463"/>
      <c r="F35" s="463" t="s">
        <v>353</v>
      </c>
      <c r="G35" s="463" t="s">
        <v>354</v>
      </c>
      <c r="H35" s="466">
        <v>39500</v>
      </c>
      <c r="I35" s="466">
        <v>0</v>
      </c>
      <c r="J35" s="466"/>
      <c r="K35" s="476"/>
      <c r="L35" s="463" t="s">
        <v>355</v>
      </c>
      <c r="M35" s="463"/>
      <c r="N35" s="398">
        <f t="shared" si="2"/>
        <v>39500</v>
      </c>
      <c r="O35" s="415">
        <f t="shared" si="3"/>
        <v>0</v>
      </c>
      <c r="P35" s="464"/>
      <c r="Q35" s="464"/>
      <c r="R35" s="464"/>
      <c r="S35" s="464"/>
      <c r="T35" s="464"/>
      <c r="U35" s="464"/>
      <c r="V35" s="464"/>
      <c r="W35" s="464"/>
      <c r="X35" s="464"/>
      <c r="Y35" s="464"/>
      <c r="Z35" s="464"/>
      <c r="AA35" s="464"/>
      <c r="AB35" s="464"/>
      <c r="AC35" s="464"/>
      <c r="AD35" s="464"/>
      <c r="AE35" s="464"/>
      <c r="AF35" s="464"/>
      <c r="AG35" s="464"/>
      <c r="AH35" s="464"/>
    </row>
    <row r="36" spans="1:34" ht="38.25" outlineLevel="2" x14ac:dyDescent="0.25">
      <c r="A36" s="463" t="s">
        <v>75</v>
      </c>
      <c r="B36" s="463" t="s">
        <v>356</v>
      </c>
      <c r="C36" s="463"/>
      <c r="D36" s="463" t="s">
        <v>76</v>
      </c>
      <c r="E36" s="463"/>
      <c r="F36" s="463" t="s">
        <v>357</v>
      </c>
      <c r="G36" s="463" t="s">
        <v>338</v>
      </c>
      <c r="H36" s="466">
        <v>400000</v>
      </c>
      <c r="I36" s="466">
        <v>0</v>
      </c>
      <c r="J36" s="466"/>
      <c r="K36" s="476"/>
      <c r="L36" s="463" t="s">
        <v>358</v>
      </c>
      <c r="M36" s="463" t="s">
        <v>342</v>
      </c>
      <c r="N36" s="398">
        <f t="shared" si="2"/>
        <v>400000</v>
      </c>
      <c r="O36" s="415">
        <f t="shared" si="3"/>
        <v>0</v>
      </c>
      <c r="P36" s="464"/>
      <c r="Q36" s="464"/>
      <c r="R36" s="464"/>
      <c r="S36" s="464"/>
      <c r="T36" s="464"/>
      <c r="U36" s="464"/>
      <c r="V36" s="464"/>
      <c r="W36" s="464"/>
      <c r="X36" s="464"/>
      <c r="Y36" s="464"/>
      <c r="Z36" s="464"/>
      <c r="AA36" s="464"/>
      <c r="AB36" s="464"/>
      <c r="AC36" s="464"/>
      <c r="AD36" s="464"/>
      <c r="AE36" s="464"/>
      <c r="AF36" s="464"/>
      <c r="AG36" s="464"/>
      <c r="AH36" s="464"/>
    </row>
    <row r="37" spans="1:34" ht="51" outlineLevel="2" x14ac:dyDescent="0.25">
      <c r="A37" s="463" t="s">
        <v>75</v>
      </c>
      <c r="B37" s="463" t="s">
        <v>359</v>
      </c>
      <c r="C37" s="463"/>
      <c r="D37" s="463" t="s">
        <v>76</v>
      </c>
      <c r="E37" s="463"/>
      <c r="F37" s="463" t="s">
        <v>360</v>
      </c>
      <c r="G37" s="463" t="s">
        <v>157</v>
      </c>
      <c r="H37" s="466">
        <v>30737</v>
      </c>
      <c r="I37" s="466">
        <v>0</v>
      </c>
      <c r="J37" s="466"/>
      <c r="K37" s="476"/>
      <c r="L37" s="463" t="s">
        <v>361</v>
      </c>
      <c r="M37" s="463"/>
      <c r="N37" s="398">
        <f t="shared" si="2"/>
        <v>30737</v>
      </c>
      <c r="O37" s="415">
        <f t="shared" si="3"/>
        <v>0</v>
      </c>
      <c r="P37" s="464"/>
      <c r="Q37" s="464"/>
      <c r="R37" s="464"/>
      <c r="S37" s="464"/>
      <c r="T37" s="464"/>
      <c r="U37" s="464"/>
      <c r="V37" s="464"/>
      <c r="W37" s="464"/>
      <c r="X37" s="464"/>
      <c r="Y37" s="464"/>
      <c r="Z37" s="464"/>
      <c r="AA37" s="464"/>
      <c r="AB37" s="464"/>
      <c r="AC37" s="464"/>
      <c r="AD37" s="464"/>
      <c r="AE37" s="464"/>
      <c r="AF37" s="464"/>
      <c r="AG37" s="464"/>
      <c r="AH37" s="464"/>
    </row>
    <row r="38" spans="1:34" ht="38.25" outlineLevel="2" x14ac:dyDescent="0.25">
      <c r="A38" s="463" t="s">
        <v>75</v>
      </c>
      <c r="B38" s="463" t="s">
        <v>362</v>
      </c>
      <c r="C38" s="463"/>
      <c r="D38" s="463" t="s">
        <v>76</v>
      </c>
      <c r="E38" s="463"/>
      <c r="F38" s="463" t="s">
        <v>363</v>
      </c>
      <c r="G38" s="463" t="s">
        <v>197</v>
      </c>
      <c r="H38" s="466">
        <v>8000</v>
      </c>
      <c r="I38" s="466">
        <v>0</v>
      </c>
      <c r="J38" s="466"/>
      <c r="K38" s="476"/>
      <c r="L38" s="463" t="s">
        <v>199</v>
      </c>
      <c r="M38" s="463"/>
      <c r="N38" s="398">
        <f t="shared" si="2"/>
        <v>8000</v>
      </c>
      <c r="O38" s="415">
        <f t="shared" si="3"/>
        <v>0</v>
      </c>
      <c r="P38" s="464"/>
      <c r="Q38" s="464"/>
      <c r="R38" s="464"/>
      <c r="S38" s="464"/>
      <c r="T38" s="464"/>
      <c r="U38" s="464"/>
      <c r="V38" s="464"/>
      <c r="W38" s="464"/>
      <c r="X38" s="464"/>
      <c r="Y38" s="464"/>
      <c r="Z38" s="464"/>
      <c r="AA38" s="464"/>
      <c r="AB38" s="464"/>
      <c r="AC38" s="464"/>
      <c r="AD38" s="464"/>
      <c r="AE38" s="464"/>
      <c r="AF38" s="464"/>
      <c r="AG38" s="464"/>
      <c r="AH38" s="464"/>
    </row>
    <row r="39" spans="1:34" ht="63.75" outlineLevel="2" x14ac:dyDescent="0.25">
      <c r="A39" s="463" t="s">
        <v>75</v>
      </c>
      <c r="B39" s="463" t="s">
        <v>364</v>
      </c>
      <c r="C39" s="463"/>
      <c r="D39" s="463" t="s">
        <v>76</v>
      </c>
      <c r="E39" s="463"/>
      <c r="F39" s="463" t="s">
        <v>365</v>
      </c>
      <c r="G39" s="463" t="s">
        <v>366</v>
      </c>
      <c r="H39" s="466">
        <v>1350000</v>
      </c>
      <c r="I39" s="466">
        <v>0</v>
      </c>
      <c r="J39" s="466"/>
      <c r="K39" s="476"/>
      <c r="L39" s="463" t="s">
        <v>367</v>
      </c>
      <c r="M39" s="463"/>
      <c r="N39" s="398">
        <f t="shared" si="2"/>
        <v>1350000</v>
      </c>
      <c r="O39" s="415">
        <f t="shared" si="3"/>
        <v>0</v>
      </c>
      <c r="P39" s="464"/>
      <c r="Q39" s="464"/>
      <c r="R39" s="464"/>
      <c r="S39" s="464"/>
      <c r="T39" s="464"/>
      <c r="U39" s="464"/>
      <c r="V39" s="464"/>
      <c r="W39" s="464"/>
      <c r="X39" s="464"/>
      <c r="Y39" s="464"/>
      <c r="Z39" s="464"/>
      <c r="AA39" s="464"/>
      <c r="AB39" s="464"/>
      <c r="AC39" s="464"/>
      <c r="AD39" s="464"/>
      <c r="AE39" s="464"/>
      <c r="AF39" s="464"/>
      <c r="AG39" s="464"/>
      <c r="AH39" s="464"/>
    </row>
    <row r="40" spans="1:34" ht="140.25" outlineLevel="2" x14ac:dyDescent="0.25">
      <c r="A40" s="463" t="s">
        <v>75</v>
      </c>
      <c r="B40" s="463" t="s">
        <v>368</v>
      </c>
      <c r="C40" s="463"/>
      <c r="D40" s="463" t="s">
        <v>194</v>
      </c>
      <c r="E40" s="463"/>
      <c r="F40" s="463" t="s">
        <v>369</v>
      </c>
      <c r="G40" s="463" t="s">
        <v>69</v>
      </c>
      <c r="H40" s="466">
        <v>3000</v>
      </c>
      <c r="I40" s="466">
        <v>0</v>
      </c>
      <c r="J40" s="466"/>
      <c r="K40" s="476"/>
      <c r="L40" s="463" t="s">
        <v>370</v>
      </c>
      <c r="M40" s="463"/>
      <c r="N40" s="398">
        <f t="shared" si="2"/>
        <v>3000</v>
      </c>
      <c r="O40" s="415">
        <f t="shared" si="3"/>
        <v>0</v>
      </c>
      <c r="P40" s="464"/>
      <c r="Q40" s="464"/>
      <c r="R40" s="464"/>
      <c r="S40" s="464"/>
      <c r="T40" s="464"/>
      <c r="U40" s="464"/>
      <c r="V40" s="464"/>
      <c r="W40" s="464"/>
      <c r="X40" s="464"/>
      <c r="Y40" s="464"/>
      <c r="Z40" s="464"/>
      <c r="AA40" s="464"/>
      <c r="AB40" s="464"/>
      <c r="AC40" s="464"/>
      <c r="AD40" s="464"/>
      <c r="AE40" s="464"/>
      <c r="AF40" s="464"/>
      <c r="AG40" s="464"/>
      <c r="AH40" s="464"/>
    </row>
    <row r="41" spans="1:34" ht="51" outlineLevel="2" x14ac:dyDescent="0.25">
      <c r="A41" s="463" t="s">
        <v>75</v>
      </c>
      <c r="B41" s="463" t="s">
        <v>371</v>
      </c>
      <c r="C41" s="463"/>
      <c r="D41" s="463" t="s">
        <v>77</v>
      </c>
      <c r="E41" s="463"/>
      <c r="F41" s="463" t="s">
        <v>372</v>
      </c>
      <c r="G41" s="463" t="s">
        <v>69</v>
      </c>
      <c r="H41" s="466">
        <v>4600</v>
      </c>
      <c r="I41" s="466">
        <v>0</v>
      </c>
      <c r="J41" s="466"/>
      <c r="K41" s="476"/>
      <c r="L41" s="463" t="s">
        <v>373</v>
      </c>
      <c r="M41" s="463"/>
      <c r="N41" s="398">
        <f t="shared" si="2"/>
        <v>4600</v>
      </c>
      <c r="O41" s="415">
        <f t="shared" si="3"/>
        <v>0</v>
      </c>
      <c r="P41" s="464"/>
      <c r="Q41" s="464"/>
      <c r="R41" s="464"/>
      <c r="S41" s="464"/>
      <c r="T41" s="464"/>
      <c r="U41" s="464"/>
      <c r="V41" s="464"/>
      <c r="W41" s="464"/>
      <c r="X41" s="464"/>
      <c r="Y41" s="464"/>
      <c r="Z41" s="464"/>
      <c r="AA41" s="464"/>
      <c r="AB41" s="464"/>
      <c r="AC41" s="464"/>
      <c r="AD41" s="464"/>
      <c r="AE41" s="464"/>
      <c r="AF41" s="464"/>
      <c r="AG41" s="464"/>
      <c r="AH41" s="464"/>
    </row>
    <row r="42" spans="1:34" ht="51" outlineLevel="2" x14ac:dyDescent="0.25">
      <c r="A42" s="463" t="s">
        <v>75</v>
      </c>
      <c r="B42" s="463" t="s">
        <v>374</v>
      </c>
      <c r="C42" s="463"/>
      <c r="D42" s="463" t="s">
        <v>77</v>
      </c>
      <c r="E42" s="463"/>
      <c r="F42" s="463" t="s">
        <v>375</v>
      </c>
      <c r="G42" s="463" t="s">
        <v>69</v>
      </c>
      <c r="H42" s="466">
        <v>4600</v>
      </c>
      <c r="I42" s="466">
        <v>0</v>
      </c>
      <c r="J42" s="466"/>
      <c r="K42" s="476"/>
      <c r="L42" s="463" t="s">
        <v>373</v>
      </c>
      <c r="M42" s="463"/>
      <c r="N42" s="398">
        <f t="shared" si="2"/>
        <v>4600</v>
      </c>
      <c r="O42" s="415">
        <f t="shared" si="3"/>
        <v>0</v>
      </c>
      <c r="P42" s="464"/>
      <c r="Q42" s="464"/>
      <c r="R42" s="464"/>
      <c r="S42" s="464"/>
      <c r="T42" s="464"/>
      <c r="U42" s="464"/>
      <c r="V42" s="464"/>
      <c r="W42" s="464"/>
      <c r="X42" s="464"/>
      <c r="Y42" s="464"/>
      <c r="Z42" s="464"/>
      <c r="AA42" s="464"/>
      <c r="AB42" s="464"/>
      <c r="AC42" s="464"/>
      <c r="AD42" s="464"/>
      <c r="AE42" s="464"/>
      <c r="AF42" s="464"/>
      <c r="AG42" s="464"/>
      <c r="AH42" s="464"/>
    </row>
    <row r="43" spans="1:34" ht="89.25" outlineLevel="2" x14ac:dyDescent="0.25">
      <c r="A43" s="463" t="s">
        <v>75</v>
      </c>
      <c r="B43" s="463" t="s">
        <v>376</v>
      </c>
      <c r="C43" s="463"/>
      <c r="D43" s="463" t="s">
        <v>77</v>
      </c>
      <c r="E43" s="463"/>
      <c r="F43" s="463" t="s">
        <v>377</v>
      </c>
      <c r="G43" s="463" t="s">
        <v>130</v>
      </c>
      <c r="H43" s="466">
        <v>10000</v>
      </c>
      <c r="I43" s="466">
        <v>0</v>
      </c>
      <c r="J43" s="466"/>
      <c r="K43" s="476"/>
      <c r="L43" s="463" t="s">
        <v>378</v>
      </c>
      <c r="M43" s="463"/>
      <c r="N43" s="398">
        <f t="shared" si="2"/>
        <v>10000</v>
      </c>
      <c r="O43" s="415">
        <f t="shared" si="3"/>
        <v>0</v>
      </c>
      <c r="P43" s="464"/>
      <c r="Q43" s="464"/>
      <c r="R43" s="464"/>
      <c r="S43" s="464"/>
      <c r="T43" s="464"/>
      <c r="U43" s="464"/>
      <c r="V43" s="464"/>
      <c r="W43" s="464"/>
      <c r="X43" s="464"/>
      <c r="Y43" s="464"/>
      <c r="Z43" s="464"/>
      <c r="AA43" s="464"/>
      <c r="AB43" s="464"/>
      <c r="AC43" s="464"/>
      <c r="AD43" s="464"/>
      <c r="AE43" s="464"/>
      <c r="AF43" s="464"/>
      <c r="AG43" s="464"/>
      <c r="AH43" s="464"/>
    </row>
    <row r="44" spans="1:34" ht="63.75" outlineLevel="2" x14ac:dyDescent="0.25">
      <c r="A44" s="463" t="s">
        <v>75</v>
      </c>
      <c r="B44" s="463" t="s">
        <v>379</v>
      </c>
      <c r="C44" s="463"/>
      <c r="D44" s="463" t="s">
        <v>77</v>
      </c>
      <c r="E44" s="463"/>
      <c r="F44" s="463" t="s">
        <v>380</v>
      </c>
      <c r="G44" s="463" t="s">
        <v>104</v>
      </c>
      <c r="H44" s="466">
        <v>6000</v>
      </c>
      <c r="I44" s="466">
        <v>0</v>
      </c>
      <c r="J44" s="466"/>
      <c r="K44" s="476"/>
      <c r="L44" s="463" t="s">
        <v>381</v>
      </c>
      <c r="M44" s="463"/>
      <c r="N44" s="398">
        <f t="shared" si="2"/>
        <v>6000</v>
      </c>
      <c r="O44" s="415">
        <f t="shared" si="3"/>
        <v>0</v>
      </c>
      <c r="P44" s="464"/>
      <c r="Q44" s="464"/>
      <c r="R44" s="464"/>
      <c r="S44" s="464"/>
      <c r="T44" s="464"/>
      <c r="U44" s="464"/>
      <c r="V44" s="464"/>
      <c r="W44" s="464"/>
      <c r="X44" s="464"/>
      <c r="Y44" s="464"/>
      <c r="Z44" s="464"/>
      <c r="AA44" s="464"/>
      <c r="AB44" s="464"/>
      <c r="AC44" s="464"/>
      <c r="AD44" s="464"/>
      <c r="AE44" s="464"/>
      <c r="AF44" s="464"/>
      <c r="AG44" s="464"/>
      <c r="AH44" s="464"/>
    </row>
    <row r="45" spans="1:34" ht="51" outlineLevel="2" x14ac:dyDescent="0.25">
      <c r="A45" s="463" t="s">
        <v>75</v>
      </c>
      <c r="B45" s="463" t="s">
        <v>382</v>
      </c>
      <c r="C45" s="463"/>
      <c r="D45" s="463" t="s">
        <v>77</v>
      </c>
      <c r="E45" s="463"/>
      <c r="F45" s="463" t="s">
        <v>383</v>
      </c>
      <c r="G45" s="463" t="s">
        <v>103</v>
      </c>
      <c r="H45" s="466">
        <v>15400</v>
      </c>
      <c r="I45" s="466">
        <v>0</v>
      </c>
      <c r="J45" s="466"/>
      <c r="K45" s="476"/>
      <c r="L45" s="463" t="s">
        <v>384</v>
      </c>
      <c r="M45" s="463"/>
      <c r="N45" s="398">
        <f t="shared" si="2"/>
        <v>15400</v>
      </c>
      <c r="O45" s="415">
        <f t="shared" si="3"/>
        <v>0</v>
      </c>
      <c r="P45" s="464"/>
      <c r="Q45" s="464"/>
      <c r="R45" s="464"/>
      <c r="S45" s="464"/>
      <c r="T45" s="464"/>
      <c r="U45" s="464"/>
      <c r="V45" s="464"/>
      <c r="W45" s="464"/>
      <c r="X45" s="464"/>
      <c r="Y45" s="464"/>
      <c r="Z45" s="464"/>
      <c r="AA45" s="464"/>
      <c r="AB45" s="464"/>
      <c r="AC45" s="464"/>
      <c r="AD45" s="464"/>
      <c r="AE45" s="464"/>
      <c r="AF45" s="464"/>
      <c r="AG45" s="464"/>
      <c r="AH45" s="464"/>
    </row>
    <row r="46" spans="1:34" ht="63.75" outlineLevel="2" x14ac:dyDescent="0.25">
      <c r="A46" s="463" t="s">
        <v>75</v>
      </c>
      <c r="B46" s="463" t="s">
        <v>385</v>
      </c>
      <c r="C46" s="463"/>
      <c r="D46" s="463" t="s">
        <v>77</v>
      </c>
      <c r="E46" s="463"/>
      <c r="F46" s="463" t="s">
        <v>386</v>
      </c>
      <c r="G46" s="463" t="s">
        <v>134</v>
      </c>
      <c r="H46" s="466">
        <v>25400</v>
      </c>
      <c r="I46" s="466">
        <v>0</v>
      </c>
      <c r="J46" s="466"/>
      <c r="K46" s="476"/>
      <c r="L46" s="463" t="s">
        <v>387</v>
      </c>
      <c r="M46" s="463"/>
      <c r="N46" s="398">
        <f t="shared" si="2"/>
        <v>25400</v>
      </c>
      <c r="O46" s="415">
        <f t="shared" si="3"/>
        <v>0</v>
      </c>
      <c r="P46" s="464"/>
      <c r="Q46" s="464"/>
      <c r="R46" s="464"/>
      <c r="S46" s="464"/>
      <c r="T46" s="464"/>
      <c r="U46" s="464"/>
      <c r="V46" s="464"/>
      <c r="W46" s="464"/>
      <c r="X46" s="464"/>
      <c r="Y46" s="464"/>
      <c r="Z46" s="464"/>
      <c r="AA46" s="464"/>
      <c r="AB46" s="464"/>
      <c r="AC46" s="464"/>
      <c r="AD46" s="464"/>
      <c r="AE46" s="464"/>
      <c r="AF46" s="464"/>
      <c r="AG46" s="464"/>
      <c r="AH46" s="464"/>
    </row>
    <row r="47" spans="1:34" ht="51" outlineLevel="2" x14ac:dyDescent="0.25">
      <c r="A47" s="463" t="s">
        <v>75</v>
      </c>
      <c r="B47" s="463" t="s">
        <v>388</v>
      </c>
      <c r="C47" s="463"/>
      <c r="D47" s="463" t="s">
        <v>77</v>
      </c>
      <c r="E47" s="463"/>
      <c r="F47" s="463" t="s">
        <v>389</v>
      </c>
      <c r="G47" s="463" t="s">
        <v>155</v>
      </c>
      <c r="H47" s="466">
        <v>2400</v>
      </c>
      <c r="I47" s="466">
        <v>0</v>
      </c>
      <c r="J47" s="466"/>
      <c r="K47" s="476"/>
      <c r="L47" s="463" t="s">
        <v>229</v>
      </c>
      <c r="M47" s="463"/>
      <c r="N47" s="398">
        <f t="shared" si="2"/>
        <v>2400</v>
      </c>
      <c r="O47" s="415">
        <f t="shared" si="3"/>
        <v>0</v>
      </c>
      <c r="P47" s="464"/>
      <c r="Q47" s="464"/>
      <c r="R47" s="464"/>
      <c r="S47" s="464"/>
      <c r="T47" s="464"/>
      <c r="U47" s="464"/>
      <c r="V47" s="464"/>
      <c r="W47" s="464"/>
      <c r="X47" s="464"/>
      <c r="Y47" s="464"/>
      <c r="Z47" s="464"/>
      <c r="AA47" s="464"/>
      <c r="AB47" s="464"/>
      <c r="AC47" s="464"/>
      <c r="AD47" s="464"/>
      <c r="AE47" s="464"/>
      <c r="AF47" s="464"/>
      <c r="AG47" s="464"/>
      <c r="AH47" s="464"/>
    </row>
    <row r="48" spans="1:34" ht="51" outlineLevel="2" x14ac:dyDescent="0.25">
      <c r="A48" s="463" t="s">
        <v>75</v>
      </c>
      <c r="B48" s="463" t="s">
        <v>390</v>
      </c>
      <c r="C48" s="463"/>
      <c r="D48" s="463" t="s">
        <v>77</v>
      </c>
      <c r="E48" s="463"/>
      <c r="F48" s="463" t="s">
        <v>391</v>
      </c>
      <c r="G48" s="463" t="s">
        <v>107</v>
      </c>
      <c r="H48" s="466">
        <v>13000</v>
      </c>
      <c r="I48" s="466">
        <v>0</v>
      </c>
      <c r="J48" s="466"/>
      <c r="K48" s="476"/>
      <c r="L48" s="463" t="s">
        <v>392</v>
      </c>
      <c r="M48" s="463"/>
      <c r="N48" s="398">
        <f t="shared" si="2"/>
        <v>13000</v>
      </c>
      <c r="O48" s="415">
        <f t="shared" si="3"/>
        <v>0</v>
      </c>
      <c r="P48" s="464"/>
      <c r="Q48" s="464"/>
      <c r="R48" s="464"/>
      <c r="S48" s="464"/>
      <c r="T48" s="464"/>
      <c r="U48" s="464"/>
      <c r="V48" s="464"/>
      <c r="W48" s="464"/>
      <c r="X48" s="464"/>
      <c r="Y48" s="464"/>
      <c r="Z48" s="464"/>
      <c r="AA48" s="464"/>
      <c r="AB48" s="464"/>
      <c r="AC48" s="464"/>
      <c r="AD48" s="464"/>
      <c r="AE48" s="464"/>
      <c r="AF48" s="464"/>
      <c r="AG48" s="464"/>
      <c r="AH48" s="464"/>
    </row>
    <row r="49" spans="1:34" ht="51" outlineLevel="2" x14ac:dyDescent="0.25">
      <c r="A49" s="463" t="s">
        <v>75</v>
      </c>
      <c r="B49" s="463" t="s">
        <v>393</v>
      </c>
      <c r="C49" s="463"/>
      <c r="D49" s="463" t="s">
        <v>77</v>
      </c>
      <c r="E49" s="463"/>
      <c r="F49" s="463" t="s">
        <v>394</v>
      </c>
      <c r="G49" s="463" t="s">
        <v>79</v>
      </c>
      <c r="H49" s="466">
        <v>24310</v>
      </c>
      <c r="I49" s="466">
        <v>0</v>
      </c>
      <c r="J49" s="466"/>
      <c r="K49" s="476"/>
      <c r="L49" s="463" t="s">
        <v>395</v>
      </c>
      <c r="M49" s="463"/>
      <c r="N49" s="398">
        <f t="shared" si="2"/>
        <v>24310</v>
      </c>
      <c r="O49" s="415">
        <f t="shared" si="3"/>
        <v>0</v>
      </c>
      <c r="P49" s="464"/>
      <c r="Q49" s="464"/>
      <c r="R49" s="464"/>
      <c r="S49" s="464"/>
      <c r="T49" s="464"/>
      <c r="U49" s="464"/>
      <c r="V49" s="464"/>
      <c r="W49" s="464"/>
      <c r="X49" s="464"/>
      <c r="Y49" s="464"/>
      <c r="Z49" s="464"/>
      <c r="AA49" s="464"/>
      <c r="AB49" s="464"/>
      <c r="AC49" s="464"/>
      <c r="AD49" s="464"/>
      <c r="AE49" s="464"/>
      <c r="AF49" s="464"/>
      <c r="AG49" s="464"/>
      <c r="AH49" s="464"/>
    </row>
    <row r="50" spans="1:34" ht="89.25" outlineLevel="2" x14ac:dyDescent="0.25">
      <c r="A50" s="463" t="s">
        <v>75</v>
      </c>
      <c r="B50" s="463" t="s">
        <v>396</v>
      </c>
      <c r="C50" s="463"/>
      <c r="D50" s="463" t="s">
        <v>77</v>
      </c>
      <c r="E50" s="463"/>
      <c r="F50" s="463" t="s">
        <v>397</v>
      </c>
      <c r="G50" s="463" t="s">
        <v>190</v>
      </c>
      <c r="H50" s="466">
        <v>6700</v>
      </c>
      <c r="I50" s="466">
        <v>0</v>
      </c>
      <c r="J50" s="466"/>
      <c r="K50" s="476"/>
      <c r="L50" s="463" t="s">
        <v>398</v>
      </c>
      <c r="M50" s="463"/>
      <c r="N50" s="398">
        <f t="shared" si="2"/>
        <v>6700</v>
      </c>
      <c r="O50" s="415">
        <f t="shared" si="3"/>
        <v>0</v>
      </c>
      <c r="P50" s="464"/>
      <c r="Q50" s="464"/>
      <c r="R50" s="464"/>
      <c r="S50" s="464"/>
      <c r="T50" s="464"/>
      <c r="U50" s="464"/>
      <c r="V50" s="464"/>
      <c r="W50" s="464"/>
      <c r="X50" s="464"/>
      <c r="Y50" s="464"/>
      <c r="Z50" s="464"/>
      <c r="AA50" s="464"/>
      <c r="AB50" s="464"/>
      <c r="AC50" s="464"/>
      <c r="AD50" s="464"/>
      <c r="AE50" s="464"/>
      <c r="AF50" s="464"/>
      <c r="AG50" s="464"/>
      <c r="AH50" s="464"/>
    </row>
    <row r="51" spans="1:34" ht="51" outlineLevel="2" x14ac:dyDescent="0.25">
      <c r="A51" s="463" t="s">
        <v>75</v>
      </c>
      <c r="B51" s="463" t="s">
        <v>399</v>
      </c>
      <c r="C51" s="463"/>
      <c r="D51" s="463" t="s">
        <v>77</v>
      </c>
      <c r="E51" s="463"/>
      <c r="F51" s="463" t="s">
        <v>167</v>
      </c>
      <c r="G51" s="463" t="s">
        <v>107</v>
      </c>
      <c r="H51" s="466">
        <v>9600</v>
      </c>
      <c r="I51" s="466">
        <v>0</v>
      </c>
      <c r="J51" s="466"/>
      <c r="K51" s="476"/>
      <c r="L51" s="463" t="s">
        <v>400</v>
      </c>
      <c r="M51" s="463"/>
      <c r="N51" s="398">
        <f t="shared" si="2"/>
        <v>9600</v>
      </c>
      <c r="O51" s="415">
        <f t="shared" si="3"/>
        <v>0</v>
      </c>
      <c r="P51" s="464"/>
      <c r="Q51" s="464"/>
      <c r="R51" s="464"/>
      <c r="S51" s="464"/>
      <c r="T51" s="464"/>
      <c r="U51" s="464"/>
      <c r="V51" s="464"/>
      <c r="W51" s="464"/>
      <c r="X51" s="464"/>
      <c r="Y51" s="464"/>
      <c r="Z51" s="464"/>
      <c r="AA51" s="464"/>
      <c r="AB51" s="464"/>
      <c r="AC51" s="464"/>
      <c r="AD51" s="464"/>
      <c r="AE51" s="464"/>
      <c r="AF51" s="464"/>
      <c r="AG51" s="464"/>
      <c r="AH51" s="464"/>
    </row>
    <row r="52" spans="1:34" ht="51" outlineLevel="2" x14ac:dyDescent="0.25">
      <c r="A52" s="463" t="s">
        <v>75</v>
      </c>
      <c r="B52" s="463" t="s">
        <v>401</v>
      </c>
      <c r="C52" s="463"/>
      <c r="D52" s="463" t="s">
        <v>77</v>
      </c>
      <c r="E52" s="463"/>
      <c r="F52" s="463" t="s">
        <v>166</v>
      </c>
      <c r="G52" s="463" t="s">
        <v>107</v>
      </c>
      <c r="H52" s="466">
        <v>7500</v>
      </c>
      <c r="I52" s="466">
        <v>0</v>
      </c>
      <c r="J52" s="466"/>
      <c r="K52" s="476"/>
      <c r="L52" s="463" t="s">
        <v>402</v>
      </c>
      <c r="M52" s="463"/>
      <c r="N52" s="398">
        <f t="shared" si="2"/>
        <v>7500</v>
      </c>
      <c r="O52" s="415">
        <f t="shared" si="3"/>
        <v>0</v>
      </c>
      <c r="P52" s="464"/>
      <c r="Q52" s="464"/>
      <c r="R52" s="464"/>
      <c r="S52" s="464"/>
      <c r="T52" s="464"/>
      <c r="U52" s="464"/>
      <c r="V52" s="464"/>
      <c r="W52" s="464"/>
      <c r="X52" s="464"/>
      <c r="Y52" s="464"/>
      <c r="Z52" s="464"/>
      <c r="AA52" s="464"/>
      <c r="AB52" s="464"/>
      <c r="AC52" s="464"/>
      <c r="AD52" s="464"/>
      <c r="AE52" s="464"/>
      <c r="AF52" s="464"/>
      <c r="AG52" s="464"/>
      <c r="AH52" s="464"/>
    </row>
    <row r="53" spans="1:34" ht="153" outlineLevel="2" x14ac:dyDescent="0.25">
      <c r="A53" s="463" t="s">
        <v>75</v>
      </c>
      <c r="B53" s="463" t="s">
        <v>403</v>
      </c>
      <c r="C53" s="463"/>
      <c r="D53" s="463" t="s">
        <v>77</v>
      </c>
      <c r="E53" s="463"/>
      <c r="F53" s="463" t="s">
        <v>404</v>
      </c>
      <c r="G53" s="463" t="s">
        <v>72</v>
      </c>
      <c r="H53" s="466">
        <v>8000</v>
      </c>
      <c r="I53" s="466">
        <v>0</v>
      </c>
      <c r="J53" s="466"/>
      <c r="K53" s="476"/>
      <c r="L53" s="463" t="s">
        <v>405</v>
      </c>
      <c r="M53" s="463"/>
      <c r="N53" s="398">
        <f t="shared" si="2"/>
        <v>8000</v>
      </c>
      <c r="O53" s="415">
        <f t="shared" si="3"/>
        <v>0</v>
      </c>
      <c r="P53" s="464"/>
      <c r="Q53" s="464"/>
      <c r="R53" s="464"/>
      <c r="S53" s="464"/>
      <c r="T53" s="464"/>
      <c r="U53" s="464"/>
      <c r="V53" s="464"/>
      <c r="W53" s="464"/>
      <c r="X53" s="464"/>
      <c r="Y53" s="464"/>
      <c r="Z53" s="464"/>
      <c r="AA53" s="464"/>
      <c r="AB53" s="464"/>
      <c r="AC53" s="464"/>
      <c r="AD53" s="464"/>
      <c r="AE53" s="464"/>
      <c r="AF53" s="464"/>
      <c r="AG53" s="464"/>
      <c r="AH53" s="464"/>
    </row>
    <row r="54" spans="1:34" ht="63.75" outlineLevel="2" x14ac:dyDescent="0.25">
      <c r="A54" s="463" t="s">
        <v>75</v>
      </c>
      <c r="B54" s="463" t="s">
        <v>406</v>
      </c>
      <c r="C54" s="463"/>
      <c r="D54" s="463" t="s">
        <v>77</v>
      </c>
      <c r="E54" s="463"/>
      <c r="F54" s="463" t="s">
        <v>407</v>
      </c>
      <c r="G54" s="463" t="s">
        <v>156</v>
      </c>
      <c r="H54" s="466">
        <v>12500</v>
      </c>
      <c r="I54" s="466">
        <v>0</v>
      </c>
      <c r="J54" s="466"/>
      <c r="K54" s="476"/>
      <c r="L54" s="463" t="s">
        <v>408</v>
      </c>
      <c r="M54" s="463"/>
      <c r="N54" s="398">
        <f t="shared" si="2"/>
        <v>12500</v>
      </c>
      <c r="O54" s="415">
        <f t="shared" si="3"/>
        <v>0</v>
      </c>
      <c r="P54" s="464"/>
      <c r="Q54" s="464"/>
      <c r="R54" s="464"/>
      <c r="S54" s="464"/>
      <c r="T54" s="464"/>
      <c r="U54" s="464"/>
      <c r="V54" s="464"/>
      <c r="W54" s="464"/>
      <c r="X54" s="464"/>
      <c r="Y54" s="464"/>
      <c r="Z54" s="464"/>
      <c r="AA54" s="464"/>
      <c r="AB54" s="464"/>
      <c r="AC54" s="464"/>
      <c r="AD54" s="464"/>
      <c r="AE54" s="464"/>
      <c r="AF54" s="464"/>
      <c r="AG54" s="464"/>
      <c r="AH54" s="464"/>
    </row>
    <row r="55" spans="1:34" ht="51" outlineLevel="2" x14ac:dyDescent="0.25">
      <c r="A55" s="463" t="s">
        <v>75</v>
      </c>
      <c r="B55" s="463" t="s">
        <v>409</v>
      </c>
      <c r="C55" s="463"/>
      <c r="D55" s="463" t="s">
        <v>77</v>
      </c>
      <c r="E55" s="463"/>
      <c r="F55" s="463" t="s">
        <v>410</v>
      </c>
      <c r="G55" s="463" t="s">
        <v>140</v>
      </c>
      <c r="H55" s="466">
        <v>19310.73</v>
      </c>
      <c r="I55" s="466">
        <v>0</v>
      </c>
      <c r="J55" s="466"/>
      <c r="K55" s="476"/>
      <c r="L55" s="463" t="s">
        <v>411</v>
      </c>
      <c r="M55" s="463"/>
      <c r="N55" s="398">
        <f t="shared" si="2"/>
        <v>19310.73</v>
      </c>
      <c r="O55" s="415">
        <f t="shared" si="3"/>
        <v>0</v>
      </c>
      <c r="P55" s="464"/>
      <c r="Q55" s="464"/>
      <c r="R55" s="464"/>
      <c r="S55" s="464"/>
      <c r="T55" s="464"/>
      <c r="U55" s="464"/>
      <c r="V55" s="464"/>
      <c r="W55" s="464"/>
      <c r="X55" s="464"/>
      <c r="Y55" s="464"/>
      <c r="Z55" s="464"/>
      <c r="AA55" s="464"/>
      <c r="AB55" s="464"/>
      <c r="AC55" s="464"/>
      <c r="AD55" s="464"/>
      <c r="AE55" s="464"/>
      <c r="AF55" s="464"/>
      <c r="AG55" s="464"/>
      <c r="AH55" s="464"/>
    </row>
    <row r="56" spans="1:34" ht="114.75" outlineLevel="2" x14ac:dyDescent="0.25">
      <c r="A56" s="463" t="s">
        <v>75</v>
      </c>
      <c r="B56" s="463" t="s">
        <v>412</v>
      </c>
      <c r="C56" s="463"/>
      <c r="D56" s="463" t="s">
        <v>77</v>
      </c>
      <c r="E56" s="463"/>
      <c r="F56" s="463" t="s">
        <v>413</v>
      </c>
      <c r="G56" s="463" t="s">
        <v>101</v>
      </c>
      <c r="H56" s="466">
        <v>17000</v>
      </c>
      <c r="I56" s="466">
        <v>0</v>
      </c>
      <c r="J56" s="466"/>
      <c r="K56" s="476"/>
      <c r="L56" s="463" t="s">
        <v>414</v>
      </c>
      <c r="M56" s="463"/>
      <c r="N56" s="398">
        <f t="shared" si="2"/>
        <v>17000</v>
      </c>
      <c r="O56" s="415">
        <f t="shared" si="3"/>
        <v>0</v>
      </c>
      <c r="P56" s="464"/>
      <c r="Q56" s="464"/>
      <c r="R56" s="464"/>
      <c r="S56" s="464"/>
      <c r="T56" s="464"/>
      <c r="U56" s="464"/>
      <c r="V56" s="464"/>
      <c r="W56" s="464"/>
      <c r="X56" s="464"/>
      <c r="Y56" s="464"/>
      <c r="Z56" s="464"/>
      <c r="AA56" s="464"/>
      <c r="AB56" s="464"/>
      <c r="AC56" s="464"/>
      <c r="AD56" s="464"/>
      <c r="AE56" s="464"/>
      <c r="AF56" s="464"/>
      <c r="AG56" s="464"/>
      <c r="AH56" s="464"/>
    </row>
    <row r="57" spans="1:34" ht="51" outlineLevel="2" x14ac:dyDescent="0.25">
      <c r="A57" s="463" t="s">
        <v>75</v>
      </c>
      <c r="B57" s="463" t="s">
        <v>415</v>
      </c>
      <c r="C57" s="463"/>
      <c r="D57" s="463" t="s">
        <v>77</v>
      </c>
      <c r="E57" s="463"/>
      <c r="F57" s="463" t="s">
        <v>214</v>
      </c>
      <c r="G57" s="463" t="s">
        <v>72</v>
      </c>
      <c r="H57" s="466">
        <v>15000</v>
      </c>
      <c r="I57" s="466">
        <v>0</v>
      </c>
      <c r="J57" s="466"/>
      <c r="K57" s="476"/>
      <c r="L57" s="463" t="s">
        <v>416</v>
      </c>
      <c r="M57" s="463"/>
      <c r="N57" s="398">
        <f t="shared" si="2"/>
        <v>15000</v>
      </c>
      <c r="O57" s="415">
        <f t="shared" si="3"/>
        <v>0</v>
      </c>
      <c r="P57" s="464"/>
      <c r="Q57" s="464"/>
      <c r="R57" s="464"/>
      <c r="S57" s="464"/>
      <c r="T57" s="464"/>
      <c r="U57" s="464"/>
      <c r="V57" s="464"/>
      <c r="W57" s="464"/>
      <c r="X57" s="464"/>
      <c r="Y57" s="464"/>
      <c r="Z57" s="464"/>
      <c r="AA57" s="464"/>
      <c r="AB57" s="464"/>
      <c r="AC57" s="464"/>
      <c r="AD57" s="464"/>
      <c r="AE57" s="464"/>
      <c r="AF57" s="464"/>
      <c r="AG57" s="464"/>
      <c r="AH57" s="464"/>
    </row>
    <row r="58" spans="1:34" ht="51" outlineLevel="2" x14ac:dyDescent="0.25">
      <c r="A58" s="463" t="s">
        <v>75</v>
      </c>
      <c r="B58" s="463" t="s">
        <v>417</v>
      </c>
      <c r="C58" s="463"/>
      <c r="D58" s="463" t="s">
        <v>77</v>
      </c>
      <c r="E58" s="463"/>
      <c r="F58" s="463" t="s">
        <v>213</v>
      </c>
      <c r="G58" s="463" t="s">
        <v>72</v>
      </c>
      <c r="H58" s="466">
        <v>18000</v>
      </c>
      <c r="I58" s="466">
        <v>0</v>
      </c>
      <c r="J58" s="466"/>
      <c r="K58" s="476"/>
      <c r="L58" s="463" t="s">
        <v>418</v>
      </c>
      <c r="M58" s="463"/>
      <c r="N58" s="398">
        <f t="shared" si="2"/>
        <v>18000</v>
      </c>
      <c r="O58" s="415">
        <f t="shared" si="3"/>
        <v>0</v>
      </c>
      <c r="P58" s="464"/>
      <c r="Q58" s="464"/>
      <c r="R58" s="464"/>
      <c r="S58" s="464"/>
      <c r="T58" s="464"/>
      <c r="U58" s="464"/>
      <c r="V58" s="464"/>
      <c r="W58" s="464"/>
      <c r="X58" s="464"/>
      <c r="Y58" s="464"/>
      <c r="Z58" s="464"/>
      <c r="AA58" s="464"/>
      <c r="AB58" s="464"/>
      <c r="AC58" s="464"/>
      <c r="AD58" s="464"/>
      <c r="AE58" s="464"/>
      <c r="AF58" s="464"/>
      <c r="AG58" s="464"/>
      <c r="AH58" s="464"/>
    </row>
    <row r="59" spans="1:34" ht="38.25" outlineLevel="2" x14ac:dyDescent="0.25">
      <c r="A59" s="463" t="s">
        <v>75</v>
      </c>
      <c r="B59" s="463" t="s">
        <v>419</v>
      </c>
      <c r="C59" s="463"/>
      <c r="D59" s="463" t="s">
        <v>77</v>
      </c>
      <c r="E59" s="463"/>
      <c r="F59" s="463" t="s">
        <v>420</v>
      </c>
      <c r="G59" s="463" t="s">
        <v>82</v>
      </c>
      <c r="H59" s="466">
        <v>25000</v>
      </c>
      <c r="I59" s="466">
        <v>0</v>
      </c>
      <c r="J59" s="466"/>
      <c r="K59" s="476"/>
      <c r="L59" s="463" t="s">
        <v>421</v>
      </c>
      <c r="M59" s="463"/>
      <c r="N59" s="398">
        <f t="shared" si="2"/>
        <v>25000</v>
      </c>
      <c r="O59" s="415">
        <f t="shared" si="3"/>
        <v>0</v>
      </c>
      <c r="P59" s="464"/>
      <c r="Q59" s="464"/>
      <c r="R59" s="464"/>
      <c r="S59" s="464"/>
      <c r="T59" s="464"/>
      <c r="U59" s="464"/>
      <c r="V59" s="464"/>
      <c r="W59" s="464"/>
      <c r="X59" s="464"/>
      <c r="Y59" s="464"/>
      <c r="Z59" s="464"/>
      <c r="AA59" s="464"/>
      <c r="AB59" s="464"/>
      <c r="AC59" s="464"/>
      <c r="AD59" s="464"/>
      <c r="AE59" s="464"/>
      <c r="AF59" s="464"/>
      <c r="AG59" s="464"/>
      <c r="AH59" s="464"/>
    </row>
    <row r="60" spans="1:34" ht="51" outlineLevel="2" x14ac:dyDescent="0.25">
      <c r="A60" s="463" t="s">
        <v>75</v>
      </c>
      <c r="B60" s="463" t="s">
        <v>422</v>
      </c>
      <c r="C60" s="463"/>
      <c r="D60" s="463" t="s">
        <v>77</v>
      </c>
      <c r="E60" s="463"/>
      <c r="F60" s="463" t="s">
        <v>423</v>
      </c>
      <c r="G60" s="463" t="s">
        <v>78</v>
      </c>
      <c r="H60" s="466">
        <v>5900</v>
      </c>
      <c r="I60" s="466">
        <v>0</v>
      </c>
      <c r="J60" s="466"/>
      <c r="K60" s="476"/>
      <c r="L60" s="463" t="s">
        <v>424</v>
      </c>
      <c r="M60" s="463"/>
      <c r="N60" s="398">
        <f t="shared" si="2"/>
        <v>5900</v>
      </c>
      <c r="O60" s="415">
        <f t="shared" si="3"/>
        <v>0</v>
      </c>
      <c r="P60" s="464"/>
      <c r="Q60" s="464"/>
      <c r="R60" s="464"/>
      <c r="S60" s="464"/>
      <c r="T60" s="464"/>
      <c r="U60" s="464"/>
      <c r="V60" s="464"/>
      <c r="W60" s="464"/>
      <c r="X60" s="464"/>
      <c r="Y60" s="464"/>
      <c r="Z60" s="464"/>
      <c r="AA60" s="464"/>
      <c r="AB60" s="464"/>
      <c r="AC60" s="464"/>
      <c r="AD60" s="464"/>
      <c r="AE60" s="464"/>
      <c r="AF60" s="464"/>
      <c r="AG60" s="464"/>
      <c r="AH60" s="464"/>
    </row>
    <row r="61" spans="1:34" ht="63.75" outlineLevel="2" x14ac:dyDescent="0.25">
      <c r="A61" s="463" t="s">
        <v>75</v>
      </c>
      <c r="B61" s="463" t="s">
        <v>425</v>
      </c>
      <c r="C61" s="463"/>
      <c r="D61" s="463" t="s">
        <v>77</v>
      </c>
      <c r="E61" s="463"/>
      <c r="F61" s="463" t="s">
        <v>426</v>
      </c>
      <c r="G61" s="463" t="s">
        <v>69</v>
      </c>
      <c r="H61" s="466">
        <v>10000</v>
      </c>
      <c r="I61" s="466">
        <v>0</v>
      </c>
      <c r="J61" s="466"/>
      <c r="K61" s="476"/>
      <c r="L61" s="463" t="s">
        <v>427</v>
      </c>
      <c r="M61" s="463"/>
      <c r="N61" s="398">
        <f t="shared" si="2"/>
        <v>10000</v>
      </c>
      <c r="O61" s="415">
        <f t="shared" si="3"/>
        <v>0</v>
      </c>
      <c r="P61" s="464"/>
      <c r="Q61" s="464"/>
      <c r="R61" s="464"/>
      <c r="S61" s="464"/>
      <c r="T61" s="464"/>
      <c r="U61" s="464"/>
      <c r="V61" s="464"/>
      <c r="W61" s="464"/>
      <c r="X61" s="464"/>
      <c r="Y61" s="464"/>
      <c r="Z61" s="464"/>
      <c r="AA61" s="464"/>
      <c r="AB61" s="464"/>
      <c r="AC61" s="464"/>
      <c r="AD61" s="464"/>
      <c r="AE61" s="464"/>
      <c r="AF61" s="464"/>
      <c r="AG61" s="464"/>
      <c r="AH61" s="464"/>
    </row>
    <row r="62" spans="1:34" ht="51" outlineLevel="2" x14ac:dyDescent="0.25">
      <c r="A62" s="463" t="s">
        <v>75</v>
      </c>
      <c r="B62" s="463" t="s">
        <v>428</v>
      </c>
      <c r="C62" s="463"/>
      <c r="D62" s="463" t="s">
        <v>77</v>
      </c>
      <c r="E62" s="463"/>
      <c r="F62" s="463" t="s">
        <v>219</v>
      </c>
      <c r="G62" s="463" t="s">
        <v>72</v>
      </c>
      <c r="H62" s="466">
        <v>12000</v>
      </c>
      <c r="I62" s="466">
        <v>0</v>
      </c>
      <c r="J62" s="466"/>
      <c r="K62" s="476"/>
      <c r="L62" s="463" t="s">
        <v>429</v>
      </c>
      <c r="M62" s="463"/>
      <c r="N62" s="398">
        <f t="shared" si="2"/>
        <v>12000</v>
      </c>
      <c r="O62" s="415">
        <f t="shared" si="3"/>
        <v>0</v>
      </c>
      <c r="P62" s="464"/>
      <c r="Q62" s="464"/>
      <c r="R62" s="464"/>
      <c r="S62" s="464"/>
      <c r="T62" s="464"/>
      <c r="U62" s="464"/>
      <c r="V62" s="464"/>
      <c r="W62" s="464"/>
      <c r="X62" s="464"/>
      <c r="Y62" s="464"/>
      <c r="Z62" s="464"/>
      <c r="AA62" s="464"/>
      <c r="AB62" s="464"/>
      <c r="AC62" s="464"/>
      <c r="AD62" s="464"/>
      <c r="AE62" s="464"/>
      <c r="AF62" s="464"/>
      <c r="AG62" s="464"/>
      <c r="AH62" s="464"/>
    </row>
    <row r="63" spans="1:34" ht="51" outlineLevel="2" x14ac:dyDescent="0.25">
      <c r="A63" s="463" t="s">
        <v>75</v>
      </c>
      <c r="B63" s="463" t="s">
        <v>430</v>
      </c>
      <c r="C63" s="463"/>
      <c r="D63" s="463" t="s">
        <v>77</v>
      </c>
      <c r="E63" s="463"/>
      <c r="F63" s="463" t="s">
        <v>431</v>
      </c>
      <c r="G63" s="463" t="s">
        <v>72</v>
      </c>
      <c r="H63" s="466">
        <v>15500</v>
      </c>
      <c r="I63" s="466">
        <v>0</v>
      </c>
      <c r="J63" s="466"/>
      <c r="K63" s="476"/>
      <c r="L63" s="463" t="s">
        <v>432</v>
      </c>
      <c r="M63" s="463"/>
      <c r="N63" s="398">
        <f t="shared" si="2"/>
        <v>15500</v>
      </c>
      <c r="O63" s="415">
        <f t="shared" si="3"/>
        <v>0</v>
      </c>
      <c r="P63" s="464"/>
      <c r="Q63" s="464"/>
      <c r="R63" s="464"/>
      <c r="S63" s="464"/>
      <c r="T63" s="464"/>
      <c r="U63" s="464"/>
      <c r="V63" s="464"/>
      <c r="W63" s="464"/>
      <c r="X63" s="464"/>
      <c r="Y63" s="464"/>
      <c r="Z63" s="464"/>
      <c r="AA63" s="464"/>
      <c r="AB63" s="464"/>
      <c r="AC63" s="464"/>
      <c r="AD63" s="464"/>
      <c r="AE63" s="464"/>
      <c r="AF63" s="464"/>
      <c r="AG63" s="464"/>
      <c r="AH63" s="464"/>
    </row>
    <row r="64" spans="1:34" ht="51" outlineLevel="2" x14ac:dyDescent="0.25">
      <c r="A64" s="463" t="s">
        <v>75</v>
      </c>
      <c r="B64" s="463" t="s">
        <v>433</v>
      </c>
      <c r="C64" s="463"/>
      <c r="D64" s="463" t="s">
        <v>77</v>
      </c>
      <c r="E64" s="463"/>
      <c r="F64" s="463" t="s">
        <v>213</v>
      </c>
      <c r="G64" s="463" t="s">
        <v>72</v>
      </c>
      <c r="H64" s="466">
        <v>21000</v>
      </c>
      <c r="I64" s="466">
        <v>0</v>
      </c>
      <c r="J64" s="466"/>
      <c r="K64" s="476"/>
      <c r="L64" s="463" t="s">
        <v>434</v>
      </c>
      <c r="M64" s="463"/>
      <c r="N64" s="398">
        <f t="shared" si="2"/>
        <v>21000</v>
      </c>
      <c r="O64" s="415">
        <f t="shared" si="3"/>
        <v>0</v>
      </c>
      <c r="P64" s="464"/>
      <c r="Q64" s="464"/>
      <c r="R64" s="464"/>
      <c r="S64" s="464"/>
      <c r="T64" s="464"/>
      <c r="U64" s="464"/>
      <c r="V64" s="464"/>
      <c r="W64" s="464"/>
      <c r="X64" s="464"/>
      <c r="Y64" s="464"/>
      <c r="Z64" s="464"/>
      <c r="AA64" s="464"/>
      <c r="AB64" s="464"/>
      <c r="AC64" s="464"/>
      <c r="AD64" s="464"/>
      <c r="AE64" s="464"/>
      <c r="AF64" s="464"/>
      <c r="AG64" s="464"/>
      <c r="AH64" s="464"/>
    </row>
    <row r="65" spans="1:34" ht="76.5" outlineLevel="2" x14ac:dyDescent="0.25">
      <c r="A65" s="463" t="s">
        <v>75</v>
      </c>
      <c r="B65" s="463" t="s">
        <v>435</v>
      </c>
      <c r="C65" s="463"/>
      <c r="D65" s="463" t="s">
        <v>77</v>
      </c>
      <c r="E65" s="463"/>
      <c r="F65" s="463" t="s">
        <v>436</v>
      </c>
      <c r="G65" s="463" t="s">
        <v>74</v>
      </c>
      <c r="H65" s="466">
        <v>18975</v>
      </c>
      <c r="I65" s="466">
        <v>0</v>
      </c>
      <c r="J65" s="466"/>
      <c r="K65" s="476"/>
      <c r="L65" s="463" t="s">
        <v>437</v>
      </c>
      <c r="M65" s="463"/>
      <c r="N65" s="398">
        <f t="shared" si="2"/>
        <v>18975</v>
      </c>
      <c r="O65" s="415">
        <f t="shared" si="3"/>
        <v>0</v>
      </c>
      <c r="P65" s="464"/>
      <c r="Q65" s="464"/>
      <c r="R65" s="464"/>
      <c r="S65" s="464"/>
      <c r="T65" s="464"/>
      <c r="U65" s="464"/>
      <c r="V65" s="464"/>
      <c r="W65" s="464"/>
      <c r="X65" s="464"/>
      <c r="Y65" s="464"/>
      <c r="Z65" s="464"/>
      <c r="AA65" s="464"/>
      <c r="AB65" s="464"/>
      <c r="AC65" s="464"/>
      <c r="AD65" s="464"/>
      <c r="AE65" s="464"/>
      <c r="AF65" s="464"/>
      <c r="AG65" s="464"/>
      <c r="AH65" s="464"/>
    </row>
    <row r="66" spans="1:34" ht="51" outlineLevel="2" x14ac:dyDescent="0.25">
      <c r="A66" s="463" t="s">
        <v>75</v>
      </c>
      <c r="B66" s="463" t="s">
        <v>438</v>
      </c>
      <c r="C66" s="463"/>
      <c r="D66" s="463" t="s">
        <v>77</v>
      </c>
      <c r="E66" s="463"/>
      <c r="F66" s="463" t="s">
        <v>439</v>
      </c>
      <c r="G66" s="463" t="s">
        <v>72</v>
      </c>
      <c r="H66" s="466">
        <v>20000</v>
      </c>
      <c r="I66" s="466">
        <v>0</v>
      </c>
      <c r="J66" s="466"/>
      <c r="K66" s="476"/>
      <c r="L66" s="463" t="s">
        <v>440</v>
      </c>
      <c r="M66" s="463"/>
      <c r="N66" s="398">
        <f t="shared" si="2"/>
        <v>20000</v>
      </c>
      <c r="O66" s="415">
        <f t="shared" si="3"/>
        <v>0</v>
      </c>
      <c r="P66" s="464"/>
      <c r="Q66" s="464"/>
      <c r="R66" s="464"/>
      <c r="S66" s="464"/>
      <c r="T66" s="464"/>
      <c r="U66" s="464"/>
      <c r="V66" s="464"/>
      <c r="W66" s="464"/>
      <c r="X66" s="464"/>
      <c r="Y66" s="464"/>
      <c r="Z66" s="464"/>
      <c r="AA66" s="464"/>
      <c r="AB66" s="464"/>
      <c r="AC66" s="464"/>
      <c r="AD66" s="464"/>
      <c r="AE66" s="464"/>
      <c r="AF66" s="464"/>
      <c r="AG66" s="464"/>
      <c r="AH66" s="464"/>
    </row>
    <row r="67" spans="1:34" ht="51" outlineLevel="2" x14ac:dyDescent="0.25">
      <c r="A67" s="463" t="s">
        <v>75</v>
      </c>
      <c r="B67" s="463" t="s">
        <v>441</v>
      </c>
      <c r="C67" s="463"/>
      <c r="D67" s="463" t="s">
        <v>77</v>
      </c>
      <c r="E67" s="463"/>
      <c r="F67" s="463" t="s">
        <v>442</v>
      </c>
      <c r="G67" s="463" t="s">
        <v>443</v>
      </c>
      <c r="H67" s="466">
        <v>11850</v>
      </c>
      <c r="I67" s="466">
        <v>0</v>
      </c>
      <c r="J67" s="466"/>
      <c r="K67" s="476"/>
      <c r="L67" s="463" t="s">
        <v>444</v>
      </c>
      <c r="M67" s="463"/>
      <c r="N67" s="398">
        <f t="shared" si="2"/>
        <v>11850</v>
      </c>
      <c r="O67" s="415">
        <f t="shared" si="3"/>
        <v>0</v>
      </c>
      <c r="P67" s="464"/>
      <c r="Q67" s="464"/>
      <c r="R67" s="464"/>
      <c r="S67" s="464"/>
      <c r="T67" s="464"/>
      <c r="U67" s="464"/>
      <c r="V67" s="464"/>
      <c r="W67" s="464"/>
      <c r="X67" s="464"/>
      <c r="Y67" s="464"/>
      <c r="Z67" s="464"/>
      <c r="AA67" s="464"/>
      <c r="AB67" s="464"/>
      <c r="AC67" s="464"/>
      <c r="AD67" s="464"/>
      <c r="AE67" s="464"/>
      <c r="AF67" s="464"/>
      <c r="AG67" s="464"/>
      <c r="AH67" s="464"/>
    </row>
    <row r="68" spans="1:34" ht="25.5" outlineLevel="2" x14ac:dyDescent="0.25">
      <c r="A68" s="463" t="s">
        <v>75</v>
      </c>
      <c r="B68" s="463" t="s">
        <v>445</v>
      </c>
      <c r="C68" s="463"/>
      <c r="D68" s="463" t="s">
        <v>77</v>
      </c>
      <c r="E68" s="463"/>
      <c r="F68" s="463" t="s">
        <v>446</v>
      </c>
      <c r="G68" s="463" t="s">
        <v>69</v>
      </c>
      <c r="H68" s="466">
        <v>5000</v>
      </c>
      <c r="I68" s="466">
        <v>0</v>
      </c>
      <c r="J68" s="466"/>
      <c r="K68" s="476"/>
      <c r="L68" s="463" t="s">
        <v>447</v>
      </c>
      <c r="M68" s="463"/>
      <c r="N68" s="398">
        <f t="shared" si="2"/>
        <v>5000</v>
      </c>
      <c r="O68" s="415">
        <f t="shared" si="3"/>
        <v>0</v>
      </c>
      <c r="P68" s="464"/>
      <c r="Q68" s="464"/>
      <c r="R68" s="464"/>
      <c r="S68" s="464"/>
      <c r="T68" s="464"/>
      <c r="U68" s="464"/>
      <c r="V68" s="464"/>
      <c r="W68" s="464"/>
      <c r="X68" s="464"/>
      <c r="Y68" s="464"/>
      <c r="Z68" s="464"/>
      <c r="AA68" s="464"/>
      <c r="AB68" s="464"/>
      <c r="AC68" s="464"/>
      <c r="AD68" s="464"/>
      <c r="AE68" s="464"/>
      <c r="AF68" s="464"/>
      <c r="AG68" s="464"/>
      <c r="AH68" s="464"/>
    </row>
    <row r="69" spans="1:34" ht="51" outlineLevel="2" x14ac:dyDescent="0.25">
      <c r="A69" s="463" t="s">
        <v>75</v>
      </c>
      <c r="B69" s="463" t="s">
        <v>448</v>
      </c>
      <c r="C69" s="463"/>
      <c r="D69" s="463" t="s">
        <v>77</v>
      </c>
      <c r="E69" s="463"/>
      <c r="F69" s="463" t="s">
        <v>449</v>
      </c>
      <c r="G69" s="463" t="s">
        <v>72</v>
      </c>
      <c r="H69" s="466">
        <v>17000</v>
      </c>
      <c r="I69" s="466">
        <v>0</v>
      </c>
      <c r="J69" s="466"/>
      <c r="K69" s="476"/>
      <c r="L69" s="463" t="s">
        <v>450</v>
      </c>
      <c r="M69" s="463"/>
      <c r="N69" s="398">
        <f t="shared" si="2"/>
        <v>17000</v>
      </c>
      <c r="O69" s="415">
        <f t="shared" si="3"/>
        <v>0</v>
      </c>
      <c r="P69" s="464"/>
      <c r="Q69" s="464"/>
      <c r="R69" s="464"/>
      <c r="S69" s="464"/>
      <c r="T69" s="464"/>
      <c r="U69" s="464"/>
      <c r="V69" s="464"/>
      <c r="W69" s="464"/>
      <c r="X69" s="464"/>
      <c r="Y69" s="464"/>
      <c r="Z69" s="464"/>
      <c r="AA69" s="464"/>
      <c r="AB69" s="464"/>
      <c r="AC69" s="464"/>
      <c r="AD69" s="464"/>
      <c r="AE69" s="464"/>
      <c r="AF69" s="464"/>
      <c r="AG69" s="464"/>
      <c r="AH69" s="464"/>
    </row>
    <row r="70" spans="1:34" ht="89.25" outlineLevel="2" x14ac:dyDescent="0.25">
      <c r="A70" s="463" t="s">
        <v>75</v>
      </c>
      <c r="B70" s="463" t="s">
        <v>451</v>
      </c>
      <c r="C70" s="463"/>
      <c r="D70" s="463" t="s">
        <v>77</v>
      </c>
      <c r="E70" s="463"/>
      <c r="F70" s="463" t="s">
        <v>452</v>
      </c>
      <c r="G70" s="463" t="s">
        <v>192</v>
      </c>
      <c r="H70" s="466">
        <v>16000</v>
      </c>
      <c r="I70" s="466">
        <v>0</v>
      </c>
      <c r="J70" s="466"/>
      <c r="K70" s="476"/>
      <c r="L70" s="463" t="s">
        <v>453</v>
      </c>
      <c r="M70" s="463"/>
      <c r="N70" s="398">
        <f t="shared" ref="N70:N133" si="4">SUM(H70:I70)</f>
        <v>16000</v>
      </c>
      <c r="O70" s="415">
        <f t="shared" ref="O70:O133" si="5">IF((J70+K70)&gt;0,(J70+K70)-N70,0)</f>
        <v>0</v>
      </c>
      <c r="P70" s="464"/>
      <c r="Q70" s="464"/>
      <c r="R70" s="464"/>
      <c r="S70" s="464"/>
      <c r="T70" s="464"/>
      <c r="U70" s="464"/>
      <c r="V70" s="464"/>
      <c r="W70" s="464"/>
      <c r="X70" s="464"/>
      <c r="Y70" s="464"/>
      <c r="Z70" s="464"/>
      <c r="AA70" s="464"/>
      <c r="AB70" s="464"/>
      <c r="AC70" s="464"/>
      <c r="AD70" s="464"/>
      <c r="AE70" s="464"/>
      <c r="AF70" s="464"/>
      <c r="AG70" s="464"/>
      <c r="AH70" s="464"/>
    </row>
    <row r="71" spans="1:34" ht="153" outlineLevel="2" x14ac:dyDescent="0.25">
      <c r="A71" s="463" t="s">
        <v>75</v>
      </c>
      <c r="B71" s="463" t="s">
        <v>454</v>
      </c>
      <c r="C71" s="463"/>
      <c r="D71" s="463" t="s">
        <v>77</v>
      </c>
      <c r="E71" s="463"/>
      <c r="F71" s="463" t="s">
        <v>455</v>
      </c>
      <c r="G71" s="463" t="s">
        <v>82</v>
      </c>
      <c r="H71" s="466">
        <v>25000</v>
      </c>
      <c r="I71" s="466">
        <v>0</v>
      </c>
      <c r="J71" s="466"/>
      <c r="K71" s="476"/>
      <c r="L71" s="463" t="s">
        <v>456</v>
      </c>
      <c r="M71" s="463"/>
      <c r="N71" s="398">
        <f t="shared" si="4"/>
        <v>25000</v>
      </c>
      <c r="O71" s="415">
        <f t="shared" si="5"/>
        <v>0</v>
      </c>
      <c r="P71" s="464"/>
      <c r="Q71" s="464"/>
      <c r="R71" s="464"/>
      <c r="S71" s="464"/>
      <c r="T71" s="464"/>
      <c r="U71" s="464"/>
      <c r="V71" s="464"/>
      <c r="W71" s="464"/>
      <c r="X71" s="464"/>
      <c r="Y71" s="464"/>
      <c r="Z71" s="464"/>
      <c r="AA71" s="464"/>
      <c r="AB71" s="464"/>
      <c r="AC71" s="464"/>
      <c r="AD71" s="464"/>
      <c r="AE71" s="464"/>
      <c r="AF71" s="464"/>
      <c r="AG71" s="464"/>
      <c r="AH71" s="464"/>
    </row>
    <row r="72" spans="1:34" ht="51" outlineLevel="2" x14ac:dyDescent="0.25">
      <c r="A72" s="463" t="s">
        <v>75</v>
      </c>
      <c r="B72" s="463" t="s">
        <v>460</v>
      </c>
      <c r="C72" s="463"/>
      <c r="D72" s="463" t="s">
        <v>77</v>
      </c>
      <c r="E72" s="463"/>
      <c r="F72" s="463" t="s">
        <v>461</v>
      </c>
      <c r="G72" s="463" t="s">
        <v>72</v>
      </c>
      <c r="H72" s="466">
        <v>30000</v>
      </c>
      <c r="I72" s="466">
        <v>0</v>
      </c>
      <c r="J72" s="466"/>
      <c r="K72" s="476"/>
      <c r="L72" s="463" t="s">
        <v>462</v>
      </c>
      <c r="M72" s="463"/>
      <c r="N72" s="398">
        <f t="shared" si="4"/>
        <v>30000</v>
      </c>
      <c r="O72" s="415">
        <f t="shared" si="5"/>
        <v>0</v>
      </c>
      <c r="P72" s="464"/>
      <c r="Q72" s="464"/>
      <c r="R72" s="464"/>
      <c r="S72" s="464"/>
      <c r="T72" s="464"/>
      <c r="U72" s="464"/>
      <c r="V72" s="464"/>
      <c r="W72" s="464"/>
      <c r="X72" s="464"/>
      <c r="Y72" s="464"/>
      <c r="Z72" s="464"/>
      <c r="AA72" s="464"/>
      <c r="AB72" s="464"/>
      <c r="AC72" s="464"/>
      <c r="AD72" s="464"/>
      <c r="AE72" s="464"/>
      <c r="AF72" s="464"/>
      <c r="AG72" s="464"/>
      <c r="AH72" s="464"/>
    </row>
    <row r="73" spans="1:34" ht="63.75" outlineLevel="2" x14ac:dyDescent="0.25">
      <c r="A73" s="463" t="s">
        <v>75</v>
      </c>
      <c r="B73" s="463" t="s">
        <v>463</v>
      </c>
      <c r="C73" s="463"/>
      <c r="D73" s="463" t="s">
        <v>77</v>
      </c>
      <c r="E73" s="463"/>
      <c r="F73" s="463" t="s">
        <v>464</v>
      </c>
      <c r="G73" s="463" t="s">
        <v>72</v>
      </c>
      <c r="H73" s="466">
        <v>2000</v>
      </c>
      <c r="I73" s="466">
        <v>0</v>
      </c>
      <c r="J73" s="466"/>
      <c r="K73" s="476"/>
      <c r="L73" s="463" t="s">
        <v>462</v>
      </c>
      <c r="M73" s="463"/>
      <c r="N73" s="398">
        <f t="shared" si="4"/>
        <v>2000</v>
      </c>
      <c r="O73" s="415">
        <f t="shared" si="5"/>
        <v>0</v>
      </c>
      <c r="P73" s="464"/>
      <c r="Q73" s="464"/>
      <c r="R73" s="464"/>
      <c r="S73" s="464"/>
      <c r="T73" s="464"/>
      <c r="U73" s="464"/>
      <c r="V73" s="464"/>
      <c r="W73" s="464"/>
      <c r="X73" s="464"/>
      <c r="Y73" s="464"/>
      <c r="Z73" s="464"/>
      <c r="AA73" s="464"/>
      <c r="AB73" s="464"/>
      <c r="AC73" s="464"/>
      <c r="AD73" s="464"/>
      <c r="AE73" s="464"/>
      <c r="AF73" s="464"/>
      <c r="AG73" s="464"/>
      <c r="AH73" s="464"/>
    </row>
    <row r="74" spans="1:34" ht="51" outlineLevel="2" x14ac:dyDescent="0.25">
      <c r="A74" s="463" t="s">
        <v>75</v>
      </c>
      <c r="B74" s="463" t="s">
        <v>465</v>
      </c>
      <c r="C74" s="463"/>
      <c r="D74" s="463" t="s">
        <v>77</v>
      </c>
      <c r="E74" s="463"/>
      <c r="F74" s="463" t="s">
        <v>466</v>
      </c>
      <c r="G74" s="463" t="s">
        <v>72</v>
      </c>
      <c r="H74" s="466">
        <v>10000</v>
      </c>
      <c r="I74" s="466">
        <v>0</v>
      </c>
      <c r="J74" s="466"/>
      <c r="K74" s="476"/>
      <c r="L74" s="463" t="s">
        <v>467</v>
      </c>
      <c r="M74" s="463"/>
      <c r="N74" s="398">
        <f t="shared" si="4"/>
        <v>10000</v>
      </c>
      <c r="O74" s="415">
        <f t="shared" si="5"/>
        <v>0</v>
      </c>
      <c r="P74" s="464"/>
      <c r="Q74" s="464"/>
      <c r="R74" s="464"/>
      <c r="S74" s="464"/>
      <c r="T74" s="464"/>
      <c r="U74" s="464"/>
      <c r="V74" s="464"/>
      <c r="W74" s="464"/>
      <c r="X74" s="464"/>
      <c r="Y74" s="464"/>
      <c r="Z74" s="464"/>
      <c r="AA74" s="464"/>
      <c r="AB74" s="464"/>
      <c r="AC74" s="464"/>
      <c r="AD74" s="464"/>
      <c r="AE74" s="464"/>
      <c r="AF74" s="464"/>
      <c r="AG74" s="464"/>
      <c r="AH74" s="464"/>
    </row>
    <row r="75" spans="1:34" ht="76.5" outlineLevel="2" x14ac:dyDescent="0.25">
      <c r="A75" s="463" t="s">
        <v>75</v>
      </c>
      <c r="B75" s="463" t="s">
        <v>468</v>
      </c>
      <c r="C75" s="463"/>
      <c r="D75" s="463" t="s">
        <v>77</v>
      </c>
      <c r="E75" s="463"/>
      <c r="F75" s="463" t="s">
        <v>469</v>
      </c>
      <c r="G75" s="463" t="s">
        <v>80</v>
      </c>
      <c r="H75" s="466">
        <v>15590</v>
      </c>
      <c r="I75" s="466">
        <v>0</v>
      </c>
      <c r="J75" s="466"/>
      <c r="K75" s="476"/>
      <c r="L75" s="463" t="s">
        <v>470</v>
      </c>
      <c r="M75" s="463"/>
      <c r="N75" s="398">
        <f t="shared" si="4"/>
        <v>15590</v>
      </c>
      <c r="O75" s="415">
        <f t="shared" si="5"/>
        <v>0</v>
      </c>
      <c r="P75" s="464"/>
      <c r="Q75" s="464"/>
      <c r="R75" s="464"/>
      <c r="S75" s="464"/>
      <c r="T75" s="464"/>
      <c r="U75" s="464"/>
      <c r="V75" s="464"/>
      <c r="W75" s="464"/>
      <c r="X75" s="464"/>
      <c r="Y75" s="464"/>
      <c r="Z75" s="464"/>
      <c r="AA75" s="464"/>
      <c r="AB75" s="464"/>
      <c r="AC75" s="464"/>
      <c r="AD75" s="464"/>
      <c r="AE75" s="464"/>
      <c r="AF75" s="464"/>
      <c r="AG75" s="464"/>
      <c r="AH75" s="464"/>
    </row>
    <row r="76" spans="1:34" ht="63.75" outlineLevel="2" x14ac:dyDescent="0.25">
      <c r="A76" s="463" t="s">
        <v>75</v>
      </c>
      <c r="B76" s="463" t="s">
        <v>471</v>
      </c>
      <c r="C76" s="463"/>
      <c r="D76" s="463" t="s">
        <v>77</v>
      </c>
      <c r="E76" s="463"/>
      <c r="F76" s="463" t="s">
        <v>472</v>
      </c>
      <c r="G76" s="463" t="s">
        <v>156</v>
      </c>
      <c r="H76" s="466">
        <v>18000</v>
      </c>
      <c r="I76" s="466">
        <v>0</v>
      </c>
      <c r="J76" s="466"/>
      <c r="K76" s="476"/>
      <c r="L76" s="463" t="s">
        <v>473</v>
      </c>
      <c r="M76" s="463"/>
      <c r="N76" s="398">
        <f t="shared" si="4"/>
        <v>18000</v>
      </c>
      <c r="O76" s="415">
        <f t="shared" si="5"/>
        <v>0</v>
      </c>
      <c r="P76" s="464"/>
      <c r="Q76" s="464"/>
      <c r="R76" s="464"/>
      <c r="S76" s="464"/>
      <c r="T76" s="464"/>
      <c r="U76" s="464"/>
      <c r="V76" s="464"/>
      <c r="W76" s="464"/>
      <c r="X76" s="464"/>
      <c r="Y76" s="464"/>
      <c r="Z76" s="464"/>
      <c r="AA76" s="464"/>
      <c r="AB76" s="464"/>
      <c r="AC76" s="464"/>
      <c r="AD76" s="464"/>
      <c r="AE76" s="464"/>
      <c r="AF76" s="464"/>
      <c r="AG76" s="464"/>
      <c r="AH76" s="464"/>
    </row>
    <row r="77" spans="1:34" ht="63.75" outlineLevel="2" x14ac:dyDescent="0.25">
      <c r="A77" s="463" t="s">
        <v>75</v>
      </c>
      <c r="B77" s="463" t="s">
        <v>474</v>
      </c>
      <c r="C77" s="463"/>
      <c r="D77" s="463" t="s">
        <v>77</v>
      </c>
      <c r="E77" s="463"/>
      <c r="F77" s="463" t="s">
        <v>475</v>
      </c>
      <c r="G77" s="463" t="s">
        <v>204</v>
      </c>
      <c r="H77" s="466">
        <v>3465</v>
      </c>
      <c r="I77" s="466">
        <v>0</v>
      </c>
      <c r="J77" s="466"/>
      <c r="K77" s="476"/>
      <c r="L77" s="463" t="s">
        <v>476</v>
      </c>
      <c r="M77" s="463"/>
      <c r="N77" s="398">
        <f t="shared" si="4"/>
        <v>3465</v>
      </c>
      <c r="O77" s="415">
        <f t="shared" si="5"/>
        <v>0</v>
      </c>
      <c r="P77" s="464"/>
      <c r="Q77" s="464"/>
      <c r="R77" s="464"/>
      <c r="S77" s="464"/>
      <c r="T77" s="464"/>
      <c r="U77" s="464"/>
      <c r="V77" s="464"/>
      <c r="W77" s="464"/>
      <c r="X77" s="464"/>
      <c r="Y77" s="464"/>
      <c r="Z77" s="464"/>
      <c r="AA77" s="464"/>
      <c r="AB77" s="464"/>
      <c r="AC77" s="464"/>
      <c r="AD77" s="464"/>
      <c r="AE77" s="464"/>
      <c r="AF77" s="464"/>
      <c r="AG77" s="464"/>
      <c r="AH77" s="464"/>
    </row>
    <row r="78" spans="1:34" ht="89.25" outlineLevel="2" x14ac:dyDescent="0.25">
      <c r="A78" s="463" t="s">
        <v>75</v>
      </c>
      <c r="B78" s="463" t="s">
        <v>477</v>
      </c>
      <c r="C78" s="463"/>
      <c r="D78" s="463" t="s">
        <v>77</v>
      </c>
      <c r="E78" s="463"/>
      <c r="F78" s="463" t="s">
        <v>478</v>
      </c>
      <c r="G78" s="463" t="s">
        <v>101</v>
      </c>
      <c r="H78" s="466">
        <v>2800</v>
      </c>
      <c r="I78" s="466">
        <v>0</v>
      </c>
      <c r="J78" s="466"/>
      <c r="K78" s="476"/>
      <c r="L78" s="463" t="s">
        <v>479</v>
      </c>
      <c r="M78" s="463"/>
      <c r="N78" s="398">
        <f t="shared" si="4"/>
        <v>2800</v>
      </c>
      <c r="O78" s="415">
        <f t="shared" si="5"/>
        <v>0</v>
      </c>
      <c r="P78" s="464"/>
      <c r="Q78" s="464"/>
      <c r="R78" s="464"/>
      <c r="S78" s="464"/>
      <c r="T78" s="464"/>
      <c r="U78" s="464"/>
      <c r="V78" s="464"/>
      <c r="W78" s="464"/>
      <c r="X78" s="464"/>
      <c r="Y78" s="464"/>
      <c r="Z78" s="464"/>
      <c r="AA78" s="464"/>
      <c r="AB78" s="464"/>
      <c r="AC78" s="464"/>
      <c r="AD78" s="464"/>
      <c r="AE78" s="464"/>
      <c r="AF78" s="464"/>
      <c r="AG78" s="464"/>
      <c r="AH78" s="464"/>
    </row>
    <row r="79" spans="1:34" ht="102" outlineLevel="2" x14ac:dyDescent="0.25">
      <c r="A79" s="463" t="s">
        <v>75</v>
      </c>
      <c r="B79" s="463" t="s">
        <v>480</v>
      </c>
      <c r="C79" s="463"/>
      <c r="D79" s="463" t="s">
        <v>77</v>
      </c>
      <c r="E79" s="463"/>
      <c r="F79" s="463" t="s">
        <v>481</v>
      </c>
      <c r="G79" s="463" t="s">
        <v>101</v>
      </c>
      <c r="H79" s="466">
        <v>7000</v>
      </c>
      <c r="I79" s="466">
        <v>0</v>
      </c>
      <c r="J79" s="466"/>
      <c r="K79" s="476"/>
      <c r="L79" s="463" t="s">
        <v>479</v>
      </c>
      <c r="M79" s="463"/>
      <c r="N79" s="398">
        <f t="shared" si="4"/>
        <v>7000</v>
      </c>
      <c r="O79" s="415">
        <f t="shared" si="5"/>
        <v>0</v>
      </c>
      <c r="P79" s="464"/>
      <c r="Q79" s="464"/>
      <c r="R79" s="464"/>
      <c r="S79" s="464"/>
      <c r="T79" s="464"/>
      <c r="U79" s="464"/>
      <c r="V79" s="464"/>
      <c r="W79" s="464"/>
      <c r="X79" s="464"/>
      <c r="Y79" s="464"/>
      <c r="Z79" s="464"/>
      <c r="AA79" s="464"/>
      <c r="AB79" s="464"/>
      <c r="AC79" s="464"/>
      <c r="AD79" s="464"/>
      <c r="AE79" s="464"/>
      <c r="AF79" s="464"/>
      <c r="AG79" s="464"/>
      <c r="AH79" s="464"/>
    </row>
    <row r="80" spans="1:34" ht="51" outlineLevel="2" x14ac:dyDescent="0.25">
      <c r="A80" s="463" t="s">
        <v>75</v>
      </c>
      <c r="B80" s="463" t="s">
        <v>482</v>
      </c>
      <c r="C80" s="463"/>
      <c r="D80" s="463" t="s">
        <v>77</v>
      </c>
      <c r="E80" s="463"/>
      <c r="F80" s="463" t="s">
        <v>483</v>
      </c>
      <c r="G80" s="463" t="s">
        <v>72</v>
      </c>
      <c r="H80" s="466">
        <v>7000</v>
      </c>
      <c r="I80" s="466">
        <v>0</v>
      </c>
      <c r="J80" s="466"/>
      <c r="K80" s="476"/>
      <c r="L80" s="463" t="s">
        <v>484</v>
      </c>
      <c r="M80" s="463"/>
      <c r="N80" s="398">
        <f t="shared" si="4"/>
        <v>7000</v>
      </c>
      <c r="O80" s="415">
        <f t="shared" si="5"/>
        <v>0</v>
      </c>
      <c r="P80" s="464"/>
      <c r="Q80" s="464"/>
      <c r="R80" s="464"/>
      <c r="S80" s="464"/>
      <c r="T80" s="464"/>
      <c r="U80" s="464"/>
      <c r="V80" s="464"/>
      <c r="W80" s="464"/>
      <c r="X80" s="464"/>
      <c r="Y80" s="464"/>
      <c r="Z80" s="464"/>
      <c r="AA80" s="464"/>
      <c r="AB80" s="464"/>
      <c r="AC80" s="464"/>
      <c r="AD80" s="464"/>
      <c r="AE80" s="464"/>
      <c r="AF80" s="464"/>
      <c r="AG80" s="464"/>
      <c r="AH80" s="464"/>
    </row>
    <row r="81" spans="1:34" ht="51" outlineLevel="2" x14ac:dyDescent="0.25">
      <c r="A81" s="463" t="s">
        <v>75</v>
      </c>
      <c r="B81" s="463" t="s">
        <v>485</v>
      </c>
      <c r="C81" s="463"/>
      <c r="D81" s="463" t="s">
        <v>77</v>
      </c>
      <c r="E81" s="463"/>
      <c r="F81" s="463" t="s">
        <v>486</v>
      </c>
      <c r="G81" s="463" t="s">
        <v>69</v>
      </c>
      <c r="H81" s="466">
        <v>5000</v>
      </c>
      <c r="I81" s="466">
        <v>0</v>
      </c>
      <c r="J81" s="466"/>
      <c r="K81" s="476"/>
      <c r="L81" s="463" t="s">
        <v>487</v>
      </c>
      <c r="M81" s="463"/>
      <c r="N81" s="398">
        <f t="shared" si="4"/>
        <v>5000</v>
      </c>
      <c r="O81" s="415">
        <f t="shared" si="5"/>
        <v>0</v>
      </c>
      <c r="P81" s="464"/>
      <c r="Q81" s="464"/>
      <c r="R81" s="464"/>
      <c r="S81" s="464"/>
      <c r="T81" s="464"/>
      <c r="U81" s="464"/>
      <c r="V81" s="464"/>
      <c r="W81" s="464"/>
      <c r="X81" s="464"/>
      <c r="Y81" s="464"/>
      <c r="Z81" s="464"/>
      <c r="AA81" s="464"/>
      <c r="AB81" s="464"/>
      <c r="AC81" s="464"/>
      <c r="AD81" s="464"/>
      <c r="AE81" s="464"/>
      <c r="AF81" s="464"/>
      <c r="AG81" s="464"/>
      <c r="AH81" s="464"/>
    </row>
    <row r="82" spans="1:34" ht="76.5" outlineLevel="2" x14ac:dyDescent="0.25">
      <c r="A82" s="463" t="s">
        <v>75</v>
      </c>
      <c r="B82" s="463" t="s">
        <v>488</v>
      </c>
      <c r="C82" s="463"/>
      <c r="D82" s="463" t="s">
        <v>77</v>
      </c>
      <c r="E82" s="463"/>
      <c r="F82" s="463" t="s">
        <v>489</v>
      </c>
      <c r="G82" s="463" t="s">
        <v>80</v>
      </c>
      <c r="H82" s="466">
        <v>10540</v>
      </c>
      <c r="I82" s="466">
        <v>0</v>
      </c>
      <c r="J82" s="466"/>
      <c r="K82" s="476"/>
      <c r="L82" s="463" t="s">
        <v>490</v>
      </c>
      <c r="M82" s="463"/>
      <c r="N82" s="398">
        <f t="shared" si="4"/>
        <v>10540</v>
      </c>
      <c r="O82" s="415">
        <f t="shared" si="5"/>
        <v>0</v>
      </c>
      <c r="P82" s="464"/>
      <c r="Q82" s="464"/>
      <c r="R82" s="464"/>
      <c r="S82" s="464"/>
      <c r="T82" s="464"/>
      <c r="U82" s="464"/>
      <c r="V82" s="464"/>
      <c r="W82" s="464"/>
      <c r="X82" s="464"/>
      <c r="Y82" s="464"/>
      <c r="Z82" s="464"/>
      <c r="AA82" s="464"/>
      <c r="AB82" s="464"/>
      <c r="AC82" s="464"/>
      <c r="AD82" s="464"/>
      <c r="AE82" s="464"/>
      <c r="AF82" s="464"/>
      <c r="AG82" s="464"/>
      <c r="AH82" s="464"/>
    </row>
    <row r="83" spans="1:34" ht="51" outlineLevel="2" x14ac:dyDescent="0.25">
      <c r="A83" s="463" t="s">
        <v>75</v>
      </c>
      <c r="B83" s="463" t="s">
        <v>491</v>
      </c>
      <c r="C83" s="463"/>
      <c r="D83" s="463" t="s">
        <v>77</v>
      </c>
      <c r="E83" s="463"/>
      <c r="F83" s="463" t="s">
        <v>492</v>
      </c>
      <c r="G83" s="463" t="s">
        <v>72</v>
      </c>
      <c r="H83" s="466">
        <v>13000</v>
      </c>
      <c r="I83" s="466">
        <v>0</v>
      </c>
      <c r="J83" s="466"/>
      <c r="K83" s="476"/>
      <c r="L83" s="463" t="s">
        <v>493</v>
      </c>
      <c r="M83" s="463"/>
      <c r="N83" s="398">
        <f t="shared" si="4"/>
        <v>13000</v>
      </c>
      <c r="O83" s="415">
        <f t="shared" si="5"/>
        <v>0</v>
      </c>
      <c r="P83" s="464"/>
      <c r="Q83" s="464"/>
      <c r="R83" s="464"/>
      <c r="S83" s="464"/>
      <c r="T83" s="464"/>
      <c r="U83" s="464"/>
      <c r="V83" s="464"/>
      <c r="W83" s="464"/>
      <c r="X83" s="464"/>
      <c r="Y83" s="464"/>
      <c r="Z83" s="464"/>
      <c r="AA83" s="464"/>
      <c r="AB83" s="464"/>
      <c r="AC83" s="464"/>
      <c r="AD83" s="464"/>
      <c r="AE83" s="464"/>
      <c r="AF83" s="464"/>
      <c r="AG83" s="464"/>
      <c r="AH83" s="464"/>
    </row>
    <row r="84" spans="1:34" ht="165.75" outlineLevel="2" x14ac:dyDescent="0.25">
      <c r="A84" s="463" t="s">
        <v>75</v>
      </c>
      <c r="B84" s="463" t="s">
        <v>457</v>
      </c>
      <c r="C84" s="463"/>
      <c r="D84" s="463" t="s">
        <v>77</v>
      </c>
      <c r="E84" s="463"/>
      <c r="F84" s="463" t="s">
        <v>458</v>
      </c>
      <c r="G84" s="463" t="s">
        <v>69</v>
      </c>
      <c r="H84" s="466">
        <v>10000</v>
      </c>
      <c r="I84" s="466">
        <v>0</v>
      </c>
      <c r="J84" s="466"/>
      <c r="K84" s="476"/>
      <c r="L84" s="463" t="s">
        <v>459</v>
      </c>
      <c r="M84" s="463"/>
      <c r="N84" s="398">
        <f t="shared" si="4"/>
        <v>10000</v>
      </c>
      <c r="O84" s="415">
        <f t="shared" si="5"/>
        <v>0</v>
      </c>
      <c r="P84" s="464"/>
      <c r="Q84" s="464"/>
      <c r="R84" s="464"/>
      <c r="S84" s="464"/>
      <c r="T84" s="464"/>
      <c r="U84" s="464"/>
      <c r="V84" s="464"/>
      <c r="W84" s="464"/>
      <c r="X84" s="464"/>
      <c r="Y84" s="464"/>
      <c r="Z84" s="464"/>
      <c r="AA84" s="464"/>
      <c r="AB84" s="464"/>
      <c r="AC84" s="464"/>
      <c r="AD84" s="464"/>
      <c r="AE84" s="464"/>
      <c r="AF84" s="464"/>
      <c r="AG84" s="464"/>
      <c r="AH84" s="464"/>
    </row>
    <row r="85" spans="1:34" ht="38.25" outlineLevel="2" x14ac:dyDescent="0.25">
      <c r="A85" s="463" t="s">
        <v>75</v>
      </c>
      <c r="B85" s="463" t="s">
        <v>494</v>
      </c>
      <c r="C85" s="463"/>
      <c r="D85" s="463" t="s">
        <v>77</v>
      </c>
      <c r="E85" s="463"/>
      <c r="F85" s="463" t="s">
        <v>495</v>
      </c>
      <c r="G85" s="463" t="s">
        <v>168</v>
      </c>
      <c r="H85" s="466">
        <v>12000</v>
      </c>
      <c r="I85" s="466">
        <v>0</v>
      </c>
      <c r="J85" s="466"/>
      <c r="K85" s="476"/>
      <c r="L85" s="463" t="s">
        <v>496</v>
      </c>
      <c r="M85" s="463"/>
      <c r="N85" s="398">
        <f t="shared" si="4"/>
        <v>12000</v>
      </c>
      <c r="O85" s="415">
        <f t="shared" si="5"/>
        <v>0</v>
      </c>
      <c r="P85" s="464"/>
      <c r="Q85" s="464"/>
      <c r="R85" s="464"/>
      <c r="S85" s="464"/>
      <c r="T85" s="464"/>
      <c r="U85" s="464"/>
      <c r="V85" s="464"/>
      <c r="W85" s="464"/>
      <c r="X85" s="464"/>
      <c r="Y85" s="464"/>
      <c r="Z85" s="464"/>
      <c r="AA85" s="464"/>
      <c r="AB85" s="464"/>
      <c r="AC85" s="464"/>
      <c r="AD85" s="464"/>
      <c r="AE85" s="464"/>
      <c r="AF85" s="464"/>
      <c r="AG85" s="464"/>
      <c r="AH85" s="464"/>
    </row>
    <row r="86" spans="1:34" ht="76.5" outlineLevel="2" x14ac:dyDescent="0.25">
      <c r="A86" s="463" t="s">
        <v>75</v>
      </c>
      <c r="B86" s="463" t="s">
        <v>497</v>
      </c>
      <c r="C86" s="463"/>
      <c r="D86" s="463" t="s">
        <v>77</v>
      </c>
      <c r="E86" s="463"/>
      <c r="F86" s="463" t="s">
        <v>498</v>
      </c>
      <c r="G86" s="463" t="s">
        <v>74</v>
      </c>
      <c r="H86" s="466">
        <v>23925</v>
      </c>
      <c r="I86" s="466">
        <v>0</v>
      </c>
      <c r="J86" s="466"/>
      <c r="K86" s="476"/>
      <c r="L86" s="463" t="s">
        <v>499</v>
      </c>
      <c r="M86" s="463"/>
      <c r="N86" s="398">
        <f t="shared" si="4"/>
        <v>23925</v>
      </c>
      <c r="O86" s="415">
        <f t="shared" si="5"/>
        <v>0</v>
      </c>
      <c r="P86" s="464"/>
      <c r="Q86" s="464"/>
      <c r="R86" s="464"/>
      <c r="S86" s="464"/>
      <c r="T86" s="464"/>
      <c r="U86" s="464"/>
      <c r="V86" s="464"/>
      <c r="W86" s="464"/>
      <c r="X86" s="464"/>
      <c r="Y86" s="464"/>
      <c r="Z86" s="464"/>
      <c r="AA86" s="464"/>
      <c r="AB86" s="464"/>
      <c r="AC86" s="464"/>
      <c r="AD86" s="464"/>
      <c r="AE86" s="464"/>
      <c r="AF86" s="464"/>
      <c r="AG86" s="464"/>
      <c r="AH86" s="464"/>
    </row>
    <row r="87" spans="1:34" ht="89.25" outlineLevel="2" x14ac:dyDescent="0.25">
      <c r="A87" s="463" t="s">
        <v>75</v>
      </c>
      <c r="B87" s="463" t="s">
        <v>500</v>
      </c>
      <c r="C87" s="463"/>
      <c r="D87" s="463" t="s">
        <v>77</v>
      </c>
      <c r="E87" s="463"/>
      <c r="F87" s="463" t="s">
        <v>501</v>
      </c>
      <c r="G87" s="463" t="s">
        <v>202</v>
      </c>
      <c r="H87" s="466">
        <v>10553</v>
      </c>
      <c r="I87" s="466">
        <v>0</v>
      </c>
      <c r="J87" s="466"/>
      <c r="K87" s="476"/>
      <c r="L87" s="463" t="s">
        <v>502</v>
      </c>
      <c r="M87" s="463" t="s">
        <v>131</v>
      </c>
      <c r="N87" s="398">
        <f t="shared" si="4"/>
        <v>10553</v>
      </c>
      <c r="O87" s="415">
        <f t="shared" si="5"/>
        <v>0</v>
      </c>
      <c r="P87" s="464"/>
      <c r="Q87" s="464"/>
      <c r="R87" s="464"/>
      <c r="S87" s="464"/>
      <c r="T87" s="464"/>
      <c r="U87" s="464"/>
      <c r="V87" s="464"/>
      <c r="W87" s="464"/>
      <c r="X87" s="464"/>
      <c r="Y87" s="464"/>
      <c r="Z87" s="464"/>
      <c r="AA87" s="464"/>
      <c r="AB87" s="464"/>
      <c r="AC87" s="464"/>
      <c r="AD87" s="464"/>
      <c r="AE87" s="464"/>
      <c r="AF87" s="464"/>
      <c r="AG87" s="464"/>
      <c r="AH87" s="464"/>
    </row>
    <row r="88" spans="1:34" ht="38.25" outlineLevel="1" x14ac:dyDescent="0.25">
      <c r="A88" s="467" t="s">
        <v>95</v>
      </c>
      <c r="B88" s="467">
        <f>COUNTA(B25:B87)</f>
        <v>63</v>
      </c>
      <c r="C88" s="467"/>
      <c r="D88" s="467"/>
      <c r="E88" s="469"/>
      <c r="F88" s="467"/>
      <c r="G88" s="467"/>
      <c r="H88" s="468">
        <f>SUBTOTAL(9,H25:H87)</f>
        <v>5048355.7300000004</v>
      </c>
      <c r="I88" s="468">
        <f>SUBTOTAL(9,I25:I87)</f>
        <v>9752.6</v>
      </c>
      <c r="J88" s="468">
        <f>SUBTOTAL(9,J25:J87)</f>
        <v>0</v>
      </c>
      <c r="K88" s="477">
        <f>SUBTOTAL(9,K25:K87)</f>
        <v>38025.07</v>
      </c>
      <c r="L88" s="467"/>
      <c r="M88" s="467"/>
      <c r="N88" s="448">
        <f>SUBTOTAL(9,N25:N87)</f>
        <v>5058108.33</v>
      </c>
      <c r="O88" s="448">
        <f>SUBTOTAL(9,O25:O87)</f>
        <v>28272.47</v>
      </c>
      <c r="P88" s="464"/>
      <c r="Q88" s="464"/>
      <c r="R88" s="464"/>
      <c r="S88" s="464"/>
      <c r="T88" s="464"/>
      <c r="U88" s="464"/>
      <c r="V88" s="464"/>
      <c r="W88" s="464"/>
      <c r="X88" s="464"/>
      <c r="Y88" s="464"/>
      <c r="Z88" s="464"/>
      <c r="AA88" s="464"/>
      <c r="AB88" s="464"/>
      <c r="AC88" s="464"/>
      <c r="AD88" s="464"/>
      <c r="AE88" s="464"/>
      <c r="AF88" s="464"/>
      <c r="AG88" s="464"/>
      <c r="AH88" s="464"/>
    </row>
    <row r="89" spans="1:34" ht="38.25" outlineLevel="2" x14ac:dyDescent="0.25">
      <c r="A89" s="463" t="s">
        <v>83</v>
      </c>
      <c r="B89" s="463" t="s">
        <v>503</v>
      </c>
      <c r="C89" s="463"/>
      <c r="D89" s="463" t="s">
        <v>84</v>
      </c>
      <c r="E89" s="465" t="s">
        <v>162</v>
      </c>
      <c r="F89" s="463" t="s">
        <v>158</v>
      </c>
      <c r="G89" s="463" t="s">
        <v>85</v>
      </c>
      <c r="H89" s="466"/>
      <c r="I89" s="466">
        <v>80707.649999999994</v>
      </c>
      <c r="J89" s="466"/>
      <c r="K89" s="476">
        <v>286297.28000000003</v>
      </c>
      <c r="L89" s="463" t="s">
        <v>504</v>
      </c>
      <c r="M89" s="463" t="s">
        <v>505</v>
      </c>
      <c r="N89" s="398">
        <f t="shared" si="4"/>
        <v>80707.649999999994</v>
      </c>
      <c r="O89" s="415">
        <f t="shared" si="5"/>
        <v>205589.63000000003</v>
      </c>
      <c r="P89" s="464"/>
      <c r="Q89" s="464" t="s">
        <v>1907</v>
      </c>
      <c r="R89" s="464">
        <v>4</v>
      </c>
      <c r="S89" s="480">
        <f>SUM(N89+N90+N92+N93)</f>
        <v>329994.03000000003</v>
      </c>
      <c r="T89" s="464"/>
      <c r="U89" s="464"/>
      <c r="V89" s="464"/>
      <c r="W89" s="464"/>
      <c r="X89" s="464"/>
      <c r="Y89" s="464"/>
      <c r="Z89" s="464"/>
      <c r="AA89" s="464"/>
      <c r="AB89" s="464"/>
      <c r="AC89" s="464"/>
      <c r="AD89" s="464"/>
      <c r="AE89" s="464"/>
      <c r="AF89" s="464"/>
      <c r="AG89" s="464"/>
      <c r="AH89" s="464"/>
    </row>
    <row r="90" spans="1:34" ht="38.25" outlineLevel="2" x14ac:dyDescent="0.25">
      <c r="A90" s="463" t="s">
        <v>83</v>
      </c>
      <c r="B90" s="463" t="s">
        <v>506</v>
      </c>
      <c r="C90" s="463"/>
      <c r="D90" s="463" t="s">
        <v>84</v>
      </c>
      <c r="E90" s="465" t="s">
        <v>162</v>
      </c>
      <c r="F90" s="463" t="s">
        <v>158</v>
      </c>
      <c r="G90" s="463" t="s">
        <v>85</v>
      </c>
      <c r="H90" s="466"/>
      <c r="I90" s="466">
        <v>101311</v>
      </c>
      <c r="J90" s="466"/>
      <c r="K90" s="476">
        <v>360582.29</v>
      </c>
      <c r="L90" s="463" t="s">
        <v>507</v>
      </c>
      <c r="M90" s="463" t="s">
        <v>505</v>
      </c>
      <c r="N90" s="398">
        <f t="shared" si="4"/>
        <v>101311</v>
      </c>
      <c r="O90" s="415">
        <f t="shared" si="5"/>
        <v>259271.28999999998</v>
      </c>
      <c r="P90" s="464"/>
      <c r="Q90" s="464" t="s">
        <v>1908</v>
      </c>
      <c r="R90" s="464">
        <v>12</v>
      </c>
      <c r="S90" s="480">
        <f>SUM(N91+N94+N95+N96+N98+N100+N102+N103+N105+N106+N107+N108)</f>
        <v>1272207.9299999997</v>
      </c>
      <c r="T90" s="464"/>
      <c r="U90" s="464"/>
      <c r="V90" s="464"/>
      <c r="W90" s="464"/>
      <c r="X90" s="464"/>
      <c r="Y90" s="464"/>
      <c r="Z90" s="464"/>
      <c r="AA90" s="464"/>
      <c r="AB90" s="464"/>
      <c r="AC90" s="464"/>
      <c r="AD90" s="464"/>
      <c r="AE90" s="464"/>
      <c r="AF90" s="464"/>
      <c r="AG90" s="464"/>
      <c r="AH90" s="464"/>
    </row>
    <row r="91" spans="1:34" ht="38.25" outlineLevel="2" x14ac:dyDescent="0.25">
      <c r="A91" s="463" t="s">
        <v>83</v>
      </c>
      <c r="B91" s="463" t="s">
        <v>508</v>
      </c>
      <c r="C91" s="463"/>
      <c r="D91" s="463" t="s">
        <v>84</v>
      </c>
      <c r="E91" s="463"/>
      <c r="F91" s="463" t="s">
        <v>127</v>
      </c>
      <c r="G91" s="463" t="s">
        <v>129</v>
      </c>
      <c r="H91" s="466"/>
      <c r="I91" s="466">
        <v>73389.39</v>
      </c>
      <c r="J91" s="466"/>
      <c r="K91" s="476">
        <v>263960.40000000002</v>
      </c>
      <c r="L91" s="463" t="s">
        <v>509</v>
      </c>
      <c r="M91" s="463" t="s">
        <v>342</v>
      </c>
      <c r="N91" s="398">
        <f t="shared" si="4"/>
        <v>73389.39</v>
      </c>
      <c r="O91" s="415">
        <f t="shared" si="5"/>
        <v>190571.01</v>
      </c>
      <c r="P91" s="464"/>
      <c r="Q91" s="464" t="s">
        <v>1909</v>
      </c>
      <c r="R91" s="464">
        <v>3</v>
      </c>
      <c r="S91" s="480">
        <f>SUM(N97+N101+N104)</f>
        <v>168676.7</v>
      </c>
      <c r="T91" s="464"/>
      <c r="U91" s="464"/>
      <c r="V91" s="464"/>
      <c r="W91" s="464"/>
      <c r="X91" s="464"/>
      <c r="Y91" s="464"/>
      <c r="Z91" s="464"/>
      <c r="AA91" s="464"/>
      <c r="AB91" s="464"/>
      <c r="AC91" s="464"/>
      <c r="AD91" s="464"/>
      <c r="AE91" s="464"/>
      <c r="AF91" s="464"/>
      <c r="AG91" s="464"/>
      <c r="AH91" s="464"/>
    </row>
    <row r="92" spans="1:34" ht="38.25" outlineLevel="2" x14ac:dyDescent="0.25">
      <c r="A92" s="463" t="s">
        <v>83</v>
      </c>
      <c r="B92" s="463" t="s">
        <v>510</v>
      </c>
      <c r="C92" s="463"/>
      <c r="D92" s="463" t="s">
        <v>84</v>
      </c>
      <c r="E92" s="465" t="s">
        <v>162</v>
      </c>
      <c r="F92" s="463" t="s">
        <v>158</v>
      </c>
      <c r="G92" s="463" t="s">
        <v>85</v>
      </c>
      <c r="H92" s="466"/>
      <c r="I92" s="466">
        <v>69621.48</v>
      </c>
      <c r="J92" s="466"/>
      <c r="K92" s="476">
        <v>244747.94</v>
      </c>
      <c r="L92" s="463" t="s">
        <v>511</v>
      </c>
      <c r="M92" s="463" t="s">
        <v>505</v>
      </c>
      <c r="N92" s="398">
        <f t="shared" si="4"/>
        <v>69621.48</v>
      </c>
      <c r="O92" s="415">
        <f t="shared" si="5"/>
        <v>175126.46000000002</v>
      </c>
      <c r="P92" s="464"/>
      <c r="Q92" s="464" t="s">
        <v>102</v>
      </c>
      <c r="R92" s="464">
        <v>1</v>
      </c>
      <c r="S92" s="480">
        <f>N99</f>
        <v>66955.929999999993</v>
      </c>
      <c r="T92" s="464"/>
      <c r="U92" s="464"/>
      <c r="V92" s="464"/>
      <c r="W92" s="464"/>
      <c r="X92" s="464"/>
      <c r="Y92" s="464"/>
      <c r="Z92" s="464"/>
      <c r="AA92" s="464"/>
      <c r="AB92" s="464"/>
      <c r="AC92" s="464"/>
      <c r="AD92" s="464"/>
      <c r="AE92" s="464"/>
      <c r="AF92" s="464"/>
      <c r="AG92" s="464"/>
      <c r="AH92" s="464"/>
    </row>
    <row r="93" spans="1:34" ht="38.25" outlineLevel="2" x14ac:dyDescent="0.25">
      <c r="A93" s="463" t="s">
        <v>83</v>
      </c>
      <c r="B93" s="463" t="s">
        <v>512</v>
      </c>
      <c r="C93" s="463"/>
      <c r="D93" s="463" t="s">
        <v>84</v>
      </c>
      <c r="E93" s="463"/>
      <c r="F93" s="463" t="s">
        <v>127</v>
      </c>
      <c r="G93" s="463" t="s">
        <v>85</v>
      </c>
      <c r="H93" s="466"/>
      <c r="I93" s="466">
        <v>78353.899999999994</v>
      </c>
      <c r="J93" s="466"/>
      <c r="K93" s="476">
        <v>278466.28000000003</v>
      </c>
      <c r="L93" s="463" t="s">
        <v>513</v>
      </c>
      <c r="M93" s="463" t="s">
        <v>505</v>
      </c>
      <c r="N93" s="398">
        <f t="shared" si="4"/>
        <v>78353.899999999994</v>
      </c>
      <c r="O93" s="415">
        <f t="shared" si="5"/>
        <v>200112.38000000003</v>
      </c>
      <c r="P93" s="464"/>
      <c r="Q93" s="464"/>
      <c r="R93" s="464"/>
      <c r="S93" s="464"/>
      <c r="T93" s="464"/>
      <c r="U93" s="464"/>
      <c r="V93" s="464"/>
      <c r="W93" s="464"/>
      <c r="X93" s="464"/>
      <c r="Y93" s="464"/>
      <c r="Z93" s="464"/>
      <c r="AA93" s="464"/>
      <c r="AB93" s="464"/>
      <c r="AC93" s="464"/>
      <c r="AD93" s="464"/>
      <c r="AE93" s="464"/>
      <c r="AF93" s="464"/>
      <c r="AG93" s="464"/>
      <c r="AH93" s="464"/>
    </row>
    <row r="94" spans="1:34" ht="38.25" outlineLevel="2" x14ac:dyDescent="0.25">
      <c r="A94" s="463" t="s">
        <v>83</v>
      </c>
      <c r="B94" s="463" t="s">
        <v>514</v>
      </c>
      <c r="C94" s="463"/>
      <c r="D94" s="463" t="s">
        <v>84</v>
      </c>
      <c r="E94" s="463"/>
      <c r="F94" s="463" t="s">
        <v>127</v>
      </c>
      <c r="G94" s="463" t="s">
        <v>129</v>
      </c>
      <c r="H94" s="466"/>
      <c r="I94" s="466">
        <v>71429.95</v>
      </c>
      <c r="J94" s="466"/>
      <c r="K94" s="476">
        <v>256182.51</v>
      </c>
      <c r="L94" s="463" t="s">
        <v>515</v>
      </c>
      <c r="M94" s="463" t="s">
        <v>342</v>
      </c>
      <c r="N94" s="398">
        <f t="shared" si="4"/>
        <v>71429.95</v>
      </c>
      <c r="O94" s="415">
        <f t="shared" si="5"/>
        <v>184752.56</v>
      </c>
      <c r="P94" s="464"/>
      <c r="Q94" s="464"/>
      <c r="R94" s="464"/>
      <c r="S94" s="464"/>
      <c r="T94" s="464"/>
      <c r="U94" s="464"/>
      <c r="V94" s="464"/>
      <c r="W94" s="464"/>
      <c r="X94" s="464"/>
      <c r="Y94" s="464"/>
      <c r="Z94" s="464"/>
      <c r="AA94" s="464"/>
      <c r="AB94" s="464"/>
      <c r="AC94" s="464"/>
      <c r="AD94" s="464"/>
      <c r="AE94" s="464"/>
      <c r="AF94" s="464"/>
      <c r="AG94" s="464"/>
      <c r="AH94" s="464"/>
    </row>
    <row r="95" spans="1:34" ht="38.25" outlineLevel="2" x14ac:dyDescent="0.25">
      <c r="A95" s="463" t="s">
        <v>83</v>
      </c>
      <c r="B95" s="463" t="s">
        <v>516</v>
      </c>
      <c r="C95" s="463"/>
      <c r="D95" s="463" t="s">
        <v>84</v>
      </c>
      <c r="E95" s="463"/>
      <c r="F95" s="463" t="s">
        <v>127</v>
      </c>
      <c r="G95" s="463" t="s">
        <v>129</v>
      </c>
      <c r="H95" s="466"/>
      <c r="I95" s="466">
        <v>82598.69</v>
      </c>
      <c r="J95" s="466"/>
      <c r="K95" s="476">
        <v>297333.48</v>
      </c>
      <c r="L95" s="463" t="s">
        <v>517</v>
      </c>
      <c r="M95" s="463" t="s">
        <v>342</v>
      </c>
      <c r="N95" s="398">
        <f t="shared" si="4"/>
        <v>82598.69</v>
      </c>
      <c r="O95" s="415">
        <f t="shared" si="5"/>
        <v>214734.78999999998</v>
      </c>
      <c r="P95" s="464"/>
      <c r="Q95" s="464"/>
      <c r="R95" s="464"/>
      <c r="S95" s="464"/>
      <c r="T95" s="464"/>
      <c r="U95" s="464"/>
      <c r="V95" s="464"/>
      <c r="W95" s="464"/>
      <c r="X95" s="464"/>
      <c r="Y95" s="464"/>
      <c r="Z95" s="464"/>
      <c r="AA95" s="464"/>
      <c r="AB95" s="464"/>
      <c r="AC95" s="464"/>
      <c r="AD95" s="464"/>
      <c r="AE95" s="464"/>
      <c r="AF95" s="464"/>
      <c r="AG95" s="464"/>
      <c r="AH95" s="464"/>
    </row>
    <row r="96" spans="1:34" ht="38.25" outlineLevel="2" x14ac:dyDescent="0.25">
      <c r="A96" s="463" t="s">
        <v>83</v>
      </c>
      <c r="B96" s="463" t="s">
        <v>518</v>
      </c>
      <c r="C96" s="463"/>
      <c r="D96" s="463" t="s">
        <v>84</v>
      </c>
      <c r="E96" s="463"/>
      <c r="F96" s="463" t="s">
        <v>158</v>
      </c>
      <c r="G96" s="463" t="s">
        <v>160</v>
      </c>
      <c r="H96" s="466"/>
      <c r="I96" s="466">
        <v>86125.03</v>
      </c>
      <c r="J96" s="466"/>
      <c r="K96" s="476">
        <v>305980.68</v>
      </c>
      <c r="L96" s="463" t="s">
        <v>519</v>
      </c>
      <c r="M96" s="463" t="s">
        <v>342</v>
      </c>
      <c r="N96" s="398">
        <f t="shared" si="4"/>
        <v>86125.03</v>
      </c>
      <c r="O96" s="415">
        <f t="shared" si="5"/>
        <v>219855.65</v>
      </c>
      <c r="P96" s="464"/>
      <c r="Q96" s="464"/>
      <c r="R96" s="464"/>
      <c r="S96" s="464"/>
      <c r="T96" s="464"/>
      <c r="U96" s="464"/>
      <c r="V96" s="464"/>
      <c r="W96" s="464"/>
      <c r="X96" s="464"/>
      <c r="Y96" s="464"/>
      <c r="Z96" s="464"/>
      <c r="AA96" s="464"/>
      <c r="AB96" s="464"/>
      <c r="AC96" s="464"/>
      <c r="AD96" s="464"/>
      <c r="AE96" s="464"/>
      <c r="AF96" s="464"/>
      <c r="AG96" s="464"/>
      <c r="AH96" s="464"/>
    </row>
    <row r="97" spans="1:34" ht="38.25" outlineLevel="2" x14ac:dyDescent="0.25">
      <c r="A97" s="463" t="s">
        <v>83</v>
      </c>
      <c r="B97" s="463" t="s">
        <v>520</v>
      </c>
      <c r="C97" s="463"/>
      <c r="D97" s="463" t="s">
        <v>84</v>
      </c>
      <c r="E97" s="463"/>
      <c r="F97" s="463" t="s">
        <v>169</v>
      </c>
      <c r="G97" s="463" t="s">
        <v>163</v>
      </c>
      <c r="H97" s="466"/>
      <c r="I97" s="466">
        <v>67745.100000000006</v>
      </c>
      <c r="J97" s="466"/>
      <c r="K97" s="476">
        <v>242017.02</v>
      </c>
      <c r="L97" s="463" t="s">
        <v>521</v>
      </c>
      <c r="M97" s="463" t="s">
        <v>522</v>
      </c>
      <c r="N97" s="398">
        <f t="shared" si="4"/>
        <v>67745.100000000006</v>
      </c>
      <c r="O97" s="415">
        <f t="shared" si="5"/>
        <v>174271.91999999998</v>
      </c>
      <c r="P97" s="464"/>
      <c r="Q97" s="464"/>
      <c r="R97" s="464"/>
      <c r="S97" s="464"/>
      <c r="T97" s="464"/>
      <c r="U97" s="464"/>
      <c r="V97" s="464"/>
      <c r="W97" s="464"/>
      <c r="X97" s="464"/>
      <c r="Y97" s="464"/>
      <c r="Z97" s="464"/>
      <c r="AA97" s="464"/>
      <c r="AB97" s="464"/>
      <c r="AC97" s="464"/>
      <c r="AD97" s="464"/>
      <c r="AE97" s="464"/>
      <c r="AF97" s="464"/>
      <c r="AG97" s="464"/>
      <c r="AH97" s="464"/>
    </row>
    <row r="98" spans="1:34" ht="38.25" outlineLevel="2" x14ac:dyDescent="0.25">
      <c r="A98" s="463" t="s">
        <v>83</v>
      </c>
      <c r="B98" s="463" t="s">
        <v>523</v>
      </c>
      <c r="C98" s="463"/>
      <c r="D98" s="463" t="s">
        <v>84</v>
      </c>
      <c r="E98" s="463"/>
      <c r="F98" s="463" t="s">
        <v>127</v>
      </c>
      <c r="G98" s="463" t="s">
        <v>524</v>
      </c>
      <c r="H98" s="466"/>
      <c r="I98" s="466">
        <v>188875.24</v>
      </c>
      <c r="J98" s="466"/>
      <c r="K98" s="476">
        <v>674500.17</v>
      </c>
      <c r="L98" s="463" t="s">
        <v>525</v>
      </c>
      <c r="M98" s="463" t="s">
        <v>342</v>
      </c>
      <c r="N98" s="398">
        <f t="shared" si="4"/>
        <v>188875.24</v>
      </c>
      <c r="O98" s="415">
        <f t="shared" si="5"/>
        <v>485624.93000000005</v>
      </c>
      <c r="P98" s="464"/>
      <c r="Q98" s="464"/>
      <c r="R98" s="464"/>
      <c r="S98" s="464"/>
      <c r="T98" s="464"/>
      <c r="U98" s="464"/>
      <c r="V98" s="464"/>
      <c r="W98" s="464"/>
      <c r="X98" s="464"/>
      <c r="Y98" s="464"/>
      <c r="Z98" s="464"/>
      <c r="AA98" s="464"/>
      <c r="AB98" s="464"/>
      <c r="AC98" s="464"/>
      <c r="AD98" s="464"/>
      <c r="AE98" s="464"/>
      <c r="AF98" s="464"/>
      <c r="AG98" s="464"/>
      <c r="AH98" s="464"/>
    </row>
    <row r="99" spans="1:34" ht="38.25" outlineLevel="2" x14ac:dyDescent="0.25">
      <c r="A99" s="463" t="s">
        <v>83</v>
      </c>
      <c r="B99" s="463" t="s">
        <v>526</v>
      </c>
      <c r="C99" s="463"/>
      <c r="D99" s="463" t="s">
        <v>84</v>
      </c>
      <c r="E99" s="465" t="s">
        <v>102</v>
      </c>
      <c r="F99" s="463" t="s">
        <v>196</v>
      </c>
      <c r="G99" s="463" t="s">
        <v>69</v>
      </c>
      <c r="H99" s="466"/>
      <c r="I99" s="466">
        <v>66955.929999999993</v>
      </c>
      <c r="J99" s="466"/>
      <c r="K99" s="476">
        <v>236474.7</v>
      </c>
      <c r="L99" s="463" t="s">
        <v>527</v>
      </c>
      <c r="M99" s="463" t="s">
        <v>528</v>
      </c>
      <c r="N99" s="398">
        <f t="shared" si="4"/>
        <v>66955.929999999993</v>
      </c>
      <c r="O99" s="415">
        <f t="shared" si="5"/>
        <v>169518.77000000002</v>
      </c>
      <c r="P99" s="464"/>
      <c r="Q99" s="464"/>
      <c r="R99" s="464"/>
      <c r="S99" s="464"/>
      <c r="T99" s="464"/>
      <c r="U99" s="464"/>
      <c r="V99" s="464"/>
      <c r="W99" s="464"/>
      <c r="X99" s="464"/>
      <c r="Y99" s="464"/>
      <c r="Z99" s="464"/>
      <c r="AA99" s="464"/>
      <c r="AB99" s="464"/>
      <c r="AC99" s="464"/>
      <c r="AD99" s="464"/>
      <c r="AE99" s="464"/>
      <c r="AF99" s="464"/>
      <c r="AG99" s="464"/>
      <c r="AH99" s="464"/>
    </row>
    <row r="100" spans="1:34" ht="38.25" outlineLevel="2" x14ac:dyDescent="0.25">
      <c r="A100" s="463" t="s">
        <v>83</v>
      </c>
      <c r="B100" s="463" t="s">
        <v>529</v>
      </c>
      <c r="C100" s="463"/>
      <c r="D100" s="463" t="s">
        <v>84</v>
      </c>
      <c r="E100" s="463"/>
      <c r="F100" s="463" t="s">
        <v>169</v>
      </c>
      <c r="G100" s="463" t="s">
        <v>163</v>
      </c>
      <c r="H100" s="466"/>
      <c r="I100" s="466">
        <v>67745.100000000006</v>
      </c>
      <c r="J100" s="466"/>
      <c r="K100" s="476">
        <v>242023.09</v>
      </c>
      <c r="L100" s="463" t="s">
        <v>530</v>
      </c>
      <c r="M100" s="463" t="s">
        <v>342</v>
      </c>
      <c r="N100" s="398">
        <f t="shared" si="4"/>
        <v>67745.100000000006</v>
      </c>
      <c r="O100" s="415">
        <f t="shared" si="5"/>
        <v>174277.99</v>
      </c>
      <c r="P100" s="464"/>
      <c r="Q100" s="464"/>
      <c r="R100" s="464"/>
      <c r="S100" s="464"/>
      <c r="T100" s="464"/>
      <c r="U100" s="464"/>
      <c r="V100" s="464"/>
      <c r="W100" s="464"/>
      <c r="X100" s="464"/>
      <c r="Y100" s="464"/>
      <c r="Z100" s="464"/>
      <c r="AA100" s="464"/>
      <c r="AB100" s="464"/>
      <c r="AC100" s="464"/>
      <c r="AD100" s="464"/>
      <c r="AE100" s="464"/>
      <c r="AF100" s="464"/>
      <c r="AG100" s="464"/>
      <c r="AH100" s="464"/>
    </row>
    <row r="101" spans="1:34" ht="38.25" outlineLevel="2" x14ac:dyDescent="0.25">
      <c r="A101" s="463" t="s">
        <v>83</v>
      </c>
      <c r="B101" s="463" t="s">
        <v>531</v>
      </c>
      <c r="C101" s="463"/>
      <c r="D101" s="463" t="s">
        <v>84</v>
      </c>
      <c r="E101" s="463"/>
      <c r="F101" s="463" t="s">
        <v>170</v>
      </c>
      <c r="G101" s="463" t="s">
        <v>163</v>
      </c>
      <c r="H101" s="466"/>
      <c r="I101" s="466">
        <v>50465.8</v>
      </c>
      <c r="J101" s="466"/>
      <c r="K101" s="476">
        <v>181961.44</v>
      </c>
      <c r="L101" s="463" t="s">
        <v>532</v>
      </c>
      <c r="M101" s="463" t="s">
        <v>522</v>
      </c>
      <c r="N101" s="398">
        <f t="shared" si="4"/>
        <v>50465.8</v>
      </c>
      <c r="O101" s="415">
        <f t="shared" si="5"/>
        <v>131495.64000000001</v>
      </c>
      <c r="P101" s="464"/>
      <c r="Q101" s="464"/>
      <c r="R101" s="464"/>
      <c r="S101" s="464"/>
      <c r="T101" s="464"/>
      <c r="U101" s="464"/>
      <c r="V101" s="464"/>
      <c r="W101" s="464"/>
      <c r="X101" s="464"/>
      <c r="Y101" s="464"/>
      <c r="Z101" s="464"/>
      <c r="AA101" s="464"/>
      <c r="AB101" s="464"/>
      <c r="AC101" s="464"/>
      <c r="AD101" s="464"/>
      <c r="AE101" s="464"/>
      <c r="AF101" s="464"/>
      <c r="AG101" s="464"/>
      <c r="AH101" s="464"/>
    </row>
    <row r="102" spans="1:34" ht="38.25" outlineLevel="2" x14ac:dyDescent="0.25">
      <c r="A102" s="463" t="s">
        <v>83</v>
      </c>
      <c r="B102" s="463" t="s">
        <v>533</v>
      </c>
      <c r="C102" s="463"/>
      <c r="D102" s="463" t="s">
        <v>84</v>
      </c>
      <c r="E102" s="463"/>
      <c r="F102" s="463" t="s">
        <v>127</v>
      </c>
      <c r="G102" s="463" t="s">
        <v>69</v>
      </c>
      <c r="H102" s="466"/>
      <c r="I102" s="466">
        <v>194080.76</v>
      </c>
      <c r="J102" s="466"/>
      <c r="K102" s="476">
        <v>692372.49</v>
      </c>
      <c r="L102" s="463" t="s">
        <v>534</v>
      </c>
      <c r="M102" s="463" t="s">
        <v>342</v>
      </c>
      <c r="N102" s="398">
        <f t="shared" si="4"/>
        <v>194080.76</v>
      </c>
      <c r="O102" s="415">
        <f t="shared" si="5"/>
        <v>498291.73</v>
      </c>
      <c r="P102" s="464"/>
      <c r="Q102" s="464"/>
      <c r="R102" s="464"/>
      <c r="S102" s="464"/>
      <c r="T102" s="464"/>
      <c r="U102" s="464"/>
      <c r="V102" s="464"/>
      <c r="W102" s="464"/>
      <c r="X102" s="464"/>
      <c r="Y102" s="464"/>
      <c r="Z102" s="464"/>
      <c r="AA102" s="464"/>
      <c r="AB102" s="464"/>
      <c r="AC102" s="464"/>
      <c r="AD102" s="464"/>
      <c r="AE102" s="464"/>
      <c r="AF102" s="464"/>
      <c r="AG102" s="464"/>
      <c r="AH102" s="464"/>
    </row>
    <row r="103" spans="1:34" ht="38.25" outlineLevel="2" x14ac:dyDescent="0.25">
      <c r="A103" s="463" t="s">
        <v>83</v>
      </c>
      <c r="B103" s="463" t="s">
        <v>535</v>
      </c>
      <c r="C103" s="463"/>
      <c r="D103" s="463" t="s">
        <v>84</v>
      </c>
      <c r="E103" s="463"/>
      <c r="F103" s="463" t="s">
        <v>127</v>
      </c>
      <c r="G103" s="463" t="s">
        <v>185</v>
      </c>
      <c r="H103" s="466"/>
      <c r="I103" s="466">
        <v>111006.45</v>
      </c>
      <c r="J103" s="466"/>
      <c r="K103" s="476">
        <v>399087.03</v>
      </c>
      <c r="L103" s="463" t="s">
        <v>536</v>
      </c>
      <c r="M103" s="463" t="s">
        <v>342</v>
      </c>
      <c r="N103" s="398">
        <f t="shared" si="4"/>
        <v>111006.45</v>
      </c>
      <c r="O103" s="415">
        <f t="shared" si="5"/>
        <v>288080.58</v>
      </c>
      <c r="P103" s="464"/>
      <c r="Q103" s="464"/>
      <c r="R103" s="464"/>
      <c r="S103" s="464"/>
      <c r="T103" s="464"/>
      <c r="U103" s="464"/>
      <c r="V103" s="464"/>
      <c r="W103" s="464"/>
      <c r="X103" s="464"/>
      <c r="Y103" s="464"/>
      <c r="Z103" s="464"/>
      <c r="AA103" s="464"/>
      <c r="AB103" s="464"/>
      <c r="AC103" s="464"/>
      <c r="AD103" s="464"/>
      <c r="AE103" s="464"/>
      <c r="AF103" s="464"/>
      <c r="AG103" s="464"/>
      <c r="AH103" s="464"/>
    </row>
    <row r="104" spans="1:34" ht="38.25" outlineLevel="2" x14ac:dyDescent="0.25">
      <c r="A104" s="463" t="s">
        <v>83</v>
      </c>
      <c r="B104" s="463" t="s">
        <v>537</v>
      </c>
      <c r="C104" s="463"/>
      <c r="D104" s="463" t="s">
        <v>84</v>
      </c>
      <c r="E104" s="463"/>
      <c r="F104" s="463" t="s">
        <v>170</v>
      </c>
      <c r="G104" s="463" t="s">
        <v>163</v>
      </c>
      <c r="H104" s="466"/>
      <c r="I104" s="466">
        <v>50465.8</v>
      </c>
      <c r="J104" s="466"/>
      <c r="K104" s="476">
        <v>181961.44</v>
      </c>
      <c r="L104" s="463" t="s">
        <v>538</v>
      </c>
      <c r="M104" s="463" t="s">
        <v>522</v>
      </c>
      <c r="N104" s="398">
        <f t="shared" si="4"/>
        <v>50465.8</v>
      </c>
      <c r="O104" s="415">
        <f t="shared" si="5"/>
        <v>131495.64000000001</v>
      </c>
      <c r="P104" s="464"/>
      <c r="Q104" s="464"/>
      <c r="R104" s="464"/>
      <c r="S104" s="464"/>
      <c r="T104" s="464"/>
      <c r="U104" s="464"/>
      <c r="V104" s="464"/>
      <c r="W104" s="464"/>
      <c r="X104" s="464"/>
      <c r="Y104" s="464"/>
      <c r="Z104" s="464"/>
      <c r="AA104" s="464"/>
      <c r="AB104" s="464"/>
      <c r="AC104" s="464"/>
      <c r="AD104" s="464"/>
      <c r="AE104" s="464"/>
      <c r="AF104" s="464"/>
      <c r="AG104" s="464"/>
      <c r="AH104" s="464"/>
    </row>
    <row r="105" spans="1:34" ht="38.25" outlineLevel="2" x14ac:dyDescent="0.25">
      <c r="A105" s="463" t="s">
        <v>83</v>
      </c>
      <c r="B105" s="463" t="s">
        <v>539</v>
      </c>
      <c r="C105" s="463"/>
      <c r="D105" s="463" t="s">
        <v>87</v>
      </c>
      <c r="E105" s="465" t="s">
        <v>162</v>
      </c>
      <c r="F105" s="463" t="s">
        <v>540</v>
      </c>
      <c r="G105" s="463" t="s">
        <v>541</v>
      </c>
      <c r="H105" s="466"/>
      <c r="I105" s="466">
        <v>99048.89</v>
      </c>
      <c r="J105" s="466"/>
      <c r="K105" s="476">
        <v>356493.6</v>
      </c>
      <c r="L105" s="463" t="s">
        <v>542</v>
      </c>
      <c r="M105" s="463" t="s">
        <v>342</v>
      </c>
      <c r="N105" s="398">
        <f t="shared" si="4"/>
        <v>99048.89</v>
      </c>
      <c r="O105" s="415">
        <f t="shared" si="5"/>
        <v>257444.70999999996</v>
      </c>
      <c r="P105" s="464"/>
      <c r="Q105" s="464"/>
      <c r="R105" s="464"/>
      <c r="S105" s="464"/>
      <c r="T105" s="464"/>
      <c r="U105" s="464"/>
      <c r="V105" s="464"/>
      <c r="W105" s="464"/>
      <c r="X105" s="464"/>
      <c r="Y105" s="464"/>
      <c r="Z105" s="464"/>
      <c r="AA105" s="464"/>
      <c r="AB105" s="464"/>
      <c r="AC105" s="464"/>
      <c r="AD105" s="464"/>
      <c r="AE105" s="464"/>
      <c r="AF105" s="464"/>
      <c r="AG105" s="464"/>
      <c r="AH105" s="464"/>
    </row>
    <row r="106" spans="1:34" ht="38.25" outlineLevel="2" x14ac:dyDescent="0.25">
      <c r="A106" s="463" t="s">
        <v>83</v>
      </c>
      <c r="B106" s="463" t="s">
        <v>543</v>
      </c>
      <c r="C106" s="463"/>
      <c r="D106" s="463" t="s">
        <v>87</v>
      </c>
      <c r="E106" s="465" t="s">
        <v>162</v>
      </c>
      <c r="F106" s="463" t="s">
        <v>544</v>
      </c>
      <c r="G106" s="463" t="s">
        <v>541</v>
      </c>
      <c r="H106" s="466"/>
      <c r="I106" s="466">
        <v>99048.89</v>
      </c>
      <c r="J106" s="466"/>
      <c r="K106" s="476">
        <v>356493.6</v>
      </c>
      <c r="L106" s="463" t="s">
        <v>545</v>
      </c>
      <c r="M106" s="463" t="s">
        <v>342</v>
      </c>
      <c r="N106" s="398">
        <f t="shared" si="4"/>
        <v>99048.89</v>
      </c>
      <c r="O106" s="415">
        <f t="shared" si="5"/>
        <v>257444.70999999996</v>
      </c>
      <c r="P106" s="464"/>
      <c r="Q106" s="464"/>
      <c r="R106" s="464"/>
      <c r="S106" s="464"/>
      <c r="T106" s="464"/>
      <c r="U106" s="464"/>
      <c r="V106" s="464"/>
      <c r="W106" s="464"/>
      <c r="X106" s="464"/>
      <c r="Y106" s="464"/>
      <c r="Z106" s="464"/>
      <c r="AA106" s="464"/>
      <c r="AB106" s="464"/>
      <c r="AC106" s="464"/>
      <c r="AD106" s="464"/>
      <c r="AE106" s="464"/>
      <c r="AF106" s="464"/>
      <c r="AG106" s="464"/>
      <c r="AH106" s="464"/>
    </row>
    <row r="107" spans="1:34" ht="38.25" outlineLevel="2" x14ac:dyDescent="0.25">
      <c r="A107" s="463" t="s">
        <v>83</v>
      </c>
      <c r="B107" s="463" t="s">
        <v>546</v>
      </c>
      <c r="C107" s="463"/>
      <c r="D107" s="463" t="s">
        <v>87</v>
      </c>
      <c r="E107" s="465" t="s">
        <v>162</v>
      </c>
      <c r="F107" s="463" t="s">
        <v>547</v>
      </c>
      <c r="G107" s="463" t="s">
        <v>541</v>
      </c>
      <c r="H107" s="466"/>
      <c r="I107" s="466">
        <v>99048.89</v>
      </c>
      <c r="J107" s="466"/>
      <c r="K107" s="476">
        <v>356493.6</v>
      </c>
      <c r="L107" s="463" t="s">
        <v>548</v>
      </c>
      <c r="M107" s="463" t="s">
        <v>342</v>
      </c>
      <c r="N107" s="398">
        <f t="shared" si="4"/>
        <v>99048.89</v>
      </c>
      <c r="O107" s="415">
        <f t="shared" si="5"/>
        <v>257444.70999999996</v>
      </c>
      <c r="P107" s="464"/>
      <c r="Q107" s="464"/>
      <c r="R107" s="464"/>
      <c r="S107" s="464"/>
      <c r="T107" s="464"/>
      <c r="U107" s="464"/>
      <c r="V107" s="464"/>
      <c r="W107" s="464"/>
      <c r="X107" s="464"/>
      <c r="Y107" s="464"/>
      <c r="Z107" s="464"/>
      <c r="AA107" s="464"/>
      <c r="AB107" s="464"/>
      <c r="AC107" s="464"/>
      <c r="AD107" s="464"/>
      <c r="AE107" s="464"/>
      <c r="AF107" s="464"/>
      <c r="AG107" s="464"/>
      <c r="AH107" s="464"/>
    </row>
    <row r="108" spans="1:34" ht="38.25" outlineLevel="2" x14ac:dyDescent="0.25">
      <c r="A108" s="463" t="s">
        <v>83</v>
      </c>
      <c r="B108" s="463" t="s">
        <v>549</v>
      </c>
      <c r="C108" s="463"/>
      <c r="D108" s="463" t="s">
        <v>87</v>
      </c>
      <c r="E108" s="465" t="s">
        <v>162</v>
      </c>
      <c r="F108" s="463" t="s">
        <v>550</v>
      </c>
      <c r="G108" s="463" t="s">
        <v>541</v>
      </c>
      <c r="H108" s="466"/>
      <c r="I108" s="466">
        <v>99810.65</v>
      </c>
      <c r="J108" s="466"/>
      <c r="K108" s="476">
        <v>356493.6</v>
      </c>
      <c r="L108" s="463" t="s">
        <v>551</v>
      </c>
      <c r="M108" s="463" t="s">
        <v>342</v>
      </c>
      <c r="N108" s="398">
        <f t="shared" si="4"/>
        <v>99810.65</v>
      </c>
      <c r="O108" s="415">
        <f t="shared" si="5"/>
        <v>256682.94999999998</v>
      </c>
      <c r="P108" s="464"/>
      <c r="Q108" s="464"/>
      <c r="R108" s="464"/>
      <c r="S108" s="464"/>
      <c r="T108" s="464"/>
      <c r="U108" s="464"/>
      <c r="V108" s="464"/>
      <c r="W108" s="464"/>
      <c r="X108" s="464"/>
      <c r="Y108" s="464"/>
      <c r="Z108" s="464"/>
      <c r="AA108" s="464"/>
      <c r="AB108" s="464"/>
      <c r="AC108" s="464"/>
      <c r="AD108" s="464"/>
      <c r="AE108" s="464"/>
      <c r="AF108" s="464"/>
      <c r="AG108" s="464"/>
      <c r="AH108" s="464"/>
    </row>
    <row r="109" spans="1:34" ht="51" outlineLevel="1" x14ac:dyDescent="0.25">
      <c r="A109" s="467" t="s">
        <v>96</v>
      </c>
      <c r="B109" s="467"/>
      <c r="C109" s="467"/>
      <c r="D109" s="467"/>
      <c r="E109" s="470"/>
      <c r="F109" s="467"/>
      <c r="G109" s="467"/>
      <c r="H109" s="468">
        <f>SUBTOTAL(9,H89:H108)</f>
        <v>0</v>
      </c>
      <c r="I109" s="468">
        <f>SUBTOTAL(9,I89:I108)</f>
        <v>1837834.5899999994</v>
      </c>
      <c r="J109" s="468">
        <f>SUBTOTAL(9,J89:J108)</f>
        <v>0</v>
      </c>
      <c r="K109" s="477">
        <f>SUBTOTAL(9,K89:K108)</f>
        <v>6569922.6399999997</v>
      </c>
      <c r="L109" s="467"/>
      <c r="M109" s="467">
        <f>COUNTA(M89:M108)</f>
        <v>20</v>
      </c>
      <c r="N109" s="448">
        <f>SUBTOTAL(9,N89:N108)</f>
        <v>1837834.5899999994</v>
      </c>
      <c r="O109" s="448">
        <f>SUBTOTAL(9,O89:O108)</f>
        <v>4732088.0500000007</v>
      </c>
      <c r="P109" s="464"/>
      <c r="Q109" s="464"/>
      <c r="R109" s="464"/>
      <c r="S109" s="464"/>
      <c r="T109" s="464"/>
      <c r="U109" s="464"/>
      <c r="V109" s="464"/>
      <c r="W109" s="464"/>
      <c r="X109" s="464"/>
      <c r="Y109" s="464"/>
      <c r="Z109" s="464"/>
      <c r="AA109" s="464"/>
      <c r="AB109" s="464"/>
      <c r="AC109" s="464"/>
      <c r="AD109" s="464"/>
      <c r="AE109" s="464"/>
      <c r="AF109" s="464"/>
      <c r="AG109" s="464"/>
      <c r="AH109" s="464"/>
    </row>
    <row r="110" spans="1:34" ht="25.5" outlineLevel="2" x14ac:dyDescent="0.25">
      <c r="A110" s="463" t="s">
        <v>171</v>
      </c>
      <c r="B110" s="463" t="s">
        <v>552</v>
      </c>
      <c r="C110" s="463"/>
      <c r="D110" s="463" t="s">
        <v>172</v>
      </c>
      <c r="E110" s="463"/>
      <c r="F110" s="463" t="s">
        <v>553</v>
      </c>
      <c r="G110" s="463" t="s">
        <v>164</v>
      </c>
      <c r="H110" s="466"/>
      <c r="I110" s="466">
        <v>261630.1</v>
      </c>
      <c r="J110" s="466"/>
      <c r="K110" s="476">
        <v>939231.42</v>
      </c>
      <c r="L110" s="463" t="s">
        <v>554</v>
      </c>
      <c r="M110" s="463" t="s">
        <v>555</v>
      </c>
      <c r="N110" s="398">
        <f t="shared" si="4"/>
        <v>261630.1</v>
      </c>
      <c r="O110" s="415">
        <f t="shared" si="5"/>
        <v>677601.32000000007</v>
      </c>
      <c r="P110" s="464"/>
      <c r="Q110" s="464"/>
      <c r="R110" s="464"/>
      <c r="S110" s="464"/>
      <c r="T110" s="464"/>
      <c r="U110" s="464"/>
      <c r="V110" s="464"/>
      <c r="W110" s="464"/>
      <c r="X110" s="464"/>
      <c r="Y110" s="464"/>
      <c r="Z110" s="464"/>
      <c r="AA110" s="464"/>
      <c r="AB110" s="464"/>
      <c r="AC110" s="464"/>
      <c r="AD110" s="464"/>
      <c r="AE110" s="464"/>
      <c r="AF110" s="464"/>
      <c r="AG110" s="464"/>
      <c r="AH110" s="464"/>
    </row>
    <row r="111" spans="1:34" ht="25.5" outlineLevel="2" x14ac:dyDescent="0.25">
      <c r="A111" s="463" t="s">
        <v>171</v>
      </c>
      <c r="B111" s="463" t="s">
        <v>556</v>
      </c>
      <c r="C111" s="463"/>
      <c r="D111" s="463" t="s">
        <v>172</v>
      </c>
      <c r="E111" s="465" t="s">
        <v>102</v>
      </c>
      <c r="F111" s="463" t="s">
        <v>557</v>
      </c>
      <c r="G111" s="463" t="s">
        <v>215</v>
      </c>
      <c r="H111" s="466"/>
      <c r="I111" s="466">
        <v>88827.6</v>
      </c>
      <c r="J111" s="466"/>
      <c r="K111" s="476">
        <v>317333.52</v>
      </c>
      <c r="L111" s="463" t="s">
        <v>558</v>
      </c>
      <c r="M111" s="463" t="s">
        <v>555</v>
      </c>
      <c r="N111" s="398">
        <f t="shared" si="4"/>
        <v>88827.6</v>
      </c>
      <c r="O111" s="415">
        <f t="shared" si="5"/>
        <v>228505.92</v>
      </c>
      <c r="P111" s="464"/>
      <c r="Q111" s="464"/>
      <c r="R111" s="464"/>
      <c r="S111" s="464"/>
      <c r="T111" s="464"/>
      <c r="U111" s="464"/>
      <c r="V111" s="464"/>
      <c r="W111" s="464"/>
      <c r="X111" s="464"/>
      <c r="Y111" s="464"/>
      <c r="Z111" s="464"/>
      <c r="AA111" s="464"/>
      <c r="AB111" s="464"/>
      <c r="AC111" s="464"/>
      <c r="AD111" s="464"/>
      <c r="AE111" s="464"/>
      <c r="AF111" s="464"/>
      <c r="AG111" s="464"/>
      <c r="AH111" s="464"/>
    </row>
    <row r="112" spans="1:34" ht="25.5" outlineLevel="1" x14ac:dyDescent="0.25">
      <c r="A112" s="467" t="s">
        <v>176</v>
      </c>
      <c r="B112" s="467"/>
      <c r="C112" s="467"/>
      <c r="D112" s="467"/>
      <c r="E112" s="470"/>
      <c r="F112" s="467"/>
      <c r="G112" s="467"/>
      <c r="H112" s="468">
        <f>SUBTOTAL(9,H110:H111)</f>
        <v>0</v>
      </c>
      <c r="I112" s="468">
        <f>SUBTOTAL(9,I110:I111)</f>
        <v>350457.7</v>
      </c>
      <c r="J112" s="468">
        <f>SUBTOTAL(9,J110:J111)</f>
        <v>0</v>
      </c>
      <c r="K112" s="477">
        <f>SUBTOTAL(9,K110:K111)</f>
        <v>1256564.94</v>
      </c>
      <c r="L112" s="467"/>
      <c r="M112" s="467"/>
      <c r="N112" s="448">
        <f>SUBTOTAL(9,N110:N111)</f>
        <v>350457.7</v>
      </c>
      <c r="O112" s="448">
        <f>SUBTOTAL(9,O110:O111)</f>
        <v>906107.24000000011</v>
      </c>
      <c r="P112" s="464"/>
      <c r="Q112" s="464"/>
      <c r="R112" s="464"/>
      <c r="S112" s="464"/>
      <c r="T112" s="464"/>
      <c r="U112" s="464"/>
      <c r="V112" s="464"/>
      <c r="W112" s="464"/>
      <c r="X112" s="464"/>
      <c r="Y112" s="464"/>
      <c r="Z112" s="464"/>
      <c r="AA112" s="464"/>
      <c r="AB112" s="464"/>
      <c r="AC112" s="464"/>
      <c r="AD112" s="464"/>
      <c r="AE112" s="464"/>
      <c r="AF112" s="464"/>
      <c r="AG112" s="464"/>
      <c r="AH112" s="464"/>
    </row>
    <row r="113" spans="1:34" ht="25.5" outlineLevel="2" x14ac:dyDescent="0.25">
      <c r="A113" s="463" t="s">
        <v>88</v>
      </c>
      <c r="B113" s="463" t="s">
        <v>562</v>
      </c>
      <c r="C113" s="463" t="s">
        <v>173</v>
      </c>
      <c r="D113" s="463"/>
      <c r="E113" s="463">
        <v>4</v>
      </c>
      <c r="F113" s="463" t="s">
        <v>563</v>
      </c>
      <c r="G113" s="463" t="s">
        <v>205</v>
      </c>
      <c r="H113" s="466"/>
      <c r="I113" s="466">
        <v>330912.03999999998</v>
      </c>
      <c r="J113" s="466"/>
      <c r="K113" s="476">
        <v>1081848</v>
      </c>
      <c r="L113" s="463" t="s">
        <v>564</v>
      </c>
      <c r="M113" s="463" t="s">
        <v>565</v>
      </c>
      <c r="N113" s="398">
        <f t="shared" si="4"/>
        <v>330912.03999999998</v>
      </c>
      <c r="O113" s="415">
        <f t="shared" si="5"/>
        <v>750935.96</v>
      </c>
      <c r="P113" s="464"/>
      <c r="Q113" s="464"/>
      <c r="R113" s="464"/>
      <c r="S113" s="464"/>
      <c r="T113" s="464"/>
      <c r="U113" s="464"/>
      <c r="V113" s="464"/>
      <c r="W113" s="464"/>
      <c r="X113" s="464"/>
      <c r="Y113" s="464"/>
      <c r="Z113" s="464"/>
      <c r="AA113" s="464"/>
      <c r="AB113" s="464"/>
      <c r="AC113" s="464"/>
      <c r="AD113" s="464"/>
      <c r="AE113" s="464"/>
      <c r="AF113" s="464"/>
      <c r="AG113" s="464"/>
      <c r="AH113" s="464"/>
    </row>
    <row r="114" spans="1:34" ht="25.5" outlineLevel="2" x14ac:dyDescent="0.25">
      <c r="A114" s="463" t="s">
        <v>88</v>
      </c>
      <c r="B114" s="463" t="s">
        <v>566</v>
      </c>
      <c r="C114" s="463" t="s">
        <v>173</v>
      </c>
      <c r="D114" s="463"/>
      <c r="E114" s="463">
        <v>4</v>
      </c>
      <c r="F114" s="463" t="s">
        <v>567</v>
      </c>
      <c r="G114" s="463" t="s">
        <v>205</v>
      </c>
      <c r="H114" s="466"/>
      <c r="I114" s="466">
        <v>330912.03999999998</v>
      </c>
      <c r="J114" s="466">
        <f>SUM(K113:K114)</f>
        <v>2163696</v>
      </c>
      <c r="K114" s="476">
        <v>1081848</v>
      </c>
      <c r="L114" s="463" t="s">
        <v>568</v>
      </c>
      <c r="M114" s="463" t="s">
        <v>565</v>
      </c>
      <c r="N114" s="398">
        <f t="shared" si="4"/>
        <v>330912.03999999998</v>
      </c>
      <c r="O114" s="415">
        <f t="shared" si="5"/>
        <v>2914631.96</v>
      </c>
      <c r="P114" s="464"/>
      <c r="Q114" s="464"/>
      <c r="R114" s="464"/>
      <c r="S114" s="464"/>
      <c r="T114" s="464"/>
      <c r="U114" s="464"/>
      <c r="V114" s="464"/>
      <c r="W114" s="464"/>
      <c r="X114" s="464"/>
      <c r="Y114" s="464"/>
      <c r="Z114" s="464"/>
      <c r="AA114" s="464"/>
      <c r="AB114" s="464"/>
      <c r="AC114" s="464"/>
      <c r="AD114" s="464"/>
      <c r="AE114" s="464"/>
      <c r="AF114" s="464"/>
      <c r="AG114" s="464"/>
      <c r="AH114" s="464"/>
    </row>
    <row r="115" spans="1:34" ht="25.5" outlineLevel="2" x14ac:dyDescent="0.25">
      <c r="A115" s="463" t="s">
        <v>88</v>
      </c>
      <c r="B115" s="463" t="s">
        <v>569</v>
      </c>
      <c r="C115" s="463" t="s">
        <v>89</v>
      </c>
      <c r="D115" s="463"/>
      <c r="E115" s="463">
        <v>12</v>
      </c>
      <c r="F115" s="463" t="s">
        <v>570</v>
      </c>
      <c r="G115" s="463" t="s">
        <v>205</v>
      </c>
      <c r="H115" s="466"/>
      <c r="I115" s="466">
        <v>567389.06000000006</v>
      </c>
      <c r="J115" s="466"/>
      <c r="K115" s="476">
        <v>1854959.77</v>
      </c>
      <c r="L115" s="463" t="s">
        <v>571</v>
      </c>
      <c r="M115" s="463" t="s">
        <v>565</v>
      </c>
      <c r="N115" s="398">
        <f t="shared" si="4"/>
        <v>567389.06000000006</v>
      </c>
      <c r="O115" s="415">
        <f t="shared" si="5"/>
        <v>1287570.71</v>
      </c>
      <c r="P115" s="464"/>
      <c r="Q115" s="464"/>
      <c r="R115" s="464"/>
      <c r="S115" s="464"/>
      <c r="T115" s="464"/>
      <c r="U115" s="464"/>
      <c r="V115" s="464"/>
      <c r="W115" s="464"/>
      <c r="X115" s="464"/>
      <c r="Y115" s="464"/>
      <c r="Z115" s="464"/>
      <c r="AA115" s="464"/>
      <c r="AB115" s="464"/>
      <c r="AC115" s="464"/>
      <c r="AD115" s="464"/>
      <c r="AE115" s="464"/>
      <c r="AF115" s="464"/>
      <c r="AG115" s="464"/>
      <c r="AH115" s="464"/>
    </row>
    <row r="116" spans="1:34" ht="25.5" outlineLevel="2" x14ac:dyDescent="0.25">
      <c r="A116" s="463" t="s">
        <v>88</v>
      </c>
      <c r="B116" s="463" t="s">
        <v>572</v>
      </c>
      <c r="C116" s="463" t="s">
        <v>89</v>
      </c>
      <c r="D116" s="463"/>
      <c r="E116" s="463">
        <v>6</v>
      </c>
      <c r="F116" s="463" t="s">
        <v>573</v>
      </c>
      <c r="G116" s="463" t="s">
        <v>205</v>
      </c>
      <c r="H116" s="466"/>
      <c r="I116" s="466">
        <v>496184.78</v>
      </c>
      <c r="J116" s="466"/>
      <c r="K116" s="476">
        <v>1622172</v>
      </c>
      <c r="L116" s="463" t="s">
        <v>574</v>
      </c>
      <c r="M116" s="463" t="s">
        <v>565</v>
      </c>
      <c r="N116" s="398">
        <f t="shared" si="4"/>
        <v>496184.78</v>
      </c>
      <c r="O116" s="415">
        <f t="shared" si="5"/>
        <v>1125987.22</v>
      </c>
      <c r="P116" s="464"/>
      <c r="Q116" s="464"/>
      <c r="R116" s="464"/>
      <c r="S116" s="464"/>
      <c r="T116" s="464"/>
      <c r="U116" s="464"/>
      <c r="V116" s="464"/>
      <c r="W116" s="464"/>
      <c r="X116" s="464"/>
      <c r="Y116" s="464"/>
      <c r="Z116" s="464"/>
      <c r="AA116" s="464"/>
      <c r="AB116" s="464"/>
      <c r="AC116" s="464"/>
      <c r="AD116" s="464"/>
      <c r="AE116" s="464"/>
      <c r="AF116" s="464"/>
      <c r="AG116" s="464"/>
      <c r="AH116" s="464"/>
    </row>
    <row r="117" spans="1:34" ht="25.5" outlineLevel="2" x14ac:dyDescent="0.25">
      <c r="A117" s="463" t="s">
        <v>88</v>
      </c>
      <c r="B117" s="463" t="s">
        <v>575</v>
      </c>
      <c r="C117" s="463" t="s">
        <v>89</v>
      </c>
      <c r="D117" s="463"/>
      <c r="E117" s="463">
        <v>12</v>
      </c>
      <c r="F117" s="463" t="s">
        <v>576</v>
      </c>
      <c r="G117" s="463" t="s">
        <v>205</v>
      </c>
      <c r="H117" s="466"/>
      <c r="I117" s="466">
        <v>567389.06000000006</v>
      </c>
      <c r="J117" s="466"/>
      <c r="K117" s="476">
        <v>1854959.77</v>
      </c>
      <c r="L117" s="463" t="s">
        <v>577</v>
      </c>
      <c r="M117" s="463" t="s">
        <v>565</v>
      </c>
      <c r="N117" s="398">
        <f t="shared" si="4"/>
        <v>567389.06000000006</v>
      </c>
      <c r="O117" s="415">
        <f t="shared" si="5"/>
        <v>1287570.71</v>
      </c>
      <c r="P117" s="464"/>
      <c r="Q117" s="464"/>
      <c r="R117" s="464"/>
      <c r="S117" s="464"/>
      <c r="T117" s="464"/>
      <c r="U117" s="464"/>
      <c r="V117" s="464"/>
      <c r="W117" s="464"/>
      <c r="X117" s="464"/>
      <c r="Y117" s="464"/>
      <c r="Z117" s="464"/>
      <c r="AA117" s="464"/>
      <c r="AB117" s="464"/>
      <c r="AC117" s="464"/>
      <c r="AD117" s="464"/>
      <c r="AE117" s="464"/>
      <c r="AF117" s="464"/>
      <c r="AG117" s="464"/>
      <c r="AH117" s="464"/>
    </row>
    <row r="118" spans="1:34" ht="25.5" outlineLevel="2" x14ac:dyDescent="0.25">
      <c r="A118" s="463" t="s">
        <v>88</v>
      </c>
      <c r="B118" s="463" t="s">
        <v>578</v>
      </c>
      <c r="C118" s="463" t="s">
        <v>89</v>
      </c>
      <c r="D118" s="463"/>
      <c r="E118" s="463">
        <v>6</v>
      </c>
      <c r="F118" s="463" t="s">
        <v>579</v>
      </c>
      <c r="G118" s="463" t="s">
        <v>205</v>
      </c>
      <c r="H118" s="466"/>
      <c r="I118" s="466">
        <v>496184.78</v>
      </c>
      <c r="J118" s="466"/>
      <c r="K118" s="476">
        <v>1622172</v>
      </c>
      <c r="L118" s="463" t="s">
        <v>580</v>
      </c>
      <c r="M118" s="463" t="s">
        <v>565</v>
      </c>
      <c r="N118" s="398">
        <f t="shared" si="4"/>
        <v>496184.78</v>
      </c>
      <c r="O118" s="415">
        <f t="shared" si="5"/>
        <v>1125987.22</v>
      </c>
      <c r="P118" s="464"/>
      <c r="Q118" s="464"/>
      <c r="R118" s="464"/>
      <c r="S118" s="464"/>
      <c r="T118" s="464"/>
      <c r="U118" s="464"/>
      <c r="V118" s="464"/>
      <c r="W118" s="464"/>
      <c r="X118" s="464"/>
      <c r="Y118" s="464"/>
      <c r="Z118" s="464"/>
      <c r="AA118" s="464"/>
      <c r="AB118" s="464"/>
      <c r="AC118" s="464"/>
      <c r="AD118" s="464"/>
      <c r="AE118" s="464"/>
      <c r="AF118" s="464"/>
      <c r="AG118" s="464"/>
      <c r="AH118" s="464"/>
    </row>
    <row r="119" spans="1:34" ht="25.5" outlineLevel="2" x14ac:dyDescent="0.25">
      <c r="A119" s="463" t="s">
        <v>88</v>
      </c>
      <c r="B119" s="463" t="s">
        <v>581</v>
      </c>
      <c r="C119" s="463" t="s">
        <v>89</v>
      </c>
      <c r="D119" s="463"/>
      <c r="E119" s="463">
        <v>12</v>
      </c>
      <c r="F119" s="463" t="s">
        <v>582</v>
      </c>
      <c r="G119" s="463" t="s">
        <v>205</v>
      </c>
      <c r="H119" s="466"/>
      <c r="I119" s="466">
        <v>567389.06000000006</v>
      </c>
      <c r="J119" s="466"/>
      <c r="K119" s="476">
        <v>1854959.77</v>
      </c>
      <c r="L119" s="463" t="s">
        <v>583</v>
      </c>
      <c r="M119" s="463" t="s">
        <v>565</v>
      </c>
      <c r="N119" s="398">
        <f t="shared" si="4"/>
        <v>567389.06000000006</v>
      </c>
      <c r="O119" s="415">
        <f t="shared" si="5"/>
        <v>1287570.71</v>
      </c>
      <c r="P119" s="464"/>
      <c r="Q119" s="464"/>
      <c r="R119" s="464"/>
      <c r="S119" s="464"/>
      <c r="T119" s="464"/>
      <c r="U119" s="464"/>
      <c r="V119" s="464"/>
      <c r="W119" s="464"/>
      <c r="X119" s="464"/>
      <c r="Y119" s="464"/>
      <c r="Z119" s="464"/>
      <c r="AA119" s="464"/>
      <c r="AB119" s="464"/>
      <c r="AC119" s="464"/>
      <c r="AD119" s="464"/>
      <c r="AE119" s="464"/>
      <c r="AF119" s="464"/>
      <c r="AG119" s="464"/>
      <c r="AH119" s="464"/>
    </row>
    <row r="120" spans="1:34" ht="25.5" outlineLevel="2" x14ac:dyDescent="0.25">
      <c r="A120" s="463" t="s">
        <v>88</v>
      </c>
      <c r="B120" s="463" t="s">
        <v>584</v>
      </c>
      <c r="C120" s="463" t="s">
        <v>89</v>
      </c>
      <c r="D120" s="463"/>
      <c r="E120" s="463">
        <v>12</v>
      </c>
      <c r="F120" s="463" t="s">
        <v>585</v>
      </c>
      <c r="G120" s="463" t="s">
        <v>205</v>
      </c>
      <c r="H120" s="466"/>
      <c r="I120" s="466">
        <v>567389.06000000006</v>
      </c>
      <c r="J120" s="466"/>
      <c r="K120" s="476">
        <v>1854959.77</v>
      </c>
      <c r="L120" s="463" t="s">
        <v>586</v>
      </c>
      <c r="M120" s="463" t="s">
        <v>565</v>
      </c>
      <c r="N120" s="398">
        <f t="shared" si="4"/>
        <v>567389.06000000006</v>
      </c>
      <c r="O120" s="415">
        <f t="shared" si="5"/>
        <v>1287570.71</v>
      </c>
      <c r="P120" s="464"/>
      <c r="Q120" s="464"/>
      <c r="R120" s="464"/>
      <c r="S120" s="464"/>
      <c r="T120" s="464"/>
      <c r="U120" s="464"/>
      <c r="V120" s="464"/>
      <c r="W120" s="464"/>
      <c r="X120" s="464"/>
      <c r="Y120" s="464"/>
      <c r="Z120" s="464"/>
      <c r="AA120" s="464"/>
      <c r="AB120" s="464"/>
      <c r="AC120" s="464"/>
      <c r="AD120" s="464"/>
      <c r="AE120" s="464"/>
      <c r="AF120" s="464"/>
      <c r="AG120" s="464"/>
      <c r="AH120" s="464"/>
    </row>
    <row r="121" spans="1:34" ht="25.5" outlineLevel="2" x14ac:dyDescent="0.25">
      <c r="A121" s="463" t="s">
        <v>88</v>
      </c>
      <c r="B121" s="463" t="s">
        <v>587</v>
      </c>
      <c r="C121" s="463" t="s">
        <v>89</v>
      </c>
      <c r="D121" s="463"/>
      <c r="E121" s="463">
        <v>12</v>
      </c>
      <c r="F121" s="463" t="s">
        <v>588</v>
      </c>
      <c r="G121" s="463" t="s">
        <v>205</v>
      </c>
      <c r="H121" s="466"/>
      <c r="I121" s="466">
        <v>567389.06000000006</v>
      </c>
      <c r="J121" s="466"/>
      <c r="K121" s="476">
        <v>1854959.77</v>
      </c>
      <c r="L121" s="463" t="s">
        <v>589</v>
      </c>
      <c r="M121" s="463" t="s">
        <v>565</v>
      </c>
      <c r="N121" s="398">
        <f t="shared" si="4"/>
        <v>567389.06000000006</v>
      </c>
      <c r="O121" s="415">
        <f t="shared" si="5"/>
        <v>1287570.71</v>
      </c>
      <c r="P121" s="464"/>
      <c r="Q121" s="464"/>
      <c r="R121" s="464"/>
      <c r="S121" s="464"/>
      <c r="T121" s="464"/>
      <c r="U121" s="464"/>
      <c r="V121" s="464"/>
      <c r="W121" s="464"/>
      <c r="X121" s="464"/>
      <c r="Y121" s="464"/>
      <c r="Z121" s="464"/>
      <c r="AA121" s="464"/>
      <c r="AB121" s="464"/>
      <c r="AC121" s="464"/>
      <c r="AD121" s="464"/>
      <c r="AE121" s="464"/>
      <c r="AF121" s="464"/>
      <c r="AG121" s="464"/>
      <c r="AH121" s="464"/>
    </row>
    <row r="122" spans="1:34" ht="25.5" outlineLevel="2" x14ac:dyDescent="0.25">
      <c r="A122" s="463" t="s">
        <v>88</v>
      </c>
      <c r="B122" s="463" t="s">
        <v>590</v>
      </c>
      <c r="C122" s="463" t="s">
        <v>89</v>
      </c>
      <c r="D122" s="463"/>
      <c r="E122" s="463">
        <v>12</v>
      </c>
      <c r="F122" s="463" t="s">
        <v>591</v>
      </c>
      <c r="G122" s="463" t="s">
        <v>205</v>
      </c>
      <c r="H122" s="466"/>
      <c r="I122" s="466">
        <v>567389.06000000006</v>
      </c>
      <c r="J122" s="466"/>
      <c r="K122" s="476">
        <v>1854959.77</v>
      </c>
      <c r="L122" s="463" t="s">
        <v>592</v>
      </c>
      <c r="M122" s="463" t="s">
        <v>565</v>
      </c>
      <c r="N122" s="398">
        <f t="shared" si="4"/>
        <v>567389.06000000006</v>
      </c>
      <c r="O122" s="415">
        <f t="shared" si="5"/>
        <v>1287570.71</v>
      </c>
      <c r="P122" s="464"/>
      <c r="Q122" s="464"/>
      <c r="R122" s="464"/>
      <c r="S122" s="464"/>
      <c r="T122" s="464"/>
      <c r="U122" s="464"/>
      <c r="V122" s="464"/>
      <c r="W122" s="464"/>
      <c r="X122" s="464"/>
      <c r="Y122" s="464"/>
      <c r="Z122" s="464"/>
      <c r="AA122" s="464"/>
      <c r="AB122" s="464"/>
      <c r="AC122" s="464"/>
      <c r="AD122" s="464"/>
      <c r="AE122" s="464"/>
      <c r="AF122" s="464"/>
      <c r="AG122" s="464"/>
      <c r="AH122" s="464"/>
    </row>
    <row r="123" spans="1:34" ht="25.5" outlineLevel="2" x14ac:dyDescent="0.25">
      <c r="A123" s="463" t="s">
        <v>88</v>
      </c>
      <c r="B123" s="463" t="s">
        <v>593</v>
      </c>
      <c r="C123" s="463" t="s">
        <v>89</v>
      </c>
      <c r="D123" s="463"/>
      <c r="E123" s="463">
        <v>12</v>
      </c>
      <c r="F123" s="463" t="s">
        <v>594</v>
      </c>
      <c r="G123" s="463" t="s">
        <v>205</v>
      </c>
      <c r="H123" s="466"/>
      <c r="I123" s="466">
        <v>567389.06000000006</v>
      </c>
      <c r="J123" s="466">
        <f>SUM(K115:K123)</f>
        <v>16229062.389999999</v>
      </c>
      <c r="K123" s="476">
        <v>1854959.77</v>
      </c>
      <c r="L123" s="463" t="s">
        <v>595</v>
      </c>
      <c r="M123" s="463" t="s">
        <v>565</v>
      </c>
      <c r="N123" s="398">
        <f t="shared" si="4"/>
        <v>567389.06000000006</v>
      </c>
      <c r="O123" s="415">
        <f t="shared" si="5"/>
        <v>17516633.100000001</v>
      </c>
      <c r="P123" s="464"/>
      <c r="Q123" s="464"/>
      <c r="R123" s="464"/>
      <c r="S123" s="464"/>
      <c r="T123" s="464"/>
      <c r="U123" s="464"/>
      <c r="V123" s="464"/>
      <c r="W123" s="464"/>
      <c r="X123" s="464"/>
      <c r="Y123" s="464"/>
      <c r="Z123" s="464"/>
      <c r="AA123" s="464"/>
      <c r="AB123" s="464"/>
      <c r="AC123" s="464"/>
      <c r="AD123" s="464"/>
      <c r="AE123" s="464"/>
      <c r="AF123" s="464"/>
      <c r="AG123" s="464"/>
      <c r="AH123" s="464"/>
    </row>
    <row r="124" spans="1:34" ht="38.25" outlineLevel="1" x14ac:dyDescent="0.25">
      <c r="A124" s="467" t="s">
        <v>97</v>
      </c>
      <c r="B124" s="467"/>
      <c r="C124" s="467"/>
      <c r="D124" s="467"/>
      <c r="E124" s="467">
        <f>SUM(E113:E123)</f>
        <v>104</v>
      </c>
      <c r="F124" s="467"/>
      <c r="G124" s="467"/>
      <c r="H124" s="468">
        <f>SUBTOTAL(9,H22:H123)</f>
        <v>5353792.7300000004</v>
      </c>
      <c r="I124" s="468">
        <f>SUBTOTAL(9,I22:I123)</f>
        <v>7823961.9500000011</v>
      </c>
      <c r="J124" s="468">
        <f>SUBTOTAL(9,J22:J123)</f>
        <v>18392758.390000001</v>
      </c>
      <c r="K124" s="477">
        <f>SUBTOTAL(9,K22:K123)</f>
        <v>26257271.039999995</v>
      </c>
      <c r="L124" s="467"/>
      <c r="M124" s="467">
        <f>COUNTA(M113:M123)</f>
        <v>11</v>
      </c>
      <c r="N124" s="448">
        <f>SUBTOTAL(9,N22:N123)</f>
        <v>13177754.680000002</v>
      </c>
      <c r="O124" s="448">
        <f>SUBTOTAL(9,O22:O123)</f>
        <v>36826067.480000004</v>
      </c>
      <c r="P124" s="464"/>
      <c r="Q124" s="464"/>
      <c r="R124" s="464"/>
      <c r="S124" s="464"/>
      <c r="T124" s="464"/>
      <c r="U124" s="464"/>
      <c r="V124" s="464"/>
      <c r="W124" s="464"/>
      <c r="X124" s="464"/>
      <c r="Y124" s="464"/>
      <c r="Z124" s="464"/>
      <c r="AA124" s="464"/>
      <c r="AB124" s="464"/>
      <c r="AC124" s="464"/>
      <c r="AD124" s="464"/>
      <c r="AE124" s="464"/>
      <c r="AF124" s="464"/>
      <c r="AG124" s="464"/>
      <c r="AH124" s="464"/>
    </row>
    <row r="125" spans="1:34" ht="25.5" outlineLevel="2" x14ac:dyDescent="0.25">
      <c r="A125" s="463" t="s">
        <v>90</v>
      </c>
      <c r="B125" s="463" t="s">
        <v>596</v>
      </c>
      <c r="C125" s="463"/>
      <c r="D125" s="463" t="s">
        <v>91</v>
      </c>
      <c r="E125" s="463"/>
      <c r="F125" s="463" t="s">
        <v>126</v>
      </c>
      <c r="G125" s="463" t="s">
        <v>338</v>
      </c>
      <c r="H125" s="466"/>
      <c r="I125" s="466">
        <v>11517.44</v>
      </c>
      <c r="J125" s="466"/>
      <c r="K125" s="476">
        <v>43723.68</v>
      </c>
      <c r="L125" s="463" t="s">
        <v>358</v>
      </c>
      <c r="M125" s="463" t="s">
        <v>342</v>
      </c>
      <c r="N125" s="398">
        <f t="shared" si="4"/>
        <v>11517.44</v>
      </c>
      <c r="O125" s="415">
        <f t="shared" si="5"/>
        <v>32206.239999999998</v>
      </c>
      <c r="P125" s="464"/>
      <c r="Q125" s="464"/>
      <c r="R125" s="464"/>
      <c r="S125" s="464"/>
      <c r="T125" s="464"/>
      <c r="U125" s="464"/>
      <c r="V125" s="464"/>
      <c r="W125" s="464"/>
      <c r="X125" s="464"/>
      <c r="Y125" s="464"/>
      <c r="Z125" s="464"/>
      <c r="AA125" s="464"/>
      <c r="AB125" s="464"/>
      <c r="AC125" s="464"/>
      <c r="AD125" s="464"/>
      <c r="AE125" s="464"/>
      <c r="AF125" s="464"/>
      <c r="AG125" s="464"/>
      <c r="AH125" s="464"/>
    </row>
    <row r="126" spans="1:34" ht="25.5" outlineLevel="2" x14ac:dyDescent="0.25">
      <c r="A126" s="463" t="s">
        <v>90</v>
      </c>
      <c r="B126" s="463" t="s">
        <v>597</v>
      </c>
      <c r="C126" s="463"/>
      <c r="D126" s="463" t="s">
        <v>91</v>
      </c>
      <c r="E126" s="465" t="s">
        <v>162</v>
      </c>
      <c r="F126" s="463" t="s">
        <v>126</v>
      </c>
      <c r="G126" s="463" t="s">
        <v>85</v>
      </c>
      <c r="H126" s="466"/>
      <c r="I126" s="466">
        <v>8252.2000000000007</v>
      </c>
      <c r="J126" s="466"/>
      <c r="K126" s="476">
        <v>32176.32</v>
      </c>
      <c r="L126" s="463" t="s">
        <v>511</v>
      </c>
      <c r="M126" s="463" t="s">
        <v>505</v>
      </c>
      <c r="N126" s="398">
        <f t="shared" si="4"/>
        <v>8252.2000000000007</v>
      </c>
      <c r="O126" s="415">
        <f t="shared" si="5"/>
        <v>23924.12</v>
      </c>
      <c r="P126" s="464"/>
      <c r="Q126" s="464"/>
      <c r="R126" s="464"/>
      <c r="S126" s="464"/>
      <c r="T126" s="464"/>
      <c r="U126" s="464"/>
      <c r="V126" s="464"/>
      <c r="W126" s="464"/>
      <c r="X126" s="464"/>
      <c r="Y126" s="464"/>
      <c r="Z126" s="464"/>
      <c r="AA126" s="464"/>
      <c r="AB126" s="464"/>
      <c r="AC126" s="464"/>
      <c r="AD126" s="464"/>
      <c r="AE126" s="464"/>
      <c r="AF126" s="464"/>
      <c r="AG126" s="464"/>
      <c r="AH126" s="464"/>
    </row>
    <row r="127" spans="1:34" ht="25.5" outlineLevel="2" x14ac:dyDescent="0.25">
      <c r="A127" s="463" t="s">
        <v>90</v>
      </c>
      <c r="B127" s="463" t="s">
        <v>598</v>
      </c>
      <c r="C127" s="463"/>
      <c r="D127" s="463" t="s">
        <v>91</v>
      </c>
      <c r="E127" s="465" t="s">
        <v>162</v>
      </c>
      <c r="F127" s="463" t="s">
        <v>126</v>
      </c>
      <c r="G127" s="463" t="s">
        <v>85</v>
      </c>
      <c r="H127" s="466"/>
      <c r="I127" s="466">
        <v>8252.2000000000007</v>
      </c>
      <c r="J127" s="466"/>
      <c r="K127" s="476">
        <v>40153.919999999998</v>
      </c>
      <c r="L127" s="463" t="s">
        <v>504</v>
      </c>
      <c r="M127" s="463" t="s">
        <v>505</v>
      </c>
      <c r="N127" s="398">
        <f t="shared" si="4"/>
        <v>8252.2000000000007</v>
      </c>
      <c r="O127" s="415">
        <f t="shared" si="5"/>
        <v>31901.719999999998</v>
      </c>
      <c r="P127" s="464"/>
      <c r="Q127" s="464"/>
      <c r="R127" s="464"/>
      <c r="S127" s="464"/>
      <c r="T127" s="464"/>
      <c r="U127" s="464"/>
      <c r="V127" s="464"/>
      <c r="W127" s="464"/>
      <c r="X127" s="464"/>
      <c r="Y127" s="464"/>
      <c r="Z127" s="464"/>
      <c r="AA127" s="464"/>
      <c r="AB127" s="464"/>
      <c r="AC127" s="464"/>
      <c r="AD127" s="464"/>
      <c r="AE127" s="464"/>
      <c r="AF127" s="464"/>
      <c r="AG127" s="464"/>
      <c r="AH127" s="464"/>
    </row>
    <row r="128" spans="1:34" ht="25.5" outlineLevel="2" x14ac:dyDescent="0.25">
      <c r="A128" s="463" t="s">
        <v>90</v>
      </c>
      <c r="B128" s="463" t="s">
        <v>599</v>
      </c>
      <c r="C128" s="463"/>
      <c r="D128" s="463" t="s">
        <v>91</v>
      </c>
      <c r="E128" s="465" t="s">
        <v>162</v>
      </c>
      <c r="F128" s="463" t="s">
        <v>126</v>
      </c>
      <c r="G128" s="463" t="s">
        <v>85</v>
      </c>
      <c r="H128" s="466"/>
      <c r="I128" s="466">
        <v>5580.52</v>
      </c>
      <c r="J128" s="466"/>
      <c r="K128" s="476">
        <v>15246</v>
      </c>
      <c r="L128" s="463" t="s">
        <v>507</v>
      </c>
      <c r="M128" s="463" t="s">
        <v>505</v>
      </c>
      <c r="N128" s="398">
        <f t="shared" si="4"/>
        <v>5580.52</v>
      </c>
      <c r="O128" s="415">
        <f t="shared" si="5"/>
        <v>9665.48</v>
      </c>
      <c r="P128" s="464"/>
      <c r="Q128" s="464"/>
      <c r="R128" s="464"/>
      <c r="S128" s="464"/>
      <c r="T128" s="464"/>
      <c r="U128" s="464"/>
      <c r="V128" s="464"/>
      <c r="W128" s="464"/>
      <c r="X128" s="464"/>
      <c r="Y128" s="464"/>
      <c r="Z128" s="464"/>
      <c r="AA128" s="464"/>
      <c r="AB128" s="464"/>
      <c r="AC128" s="464"/>
      <c r="AD128" s="464"/>
      <c r="AE128" s="464"/>
      <c r="AF128" s="464"/>
      <c r="AG128" s="464"/>
      <c r="AH128" s="464"/>
    </row>
    <row r="129" spans="1:34" ht="25.5" outlineLevel="2" x14ac:dyDescent="0.25">
      <c r="A129" s="463" t="s">
        <v>90</v>
      </c>
      <c r="B129" s="463" t="s">
        <v>600</v>
      </c>
      <c r="C129" s="463"/>
      <c r="D129" s="463" t="s">
        <v>91</v>
      </c>
      <c r="E129" s="463"/>
      <c r="F129" s="463" t="s">
        <v>126</v>
      </c>
      <c r="G129" s="463" t="s">
        <v>69</v>
      </c>
      <c r="H129" s="466"/>
      <c r="I129" s="466">
        <v>19948.5</v>
      </c>
      <c r="J129" s="466"/>
      <c r="K129" s="476">
        <v>75097.149999999994</v>
      </c>
      <c r="L129" s="463" t="s">
        <v>203</v>
      </c>
      <c r="M129" s="463"/>
      <c r="N129" s="398">
        <f t="shared" si="4"/>
        <v>19948.5</v>
      </c>
      <c r="O129" s="415">
        <f t="shared" si="5"/>
        <v>55148.649999999994</v>
      </c>
      <c r="P129" s="464"/>
      <c r="Q129" s="464"/>
      <c r="R129" s="464"/>
      <c r="S129" s="464"/>
      <c r="T129" s="464"/>
      <c r="U129" s="464"/>
      <c r="V129" s="464"/>
      <c r="W129" s="464"/>
      <c r="X129" s="464"/>
      <c r="Y129" s="464"/>
      <c r="Z129" s="464"/>
      <c r="AA129" s="464"/>
      <c r="AB129" s="464"/>
      <c r="AC129" s="464"/>
      <c r="AD129" s="464"/>
      <c r="AE129" s="464"/>
      <c r="AF129" s="464"/>
      <c r="AG129" s="464"/>
      <c r="AH129" s="464"/>
    </row>
    <row r="130" spans="1:34" ht="38.25" outlineLevel="1" x14ac:dyDescent="0.25">
      <c r="A130" s="467" t="s">
        <v>98</v>
      </c>
      <c r="B130" s="467"/>
      <c r="C130" s="467"/>
      <c r="D130" s="467"/>
      <c r="E130" s="467"/>
      <c r="F130" s="467"/>
      <c r="G130" s="467"/>
      <c r="H130" s="468">
        <f>SUBTOTAL(9,H125:H129)</f>
        <v>0</v>
      </c>
      <c r="I130" s="468">
        <f>SUBTOTAL(9,I125:I129)</f>
        <v>53550.86</v>
      </c>
      <c r="J130" s="468">
        <f>SUBTOTAL(9,J125:J129)</f>
        <v>0</v>
      </c>
      <c r="K130" s="477">
        <f>SUBTOTAL(9,K125:K129)</f>
        <v>206397.06999999998</v>
      </c>
      <c r="L130" s="467"/>
      <c r="M130" s="467">
        <v>5</v>
      </c>
      <c r="N130" s="448">
        <f>SUBTOTAL(9,N125:N129)</f>
        <v>53550.86</v>
      </c>
      <c r="O130" s="448">
        <f>SUBTOTAL(9,O125:O129)</f>
        <v>152846.21</v>
      </c>
      <c r="P130" s="464"/>
      <c r="Q130" s="464"/>
      <c r="R130" s="464"/>
      <c r="S130" s="464"/>
      <c r="T130" s="464"/>
      <c r="U130" s="464"/>
      <c r="V130" s="464"/>
      <c r="W130" s="464"/>
      <c r="X130" s="464"/>
      <c r="Y130" s="464"/>
      <c r="Z130" s="464"/>
      <c r="AA130" s="464"/>
      <c r="AB130" s="464"/>
      <c r="AC130" s="464"/>
      <c r="AD130" s="464"/>
      <c r="AE130" s="464"/>
      <c r="AF130" s="464"/>
      <c r="AG130" s="464"/>
      <c r="AH130" s="464"/>
    </row>
    <row r="131" spans="1:34" ht="25.5" outlineLevel="2" x14ac:dyDescent="0.25">
      <c r="A131" s="463" t="s">
        <v>92</v>
      </c>
      <c r="B131" s="463" t="s">
        <v>601</v>
      </c>
      <c r="C131" s="463" t="s">
        <v>93</v>
      </c>
      <c r="D131" s="463"/>
      <c r="E131" s="463"/>
      <c r="F131" s="463" t="s">
        <v>602</v>
      </c>
      <c r="G131" s="463" t="s">
        <v>69</v>
      </c>
      <c r="H131" s="466"/>
      <c r="I131" s="466">
        <v>134742.39999999999</v>
      </c>
      <c r="J131" s="466">
        <v>531534.25</v>
      </c>
      <c r="K131" s="476"/>
      <c r="L131" s="463" t="s">
        <v>603</v>
      </c>
      <c r="M131" s="463"/>
      <c r="N131" s="398">
        <f t="shared" si="4"/>
        <v>134742.39999999999</v>
      </c>
      <c r="O131" s="415">
        <f t="shared" si="5"/>
        <v>396791.85</v>
      </c>
      <c r="P131" s="464"/>
      <c r="Q131" s="464"/>
      <c r="R131" s="464"/>
      <c r="S131" s="464"/>
      <c r="T131" s="464"/>
      <c r="U131" s="464"/>
      <c r="V131" s="464"/>
      <c r="W131" s="464"/>
      <c r="X131" s="464"/>
      <c r="Y131" s="464"/>
      <c r="Z131" s="464"/>
      <c r="AA131" s="464"/>
      <c r="AB131" s="464"/>
      <c r="AC131" s="464"/>
      <c r="AD131" s="464"/>
      <c r="AE131" s="464"/>
      <c r="AF131" s="464"/>
      <c r="AG131" s="464"/>
      <c r="AH131" s="464"/>
    </row>
    <row r="132" spans="1:34" ht="25.5" outlineLevel="2" x14ac:dyDescent="0.25">
      <c r="A132" s="463" t="s">
        <v>92</v>
      </c>
      <c r="B132" s="463" t="s">
        <v>604</v>
      </c>
      <c r="C132" s="463" t="s">
        <v>93</v>
      </c>
      <c r="D132" s="463"/>
      <c r="E132" s="463"/>
      <c r="F132" s="463" t="s">
        <v>605</v>
      </c>
      <c r="G132" s="463" t="s">
        <v>205</v>
      </c>
      <c r="H132" s="466"/>
      <c r="I132" s="466">
        <v>88185.600000000006</v>
      </c>
      <c r="J132" s="466">
        <v>388108.5</v>
      </c>
      <c r="K132" s="476"/>
      <c r="L132" s="463" t="s">
        <v>206</v>
      </c>
      <c r="M132" s="463" t="s">
        <v>131</v>
      </c>
      <c r="N132" s="398">
        <f t="shared" si="4"/>
        <v>88185.600000000006</v>
      </c>
      <c r="O132" s="415">
        <f t="shared" si="5"/>
        <v>299922.90000000002</v>
      </c>
      <c r="P132" s="464"/>
      <c r="Q132" s="464"/>
      <c r="R132" s="464"/>
      <c r="S132" s="464"/>
      <c r="T132" s="464"/>
      <c r="U132" s="464"/>
      <c r="V132" s="464"/>
      <c r="W132" s="464"/>
      <c r="X132" s="464"/>
      <c r="Y132" s="464"/>
      <c r="Z132" s="464"/>
      <c r="AA132" s="464"/>
      <c r="AB132" s="464"/>
      <c r="AC132" s="464"/>
      <c r="AD132" s="464"/>
      <c r="AE132" s="464"/>
      <c r="AF132" s="464"/>
      <c r="AG132" s="464"/>
      <c r="AH132" s="464"/>
    </row>
    <row r="133" spans="1:34" ht="25.5" outlineLevel="2" x14ac:dyDescent="0.25">
      <c r="A133" s="463" t="s">
        <v>92</v>
      </c>
      <c r="B133" s="463" t="s">
        <v>606</v>
      </c>
      <c r="C133" s="463" t="s">
        <v>93</v>
      </c>
      <c r="D133" s="463"/>
      <c r="E133" s="463"/>
      <c r="F133" s="463" t="s">
        <v>607</v>
      </c>
      <c r="G133" s="463" t="s">
        <v>205</v>
      </c>
      <c r="H133" s="466"/>
      <c r="I133" s="466">
        <v>88339.199999999997</v>
      </c>
      <c r="J133" s="466">
        <v>388784.5</v>
      </c>
      <c r="K133" s="476"/>
      <c r="L133" s="463" t="s">
        <v>206</v>
      </c>
      <c r="M133" s="463" t="s">
        <v>131</v>
      </c>
      <c r="N133" s="398">
        <f t="shared" si="4"/>
        <v>88339.199999999997</v>
      </c>
      <c r="O133" s="415">
        <f t="shared" si="5"/>
        <v>300445.3</v>
      </c>
      <c r="P133" s="464"/>
      <c r="Q133" s="464"/>
      <c r="R133" s="464"/>
      <c r="S133" s="464"/>
      <c r="T133" s="464"/>
      <c r="U133" s="464"/>
      <c r="V133" s="464"/>
      <c r="W133" s="464"/>
      <c r="X133" s="464"/>
      <c r="Y133" s="464"/>
      <c r="Z133" s="464"/>
      <c r="AA133" s="464"/>
      <c r="AB133" s="464"/>
      <c r="AC133" s="464"/>
      <c r="AD133" s="464"/>
      <c r="AE133" s="464"/>
      <c r="AF133" s="464"/>
      <c r="AG133" s="464"/>
      <c r="AH133" s="464"/>
    </row>
    <row r="134" spans="1:34" ht="25.5" outlineLevel="1" x14ac:dyDescent="0.25">
      <c r="A134" s="471" t="s">
        <v>99</v>
      </c>
      <c r="B134" s="471"/>
      <c r="C134" s="471"/>
      <c r="D134" s="471"/>
      <c r="E134" s="471"/>
      <c r="F134" s="471"/>
      <c r="G134" s="471"/>
      <c r="H134" s="472">
        <f>SUBTOTAL(9,H131:H133)</f>
        <v>0</v>
      </c>
      <c r="I134" s="472">
        <f>SUBTOTAL(9,I131:I133)</f>
        <v>311267.20000000001</v>
      </c>
      <c r="J134" s="472">
        <f>SUBTOTAL(9,J131:J133)</f>
        <v>1308427.25</v>
      </c>
      <c r="K134" s="478">
        <f>SUBTOTAL(9,K131:K133)</f>
        <v>0</v>
      </c>
      <c r="L134" s="471"/>
      <c r="M134" s="471"/>
      <c r="N134" s="448">
        <f>SUBTOTAL(9,N131:N133)</f>
        <v>311267.20000000001</v>
      </c>
      <c r="O134" s="448">
        <f>SUBTOTAL(9,O131:O133)</f>
        <v>997160.05</v>
      </c>
      <c r="P134" s="464"/>
      <c r="Q134" s="464"/>
      <c r="R134" s="464"/>
      <c r="S134" s="464"/>
      <c r="T134" s="464"/>
      <c r="U134" s="464"/>
      <c r="V134" s="464"/>
      <c r="W134" s="464"/>
      <c r="X134" s="464"/>
      <c r="Y134" s="464"/>
      <c r="Z134" s="464"/>
      <c r="AA134" s="464"/>
      <c r="AB134" s="464"/>
      <c r="AC134" s="464"/>
      <c r="AD134" s="464"/>
      <c r="AE134" s="464"/>
      <c r="AF134" s="464"/>
      <c r="AG134" s="464"/>
      <c r="AH134" s="464"/>
    </row>
    <row r="135" spans="1:34" ht="15" x14ac:dyDescent="0.25">
      <c r="A135" s="473" t="s">
        <v>100</v>
      </c>
      <c r="B135" s="473"/>
      <c r="C135" s="473"/>
      <c r="D135" s="473"/>
      <c r="E135" s="473"/>
      <c r="F135" s="473"/>
      <c r="G135" s="473"/>
      <c r="H135" s="474">
        <f>SUBTOTAL(9,H2:H133)</f>
        <v>14057783.600000001</v>
      </c>
      <c r="I135" s="474">
        <f>SUBTOTAL(9,I2:I133)</f>
        <v>8188780.0100000016</v>
      </c>
      <c r="J135" s="474">
        <f>SUBTOTAL(9,J2:J133)</f>
        <v>19701185.640000001</v>
      </c>
      <c r="K135" s="479">
        <f>SUBTOTAL(9,K2:K133)</f>
        <v>26463668.109999996</v>
      </c>
      <c r="L135" s="473"/>
      <c r="M135" s="473"/>
      <c r="N135" s="413">
        <f>SUBTOTAL(9,N2:N133)</f>
        <v>22246563.609999992</v>
      </c>
      <c r="O135" s="413">
        <f>SUBTOTAL(9,O2:O133)</f>
        <v>37976073.739999995</v>
      </c>
      <c r="P135" s="464"/>
      <c r="Q135" s="464"/>
      <c r="R135" s="464"/>
      <c r="S135" s="464"/>
      <c r="T135" s="464"/>
      <c r="U135" s="464"/>
      <c r="V135" s="464"/>
      <c r="W135" s="464"/>
      <c r="X135" s="464"/>
      <c r="Y135" s="464"/>
      <c r="Z135" s="464"/>
      <c r="AA135" s="464"/>
      <c r="AB135" s="464"/>
      <c r="AC135" s="464"/>
      <c r="AD135" s="464"/>
      <c r="AE135" s="464"/>
      <c r="AF135" s="464"/>
      <c r="AG135" s="464"/>
      <c r="AH135" s="464"/>
    </row>
    <row r="136" spans="1:34" ht="15" x14ac:dyDescent="0.25">
      <c r="A136" s="464"/>
      <c r="B136" s="464"/>
      <c r="C136" s="464"/>
      <c r="D136" s="464"/>
      <c r="E136" s="464"/>
      <c r="F136" s="464"/>
      <c r="G136" s="464"/>
      <c r="H136" s="464"/>
      <c r="I136" s="464"/>
      <c r="J136" s="464"/>
      <c r="K136" s="464"/>
      <c r="L136" s="464"/>
      <c r="M136" s="464"/>
      <c r="N136" s="464"/>
      <c r="O136" s="464"/>
      <c r="P136" s="464"/>
      <c r="Q136" s="464"/>
      <c r="R136" s="464"/>
      <c r="S136" s="464"/>
      <c r="T136" s="464"/>
      <c r="U136" s="464"/>
      <c r="V136" s="464"/>
      <c r="W136" s="464"/>
      <c r="X136" s="464"/>
      <c r="Y136" s="464"/>
      <c r="Z136" s="464"/>
      <c r="AA136" s="464"/>
      <c r="AB136" s="464"/>
      <c r="AC136" s="464"/>
      <c r="AD136" s="464"/>
      <c r="AE136" s="464"/>
      <c r="AF136" s="464"/>
      <c r="AG136" s="464"/>
      <c r="AH136" s="464"/>
    </row>
    <row r="137" spans="1:34" ht="15" x14ac:dyDescent="0.25">
      <c r="A137" s="464"/>
      <c r="B137" s="464"/>
      <c r="C137" s="464"/>
      <c r="D137" s="464"/>
      <c r="E137" s="464"/>
      <c r="F137" s="464"/>
      <c r="G137" s="464"/>
      <c r="H137" s="464"/>
      <c r="I137" s="464"/>
      <c r="J137" s="464"/>
      <c r="K137" s="464"/>
      <c r="L137" s="481" t="s">
        <v>1910</v>
      </c>
      <c r="M137" s="481"/>
      <c r="N137" s="482">
        <f>SUM(N135:O135)</f>
        <v>60222637.349999987</v>
      </c>
      <c r="O137" s="464"/>
      <c r="P137" s="464"/>
      <c r="Q137" s="464"/>
      <c r="R137" s="464"/>
      <c r="S137" s="464"/>
      <c r="T137" s="464"/>
      <c r="U137" s="464"/>
      <c r="V137" s="464"/>
      <c r="W137" s="464"/>
      <c r="X137" s="464"/>
      <c r="Y137" s="464"/>
      <c r="Z137" s="464"/>
      <c r="AA137" s="464"/>
      <c r="AB137" s="464"/>
      <c r="AC137" s="464"/>
      <c r="AD137" s="464"/>
      <c r="AE137" s="464"/>
      <c r="AF137" s="464"/>
      <c r="AG137" s="464"/>
      <c r="AH137" s="464"/>
    </row>
    <row r="138" spans="1:34" ht="15" x14ac:dyDescent="0.25">
      <c r="A138" s="464"/>
      <c r="B138" s="464"/>
      <c r="C138" s="464"/>
      <c r="D138" s="464"/>
      <c r="E138" s="464"/>
      <c r="F138" s="464"/>
      <c r="G138" s="464"/>
      <c r="H138" s="464"/>
      <c r="I138" s="464"/>
      <c r="J138" s="464"/>
      <c r="K138" s="464"/>
      <c r="L138" s="464"/>
      <c r="M138" s="464"/>
      <c r="N138" s="464"/>
      <c r="O138" s="464"/>
      <c r="P138" s="464"/>
      <c r="Q138" s="464"/>
      <c r="R138" s="464"/>
      <c r="S138" s="464"/>
      <c r="T138" s="464"/>
      <c r="U138" s="464"/>
      <c r="V138" s="464"/>
      <c r="W138" s="464"/>
      <c r="X138" s="464"/>
      <c r="Y138" s="464"/>
      <c r="Z138" s="464"/>
      <c r="AA138" s="464"/>
      <c r="AB138" s="464"/>
      <c r="AC138" s="464"/>
      <c r="AD138" s="464"/>
      <c r="AE138" s="464"/>
      <c r="AF138" s="464"/>
      <c r="AG138" s="464"/>
      <c r="AH138" s="464"/>
    </row>
    <row r="139" spans="1:34" ht="15" x14ac:dyDescent="0.25">
      <c r="A139" s="464"/>
      <c r="B139" s="464"/>
      <c r="C139" s="464"/>
      <c r="D139" s="464"/>
      <c r="E139" s="464"/>
      <c r="F139" s="464"/>
      <c r="G139" s="464"/>
      <c r="H139" s="464"/>
      <c r="I139" s="464"/>
      <c r="J139" s="464"/>
      <c r="K139" s="464"/>
      <c r="L139" s="464"/>
      <c r="M139" s="464"/>
      <c r="N139" s="464"/>
      <c r="O139" s="464"/>
      <c r="P139" s="464"/>
      <c r="Q139" s="464"/>
      <c r="R139" s="464"/>
      <c r="S139" s="464"/>
      <c r="T139" s="464"/>
      <c r="U139" s="464"/>
      <c r="V139" s="464"/>
      <c r="W139" s="464"/>
      <c r="X139" s="464"/>
      <c r="Y139" s="464"/>
      <c r="Z139" s="464"/>
      <c r="AA139" s="464"/>
      <c r="AB139" s="464"/>
      <c r="AC139" s="464"/>
      <c r="AD139" s="464"/>
      <c r="AE139" s="464"/>
      <c r="AF139" s="464"/>
      <c r="AG139" s="464"/>
      <c r="AH139" s="464"/>
    </row>
    <row r="140" spans="1:34" ht="15" x14ac:dyDescent="0.25">
      <c r="A140" s="464"/>
      <c r="B140" s="464"/>
      <c r="C140" s="464"/>
      <c r="D140" s="464"/>
      <c r="E140" s="464"/>
      <c r="F140" s="464"/>
      <c r="G140" s="464"/>
      <c r="H140" s="464"/>
      <c r="I140" s="464"/>
      <c r="J140" s="464"/>
      <c r="K140" s="464"/>
      <c r="L140" s="464"/>
      <c r="M140" s="464"/>
      <c r="N140" s="464"/>
      <c r="O140" s="464"/>
      <c r="P140" s="464"/>
      <c r="Q140" s="464"/>
      <c r="R140" s="464"/>
      <c r="S140" s="464"/>
      <c r="T140" s="464"/>
      <c r="U140" s="464"/>
      <c r="V140" s="464"/>
      <c r="W140" s="464"/>
      <c r="X140" s="464"/>
      <c r="Y140" s="464"/>
      <c r="Z140" s="464"/>
      <c r="AA140" s="464"/>
      <c r="AB140" s="464"/>
      <c r="AC140" s="464"/>
      <c r="AD140" s="464"/>
      <c r="AE140" s="464"/>
      <c r="AF140" s="464"/>
      <c r="AG140" s="464"/>
      <c r="AH140" s="464"/>
    </row>
    <row r="141" spans="1:34" ht="15" x14ac:dyDescent="0.25">
      <c r="A141" s="464"/>
      <c r="B141" s="464"/>
      <c r="C141" s="464"/>
      <c r="D141" s="464"/>
      <c r="E141" s="464"/>
      <c r="F141" s="464"/>
      <c r="G141" s="464"/>
      <c r="H141" s="464"/>
      <c r="I141" s="464"/>
      <c r="J141" s="464"/>
      <c r="K141" s="464"/>
      <c r="L141" s="464"/>
      <c r="M141" s="464"/>
      <c r="N141" s="464"/>
      <c r="O141" s="464"/>
      <c r="P141" s="464"/>
      <c r="Q141" s="464"/>
      <c r="R141" s="464"/>
      <c r="S141" s="464"/>
      <c r="T141" s="464"/>
      <c r="U141" s="464"/>
      <c r="V141" s="464"/>
      <c r="W141" s="464"/>
      <c r="X141" s="464"/>
      <c r="Y141" s="464"/>
      <c r="Z141" s="464"/>
      <c r="AA141" s="464"/>
      <c r="AB141" s="464"/>
      <c r="AC141" s="464"/>
      <c r="AD141" s="464"/>
      <c r="AE141" s="464"/>
      <c r="AF141" s="464"/>
      <c r="AG141" s="464"/>
      <c r="AH141" s="464"/>
    </row>
    <row r="142" spans="1:34" ht="15" x14ac:dyDescent="0.25">
      <c r="A142" s="464"/>
      <c r="B142" s="464"/>
      <c r="C142" s="464"/>
      <c r="D142" s="464"/>
      <c r="E142" s="464"/>
      <c r="F142" s="464"/>
      <c r="G142" s="464"/>
      <c r="H142" s="464"/>
      <c r="I142" s="464"/>
      <c r="J142" s="464"/>
      <c r="K142" s="464"/>
      <c r="L142" s="464"/>
      <c r="M142" s="464"/>
      <c r="N142" s="464"/>
      <c r="O142" s="464"/>
      <c r="P142" s="464"/>
      <c r="Q142" s="464"/>
      <c r="R142" s="464"/>
      <c r="S142" s="464"/>
      <c r="T142" s="464"/>
      <c r="U142" s="464"/>
      <c r="V142" s="464"/>
      <c r="W142" s="464"/>
      <c r="X142" s="464"/>
      <c r="Y142" s="464"/>
      <c r="Z142" s="464"/>
      <c r="AA142" s="464"/>
      <c r="AB142" s="464"/>
      <c r="AC142" s="464"/>
      <c r="AD142" s="464"/>
      <c r="AE142" s="464"/>
      <c r="AF142" s="464"/>
      <c r="AG142" s="464"/>
      <c r="AH142" s="464"/>
    </row>
    <row r="143" spans="1:34" ht="15" x14ac:dyDescent="0.25">
      <c r="A143" s="464"/>
      <c r="B143" s="464"/>
      <c r="C143" s="464"/>
      <c r="D143" s="464"/>
      <c r="E143" s="464"/>
      <c r="F143" s="464"/>
      <c r="G143" s="464"/>
      <c r="H143" s="464"/>
      <c r="I143" s="464"/>
      <c r="J143" s="464"/>
      <c r="K143" s="464"/>
      <c r="L143" s="464"/>
      <c r="M143" s="464"/>
      <c r="N143" s="464"/>
      <c r="O143" s="464"/>
      <c r="P143" s="464"/>
      <c r="Q143" s="464"/>
      <c r="R143" s="464"/>
      <c r="S143" s="464"/>
      <c r="T143" s="464"/>
      <c r="U143" s="464"/>
      <c r="V143" s="464"/>
      <c r="W143" s="464"/>
      <c r="X143" s="464"/>
      <c r="Y143" s="464"/>
      <c r="Z143" s="464"/>
      <c r="AA143" s="464"/>
      <c r="AB143" s="464"/>
      <c r="AC143" s="464"/>
      <c r="AD143" s="464"/>
      <c r="AE143" s="464"/>
      <c r="AF143" s="464"/>
      <c r="AG143" s="464"/>
      <c r="AH143" s="464"/>
    </row>
    <row r="144" spans="1:34" ht="15" x14ac:dyDescent="0.25">
      <c r="A144" s="464"/>
      <c r="B144" s="464"/>
      <c r="C144" s="464"/>
      <c r="D144" s="464"/>
      <c r="E144" s="464"/>
      <c r="F144" s="464"/>
      <c r="G144" s="464"/>
      <c r="H144" s="464"/>
      <c r="I144" s="464"/>
      <c r="J144" s="464"/>
      <c r="K144" s="464"/>
      <c r="L144" s="464"/>
      <c r="M144" s="464"/>
      <c r="N144" s="464"/>
      <c r="O144" s="464"/>
      <c r="P144" s="464"/>
      <c r="Q144" s="464"/>
      <c r="R144" s="464"/>
      <c r="S144" s="464"/>
      <c r="T144" s="464"/>
      <c r="U144" s="464"/>
      <c r="V144" s="464"/>
      <c r="W144" s="464"/>
      <c r="X144" s="464"/>
      <c r="Y144" s="464"/>
      <c r="Z144" s="464"/>
      <c r="AA144" s="464"/>
      <c r="AB144" s="464"/>
      <c r="AC144" s="464"/>
      <c r="AD144" s="464"/>
      <c r="AE144" s="464"/>
      <c r="AF144" s="464"/>
      <c r="AG144" s="464"/>
      <c r="AH144" s="464"/>
    </row>
  </sheetData>
  <mergeCells count="55">
    <mergeCell ref="AD10:AE10"/>
    <mergeCell ref="Q9:R9"/>
    <mergeCell ref="S9:U9"/>
    <mergeCell ref="V9:W9"/>
    <mergeCell ref="X9:Y9"/>
    <mergeCell ref="AB9:AC9"/>
    <mergeCell ref="AD9:AE9"/>
    <mergeCell ref="Q10:R10"/>
    <mergeCell ref="S10:U10"/>
    <mergeCell ref="V10:W10"/>
    <mergeCell ref="X10:Y10"/>
    <mergeCell ref="AB10:AC10"/>
    <mergeCell ref="AD8:AE8"/>
    <mergeCell ref="Q7:R7"/>
    <mergeCell ref="S7:U7"/>
    <mergeCell ref="V7:W7"/>
    <mergeCell ref="X7:Y7"/>
    <mergeCell ref="AB7:AC7"/>
    <mergeCell ref="AD7:AE7"/>
    <mergeCell ref="Q8:R8"/>
    <mergeCell ref="S8:U8"/>
    <mergeCell ref="V8:W8"/>
    <mergeCell ref="X8:Y8"/>
    <mergeCell ref="AB8:AC8"/>
    <mergeCell ref="AD6:AE6"/>
    <mergeCell ref="Q5:R5"/>
    <mergeCell ref="S5:U5"/>
    <mergeCell ref="V5:W5"/>
    <mergeCell ref="X5:Y5"/>
    <mergeCell ref="AB5:AC5"/>
    <mergeCell ref="AD5:AE5"/>
    <mergeCell ref="Q6:R6"/>
    <mergeCell ref="S6:U6"/>
    <mergeCell ref="V6:W6"/>
    <mergeCell ref="X6:Y6"/>
    <mergeCell ref="AB6:AC6"/>
    <mergeCell ref="AD4:AE4"/>
    <mergeCell ref="Q3:R3"/>
    <mergeCell ref="S3:U3"/>
    <mergeCell ref="V3:W3"/>
    <mergeCell ref="X3:Y3"/>
    <mergeCell ref="AB3:AC3"/>
    <mergeCell ref="AD3:AE3"/>
    <mergeCell ref="Q4:R4"/>
    <mergeCell ref="S4:U4"/>
    <mergeCell ref="V4:W4"/>
    <mergeCell ref="X4:Y4"/>
    <mergeCell ref="AB4:AC4"/>
    <mergeCell ref="Q1:AE1"/>
    <mergeCell ref="Q2:R2"/>
    <mergeCell ref="S2:U2"/>
    <mergeCell ref="V2:W2"/>
    <mergeCell ref="X2:Y2"/>
    <mergeCell ref="AB2:AC2"/>
    <mergeCell ref="AD2:AE2"/>
  </mergeCells>
  <phoneticPr fontId="51" type="noConversion"/>
  <conditionalFormatting sqref="B2:B135">
    <cfRule type="duplicateValues" dxfId="11" priority="3"/>
  </conditionalFormatting>
  <conditionalFormatting sqref="N1:O1">
    <cfRule type="expression" dxfId="10" priority="2">
      <formula>_xlfn.ISFORMULA($I1048502)</formula>
    </cfRule>
  </conditionalFormatting>
  <pageMargins left="0.7" right="0.7" top="0.75" bottom="0.75" header="0.3" footer="0.3"/>
  <ignoredErrors>
    <ignoredError sqref="N131:N13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FD775-0FB6-42F1-998E-980CDB4E2F73}">
  <dimension ref="A1:M140"/>
  <sheetViews>
    <sheetView workbookViewId="0">
      <selection activeCell="J89" sqref="J89:J91"/>
    </sheetView>
  </sheetViews>
  <sheetFormatPr defaultRowHeight="12.75" x14ac:dyDescent="0.2"/>
  <cols>
    <col min="1" max="1" width="17.85546875" customWidth="1"/>
    <col min="2" max="2" width="24" customWidth="1"/>
    <col min="3" max="3" width="17.85546875" customWidth="1"/>
    <col min="4" max="4" width="5.28515625" customWidth="1"/>
    <col min="5" max="5" width="27.7109375" customWidth="1"/>
    <col min="6" max="6" width="26" customWidth="1"/>
    <col min="7" max="7" width="17.7109375" customWidth="1"/>
    <col min="8" max="8" width="5" customWidth="1"/>
    <col min="9" max="9" width="27.140625" customWidth="1"/>
    <col min="10" max="10" width="19" customWidth="1"/>
    <col min="11" max="11" width="5.7109375" customWidth="1"/>
    <col min="12" max="13" width="13.28515625" customWidth="1"/>
  </cols>
  <sheetData>
    <row r="1" spans="1:13" ht="13.5" thickBot="1" x14ac:dyDescent="0.25">
      <c r="A1" t="s">
        <v>1913</v>
      </c>
      <c r="E1" t="s">
        <v>2009</v>
      </c>
    </row>
    <row r="2" spans="1:13" ht="13.15" customHeight="1" x14ac:dyDescent="0.2">
      <c r="A2" s="486" t="s">
        <v>1914</v>
      </c>
      <c r="B2" s="486" t="s">
        <v>1915</v>
      </c>
      <c r="C2" s="486" t="s">
        <v>1916</v>
      </c>
      <c r="E2" s="486" t="s">
        <v>1914</v>
      </c>
      <c r="F2" s="486" t="s">
        <v>1915</v>
      </c>
      <c r="G2" s="486" t="s">
        <v>1916</v>
      </c>
      <c r="I2" s="792" t="s">
        <v>2073</v>
      </c>
      <c r="J2" s="510"/>
    </row>
    <row r="3" spans="1:13" ht="26.25" thickBot="1" x14ac:dyDescent="0.25">
      <c r="A3" s="486" t="s">
        <v>1917</v>
      </c>
      <c r="B3" s="486" t="s">
        <v>1918</v>
      </c>
      <c r="C3" s="487">
        <v>500</v>
      </c>
      <c r="E3" s="486" t="s">
        <v>2010</v>
      </c>
      <c r="F3" s="486" t="s">
        <v>2011</v>
      </c>
      <c r="G3" s="496">
        <v>5126</v>
      </c>
      <c r="I3" s="793"/>
      <c r="J3" s="512" t="s">
        <v>2074</v>
      </c>
    </row>
    <row r="4" spans="1:13" ht="26.25" thickBot="1" x14ac:dyDescent="0.25">
      <c r="A4" s="486" t="s">
        <v>1919</v>
      </c>
      <c r="B4" s="486" t="s">
        <v>1920</v>
      </c>
      <c r="C4" s="488">
        <v>12356</v>
      </c>
      <c r="E4" s="486" t="s">
        <v>1925</v>
      </c>
      <c r="F4" s="486" t="s">
        <v>1926</v>
      </c>
      <c r="G4" s="496">
        <v>10990</v>
      </c>
      <c r="I4" s="794"/>
      <c r="J4" s="511"/>
      <c r="L4" s="520"/>
      <c r="M4" s="520"/>
    </row>
    <row r="5" spans="1:13" ht="13.15" customHeight="1" thickBot="1" x14ac:dyDescent="0.25">
      <c r="A5" s="486" t="s">
        <v>1921</v>
      </c>
      <c r="B5" s="486" t="s">
        <v>1922</v>
      </c>
      <c r="C5" s="487">
        <v>873.1</v>
      </c>
      <c r="E5" s="497" t="s">
        <v>2012</v>
      </c>
      <c r="F5" s="497" t="s">
        <v>2013</v>
      </c>
      <c r="G5" s="498">
        <v>1200</v>
      </c>
      <c r="I5" s="513" t="s">
        <v>49</v>
      </c>
      <c r="J5" s="514">
        <v>5</v>
      </c>
      <c r="L5" s="521"/>
      <c r="M5" s="521"/>
    </row>
    <row r="6" spans="1:13" ht="26.25" thickBot="1" x14ac:dyDescent="0.25">
      <c r="A6" s="486" t="s">
        <v>1923</v>
      </c>
      <c r="B6" s="486" t="s">
        <v>1924</v>
      </c>
      <c r="C6" s="487">
        <v>666</v>
      </c>
      <c r="E6" s="499"/>
      <c r="F6" s="499"/>
      <c r="G6" s="500"/>
      <c r="I6" s="515" t="s">
        <v>2059</v>
      </c>
      <c r="J6" s="516">
        <v>147</v>
      </c>
      <c r="L6" s="792" t="s">
        <v>2075</v>
      </c>
      <c r="M6" s="510"/>
    </row>
    <row r="7" spans="1:13" ht="26.25" thickBot="1" x14ac:dyDescent="0.25">
      <c r="A7" s="486" t="s">
        <v>1925</v>
      </c>
      <c r="B7" s="486" t="s">
        <v>1926</v>
      </c>
      <c r="C7" s="488">
        <v>3229</v>
      </c>
      <c r="E7" s="501"/>
      <c r="F7" s="501"/>
      <c r="G7" s="502"/>
      <c r="I7" s="513" t="s">
        <v>2068</v>
      </c>
      <c r="J7" s="514">
        <v>116</v>
      </c>
      <c r="L7" s="793"/>
      <c r="M7" s="512" t="s">
        <v>2074</v>
      </c>
    </row>
    <row r="8" spans="1:13" ht="13.15" customHeight="1" thickBot="1" x14ac:dyDescent="0.25">
      <c r="A8" s="486" t="s">
        <v>1927</v>
      </c>
      <c r="B8" s="486" t="s">
        <v>1928</v>
      </c>
      <c r="C8" s="487">
        <v>728</v>
      </c>
      <c r="E8" s="797" t="s">
        <v>2014</v>
      </c>
      <c r="F8" s="797" t="s">
        <v>2015</v>
      </c>
      <c r="G8" s="498">
        <v>5219.49</v>
      </c>
      <c r="I8" s="515" t="s">
        <v>2069</v>
      </c>
      <c r="J8" s="516">
        <v>100</v>
      </c>
      <c r="L8" s="794"/>
      <c r="M8" s="511"/>
    </row>
    <row r="9" spans="1:13" ht="27" thickTop="1" thickBot="1" x14ac:dyDescent="0.25">
      <c r="A9" s="486" t="s">
        <v>1929</v>
      </c>
      <c r="B9" s="486" t="s">
        <v>1930</v>
      </c>
      <c r="C9" s="487">
        <v>790</v>
      </c>
      <c r="E9" s="798"/>
      <c r="F9" s="798"/>
      <c r="G9" s="502"/>
      <c r="I9" s="517"/>
      <c r="J9" s="518">
        <v>368</v>
      </c>
      <c r="L9" s="513" t="s">
        <v>2077</v>
      </c>
      <c r="M9" s="514">
        <v>2</v>
      </c>
    </row>
    <row r="10" spans="1:13" ht="13.15" customHeight="1" thickBot="1" x14ac:dyDescent="0.25">
      <c r="A10" s="486" t="s">
        <v>1931</v>
      </c>
      <c r="B10" s="486" t="s">
        <v>1932</v>
      </c>
      <c r="C10" s="488">
        <v>1662</v>
      </c>
      <c r="E10" s="797" t="s">
        <v>2016</v>
      </c>
      <c r="F10" s="797" t="s">
        <v>2017</v>
      </c>
      <c r="G10" s="498">
        <v>3091</v>
      </c>
      <c r="L10" s="515" t="s">
        <v>33</v>
      </c>
      <c r="M10" s="516">
        <v>4</v>
      </c>
    </row>
    <row r="11" spans="1:13" ht="27" thickTop="1" thickBot="1" x14ac:dyDescent="0.25">
      <c r="A11" s="486" t="s">
        <v>1933</v>
      </c>
      <c r="B11" s="486" t="s">
        <v>1934</v>
      </c>
      <c r="C11" s="487">
        <v>265</v>
      </c>
      <c r="E11" s="798"/>
      <c r="F11" s="798"/>
      <c r="G11" s="502"/>
      <c r="L11" s="517"/>
      <c r="M11" s="518">
        <v>6</v>
      </c>
    </row>
    <row r="12" spans="1:13" ht="26.45" customHeight="1" thickBot="1" x14ac:dyDescent="0.25">
      <c r="A12" s="486" t="s">
        <v>1935</v>
      </c>
      <c r="B12" s="486" t="s">
        <v>1936</v>
      </c>
      <c r="C12" s="488">
        <v>3402</v>
      </c>
      <c r="E12" s="797" t="s">
        <v>1929</v>
      </c>
      <c r="F12" s="797" t="s">
        <v>1930</v>
      </c>
      <c r="G12" s="498">
        <v>9043</v>
      </c>
      <c r="I12" s="510"/>
      <c r="J12" s="510"/>
      <c r="L12" s="522"/>
      <c r="M12" s="523"/>
    </row>
    <row r="13" spans="1:13" ht="26.25" thickBot="1" x14ac:dyDescent="0.25">
      <c r="A13" s="486" t="s">
        <v>1937</v>
      </c>
      <c r="B13" s="486" t="s">
        <v>1938</v>
      </c>
      <c r="C13" s="488">
        <v>28317.54</v>
      </c>
      <c r="E13" s="798"/>
      <c r="F13" s="798"/>
      <c r="G13" s="502"/>
      <c r="I13" s="512" t="s">
        <v>2075</v>
      </c>
      <c r="J13" s="512" t="s">
        <v>2074</v>
      </c>
      <c r="L13" s="522"/>
      <c r="M13" s="523"/>
    </row>
    <row r="14" spans="1:13" ht="26.25" thickBot="1" x14ac:dyDescent="0.25">
      <c r="A14" s="486" t="s">
        <v>1939</v>
      </c>
      <c r="B14" s="486" t="s">
        <v>1940</v>
      </c>
      <c r="C14" s="488">
        <v>81126.570000000007</v>
      </c>
      <c r="E14" s="486" t="s">
        <v>1931</v>
      </c>
      <c r="F14" s="486" t="s">
        <v>1932</v>
      </c>
      <c r="G14" s="496">
        <v>19422</v>
      </c>
      <c r="I14" s="511"/>
      <c r="J14" s="511"/>
      <c r="L14" s="522"/>
      <c r="M14" s="523"/>
    </row>
    <row r="15" spans="1:13" ht="26.25" thickBot="1" x14ac:dyDescent="0.25">
      <c r="A15" s="486" t="s">
        <v>1941</v>
      </c>
      <c r="B15" s="486" t="s">
        <v>1942</v>
      </c>
      <c r="C15" s="488">
        <v>26640.65</v>
      </c>
      <c r="E15" s="486" t="s">
        <v>1933</v>
      </c>
      <c r="F15" s="486" t="s">
        <v>1934</v>
      </c>
      <c r="G15" s="496">
        <v>3114</v>
      </c>
      <c r="I15" s="513" t="s">
        <v>2060</v>
      </c>
      <c r="J15" s="514">
        <v>1</v>
      </c>
      <c r="L15" s="522"/>
      <c r="M15" s="523"/>
    </row>
    <row r="16" spans="1:13" ht="26.25" thickBot="1" x14ac:dyDescent="0.25">
      <c r="A16" s="486" t="s">
        <v>1943</v>
      </c>
      <c r="B16" s="486" t="s">
        <v>1944</v>
      </c>
      <c r="C16" s="488">
        <v>15735</v>
      </c>
      <c r="E16" s="486" t="s">
        <v>2018</v>
      </c>
      <c r="F16" s="486" t="s">
        <v>2019</v>
      </c>
      <c r="G16" s="496">
        <v>2111</v>
      </c>
      <c r="I16" s="515" t="s">
        <v>2061</v>
      </c>
      <c r="J16" s="516">
        <v>24</v>
      </c>
      <c r="L16" s="522"/>
      <c r="M16" s="523"/>
    </row>
    <row r="17" spans="1:13" ht="26.25" thickBot="1" x14ac:dyDescent="0.25">
      <c r="A17" s="486" t="s">
        <v>1945</v>
      </c>
      <c r="B17" s="486" t="s">
        <v>1946</v>
      </c>
      <c r="C17" s="488">
        <v>10595</v>
      </c>
      <c r="E17" s="486" t="s">
        <v>2020</v>
      </c>
      <c r="F17" s="486" t="s">
        <v>2021</v>
      </c>
      <c r="G17" s="496">
        <v>2287</v>
      </c>
      <c r="I17" s="513" t="s">
        <v>2076</v>
      </c>
      <c r="J17" s="514">
        <v>14</v>
      </c>
      <c r="L17" s="522"/>
      <c r="M17" s="523"/>
    </row>
    <row r="18" spans="1:13" ht="26.25" thickBot="1" x14ac:dyDescent="0.25">
      <c r="A18" s="486" t="s">
        <v>1947</v>
      </c>
      <c r="B18" s="489"/>
      <c r="C18" s="488">
        <v>6382.04</v>
      </c>
      <c r="E18" s="486" t="s">
        <v>1937</v>
      </c>
      <c r="F18" s="486" t="s">
        <v>1938</v>
      </c>
      <c r="G18" s="496">
        <v>20254.7</v>
      </c>
      <c r="I18" s="515" t="s">
        <v>2062</v>
      </c>
      <c r="J18" s="516">
        <v>4</v>
      </c>
    </row>
    <row r="19" spans="1:13" ht="26.25" thickBot="1" x14ac:dyDescent="0.25">
      <c r="A19" s="486" t="s">
        <v>1948</v>
      </c>
      <c r="B19" s="486" t="s">
        <v>1949</v>
      </c>
      <c r="C19" s="488">
        <v>4162.24</v>
      </c>
      <c r="E19" s="503"/>
      <c r="F19" s="503"/>
      <c r="G19" s="503"/>
      <c r="I19" s="513" t="s">
        <v>2063</v>
      </c>
      <c r="J19" s="514">
        <v>1</v>
      </c>
    </row>
    <row r="20" spans="1:13" ht="32.25" thickBot="1" x14ac:dyDescent="0.25">
      <c r="A20" s="486" t="s">
        <v>1950</v>
      </c>
      <c r="B20" s="489"/>
      <c r="C20" s="487">
        <v>560</v>
      </c>
      <c r="E20" s="486" t="s">
        <v>2022</v>
      </c>
      <c r="F20" s="489"/>
      <c r="G20" s="488">
        <v>1100</v>
      </c>
      <c r="I20" s="515" t="s">
        <v>2064</v>
      </c>
      <c r="J20" s="516">
        <v>19</v>
      </c>
    </row>
    <row r="21" spans="1:13" ht="26.25" thickBot="1" x14ac:dyDescent="0.25">
      <c r="A21" s="486" t="s">
        <v>1951</v>
      </c>
      <c r="B21" s="489"/>
      <c r="C21" s="487">
        <v>312</v>
      </c>
      <c r="E21" s="486" t="s">
        <v>2023</v>
      </c>
      <c r="F21" s="486" t="s">
        <v>2024</v>
      </c>
      <c r="G21" s="487">
        <v>5</v>
      </c>
      <c r="I21" s="513" t="s">
        <v>2065</v>
      </c>
      <c r="J21" s="514">
        <v>1</v>
      </c>
    </row>
    <row r="22" spans="1:13" ht="26.25" thickBot="1" x14ac:dyDescent="0.25">
      <c r="A22" s="486" t="s">
        <v>1952</v>
      </c>
      <c r="B22" s="489"/>
      <c r="C22" s="488">
        <v>7025</v>
      </c>
      <c r="E22" s="486" t="s">
        <v>2025</v>
      </c>
      <c r="F22" s="486" t="s">
        <v>2026</v>
      </c>
      <c r="G22" s="488">
        <v>238947.43</v>
      </c>
      <c r="I22" s="515" t="s">
        <v>2066</v>
      </c>
      <c r="J22" s="516">
        <v>25</v>
      </c>
    </row>
    <row r="23" spans="1:13" ht="14.25" thickTop="1" thickBot="1" x14ac:dyDescent="0.25">
      <c r="A23" s="490"/>
      <c r="B23" s="490"/>
      <c r="C23" s="490"/>
      <c r="E23" s="486" t="s">
        <v>2027</v>
      </c>
      <c r="F23" s="489"/>
      <c r="G23" s="488">
        <v>176401.41</v>
      </c>
      <c r="I23" s="513" t="s">
        <v>2067</v>
      </c>
      <c r="J23" s="514">
        <v>10</v>
      </c>
      <c r="L23" s="517"/>
      <c r="M23" s="519"/>
    </row>
    <row r="24" spans="1:13" ht="26.25" thickBot="1" x14ac:dyDescent="0.25">
      <c r="A24" s="486" t="s">
        <v>1953</v>
      </c>
      <c r="B24" s="489"/>
      <c r="C24" s="488">
        <v>9734</v>
      </c>
      <c r="E24" s="486" t="s">
        <v>1939</v>
      </c>
      <c r="F24" s="486" t="s">
        <v>1940</v>
      </c>
      <c r="G24" s="488">
        <v>103900.09</v>
      </c>
      <c r="I24" s="515" t="s">
        <v>2070</v>
      </c>
      <c r="J24" s="516">
        <v>29</v>
      </c>
    </row>
    <row r="25" spans="1:13" ht="26.25" thickBot="1" x14ac:dyDescent="0.25">
      <c r="A25" s="486" t="s">
        <v>1954</v>
      </c>
      <c r="B25" s="489"/>
      <c r="C25" s="488">
        <v>1423</v>
      </c>
      <c r="E25" s="486" t="s">
        <v>1941</v>
      </c>
      <c r="F25" s="486" t="s">
        <v>1942</v>
      </c>
      <c r="G25" s="487">
        <v>376.19</v>
      </c>
      <c r="I25" s="513" t="s">
        <v>2071</v>
      </c>
      <c r="J25" s="514">
        <v>18</v>
      </c>
    </row>
    <row r="26" spans="1:13" ht="26.25" thickBot="1" x14ac:dyDescent="0.25">
      <c r="A26" s="486" t="s">
        <v>1955</v>
      </c>
      <c r="B26" s="486" t="s">
        <v>1956</v>
      </c>
      <c r="C26" s="487">
        <v>0</v>
      </c>
      <c r="E26" s="486" t="s">
        <v>1943</v>
      </c>
      <c r="F26" s="486" t="s">
        <v>1944</v>
      </c>
      <c r="G26" s="487">
        <v>300</v>
      </c>
      <c r="I26" s="515" t="s">
        <v>2078</v>
      </c>
      <c r="J26" s="516">
        <v>18</v>
      </c>
    </row>
    <row r="27" spans="1:13" ht="26.25" thickBot="1" x14ac:dyDescent="0.25">
      <c r="A27" s="486" t="s">
        <v>1957</v>
      </c>
      <c r="B27" s="486" t="s">
        <v>1958</v>
      </c>
      <c r="C27" s="487">
        <v>0</v>
      </c>
      <c r="E27" s="486" t="s">
        <v>1945</v>
      </c>
      <c r="F27" s="486" t="s">
        <v>1946</v>
      </c>
      <c r="G27" s="487">
        <v>293</v>
      </c>
      <c r="I27" s="513" t="s">
        <v>2072</v>
      </c>
      <c r="J27" s="514">
        <v>32</v>
      </c>
    </row>
    <row r="28" spans="1:13" ht="14.25" thickTop="1" thickBot="1" x14ac:dyDescent="0.25">
      <c r="A28" s="491" t="s">
        <v>1959</v>
      </c>
      <c r="B28" s="489"/>
      <c r="C28" s="492">
        <v>216484.14</v>
      </c>
      <c r="E28" s="486" t="s">
        <v>2028</v>
      </c>
      <c r="F28" s="486" t="s">
        <v>2029</v>
      </c>
      <c r="G28" s="487">
        <v>5</v>
      </c>
      <c r="I28" s="517"/>
      <c r="J28" s="518">
        <v>196</v>
      </c>
    </row>
    <row r="29" spans="1:13" x14ac:dyDescent="0.2">
      <c r="A29" s="493"/>
      <c r="B29" s="493"/>
      <c r="C29" s="493"/>
      <c r="E29" s="486" t="s">
        <v>1948</v>
      </c>
      <c r="F29" s="486" t="s">
        <v>1949</v>
      </c>
      <c r="G29" s="487">
        <v>680</v>
      </c>
    </row>
    <row r="30" spans="1:13" x14ac:dyDescent="0.2">
      <c r="A30" s="799" t="s">
        <v>1960</v>
      </c>
      <c r="B30" s="800"/>
      <c r="C30" s="486" t="s">
        <v>1916</v>
      </c>
      <c r="E30" s="486" t="s">
        <v>1950</v>
      </c>
      <c r="F30" s="489"/>
      <c r="G30" s="487">
        <v>140</v>
      </c>
    </row>
    <row r="31" spans="1:13" x14ac:dyDescent="0.2">
      <c r="A31" s="790" t="s">
        <v>1961</v>
      </c>
      <c r="B31" s="791"/>
      <c r="C31" s="489"/>
      <c r="E31" s="486" t="s">
        <v>2030</v>
      </c>
      <c r="F31" s="489"/>
      <c r="G31" s="488">
        <v>4320</v>
      </c>
    </row>
    <row r="32" spans="1:13" x14ac:dyDescent="0.2">
      <c r="A32" s="795" t="s">
        <v>1925</v>
      </c>
      <c r="B32" s="796"/>
      <c r="C32" s="488">
        <v>1683</v>
      </c>
      <c r="E32" s="486" t="s">
        <v>2031</v>
      </c>
      <c r="F32" s="489"/>
      <c r="G32" s="487">
        <v>172</v>
      </c>
    </row>
    <row r="33" spans="1:7" x14ac:dyDescent="0.2">
      <c r="A33" s="795" t="s">
        <v>1929</v>
      </c>
      <c r="B33" s="796"/>
      <c r="C33" s="487">
        <v>790</v>
      </c>
      <c r="E33" s="486" t="s">
        <v>1951</v>
      </c>
      <c r="F33" s="489"/>
      <c r="G33" s="488">
        <v>4070</v>
      </c>
    </row>
    <row r="34" spans="1:7" x14ac:dyDescent="0.2">
      <c r="A34" s="795" t="s">
        <v>1931</v>
      </c>
      <c r="B34" s="796"/>
      <c r="C34" s="488">
        <v>1662</v>
      </c>
      <c r="E34" s="486" t="s">
        <v>2032</v>
      </c>
      <c r="F34" s="489"/>
      <c r="G34" s="487">
        <v>5</v>
      </c>
    </row>
    <row r="35" spans="1:7" x14ac:dyDescent="0.2">
      <c r="A35" s="795" t="s">
        <v>1933</v>
      </c>
      <c r="B35" s="796"/>
      <c r="C35" s="487">
        <v>265</v>
      </c>
      <c r="E35" s="486" t="s">
        <v>1952</v>
      </c>
      <c r="F35" s="489"/>
      <c r="G35" s="488">
        <v>6472</v>
      </c>
    </row>
    <row r="36" spans="1:7" x14ac:dyDescent="0.2">
      <c r="A36" s="795" t="s">
        <v>1939</v>
      </c>
      <c r="B36" s="796"/>
      <c r="C36" s="488">
        <v>58361.05</v>
      </c>
      <c r="E36" s="486" t="s">
        <v>1953</v>
      </c>
      <c r="F36" s="489"/>
      <c r="G36" s="488">
        <v>12121</v>
      </c>
    </row>
    <row r="37" spans="1:7" x14ac:dyDescent="0.2">
      <c r="A37" s="790" t="s">
        <v>1962</v>
      </c>
      <c r="B37" s="791"/>
      <c r="C37" s="492">
        <v>62761.05</v>
      </c>
      <c r="E37" s="486" t="s">
        <v>1954</v>
      </c>
      <c r="F37" s="489"/>
      <c r="G37" s="488">
        <v>11584.5</v>
      </c>
    </row>
    <row r="38" spans="1:7" x14ac:dyDescent="0.2">
      <c r="A38" s="790" t="s">
        <v>1963</v>
      </c>
      <c r="B38" s="791"/>
      <c r="C38" s="489"/>
      <c r="E38" s="486" t="s">
        <v>2033</v>
      </c>
      <c r="F38" s="486" t="s">
        <v>2034</v>
      </c>
      <c r="G38" s="488">
        <v>19271.3</v>
      </c>
    </row>
    <row r="39" spans="1:7" x14ac:dyDescent="0.2">
      <c r="A39" s="795" t="s">
        <v>1925</v>
      </c>
      <c r="B39" s="796"/>
      <c r="C39" s="487">
        <v>773</v>
      </c>
      <c r="E39" s="486" t="s">
        <v>1955</v>
      </c>
      <c r="F39" s="486" t="s">
        <v>1956</v>
      </c>
      <c r="G39" s="488">
        <v>168590</v>
      </c>
    </row>
    <row r="40" spans="1:7" x14ac:dyDescent="0.2">
      <c r="A40" s="795" t="s">
        <v>1939</v>
      </c>
      <c r="B40" s="796"/>
      <c r="C40" s="488">
        <v>22702.52</v>
      </c>
      <c r="E40" s="486" t="s">
        <v>2035</v>
      </c>
      <c r="F40" s="486" t="s">
        <v>2036</v>
      </c>
      <c r="G40" s="488">
        <v>36565</v>
      </c>
    </row>
    <row r="41" spans="1:7" x14ac:dyDescent="0.2">
      <c r="A41" s="795" t="s">
        <v>1951</v>
      </c>
      <c r="B41" s="796"/>
      <c r="C41" s="487">
        <v>312</v>
      </c>
      <c r="E41" s="486" t="s">
        <v>1957</v>
      </c>
      <c r="F41" s="486" t="s">
        <v>1958</v>
      </c>
      <c r="G41" s="488">
        <v>157983</v>
      </c>
    </row>
    <row r="42" spans="1:7" x14ac:dyDescent="0.2">
      <c r="A42" s="790" t="s">
        <v>1964</v>
      </c>
      <c r="B42" s="791"/>
      <c r="C42" s="492">
        <v>23787.52</v>
      </c>
      <c r="E42" s="491" t="s">
        <v>1959</v>
      </c>
      <c r="F42" s="489"/>
      <c r="G42" s="492">
        <v>1025160.11</v>
      </c>
    </row>
    <row r="43" spans="1:7" x14ac:dyDescent="0.2">
      <c r="A43" s="790" t="s">
        <v>1965</v>
      </c>
      <c r="B43" s="791"/>
      <c r="C43" s="494"/>
      <c r="E43" s="493"/>
      <c r="F43" s="493"/>
      <c r="G43" s="493"/>
    </row>
    <row r="44" spans="1:7" x14ac:dyDescent="0.2">
      <c r="A44" s="795" t="s">
        <v>1919</v>
      </c>
      <c r="B44" s="796"/>
      <c r="C44" s="487">
        <v>184</v>
      </c>
      <c r="E44" s="799" t="s">
        <v>1960</v>
      </c>
      <c r="F44" s="800"/>
      <c r="G44" s="486" t="s">
        <v>1916</v>
      </c>
    </row>
    <row r="45" spans="1:7" ht="13.15" customHeight="1" x14ac:dyDescent="0.2">
      <c r="A45" s="790" t="s">
        <v>1966</v>
      </c>
      <c r="B45" s="791"/>
      <c r="C45" s="495">
        <v>184</v>
      </c>
      <c r="E45" s="790" t="s">
        <v>1961</v>
      </c>
      <c r="F45" s="791"/>
      <c r="G45" s="489"/>
    </row>
    <row r="46" spans="1:7" ht="13.15" customHeight="1" x14ac:dyDescent="0.2">
      <c r="A46" s="790" t="s">
        <v>1967</v>
      </c>
      <c r="B46" s="791"/>
      <c r="C46" s="489"/>
      <c r="E46" s="795" t="s">
        <v>1925</v>
      </c>
      <c r="F46" s="796"/>
      <c r="G46" s="488">
        <v>6695</v>
      </c>
    </row>
    <row r="47" spans="1:7" ht="13.15" customHeight="1" x14ac:dyDescent="0.2">
      <c r="A47" s="795" t="s">
        <v>1919</v>
      </c>
      <c r="B47" s="796"/>
      <c r="C47" s="487">
        <v>288</v>
      </c>
      <c r="E47" s="795" t="s">
        <v>1929</v>
      </c>
      <c r="F47" s="796"/>
      <c r="G47" s="488">
        <v>9043</v>
      </c>
    </row>
    <row r="48" spans="1:7" ht="13.15" customHeight="1" x14ac:dyDescent="0.2">
      <c r="A48" s="790" t="s">
        <v>1968</v>
      </c>
      <c r="B48" s="791"/>
      <c r="C48" s="495">
        <v>288</v>
      </c>
      <c r="E48" s="795" t="s">
        <v>1931</v>
      </c>
      <c r="F48" s="796"/>
      <c r="G48" s="488">
        <v>19422</v>
      </c>
    </row>
    <row r="49" spans="1:7" ht="13.15" customHeight="1" x14ac:dyDescent="0.2">
      <c r="A49" s="790" t="s">
        <v>1969</v>
      </c>
      <c r="B49" s="791"/>
      <c r="C49" s="489"/>
      <c r="E49" s="795" t="s">
        <v>1933</v>
      </c>
      <c r="F49" s="796"/>
      <c r="G49" s="488">
        <v>3114</v>
      </c>
    </row>
    <row r="50" spans="1:7" ht="13.15" customHeight="1" x14ac:dyDescent="0.2">
      <c r="A50" s="795" t="s">
        <v>1919</v>
      </c>
      <c r="B50" s="796"/>
      <c r="C50" s="488">
        <v>3990</v>
      </c>
      <c r="E50" s="795" t="s">
        <v>2025</v>
      </c>
      <c r="F50" s="796"/>
      <c r="G50" s="488">
        <v>188234.43</v>
      </c>
    </row>
    <row r="51" spans="1:7" ht="13.15" customHeight="1" x14ac:dyDescent="0.2">
      <c r="A51" s="795" t="s">
        <v>1935</v>
      </c>
      <c r="B51" s="796"/>
      <c r="C51" s="488">
        <v>1638</v>
      </c>
      <c r="E51" s="795" t="s">
        <v>2027</v>
      </c>
      <c r="F51" s="796"/>
      <c r="G51" s="488">
        <v>158906.41</v>
      </c>
    </row>
    <row r="52" spans="1:7" ht="13.15" customHeight="1" x14ac:dyDescent="0.2">
      <c r="A52" s="790" t="s">
        <v>1970</v>
      </c>
      <c r="B52" s="791"/>
      <c r="C52" s="492">
        <v>5628</v>
      </c>
      <c r="E52" s="795" t="s">
        <v>1939</v>
      </c>
      <c r="F52" s="796"/>
      <c r="G52" s="488">
        <v>52354.96</v>
      </c>
    </row>
    <row r="53" spans="1:7" x14ac:dyDescent="0.2">
      <c r="A53" s="790" t="s">
        <v>1971</v>
      </c>
      <c r="B53" s="791"/>
      <c r="C53" s="489"/>
      <c r="E53" s="490"/>
      <c r="F53" s="490"/>
      <c r="G53" s="490"/>
    </row>
    <row r="54" spans="1:7" ht="13.15" customHeight="1" x14ac:dyDescent="0.2">
      <c r="A54" s="795" t="s">
        <v>1919</v>
      </c>
      <c r="B54" s="796"/>
      <c r="C54" s="487">
        <v>192</v>
      </c>
      <c r="E54" s="795" t="s">
        <v>2033</v>
      </c>
      <c r="F54" s="796"/>
      <c r="G54" s="488">
        <v>10637</v>
      </c>
    </row>
    <row r="55" spans="1:7" ht="13.15" customHeight="1" x14ac:dyDescent="0.2">
      <c r="A55" s="795" t="s">
        <v>1923</v>
      </c>
      <c r="B55" s="796"/>
      <c r="C55" s="487">
        <v>192</v>
      </c>
      <c r="E55" s="790" t="s">
        <v>1962</v>
      </c>
      <c r="F55" s="791"/>
      <c r="G55" s="492">
        <v>448406.8</v>
      </c>
    </row>
    <row r="56" spans="1:7" ht="13.15" customHeight="1" x14ac:dyDescent="0.2">
      <c r="A56" s="790" t="s">
        <v>1972</v>
      </c>
      <c r="B56" s="791"/>
      <c r="C56" s="495">
        <v>384</v>
      </c>
      <c r="E56" s="790" t="s">
        <v>1963</v>
      </c>
      <c r="F56" s="791"/>
      <c r="G56" s="489"/>
    </row>
    <row r="57" spans="1:7" ht="13.15" customHeight="1" x14ac:dyDescent="0.2">
      <c r="A57" s="490"/>
      <c r="B57" s="490"/>
      <c r="C57" s="490"/>
      <c r="E57" s="795" t="s">
        <v>1925</v>
      </c>
      <c r="F57" s="796"/>
      <c r="G57" s="488">
        <v>4295</v>
      </c>
    </row>
    <row r="58" spans="1:7" ht="13.15" customHeight="1" x14ac:dyDescent="0.2">
      <c r="A58" s="790" t="s">
        <v>1973</v>
      </c>
      <c r="B58" s="791"/>
      <c r="C58" s="489"/>
      <c r="E58" s="795" t="s">
        <v>2025</v>
      </c>
      <c r="F58" s="796"/>
      <c r="G58" s="488">
        <v>50713</v>
      </c>
    </row>
    <row r="59" spans="1:7" ht="13.15" customHeight="1" x14ac:dyDescent="0.2">
      <c r="A59" s="795" t="s">
        <v>1939</v>
      </c>
      <c r="B59" s="796"/>
      <c r="C59" s="487">
        <v>63</v>
      </c>
      <c r="E59" s="795" t="s">
        <v>2027</v>
      </c>
      <c r="F59" s="796"/>
      <c r="G59" s="488">
        <v>17495</v>
      </c>
    </row>
    <row r="60" spans="1:7" ht="13.15" customHeight="1" x14ac:dyDescent="0.2">
      <c r="A60" s="790" t="s">
        <v>1974</v>
      </c>
      <c r="B60" s="791"/>
      <c r="C60" s="495">
        <v>63</v>
      </c>
      <c r="E60" s="795" t="s">
        <v>1939</v>
      </c>
      <c r="F60" s="796"/>
      <c r="G60" s="488">
        <v>51503.13</v>
      </c>
    </row>
    <row r="61" spans="1:7" ht="13.15" customHeight="1" x14ac:dyDescent="0.2">
      <c r="A61" s="790" t="s">
        <v>1975</v>
      </c>
      <c r="B61" s="791"/>
      <c r="C61" s="489"/>
      <c r="E61" s="795" t="s">
        <v>1951</v>
      </c>
      <c r="F61" s="796"/>
      <c r="G61" s="488">
        <v>4070</v>
      </c>
    </row>
    <row r="62" spans="1:7" ht="13.15" customHeight="1" x14ac:dyDescent="0.2">
      <c r="A62" s="795" t="s">
        <v>1941</v>
      </c>
      <c r="B62" s="796"/>
      <c r="C62" s="488">
        <v>26640.65</v>
      </c>
      <c r="E62" s="795" t="s">
        <v>2033</v>
      </c>
      <c r="F62" s="796"/>
      <c r="G62" s="488">
        <v>8634.2999999999993</v>
      </c>
    </row>
    <row r="63" spans="1:7" ht="13.15" customHeight="1" x14ac:dyDescent="0.2">
      <c r="A63" s="790" t="s">
        <v>1976</v>
      </c>
      <c r="B63" s="791"/>
      <c r="C63" s="492">
        <v>26640.65</v>
      </c>
      <c r="E63" s="790" t="s">
        <v>1964</v>
      </c>
      <c r="F63" s="791"/>
      <c r="G63" s="492">
        <v>136710.43</v>
      </c>
    </row>
    <row r="64" spans="1:7" ht="13.15" customHeight="1" x14ac:dyDescent="0.2">
      <c r="A64" s="790" t="s">
        <v>1977</v>
      </c>
      <c r="B64" s="791"/>
      <c r="C64" s="494"/>
      <c r="E64" s="790" t="s">
        <v>1973</v>
      </c>
      <c r="F64" s="791"/>
      <c r="G64" s="489"/>
    </row>
    <row r="65" spans="1:7" ht="13.15" customHeight="1" x14ac:dyDescent="0.2">
      <c r="A65" s="795" t="s">
        <v>1937</v>
      </c>
      <c r="B65" s="796"/>
      <c r="C65" s="488">
        <v>28317.54</v>
      </c>
      <c r="E65" s="795" t="s">
        <v>1939</v>
      </c>
      <c r="F65" s="796"/>
      <c r="G65" s="487">
        <v>42</v>
      </c>
    </row>
    <row r="66" spans="1:7" ht="13.15" customHeight="1" x14ac:dyDescent="0.2">
      <c r="A66" s="795" t="s">
        <v>1954</v>
      </c>
      <c r="B66" s="796"/>
      <c r="C66" s="488">
        <v>1423</v>
      </c>
      <c r="E66" s="790" t="s">
        <v>1974</v>
      </c>
      <c r="F66" s="791"/>
      <c r="G66" s="495">
        <v>42</v>
      </c>
    </row>
    <row r="67" spans="1:7" ht="13.15" customHeight="1" x14ac:dyDescent="0.2">
      <c r="A67" s="790" t="s">
        <v>1978</v>
      </c>
      <c r="B67" s="791"/>
      <c r="C67" s="492">
        <v>29740.54</v>
      </c>
      <c r="E67" s="790" t="s">
        <v>1975</v>
      </c>
      <c r="F67" s="791"/>
      <c r="G67" s="489"/>
    </row>
    <row r="68" spans="1:7" ht="13.15" customHeight="1" x14ac:dyDescent="0.2">
      <c r="A68" s="790" t="s">
        <v>1979</v>
      </c>
      <c r="B68" s="791"/>
      <c r="C68" s="494"/>
      <c r="E68" s="795" t="s">
        <v>1941</v>
      </c>
      <c r="F68" s="796"/>
      <c r="G68" s="487">
        <v>376.19</v>
      </c>
    </row>
    <row r="69" spans="1:7" ht="13.15" customHeight="1" x14ac:dyDescent="0.2">
      <c r="A69" s="795" t="s">
        <v>1953</v>
      </c>
      <c r="B69" s="796"/>
      <c r="C69" s="488">
        <v>1884</v>
      </c>
      <c r="E69" s="790" t="s">
        <v>1976</v>
      </c>
      <c r="F69" s="791"/>
      <c r="G69" s="495">
        <v>376.19</v>
      </c>
    </row>
    <row r="70" spans="1:7" ht="13.15" customHeight="1" x14ac:dyDescent="0.2">
      <c r="A70" s="795" t="s">
        <v>1957</v>
      </c>
      <c r="B70" s="796"/>
      <c r="C70" s="487">
        <v>0</v>
      </c>
      <c r="E70" s="790" t="s">
        <v>2037</v>
      </c>
      <c r="F70" s="791"/>
      <c r="G70" s="489"/>
    </row>
    <row r="71" spans="1:7" ht="13.15" customHeight="1" x14ac:dyDescent="0.2">
      <c r="A71" s="790" t="s">
        <v>1980</v>
      </c>
      <c r="B71" s="791"/>
      <c r="C71" s="492">
        <v>1884</v>
      </c>
      <c r="E71" s="795" t="s">
        <v>2031</v>
      </c>
      <c r="F71" s="796"/>
      <c r="G71" s="487">
        <v>172</v>
      </c>
    </row>
    <row r="72" spans="1:7" ht="13.15" customHeight="1" x14ac:dyDescent="0.2">
      <c r="A72" s="790" t="s">
        <v>1981</v>
      </c>
      <c r="B72" s="791"/>
      <c r="C72" s="494"/>
      <c r="E72" s="790" t="s">
        <v>2038</v>
      </c>
      <c r="F72" s="791"/>
      <c r="G72" s="495">
        <v>172</v>
      </c>
    </row>
    <row r="73" spans="1:7" ht="13.15" customHeight="1" x14ac:dyDescent="0.2">
      <c r="A73" s="795" t="s">
        <v>1952</v>
      </c>
      <c r="B73" s="796"/>
      <c r="C73" s="487">
        <v>578</v>
      </c>
      <c r="E73" s="790" t="s">
        <v>2039</v>
      </c>
      <c r="F73" s="791"/>
      <c r="G73" s="489"/>
    </row>
    <row r="74" spans="1:7" ht="13.15" customHeight="1" x14ac:dyDescent="0.2">
      <c r="A74" s="790" t="s">
        <v>1982</v>
      </c>
      <c r="B74" s="791"/>
      <c r="C74" s="495">
        <v>578</v>
      </c>
      <c r="E74" s="795" t="s">
        <v>2030</v>
      </c>
      <c r="F74" s="796"/>
      <c r="G74" s="488">
        <v>4320</v>
      </c>
    </row>
    <row r="75" spans="1:7" ht="13.15" customHeight="1" x14ac:dyDescent="0.2">
      <c r="A75" s="790" t="s">
        <v>1983</v>
      </c>
      <c r="B75" s="791"/>
      <c r="C75" s="489"/>
      <c r="E75" s="790" t="s">
        <v>2040</v>
      </c>
      <c r="F75" s="791"/>
      <c r="G75" s="492">
        <v>4320</v>
      </c>
    </row>
    <row r="76" spans="1:7" ht="13.15" customHeight="1" x14ac:dyDescent="0.2">
      <c r="A76" s="795" t="s">
        <v>1950</v>
      </c>
      <c r="B76" s="796"/>
      <c r="C76" s="487">
        <v>560</v>
      </c>
      <c r="E76" s="790" t="s">
        <v>1977</v>
      </c>
      <c r="F76" s="791"/>
      <c r="G76" s="494"/>
    </row>
    <row r="77" spans="1:7" ht="13.15" customHeight="1" x14ac:dyDescent="0.2">
      <c r="A77" s="790" t="s">
        <v>1984</v>
      </c>
      <c r="B77" s="791"/>
      <c r="C77" s="495">
        <v>560</v>
      </c>
      <c r="E77" s="795" t="s">
        <v>1937</v>
      </c>
      <c r="F77" s="796"/>
      <c r="G77" s="488">
        <v>20254.7</v>
      </c>
    </row>
    <row r="78" spans="1:7" ht="13.15" customHeight="1" x14ac:dyDescent="0.2">
      <c r="A78" s="790" t="s">
        <v>1985</v>
      </c>
      <c r="B78" s="791"/>
      <c r="C78" s="489"/>
      <c r="E78" s="795" t="s">
        <v>1954</v>
      </c>
      <c r="F78" s="796"/>
      <c r="G78" s="488">
        <v>11232.5</v>
      </c>
    </row>
    <row r="79" spans="1:7" ht="13.15" customHeight="1" x14ac:dyDescent="0.2">
      <c r="A79" s="795" t="s">
        <v>1919</v>
      </c>
      <c r="B79" s="796"/>
      <c r="C79" s="488">
        <v>4846</v>
      </c>
      <c r="E79" s="790" t="s">
        <v>1978</v>
      </c>
      <c r="F79" s="791"/>
      <c r="G79" s="492">
        <v>31487.200000000001</v>
      </c>
    </row>
    <row r="80" spans="1:7" ht="13.15" customHeight="1" x14ac:dyDescent="0.2">
      <c r="A80" s="795" t="s">
        <v>1935</v>
      </c>
      <c r="B80" s="796"/>
      <c r="C80" s="488">
        <v>1323</v>
      </c>
      <c r="E80" s="790" t="s">
        <v>2041</v>
      </c>
      <c r="F80" s="791"/>
      <c r="G80" s="489"/>
    </row>
    <row r="81" spans="1:9" ht="13.15" customHeight="1" x14ac:dyDescent="0.2">
      <c r="A81" s="790" t="s">
        <v>1986</v>
      </c>
      <c r="B81" s="791"/>
      <c r="C81" s="492">
        <v>6169</v>
      </c>
      <c r="E81" s="795" t="s">
        <v>1954</v>
      </c>
      <c r="F81" s="796"/>
      <c r="G81" s="487">
        <v>352</v>
      </c>
    </row>
    <row r="82" spans="1:9" ht="13.15" customHeight="1" x14ac:dyDescent="0.2">
      <c r="A82" s="790" t="s">
        <v>1987</v>
      </c>
      <c r="B82" s="791"/>
      <c r="C82" s="489"/>
      <c r="E82" s="790" t="s">
        <v>2042</v>
      </c>
      <c r="F82" s="791"/>
      <c r="G82" s="495">
        <v>352</v>
      </c>
    </row>
    <row r="83" spans="1:9" ht="13.15" customHeight="1" x14ac:dyDescent="0.2">
      <c r="A83" s="795" t="s">
        <v>1919</v>
      </c>
      <c r="B83" s="796"/>
      <c r="C83" s="488">
        <v>1924</v>
      </c>
      <c r="E83" s="790" t="s">
        <v>2043</v>
      </c>
      <c r="F83" s="791"/>
      <c r="G83" s="489"/>
    </row>
    <row r="84" spans="1:9" ht="13.15" customHeight="1" x14ac:dyDescent="0.2">
      <c r="A84" s="795" t="s">
        <v>1923</v>
      </c>
      <c r="B84" s="796"/>
      <c r="C84" s="487">
        <v>474</v>
      </c>
      <c r="E84" s="795" t="s">
        <v>1948</v>
      </c>
      <c r="F84" s="796"/>
      <c r="G84" s="487">
        <v>680</v>
      </c>
    </row>
    <row r="85" spans="1:9" ht="13.15" customHeight="1" x14ac:dyDescent="0.2">
      <c r="A85" s="790" t="s">
        <v>1988</v>
      </c>
      <c r="B85" s="791"/>
      <c r="C85" s="492">
        <v>2398</v>
      </c>
      <c r="E85" s="790" t="s">
        <v>2044</v>
      </c>
      <c r="F85" s="791"/>
      <c r="G85" s="495">
        <v>680</v>
      </c>
    </row>
    <row r="86" spans="1:9" x14ac:dyDescent="0.2">
      <c r="A86" s="790" t="s">
        <v>1989</v>
      </c>
      <c r="B86" s="791"/>
      <c r="C86" s="489"/>
      <c r="E86" s="503"/>
      <c r="F86" s="503"/>
      <c r="G86" s="503"/>
    </row>
    <row r="87" spans="1:9" ht="13.15" customHeight="1" x14ac:dyDescent="0.2">
      <c r="A87" s="795" t="s">
        <v>1919</v>
      </c>
      <c r="B87" s="796"/>
      <c r="C87" s="487">
        <v>628</v>
      </c>
      <c r="E87" s="790" t="s">
        <v>1979</v>
      </c>
      <c r="F87" s="791"/>
      <c r="G87" s="494"/>
    </row>
    <row r="88" spans="1:9" ht="13.15" customHeight="1" x14ac:dyDescent="0.2">
      <c r="A88" s="795" t="s">
        <v>1935</v>
      </c>
      <c r="B88" s="796"/>
      <c r="C88" s="487">
        <v>441</v>
      </c>
      <c r="E88" s="795" t="s">
        <v>2020</v>
      </c>
      <c r="F88" s="796"/>
      <c r="G88" s="488">
        <v>2287</v>
      </c>
    </row>
    <row r="89" spans="1:9" ht="13.15" customHeight="1" x14ac:dyDescent="0.2">
      <c r="A89" s="790" t="s">
        <v>1990</v>
      </c>
      <c r="B89" s="791"/>
      <c r="C89" s="492">
        <v>1069</v>
      </c>
      <c r="E89" s="795" t="s">
        <v>1953</v>
      </c>
      <c r="F89" s="796"/>
      <c r="G89" s="488">
        <v>5434</v>
      </c>
    </row>
    <row r="90" spans="1:9" ht="13.15" customHeight="1" x14ac:dyDescent="0.2">
      <c r="A90" s="490"/>
      <c r="B90" s="490"/>
      <c r="C90" s="490"/>
      <c r="E90" s="795" t="s">
        <v>1957</v>
      </c>
      <c r="F90" s="796"/>
      <c r="G90" s="488">
        <v>14580</v>
      </c>
    </row>
    <row r="91" spans="1:9" ht="13.15" customHeight="1" x14ac:dyDescent="0.2">
      <c r="A91" s="790" t="s">
        <v>1991</v>
      </c>
      <c r="B91" s="791"/>
      <c r="C91" s="489"/>
      <c r="E91" s="790" t="s">
        <v>1980</v>
      </c>
      <c r="F91" s="791"/>
      <c r="G91" s="492">
        <v>22301</v>
      </c>
    </row>
    <row r="92" spans="1:9" ht="13.15" customHeight="1" x14ac:dyDescent="0.2">
      <c r="A92" s="795" t="s">
        <v>1917</v>
      </c>
      <c r="B92" s="796"/>
      <c r="C92" s="487">
        <v>500</v>
      </c>
      <c r="E92" s="790" t="s">
        <v>2045</v>
      </c>
      <c r="F92" s="791"/>
      <c r="G92" s="494"/>
    </row>
    <row r="93" spans="1:9" ht="13.15" customHeight="1" x14ac:dyDescent="0.2">
      <c r="A93" s="795" t="s">
        <v>1919</v>
      </c>
      <c r="B93" s="796"/>
      <c r="C93" s="487">
        <v>304</v>
      </c>
      <c r="E93" s="795" t="s">
        <v>1953</v>
      </c>
      <c r="F93" s="796"/>
      <c r="G93" s="487">
        <v>308</v>
      </c>
    </row>
    <row r="94" spans="1:9" ht="13.15" customHeight="1" x14ac:dyDescent="0.2">
      <c r="A94" s="790" t="s">
        <v>1992</v>
      </c>
      <c r="B94" s="791"/>
      <c r="C94" s="495">
        <v>804</v>
      </c>
      <c r="E94" s="790" t="s">
        <v>2046</v>
      </c>
      <c r="F94" s="791"/>
      <c r="G94" s="495">
        <v>308</v>
      </c>
    </row>
    <row r="95" spans="1:9" ht="13.15" customHeight="1" x14ac:dyDescent="0.2">
      <c r="A95" s="790" t="s">
        <v>1993</v>
      </c>
      <c r="B95" s="791"/>
      <c r="C95" s="489"/>
      <c r="E95" s="790" t="s">
        <v>1981</v>
      </c>
      <c r="F95" s="791"/>
      <c r="G95" s="494"/>
    </row>
    <row r="96" spans="1:9" ht="13.15" customHeight="1" x14ac:dyDescent="0.2">
      <c r="A96" s="795" t="s">
        <v>1945</v>
      </c>
      <c r="B96" s="796"/>
      <c r="C96" s="488">
        <v>10595</v>
      </c>
      <c r="E96" s="795" t="s">
        <v>2018</v>
      </c>
      <c r="F96" s="796"/>
      <c r="G96" s="488">
        <v>2111</v>
      </c>
      <c r="I96">
        <v>25</v>
      </c>
    </row>
    <row r="97" spans="1:7" ht="13.15" customHeight="1" x14ac:dyDescent="0.2">
      <c r="A97" s="790" t="s">
        <v>1994</v>
      </c>
      <c r="B97" s="791"/>
      <c r="C97" s="492">
        <v>10595</v>
      </c>
      <c r="E97" s="795" t="s">
        <v>1952</v>
      </c>
      <c r="F97" s="796"/>
      <c r="G97" s="488">
        <v>3964</v>
      </c>
    </row>
    <row r="98" spans="1:7" ht="13.15" customHeight="1" x14ac:dyDescent="0.2">
      <c r="A98" s="790" t="s">
        <v>1995</v>
      </c>
      <c r="B98" s="791"/>
      <c r="C98" s="489"/>
      <c r="E98" s="795" t="s">
        <v>1955</v>
      </c>
      <c r="F98" s="796"/>
      <c r="G98" s="488">
        <v>14098</v>
      </c>
    </row>
    <row r="99" spans="1:7" ht="13.15" customHeight="1" x14ac:dyDescent="0.2">
      <c r="A99" s="795" t="s">
        <v>1943</v>
      </c>
      <c r="B99" s="796"/>
      <c r="C99" s="488">
        <v>15735</v>
      </c>
      <c r="E99" s="790" t="s">
        <v>1982</v>
      </c>
      <c r="F99" s="791"/>
      <c r="G99" s="492">
        <v>20173</v>
      </c>
    </row>
    <row r="100" spans="1:7" ht="13.15" customHeight="1" x14ac:dyDescent="0.2">
      <c r="A100" s="790" t="s">
        <v>1996</v>
      </c>
      <c r="B100" s="791"/>
      <c r="C100" s="492">
        <v>15735</v>
      </c>
      <c r="E100" s="790" t="s">
        <v>1983</v>
      </c>
      <c r="F100" s="791"/>
      <c r="G100" s="489"/>
    </row>
    <row r="101" spans="1:7" ht="13.15" customHeight="1" x14ac:dyDescent="0.2">
      <c r="A101" s="790" t="s">
        <v>1997</v>
      </c>
      <c r="B101" s="791"/>
      <c r="C101" s="489"/>
      <c r="E101" s="795" t="s">
        <v>1950</v>
      </c>
      <c r="F101" s="796"/>
      <c r="G101" s="487">
        <v>140</v>
      </c>
    </row>
    <row r="102" spans="1:7" ht="13.15" customHeight="1" x14ac:dyDescent="0.2">
      <c r="A102" s="795" t="s">
        <v>1921</v>
      </c>
      <c r="B102" s="796"/>
      <c r="C102" s="487">
        <v>873.1</v>
      </c>
      <c r="E102" s="790" t="s">
        <v>1984</v>
      </c>
      <c r="F102" s="791"/>
      <c r="G102" s="495">
        <v>140</v>
      </c>
    </row>
    <row r="103" spans="1:7" ht="13.15" customHeight="1" x14ac:dyDescent="0.2">
      <c r="A103" s="790" t="s">
        <v>1998</v>
      </c>
      <c r="B103" s="791"/>
      <c r="C103" s="495">
        <v>873.1</v>
      </c>
      <c r="E103" s="790" t="s">
        <v>1993</v>
      </c>
      <c r="F103" s="791"/>
      <c r="G103" s="489"/>
    </row>
    <row r="104" spans="1:7" ht="13.15" customHeight="1" x14ac:dyDescent="0.2">
      <c r="A104" s="790" t="s">
        <v>1999</v>
      </c>
      <c r="B104" s="791"/>
      <c r="C104" s="489"/>
      <c r="E104" s="795" t="s">
        <v>1945</v>
      </c>
      <c r="F104" s="796"/>
      <c r="G104" s="487">
        <v>293</v>
      </c>
    </row>
    <row r="105" spans="1:7" ht="13.15" customHeight="1" x14ac:dyDescent="0.2">
      <c r="A105" s="795" t="s">
        <v>1953</v>
      </c>
      <c r="B105" s="796"/>
      <c r="C105" s="488">
        <v>7850</v>
      </c>
      <c r="E105" s="790" t="s">
        <v>1994</v>
      </c>
      <c r="F105" s="791"/>
      <c r="G105" s="495">
        <v>293</v>
      </c>
    </row>
    <row r="106" spans="1:7" ht="13.15" customHeight="1" x14ac:dyDescent="0.2">
      <c r="A106" s="795" t="s">
        <v>1957</v>
      </c>
      <c r="B106" s="796"/>
      <c r="C106" s="487">
        <v>0</v>
      </c>
      <c r="E106" s="790" t="s">
        <v>2047</v>
      </c>
      <c r="F106" s="791"/>
      <c r="G106" s="489"/>
    </row>
    <row r="107" spans="1:7" ht="13.15" customHeight="1" x14ac:dyDescent="0.2">
      <c r="A107" s="790" t="s">
        <v>2000</v>
      </c>
      <c r="B107" s="791"/>
      <c r="C107" s="492">
        <v>7850</v>
      </c>
      <c r="E107" s="795" t="s">
        <v>2022</v>
      </c>
      <c r="F107" s="796"/>
      <c r="G107" s="488">
        <v>1100</v>
      </c>
    </row>
    <row r="108" spans="1:7" ht="13.15" customHeight="1" x14ac:dyDescent="0.2">
      <c r="A108" s="790" t="s">
        <v>2001</v>
      </c>
      <c r="B108" s="791"/>
      <c r="C108" s="489"/>
      <c r="E108" s="795" t="s">
        <v>2023</v>
      </c>
      <c r="F108" s="796"/>
      <c r="G108" s="487">
        <v>5</v>
      </c>
    </row>
    <row r="109" spans="1:7" ht="13.15" customHeight="1" x14ac:dyDescent="0.2">
      <c r="A109" s="795" t="s">
        <v>1927</v>
      </c>
      <c r="B109" s="796"/>
      <c r="C109" s="487">
        <v>728</v>
      </c>
      <c r="E109" s="795" t="s">
        <v>2028</v>
      </c>
      <c r="F109" s="796"/>
      <c r="G109" s="487">
        <v>5</v>
      </c>
    </row>
    <row r="110" spans="1:7" ht="13.15" customHeight="1" x14ac:dyDescent="0.2">
      <c r="A110" s="790" t="s">
        <v>2002</v>
      </c>
      <c r="B110" s="791"/>
      <c r="C110" s="495">
        <v>728</v>
      </c>
      <c r="E110" s="795" t="s">
        <v>2032</v>
      </c>
      <c r="F110" s="796"/>
      <c r="G110" s="487">
        <v>5</v>
      </c>
    </row>
    <row r="111" spans="1:7" ht="13.15" customHeight="1" x14ac:dyDescent="0.2">
      <c r="A111" s="790" t="s">
        <v>2003</v>
      </c>
      <c r="B111" s="791"/>
      <c r="C111" s="494"/>
      <c r="E111" s="795" t="s">
        <v>2035</v>
      </c>
      <c r="F111" s="796"/>
      <c r="G111" s="488">
        <v>36565</v>
      </c>
    </row>
    <row r="112" spans="1:7" ht="13.15" customHeight="1" x14ac:dyDescent="0.2">
      <c r="A112" s="795" t="s">
        <v>1947</v>
      </c>
      <c r="B112" s="796"/>
      <c r="C112" s="488">
        <v>6382.04</v>
      </c>
      <c r="E112" s="790" t="s">
        <v>2048</v>
      </c>
      <c r="F112" s="791"/>
      <c r="G112" s="492">
        <v>37680</v>
      </c>
    </row>
    <row r="113" spans="1:7" ht="13.15" customHeight="1" x14ac:dyDescent="0.2">
      <c r="A113" s="795" t="s">
        <v>1948</v>
      </c>
      <c r="B113" s="796"/>
      <c r="C113" s="488">
        <v>4162.24</v>
      </c>
      <c r="E113" s="790" t="s">
        <v>2049</v>
      </c>
      <c r="F113" s="791"/>
      <c r="G113" s="489"/>
    </row>
    <row r="114" spans="1:7" ht="13.15" customHeight="1" x14ac:dyDescent="0.2">
      <c r="A114" s="790" t="s">
        <v>2004</v>
      </c>
      <c r="B114" s="791"/>
      <c r="C114" s="492">
        <v>10544.28</v>
      </c>
      <c r="E114" s="795" t="s">
        <v>2016</v>
      </c>
      <c r="F114" s="796"/>
      <c r="G114" s="488">
        <v>3091</v>
      </c>
    </row>
    <row r="115" spans="1:7" ht="13.15" customHeight="1" x14ac:dyDescent="0.2">
      <c r="A115" s="790" t="s">
        <v>2005</v>
      </c>
      <c r="B115" s="791"/>
      <c r="C115" s="489"/>
      <c r="E115" s="790" t="s">
        <v>2050</v>
      </c>
      <c r="F115" s="791"/>
      <c r="G115" s="492">
        <v>3091</v>
      </c>
    </row>
    <row r="116" spans="1:7" ht="13.15" customHeight="1" x14ac:dyDescent="0.2">
      <c r="A116" s="795" t="s">
        <v>1952</v>
      </c>
      <c r="B116" s="796"/>
      <c r="C116" s="488">
        <v>6447</v>
      </c>
      <c r="E116" s="790" t="s">
        <v>2051</v>
      </c>
      <c r="F116" s="791"/>
      <c r="G116" s="494"/>
    </row>
    <row r="117" spans="1:7" ht="13.15" customHeight="1" x14ac:dyDescent="0.2">
      <c r="A117" s="795" t="s">
        <v>1955</v>
      </c>
      <c r="B117" s="796"/>
      <c r="C117" s="487">
        <v>0</v>
      </c>
      <c r="E117" s="795" t="s">
        <v>2012</v>
      </c>
      <c r="F117" s="796"/>
      <c r="G117" s="488">
        <v>1200</v>
      </c>
    </row>
    <row r="118" spans="1:7" ht="13.15" customHeight="1" x14ac:dyDescent="0.2">
      <c r="A118" s="790" t="s">
        <v>2006</v>
      </c>
      <c r="B118" s="791"/>
      <c r="C118" s="492">
        <v>6447</v>
      </c>
      <c r="E118" s="790" t="s">
        <v>2052</v>
      </c>
      <c r="F118" s="791"/>
      <c r="G118" s="492">
        <v>1200</v>
      </c>
    </row>
    <row r="119" spans="1:7" x14ac:dyDescent="0.2">
      <c r="A119" s="790" t="s">
        <v>2007</v>
      </c>
      <c r="B119" s="791"/>
      <c r="C119" s="489"/>
      <c r="E119" s="490"/>
      <c r="F119" s="490"/>
      <c r="G119" s="490"/>
    </row>
    <row r="120" spans="1:7" ht="13.15" customHeight="1" x14ac:dyDescent="0.2">
      <c r="A120" s="795" t="s">
        <v>1925</v>
      </c>
      <c r="B120" s="796"/>
      <c r="C120" s="487">
        <v>773</v>
      </c>
      <c r="E120" s="790" t="s">
        <v>2053</v>
      </c>
      <c r="F120" s="791"/>
      <c r="G120" s="489"/>
    </row>
    <row r="121" spans="1:7" ht="13.15" customHeight="1" x14ac:dyDescent="0.2">
      <c r="A121" s="790" t="s">
        <v>2008</v>
      </c>
      <c r="B121" s="791"/>
      <c r="C121" s="495">
        <v>773</v>
      </c>
      <c r="E121" s="795" t="s">
        <v>2014</v>
      </c>
      <c r="F121" s="796"/>
      <c r="G121" s="496">
        <v>4998</v>
      </c>
    </row>
    <row r="122" spans="1:7" ht="13.15" customHeight="1" x14ac:dyDescent="0.2">
      <c r="A122" s="790" t="s">
        <v>1959</v>
      </c>
      <c r="B122" s="791"/>
      <c r="C122" s="492">
        <v>216484.14</v>
      </c>
      <c r="E122" s="790" t="s">
        <v>2054</v>
      </c>
      <c r="F122" s="791"/>
      <c r="G122" s="504">
        <v>4998</v>
      </c>
    </row>
    <row r="123" spans="1:7" x14ac:dyDescent="0.2">
      <c r="E123" s="790" t="s">
        <v>2055</v>
      </c>
      <c r="F123" s="791"/>
      <c r="G123" s="489"/>
    </row>
    <row r="124" spans="1:7" x14ac:dyDescent="0.2">
      <c r="E124" s="795" t="s">
        <v>2014</v>
      </c>
      <c r="F124" s="796"/>
      <c r="G124" s="505">
        <v>221.49</v>
      </c>
    </row>
    <row r="125" spans="1:7" x14ac:dyDescent="0.2">
      <c r="E125" s="790" t="s">
        <v>2056</v>
      </c>
      <c r="F125" s="791"/>
      <c r="G125" s="506">
        <v>221.49</v>
      </c>
    </row>
    <row r="126" spans="1:7" x14ac:dyDescent="0.2">
      <c r="E126" s="790" t="s">
        <v>1995</v>
      </c>
      <c r="F126" s="791"/>
      <c r="G126" s="489"/>
    </row>
    <row r="127" spans="1:7" x14ac:dyDescent="0.2">
      <c r="E127" s="795" t="s">
        <v>1943</v>
      </c>
      <c r="F127" s="796"/>
      <c r="G127" s="505">
        <v>300</v>
      </c>
    </row>
    <row r="128" spans="1:7" x14ac:dyDescent="0.2">
      <c r="E128" s="790" t="s">
        <v>1996</v>
      </c>
      <c r="F128" s="791"/>
      <c r="G128" s="506">
        <v>300</v>
      </c>
    </row>
    <row r="129" spans="5:7" x14ac:dyDescent="0.2">
      <c r="E129" s="790" t="s">
        <v>1999</v>
      </c>
      <c r="F129" s="791"/>
      <c r="G129" s="489"/>
    </row>
    <row r="130" spans="5:7" x14ac:dyDescent="0.2">
      <c r="E130" s="795" t="s">
        <v>1953</v>
      </c>
      <c r="F130" s="796"/>
      <c r="G130" s="496">
        <v>6379</v>
      </c>
    </row>
    <row r="131" spans="5:7" x14ac:dyDescent="0.2">
      <c r="E131" s="795" t="s">
        <v>1957</v>
      </c>
      <c r="F131" s="796"/>
      <c r="G131" s="507">
        <v>143403</v>
      </c>
    </row>
    <row r="132" spans="5:7" x14ac:dyDescent="0.2">
      <c r="E132" s="790" t="s">
        <v>2000</v>
      </c>
      <c r="F132" s="791"/>
      <c r="G132" s="508">
        <v>149782</v>
      </c>
    </row>
    <row r="133" spans="5:7" x14ac:dyDescent="0.2">
      <c r="E133" s="790" t="s">
        <v>2057</v>
      </c>
      <c r="F133" s="791"/>
      <c r="G133" s="489"/>
    </row>
    <row r="134" spans="5:7" x14ac:dyDescent="0.2">
      <c r="E134" s="795" t="s">
        <v>2010</v>
      </c>
      <c r="F134" s="796"/>
      <c r="G134" s="496">
        <v>5126</v>
      </c>
    </row>
    <row r="135" spans="5:7" x14ac:dyDescent="0.2">
      <c r="E135" s="790" t="s">
        <v>2058</v>
      </c>
      <c r="F135" s="791"/>
      <c r="G135" s="504">
        <v>5126</v>
      </c>
    </row>
    <row r="136" spans="5:7" x14ac:dyDescent="0.2">
      <c r="E136" s="790" t="s">
        <v>2005</v>
      </c>
      <c r="F136" s="791"/>
      <c r="G136" s="489"/>
    </row>
    <row r="137" spans="5:7" x14ac:dyDescent="0.2">
      <c r="E137" s="795" t="s">
        <v>1952</v>
      </c>
      <c r="F137" s="796"/>
      <c r="G137" s="496">
        <v>2508</v>
      </c>
    </row>
    <row r="138" spans="5:7" x14ac:dyDescent="0.2">
      <c r="E138" s="795" t="s">
        <v>1955</v>
      </c>
      <c r="F138" s="796"/>
      <c r="G138" s="507">
        <v>154492</v>
      </c>
    </row>
    <row r="139" spans="5:7" x14ac:dyDescent="0.2">
      <c r="E139" s="790" t="s">
        <v>2006</v>
      </c>
      <c r="F139" s="791"/>
      <c r="G139" s="508">
        <v>157000</v>
      </c>
    </row>
    <row r="140" spans="5:7" x14ac:dyDescent="0.2">
      <c r="E140" s="790" t="s">
        <v>1959</v>
      </c>
      <c r="F140" s="791"/>
      <c r="G140" s="509">
        <v>1025160.11</v>
      </c>
    </row>
  </sheetData>
  <mergeCells count="193">
    <mergeCell ref="A30:B30"/>
    <mergeCell ref="A31:B31"/>
    <mergeCell ref="A32:B32"/>
    <mergeCell ref="A33:B33"/>
    <mergeCell ref="A34:B34"/>
    <mergeCell ref="A35:B35"/>
    <mergeCell ref="A42:B42"/>
    <mergeCell ref="A43:B43"/>
    <mergeCell ref="A44:B44"/>
    <mergeCell ref="A45:B45"/>
    <mergeCell ref="A46:B46"/>
    <mergeCell ref="A47:B47"/>
    <mergeCell ref="A36:B36"/>
    <mergeCell ref="A37:B37"/>
    <mergeCell ref="A38:B38"/>
    <mergeCell ref="A39:B39"/>
    <mergeCell ref="A40:B40"/>
    <mergeCell ref="A41:B41"/>
    <mergeCell ref="A54:B54"/>
    <mergeCell ref="A55:B55"/>
    <mergeCell ref="A56:B56"/>
    <mergeCell ref="A58:B58"/>
    <mergeCell ref="A59:B59"/>
    <mergeCell ref="A60:B60"/>
    <mergeCell ref="A48:B48"/>
    <mergeCell ref="A49:B49"/>
    <mergeCell ref="A50:B50"/>
    <mergeCell ref="A51:B51"/>
    <mergeCell ref="A52:B52"/>
    <mergeCell ref="A53:B53"/>
    <mergeCell ref="A67:B67"/>
    <mergeCell ref="A68:B68"/>
    <mergeCell ref="A69:B69"/>
    <mergeCell ref="A70:B70"/>
    <mergeCell ref="A71:B71"/>
    <mergeCell ref="A72:B72"/>
    <mergeCell ref="A61:B61"/>
    <mergeCell ref="A62:B62"/>
    <mergeCell ref="A63:B63"/>
    <mergeCell ref="A64:B64"/>
    <mergeCell ref="A65:B65"/>
    <mergeCell ref="A66:B66"/>
    <mergeCell ref="A79:B79"/>
    <mergeCell ref="A80:B80"/>
    <mergeCell ref="A81:B81"/>
    <mergeCell ref="A82:B82"/>
    <mergeCell ref="A83:B83"/>
    <mergeCell ref="A84:B84"/>
    <mergeCell ref="A73:B73"/>
    <mergeCell ref="A74:B74"/>
    <mergeCell ref="A75:B75"/>
    <mergeCell ref="A76:B76"/>
    <mergeCell ref="A77:B77"/>
    <mergeCell ref="A78:B78"/>
    <mergeCell ref="A92:B92"/>
    <mergeCell ref="A93:B93"/>
    <mergeCell ref="A94:B94"/>
    <mergeCell ref="A95:B95"/>
    <mergeCell ref="A96:B96"/>
    <mergeCell ref="A97:B97"/>
    <mergeCell ref="A85:B85"/>
    <mergeCell ref="A86:B86"/>
    <mergeCell ref="A87:B87"/>
    <mergeCell ref="A88:B88"/>
    <mergeCell ref="A89:B89"/>
    <mergeCell ref="A91:B91"/>
    <mergeCell ref="A106:B106"/>
    <mergeCell ref="A107:B107"/>
    <mergeCell ref="A108:B108"/>
    <mergeCell ref="A109:B109"/>
    <mergeCell ref="A98:B98"/>
    <mergeCell ref="A99:B99"/>
    <mergeCell ref="A100:B100"/>
    <mergeCell ref="A101:B101"/>
    <mergeCell ref="A102:B102"/>
    <mergeCell ref="A103:B103"/>
    <mergeCell ref="A122:B122"/>
    <mergeCell ref="E8:E9"/>
    <mergeCell ref="F8:F9"/>
    <mergeCell ref="E10:E11"/>
    <mergeCell ref="F10:F11"/>
    <mergeCell ref="E12:E13"/>
    <mergeCell ref="F12:F13"/>
    <mergeCell ref="E44:F44"/>
    <mergeCell ref="E45:F45"/>
    <mergeCell ref="E46:F46"/>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04:B104"/>
    <mergeCell ref="A105:B105"/>
    <mergeCell ref="E54:F54"/>
    <mergeCell ref="E55:F55"/>
    <mergeCell ref="E56:F56"/>
    <mergeCell ref="E57:F57"/>
    <mergeCell ref="E58:F58"/>
    <mergeCell ref="E59:F59"/>
    <mergeCell ref="E47:F47"/>
    <mergeCell ref="E48:F48"/>
    <mergeCell ref="E49:F49"/>
    <mergeCell ref="E50:F50"/>
    <mergeCell ref="E51:F51"/>
    <mergeCell ref="E52:F52"/>
    <mergeCell ref="E66:F66"/>
    <mergeCell ref="E67:F67"/>
    <mergeCell ref="E68:F68"/>
    <mergeCell ref="E69:F69"/>
    <mergeCell ref="E70:F70"/>
    <mergeCell ref="E71:F71"/>
    <mergeCell ref="E60:F60"/>
    <mergeCell ref="E61:F61"/>
    <mergeCell ref="E62:F62"/>
    <mergeCell ref="E63:F63"/>
    <mergeCell ref="E64:F64"/>
    <mergeCell ref="E65:F65"/>
    <mergeCell ref="E78:F78"/>
    <mergeCell ref="E79:F79"/>
    <mergeCell ref="E80:F80"/>
    <mergeCell ref="E81:F81"/>
    <mergeCell ref="E82:F82"/>
    <mergeCell ref="E83:F83"/>
    <mergeCell ref="E72:F72"/>
    <mergeCell ref="E73:F73"/>
    <mergeCell ref="E74:F74"/>
    <mergeCell ref="E75:F75"/>
    <mergeCell ref="E76:F76"/>
    <mergeCell ref="E77:F77"/>
    <mergeCell ref="E91:F91"/>
    <mergeCell ref="E92:F92"/>
    <mergeCell ref="E93:F93"/>
    <mergeCell ref="E94:F94"/>
    <mergeCell ref="E95:F95"/>
    <mergeCell ref="E96:F96"/>
    <mergeCell ref="E84:F84"/>
    <mergeCell ref="E85:F85"/>
    <mergeCell ref="E87:F87"/>
    <mergeCell ref="E88:F88"/>
    <mergeCell ref="E89:F89"/>
    <mergeCell ref="E90:F90"/>
    <mergeCell ref="E103:F103"/>
    <mergeCell ref="E104:F104"/>
    <mergeCell ref="E105:F105"/>
    <mergeCell ref="E106:F106"/>
    <mergeCell ref="E107:F107"/>
    <mergeCell ref="E108:F108"/>
    <mergeCell ref="E97:F97"/>
    <mergeCell ref="E98:F98"/>
    <mergeCell ref="E99:F99"/>
    <mergeCell ref="E100:F100"/>
    <mergeCell ref="E101:F101"/>
    <mergeCell ref="E102:F102"/>
    <mergeCell ref="E118:F118"/>
    <mergeCell ref="E120:F120"/>
    <mergeCell ref="E121:F121"/>
    <mergeCell ref="E109:F109"/>
    <mergeCell ref="E110:F110"/>
    <mergeCell ref="E111:F111"/>
    <mergeCell ref="E112:F112"/>
    <mergeCell ref="E113:F113"/>
    <mergeCell ref="E114:F114"/>
    <mergeCell ref="E140:F140"/>
    <mergeCell ref="I2:I4"/>
    <mergeCell ref="L6:L8"/>
    <mergeCell ref="E134:F134"/>
    <mergeCell ref="E135:F135"/>
    <mergeCell ref="E136:F136"/>
    <mergeCell ref="E137:F137"/>
    <mergeCell ref="E138:F138"/>
    <mergeCell ref="E139:F139"/>
    <mergeCell ref="E128:F128"/>
    <mergeCell ref="E129:F129"/>
    <mergeCell ref="E130:F130"/>
    <mergeCell ref="E131:F131"/>
    <mergeCell ref="E132:F132"/>
    <mergeCell ref="E133:F133"/>
    <mergeCell ref="E122:F122"/>
    <mergeCell ref="E123:F123"/>
    <mergeCell ref="E124:F124"/>
    <mergeCell ref="E125:F125"/>
    <mergeCell ref="E126:F126"/>
    <mergeCell ref="E127:F127"/>
    <mergeCell ref="E115:F115"/>
    <mergeCell ref="E116:F116"/>
    <mergeCell ref="E117:F1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FB9C-736E-43C4-990B-AB95E8FCF672}">
  <sheetPr>
    <pageSetUpPr fitToPage="1"/>
  </sheetPr>
  <dimension ref="A1:O65"/>
  <sheetViews>
    <sheetView showGridLines="0" topLeftCell="A31" workbookViewId="0">
      <selection activeCell="F33" sqref="F33"/>
    </sheetView>
  </sheetViews>
  <sheetFormatPr defaultRowHeight="12.75" x14ac:dyDescent="0.2"/>
  <cols>
    <col min="1" max="1" width="34.710937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18.7109375" customWidth="1"/>
    <col min="14" max="14" width="14" bestFit="1" customWidth="1"/>
    <col min="15" max="15" width="15" bestFit="1" customWidth="1"/>
  </cols>
  <sheetData>
    <row r="1" spans="1:15" ht="115.15" customHeight="1" thickBot="1" x14ac:dyDescent="0.25">
      <c r="A1" s="775"/>
      <c r="B1" s="775"/>
      <c r="C1" s="775"/>
      <c r="D1" s="775"/>
      <c r="E1" s="775"/>
      <c r="F1" s="775"/>
      <c r="G1" s="775"/>
      <c r="H1" s="775"/>
      <c r="I1" s="775"/>
      <c r="J1" s="775"/>
      <c r="K1" s="775"/>
      <c r="L1" s="775"/>
      <c r="M1" s="776"/>
    </row>
    <row r="2" spans="1:15" ht="16.5" thickBot="1" x14ac:dyDescent="0.3">
      <c r="A2" s="32">
        <v>45505</v>
      </c>
      <c r="B2" s="33"/>
      <c r="C2" s="33"/>
      <c r="D2" s="33"/>
      <c r="E2" s="33"/>
      <c r="F2" s="33"/>
      <c r="G2" s="33"/>
      <c r="H2" s="33"/>
      <c r="I2" s="33"/>
      <c r="J2" s="33"/>
      <c r="K2" s="33"/>
      <c r="L2" s="33"/>
      <c r="M2" s="34" t="s">
        <v>234</v>
      </c>
    </row>
    <row r="3" spans="1:15" ht="16.5" thickBot="1" x14ac:dyDescent="0.25">
      <c r="A3" s="35"/>
      <c r="B3" s="777" t="s">
        <v>235</v>
      </c>
      <c r="C3" s="777"/>
      <c r="D3" s="778"/>
      <c r="E3" s="777" t="s">
        <v>135</v>
      </c>
      <c r="F3" s="777"/>
      <c r="G3" s="778"/>
      <c r="H3" s="777" t="s">
        <v>236</v>
      </c>
      <c r="I3" s="777"/>
      <c r="J3" s="778"/>
      <c r="K3" s="777" t="s">
        <v>136</v>
      </c>
      <c r="L3" s="777"/>
      <c r="M3" s="779"/>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f>'08 Data Dump'!P167</f>
        <v>2</v>
      </c>
      <c r="C5" s="208">
        <f>'08 Data Dump'!P167</f>
        <v>2</v>
      </c>
      <c r="D5" s="107">
        <f>'08 Data Dump'!R167</f>
        <v>163751.93</v>
      </c>
      <c r="E5" s="214">
        <v>0</v>
      </c>
      <c r="F5" s="215">
        <v>0</v>
      </c>
      <c r="G5" s="4">
        <v>0</v>
      </c>
      <c r="H5" s="221">
        <f>SUM(B5+'July Report'!H5)</f>
        <v>5</v>
      </c>
      <c r="I5" s="221">
        <f>SUM(C5+'July Report'!I5)</f>
        <v>5</v>
      </c>
      <c r="J5" s="104">
        <f>SUM(D5+'July Report'!J5)</f>
        <v>332428.63</v>
      </c>
      <c r="K5" s="214">
        <f>SUM('July Report'!K5+'Aug Report'!E5)</f>
        <v>7</v>
      </c>
      <c r="L5" s="214">
        <f>SUM('July Report'!L5+'Aug Report'!F5)</f>
        <v>7</v>
      </c>
      <c r="M5" s="88">
        <f>SUM('July Report'!M5+'Aug Report'!G5)</f>
        <v>601157.75</v>
      </c>
      <c r="N5" s="21"/>
    </row>
    <row r="6" spans="1:15" ht="15" x14ac:dyDescent="0.2">
      <c r="A6" s="41" t="s">
        <v>41</v>
      </c>
      <c r="B6" s="208">
        <f>'08 Data Dump'!P166</f>
        <v>4</v>
      </c>
      <c r="C6" s="208">
        <f>'08 Data Dump'!P166</f>
        <v>4</v>
      </c>
      <c r="D6" s="428">
        <f>'08 Data Dump'!R166</f>
        <v>599301.65</v>
      </c>
      <c r="E6" s="216">
        <v>11</v>
      </c>
      <c r="F6" s="215">
        <v>11</v>
      </c>
      <c r="G6" s="4">
        <v>1654224.8099999996</v>
      </c>
      <c r="H6" s="211">
        <f>SUM(B6+'July Report'!H6)</f>
        <v>16</v>
      </c>
      <c r="I6" s="211">
        <f>SUM(C6+'July Report'!I6)</f>
        <v>16</v>
      </c>
      <c r="J6" s="105">
        <f>SUM(D6+'July Report'!J6)</f>
        <v>1871509.5799999996</v>
      </c>
      <c r="K6" s="216">
        <f>SUM('July Report'!K6+'Aug Report'!E6)</f>
        <v>17</v>
      </c>
      <c r="L6" s="216">
        <f>SUM('July Report'!L6+'Aug Report'!F6)</f>
        <v>17</v>
      </c>
      <c r="M6" s="89">
        <f>SUM('July Report'!M6+'Aug Report'!G6)</f>
        <v>2304433.6199999996</v>
      </c>
    </row>
    <row r="7" spans="1:15" ht="15" x14ac:dyDescent="0.2">
      <c r="A7" s="41" t="s">
        <v>5</v>
      </c>
      <c r="B7" s="209">
        <v>0</v>
      </c>
      <c r="C7" s="210">
        <v>0</v>
      </c>
      <c r="D7" s="107">
        <v>0</v>
      </c>
      <c r="E7" s="216">
        <v>0</v>
      </c>
      <c r="F7" s="217">
        <v>0</v>
      </c>
      <c r="G7" s="4">
        <v>0</v>
      </c>
      <c r="H7" s="211">
        <f>SUM(B7+'July Report'!H7)</f>
        <v>2</v>
      </c>
      <c r="I7" s="211">
        <f>SUM(C7+'July Report'!I7)</f>
        <v>4</v>
      </c>
      <c r="J7" s="105">
        <f>SUM(D7+'July Report'!J7)</f>
        <v>350457.7</v>
      </c>
      <c r="K7" s="216">
        <f>SUM('July Report'!K7+'Aug Report'!E7)</f>
        <v>0</v>
      </c>
      <c r="L7" s="216">
        <f>SUM('July Report'!L7+'Aug Report'!F7)</f>
        <v>0</v>
      </c>
      <c r="M7" s="89">
        <f>SUM('July Report'!M7+'Aug Report'!G7)</f>
        <v>0</v>
      </c>
      <c r="N7" s="21"/>
    </row>
    <row r="8" spans="1:15" ht="15" x14ac:dyDescent="0.2">
      <c r="A8" s="41" t="s">
        <v>39</v>
      </c>
      <c r="B8" s="209">
        <f>'08 Data Dump'!G175</f>
        <v>2</v>
      </c>
      <c r="C8" s="209">
        <f>'08 Data Dump'!F175</f>
        <v>24</v>
      </c>
      <c r="D8" s="429">
        <f>'08 Data Dump'!N175</f>
        <v>1134778.1200000001</v>
      </c>
      <c r="E8" s="216">
        <v>3</v>
      </c>
      <c r="F8" s="217">
        <v>26</v>
      </c>
      <c r="G8" s="5">
        <v>881417.04</v>
      </c>
      <c r="H8" s="211">
        <f>SUM(B8+'July Report'!H8)</f>
        <v>13</v>
      </c>
      <c r="I8" s="211">
        <f>SUM(C8+'July Report'!I8)</f>
        <v>128</v>
      </c>
      <c r="J8" s="105">
        <f>SUM(D8+'July Report'!J8)</f>
        <v>14312532.800000001</v>
      </c>
      <c r="K8" s="216">
        <f>SUM('July Report'!K8+'Aug Report'!E8)</f>
        <v>4</v>
      </c>
      <c r="L8" s="216">
        <f>SUM('July Report'!L8+'Aug Report'!F8)</f>
        <v>42</v>
      </c>
      <c r="M8" s="89">
        <f>SUM('July Report'!M8+'Aug Report'!G8)</f>
        <v>1657241.28</v>
      </c>
    </row>
    <row r="9" spans="1:15" ht="15" x14ac:dyDescent="0.2">
      <c r="A9" s="41" t="s">
        <v>40</v>
      </c>
      <c r="B9" s="211">
        <v>0</v>
      </c>
      <c r="C9" s="211">
        <v>0</v>
      </c>
      <c r="D9" s="109">
        <v>0</v>
      </c>
      <c r="E9" s="216">
        <v>0</v>
      </c>
      <c r="F9" s="218">
        <v>0</v>
      </c>
      <c r="G9" s="5">
        <v>0</v>
      </c>
      <c r="H9" s="211">
        <f>SUM(B9+'July Report'!H9)</f>
        <v>0</v>
      </c>
      <c r="I9" s="211">
        <f>SUM(C9+'July Report'!I9)</f>
        <v>0</v>
      </c>
      <c r="J9" s="105">
        <f>SUM(D9+'July Report'!J9)</f>
        <v>0</v>
      </c>
      <c r="K9" s="216">
        <f>SUM('July Report'!K9+'Aug Report'!E9)</f>
        <v>0</v>
      </c>
      <c r="L9" s="216">
        <f>SUM('July Report'!L9+'Aug Report'!F9)</f>
        <v>0</v>
      </c>
      <c r="M9" s="89">
        <f>SUM('July Report'!M9+'Aug Report'!G9)</f>
        <v>0</v>
      </c>
    </row>
    <row r="10" spans="1:15" ht="15" x14ac:dyDescent="0.2">
      <c r="A10" s="41" t="s">
        <v>43</v>
      </c>
      <c r="B10" s="211">
        <v>0</v>
      </c>
      <c r="C10" s="211">
        <v>0</v>
      </c>
      <c r="D10" s="109">
        <v>0</v>
      </c>
      <c r="E10" s="216">
        <v>10</v>
      </c>
      <c r="F10" s="215">
        <v>10</v>
      </c>
      <c r="G10" s="4">
        <v>513273.39999999991</v>
      </c>
      <c r="H10" s="211">
        <f>SUM(B10+'July Report'!H10)</f>
        <v>4</v>
      </c>
      <c r="I10" s="211">
        <f>SUM(C10+'July Report'!I10)</f>
        <v>4</v>
      </c>
      <c r="J10" s="105">
        <f>SUM(D10+'July Report'!J10)</f>
        <v>329994.03000000003</v>
      </c>
      <c r="K10" s="216">
        <f>SUM('July Report'!K10+'Aug Report'!E10)</f>
        <v>10</v>
      </c>
      <c r="L10" s="216">
        <f>SUM('July Report'!L10+'Aug Report'!F10)</f>
        <v>10</v>
      </c>
      <c r="M10" s="89">
        <f>SUM('July Report'!M10+'Aug Report'!G10)</f>
        <v>513273.39999999991</v>
      </c>
    </row>
    <row r="11" spans="1:15" ht="15" x14ac:dyDescent="0.2">
      <c r="A11" s="41" t="s">
        <v>37</v>
      </c>
      <c r="B11" s="211">
        <v>0</v>
      </c>
      <c r="C11" s="211">
        <v>0</v>
      </c>
      <c r="D11" s="109">
        <v>0</v>
      </c>
      <c r="E11" s="216">
        <v>4</v>
      </c>
      <c r="F11" s="215">
        <v>4</v>
      </c>
      <c r="G11" s="5">
        <v>365712</v>
      </c>
      <c r="H11" s="211">
        <f>SUM(B11+'July Report'!H11)</f>
        <v>0</v>
      </c>
      <c r="I11" s="211">
        <f>SUM(C11+'July Report'!I11)</f>
        <v>0</v>
      </c>
      <c r="J11" s="105">
        <f>SUM(D11+'July Report'!J11)</f>
        <v>0</v>
      </c>
      <c r="K11" s="216">
        <f>SUM('July Report'!K11+'Aug Report'!E11)</f>
        <v>4</v>
      </c>
      <c r="L11" s="216">
        <f>SUM('July Report'!L11+'Aug Report'!F11)</f>
        <v>4</v>
      </c>
      <c r="M11" s="89">
        <f>SUM('July Report'!M11+'Aug Report'!G11)</f>
        <v>365712</v>
      </c>
      <c r="O11" s="21"/>
    </row>
    <row r="12" spans="1:15" ht="15" x14ac:dyDescent="0.2">
      <c r="A12" s="41" t="s">
        <v>38</v>
      </c>
      <c r="B12" s="211">
        <v>0</v>
      </c>
      <c r="C12" s="211">
        <v>0</v>
      </c>
      <c r="D12" s="109">
        <v>0</v>
      </c>
      <c r="E12" s="216">
        <v>0</v>
      </c>
      <c r="F12" s="218">
        <v>0</v>
      </c>
      <c r="G12" s="5">
        <v>0</v>
      </c>
      <c r="H12" s="211">
        <f>SUM(B12+'July Report'!H12)</f>
        <v>0</v>
      </c>
      <c r="I12" s="211">
        <f>SUM(C12+'July Report'!I12)</f>
        <v>0</v>
      </c>
      <c r="J12" s="105">
        <f>SUM(D12+'July Report'!J12)</f>
        <v>0</v>
      </c>
      <c r="K12" s="216">
        <f>SUM('July Report'!K12+'Aug Report'!E12)</f>
        <v>0</v>
      </c>
      <c r="L12" s="216">
        <f>SUM('July Report'!L12+'Aug Report'!F12)</f>
        <v>0</v>
      </c>
      <c r="M12" s="89">
        <f>SUM('July Report'!M12+'Aug Report'!G12)</f>
        <v>0</v>
      </c>
    </row>
    <row r="13" spans="1:15" ht="15" x14ac:dyDescent="0.2">
      <c r="A13" s="42" t="s">
        <v>6</v>
      </c>
      <c r="B13" s="211">
        <v>4</v>
      </c>
      <c r="C13" s="208">
        <v>4</v>
      </c>
      <c r="D13" s="109">
        <f>'08 Data Dump'!N180</f>
        <v>32311.279999999999</v>
      </c>
      <c r="E13" s="216">
        <v>1</v>
      </c>
      <c r="F13" s="215">
        <v>1</v>
      </c>
      <c r="G13" s="4">
        <v>6871.15</v>
      </c>
      <c r="H13" s="211">
        <f>SUM(B13+'July Report'!H13)</f>
        <v>9</v>
      </c>
      <c r="I13" s="211">
        <f>SUM(C13+'July Report'!I13)</f>
        <v>9</v>
      </c>
      <c r="J13" s="105">
        <f>SUM(D13+'July Report'!J13)</f>
        <v>85862.14</v>
      </c>
      <c r="K13" s="216">
        <f>SUM('July Report'!K13+'Aug Report'!E13)</f>
        <v>4</v>
      </c>
      <c r="L13" s="216">
        <f>SUM('July Report'!L13+'Aug Report'!F13)</f>
        <v>4</v>
      </c>
      <c r="M13" s="89">
        <f>SUM('July Report'!M13+'Aug Report'!G13)</f>
        <v>110577.60999999999</v>
      </c>
    </row>
    <row r="14" spans="1:15" ht="15" x14ac:dyDescent="0.2">
      <c r="A14" s="41" t="s">
        <v>7</v>
      </c>
      <c r="B14" s="211">
        <v>0</v>
      </c>
      <c r="C14" s="208">
        <v>0</v>
      </c>
      <c r="D14" s="109">
        <v>0</v>
      </c>
      <c r="E14" s="216">
        <v>0</v>
      </c>
      <c r="F14" s="215">
        <v>0</v>
      </c>
      <c r="G14" s="5">
        <v>0</v>
      </c>
      <c r="H14" s="211">
        <f>SUM(B14+'July Report'!H14)</f>
        <v>0</v>
      </c>
      <c r="I14" s="211">
        <f>SUM(C14+'July Report'!I14)</f>
        <v>0</v>
      </c>
      <c r="J14" s="105">
        <f>SUM(D14+'July Report'!J14)</f>
        <v>0</v>
      </c>
      <c r="K14" s="216">
        <f>SUM('July Report'!K14+'Aug Report'!E14)</f>
        <v>0</v>
      </c>
      <c r="L14" s="216">
        <f>SUM('July Report'!L14+'Aug Report'!F14)</f>
        <v>0</v>
      </c>
      <c r="M14" s="89">
        <f>SUM('July Report'!M14+'Aug Report'!G14)</f>
        <v>0</v>
      </c>
    </row>
    <row r="15" spans="1:15" ht="15" x14ac:dyDescent="0.2">
      <c r="A15" s="41" t="s">
        <v>8</v>
      </c>
      <c r="B15" s="212">
        <v>3</v>
      </c>
      <c r="C15" s="208">
        <v>3</v>
      </c>
      <c r="D15" s="108">
        <f>'08 Data Dump'!N184</f>
        <v>6405299.25</v>
      </c>
      <c r="E15" s="216">
        <v>6</v>
      </c>
      <c r="F15" s="215">
        <v>6</v>
      </c>
      <c r="G15" s="5">
        <v>11631042.65</v>
      </c>
      <c r="H15" s="211">
        <f>SUM(B15+'July Report'!H15)</f>
        <v>6</v>
      </c>
      <c r="I15" s="211">
        <f>SUM(C15+'July Report'!I15)</f>
        <v>6</v>
      </c>
      <c r="J15" s="105">
        <f>SUM(D15+'July Report'!J15)</f>
        <v>6716566.4500000002</v>
      </c>
      <c r="K15" s="216">
        <f>SUM('July Report'!K15+'Aug Report'!E15)</f>
        <v>8</v>
      </c>
      <c r="L15" s="216">
        <f>SUM('July Report'!L15+'Aug Report'!F15)</f>
        <v>8</v>
      </c>
      <c r="M15" s="89">
        <f>SUM('July Report'!M15+'Aug Report'!G15)</f>
        <v>12013709.450000001</v>
      </c>
    </row>
    <row r="16" spans="1:15" ht="15" x14ac:dyDescent="0.2">
      <c r="A16" s="41" t="s">
        <v>9</v>
      </c>
      <c r="B16" s="209">
        <v>0</v>
      </c>
      <c r="C16" s="208">
        <v>0</v>
      </c>
      <c r="D16" s="110">
        <v>0</v>
      </c>
      <c r="E16" s="216">
        <v>0</v>
      </c>
      <c r="F16" s="215">
        <v>0</v>
      </c>
      <c r="G16" s="6">
        <v>0</v>
      </c>
      <c r="H16" s="211">
        <f>SUM(B16+'July Report'!H16)</f>
        <v>0</v>
      </c>
      <c r="I16" s="211">
        <f>SUM(C16+'July Report'!I16)</f>
        <v>0</v>
      </c>
      <c r="J16" s="105">
        <f>SUM(D16+'July Report'!J16)</f>
        <v>0</v>
      </c>
      <c r="K16" s="216">
        <f>SUM('July Report'!K16+'Aug Report'!E16)</f>
        <v>0</v>
      </c>
      <c r="L16" s="216">
        <f>SUM('July Report'!L16+'Aug Report'!F16)</f>
        <v>0</v>
      </c>
      <c r="M16" s="89">
        <f>SUM('July Report'!M16+'Aug Report'!G16)</f>
        <v>0</v>
      </c>
    </row>
    <row r="17" spans="1:13" ht="15" x14ac:dyDescent="0.2">
      <c r="A17" s="41" t="s">
        <v>10</v>
      </c>
      <c r="B17" s="209">
        <v>0</v>
      </c>
      <c r="C17" s="208">
        <v>0</v>
      </c>
      <c r="D17" s="110">
        <v>0</v>
      </c>
      <c r="E17" s="216">
        <v>0</v>
      </c>
      <c r="F17" s="215">
        <v>0</v>
      </c>
      <c r="G17" s="5">
        <v>0</v>
      </c>
      <c r="H17" s="211">
        <f>SUM(B17+'July Report'!H17)</f>
        <v>0</v>
      </c>
      <c r="I17" s="211">
        <f>SUM(C17+'July Report'!I17)</f>
        <v>0</v>
      </c>
      <c r="J17" s="105">
        <f>SUM(D17+'July Report'!J17)</f>
        <v>0</v>
      </c>
      <c r="K17" s="216">
        <f>SUM('July Report'!K17+'Aug Report'!E17)</f>
        <v>0</v>
      </c>
      <c r="L17" s="216">
        <f>SUM('July Report'!L17+'Aug Report'!F17)</f>
        <v>0</v>
      </c>
      <c r="M17" s="89">
        <f>SUM('July Report'!M17+'Aug Report'!G17)</f>
        <v>0</v>
      </c>
    </row>
    <row r="18" spans="1:13" ht="15.75" thickBot="1" x14ac:dyDescent="0.25">
      <c r="A18" s="43" t="s">
        <v>11</v>
      </c>
      <c r="B18" s="209">
        <v>0</v>
      </c>
      <c r="C18" s="208">
        <v>0</v>
      </c>
      <c r="D18" s="110">
        <v>0</v>
      </c>
      <c r="E18" s="219">
        <v>0</v>
      </c>
      <c r="F18" s="215">
        <v>0</v>
      </c>
      <c r="G18" s="7">
        <v>0</v>
      </c>
      <c r="H18" s="222">
        <f>SUM(B18+'July Report'!H18)</f>
        <v>0</v>
      </c>
      <c r="I18" s="222">
        <f>SUM(C18+'July Report'!I18)</f>
        <v>0</v>
      </c>
      <c r="J18" s="106">
        <f>SUM(D18+'July Report'!J18)</f>
        <v>0</v>
      </c>
      <c r="K18" s="219">
        <f>SUM('July Report'!K18+'Aug Report'!E18)</f>
        <v>0</v>
      </c>
      <c r="L18" s="219">
        <f>SUM('July Report'!L18+'Aug Report'!F18)</f>
        <v>0</v>
      </c>
      <c r="M18" s="90">
        <f>SUM('July Report'!M18+'Aug Report'!G18)</f>
        <v>0</v>
      </c>
    </row>
    <row r="19" spans="1:13" ht="16.5" thickBot="1" x14ac:dyDescent="0.3">
      <c r="A19" s="44" t="s">
        <v>12</v>
      </c>
      <c r="B19" s="213">
        <f t="shared" ref="B19:G19" si="0">SUM(B5:B18)</f>
        <v>15</v>
      </c>
      <c r="C19" s="213">
        <f t="shared" si="0"/>
        <v>37</v>
      </c>
      <c r="D19" s="76">
        <f t="shared" si="0"/>
        <v>8335442.2300000004</v>
      </c>
      <c r="E19" s="220">
        <f t="shared" si="0"/>
        <v>35</v>
      </c>
      <c r="F19" s="220">
        <f t="shared" si="0"/>
        <v>58</v>
      </c>
      <c r="G19" s="78">
        <f t="shared" si="0"/>
        <v>15052541.050000001</v>
      </c>
      <c r="H19" s="213">
        <f t="shared" ref="H19:M19" si="1">SUM(H5:H18)</f>
        <v>55</v>
      </c>
      <c r="I19" s="213">
        <f t="shared" si="1"/>
        <v>172</v>
      </c>
      <c r="J19" s="76">
        <f t="shared" si="1"/>
        <v>23999351.330000002</v>
      </c>
      <c r="K19" s="220">
        <f t="shared" si="1"/>
        <v>54</v>
      </c>
      <c r="L19" s="220">
        <f t="shared" si="1"/>
        <v>92</v>
      </c>
      <c r="M19" s="78">
        <f t="shared" si="1"/>
        <v>17566105.109999999</v>
      </c>
    </row>
    <row r="20" spans="1:13" ht="15.75" thickBot="1" x14ac:dyDescent="0.25">
      <c r="A20" s="45"/>
      <c r="B20" s="45"/>
      <c r="C20" s="45"/>
      <c r="D20" s="45"/>
      <c r="E20" s="45"/>
      <c r="F20" s="45"/>
      <c r="G20" s="45"/>
      <c r="H20" s="45"/>
      <c r="I20" s="45"/>
      <c r="J20" s="45"/>
      <c r="K20" s="45"/>
      <c r="L20" s="45"/>
      <c r="M20" s="45"/>
    </row>
    <row r="21" spans="1:13"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3" ht="15" x14ac:dyDescent="0.2">
      <c r="A22" s="49" t="s">
        <v>44</v>
      </c>
      <c r="B22" s="120"/>
      <c r="C22" s="223">
        <f>'08 Data Dump'!B165</f>
        <v>131</v>
      </c>
      <c r="D22" s="141">
        <f>'08 Data Dump'!N165</f>
        <v>2113682.7199999997</v>
      </c>
      <c r="E22" s="125"/>
      <c r="F22" s="227">
        <v>57</v>
      </c>
      <c r="G22" s="128">
        <v>1152253.53</v>
      </c>
      <c r="H22" s="123"/>
      <c r="I22" s="223">
        <f>SUM(C22+'July Report'!I22)</f>
        <v>194</v>
      </c>
      <c r="J22" s="144">
        <f>SUM(D22+'July Report'!J22)</f>
        <v>7171791.0499999998</v>
      </c>
      <c r="K22" s="232"/>
      <c r="L22" s="233" cm="1">
        <f t="array" ref="L22">SUM('July Report'!L22:L22+'Aug Report'!F22:F22)</f>
        <v>129</v>
      </c>
      <c r="M22" s="140">
        <f>SUM('July Report'!M22+'Aug Report'!G22)</f>
        <v>2709573.3899999997</v>
      </c>
    </row>
    <row r="23" spans="1:13" ht="15" x14ac:dyDescent="0.2">
      <c r="A23" s="50" t="s">
        <v>13</v>
      </c>
      <c r="B23" s="121"/>
      <c r="C23" s="224">
        <f>'08 Data Dump'!B33</f>
        <v>31</v>
      </c>
      <c r="D23" s="142">
        <f>'08 Data Dump'!N33</f>
        <v>39148474.549999997</v>
      </c>
      <c r="E23" s="126"/>
      <c r="F23" s="228">
        <v>15</v>
      </c>
      <c r="G23" s="9">
        <v>1028239.65</v>
      </c>
      <c r="H23" s="121"/>
      <c r="I23" s="224">
        <f>SUM(C23+'July Report'!I23)</f>
        <v>53</v>
      </c>
      <c r="J23" s="145">
        <f>SUM(D23+'July Report'!J23)</f>
        <v>48157902.420000002</v>
      </c>
      <c r="K23" s="234"/>
      <c r="L23" s="235" cm="1">
        <f t="array" ref="L23">SUM('July Report'!L23:L23+'Aug Report'!F23:F23)</f>
        <v>48</v>
      </c>
      <c r="M23" s="140">
        <f>SUM('July Report'!M23+'Aug Report'!G23)</f>
        <v>13871885.75</v>
      </c>
    </row>
    <row r="24" spans="1:13" ht="15.75" thickBot="1" x14ac:dyDescent="0.25">
      <c r="A24" s="51" t="s">
        <v>47</v>
      </c>
      <c r="B24" s="122"/>
      <c r="C24" s="225">
        <v>2</v>
      </c>
      <c r="D24" s="143">
        <f>'08 Data Dump'!Z12</f>
        <v>1622950</v>
      </c>
      <c r="E24" s="127"/>
      <c r="F24" s="229">
        <v>0</v>
      </c>
      <c r="G24" s="10">
        <v>0</v>
      </c>
      <c r="H24" s="124"/>
      <c r="I24" s="231">
        <f>SUM(C24+'July Report'!I24)</f>
        <v>3</v>
      </c>
      <c r="J24" s="146">
        <f>SUM(D24+'July Report'!J24)</f>
        <v>1921880.32</v>
      </c>
      <c r="K24" s="236"/>
      <c r="L24" s="237" cm="1">
        <f t="array" ref="L24">SUM('July Report'!L24:L24+'Aug Report'!F24:F24)</f>
        <v>0</v>
      </c>
      <c r="M24" s="140">
        <f>SUM('July Report'!M24+'Aug Report'!G24)</f>
        <v>0</v>
      </c>
    </row>
    <row r="25" spans="1:13" ht="16.5" thickBot="1" x14ac:dyDescent="0.3">
      <c r="A25" s="52" t="s">
        <v>14</v>
      </c>
      <c r="B25" s="119"/>
      <c r="C25" s="226">
        <f>SUM(C22:C24)</f>
        <v>164</v>
      </c>
      <c r="D25" s="79">
        <f>SUM(D22:D24)</f>
        <v>42885107.269999996</v>
      </c>
      <c r="E25" s="116"/>
      <c r="F25" s="230">
        <f>SUM(F22:F24)</f>
        <v>72</v>
      </c>
      <c r="G25" s="80">
        <f>SUM(G22:G24)</f>
        <v>2180493.1800000002</v>
      </c>
      <c r="H25" s="119"/>
      <c r="I25" s="226">
        <f>SUM(I22:I24)</f>
        <v>250</v>
      </c>
      <c r="J25" s="79">
        <f>SUM(J22:J24)</f>
        <v>57251573.789999999</v>
      </c>
      <c r="K25" s="238"/>
      <c r="L25" s="239">
        <f>SUM(L22:L24)</f>
        <v>177</v>
      </c>
      <c r="M25" s="130">
        <f>SUM(M22:M24)</f>
        <v>16581459.140000001</v>
      </c>
    </row>
    <row r="26" spans="1:13" ht="15.75" thickBot="1" x14ac:dyDescent="0.25">
      <c r="A26" s="45"/>
      <c r="B26" s="45"/>
      <c r="C26" s="45"/>
      <c r="D26" s="45"/>
      <c r="E26" s="45"/>
      <c r="F26" s="45"/>
      <c r="G26" s="45"/>
      <c r="H26" s="45"/>
      <c r="I26" s="45"/>
      <c r="J26" s="45"/>
      <c r="K26" s="45"/>
      <c r="L26" s="45"/>
      <c r="M26" s="45"/>
    </row>
    <row r="27" spans="1:13"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3" ht="30.75" thickBot="1" x14ac:dyDescent="0.3">
      <c r="A28" s="55" t="s">
        <v>60</v>
      </c>
      <c r="B28" s="113"/>
      <c r="C28" s="114">
        <v>0</v>
      </c>
      <c r="D28" s="354">
        <f>SUM(C5:C12)+(C28)</f>
        <v>30</v>
      </c>
      <c r="E28" s="116"/>
      <c r="F28" s="115">
        <v>2</v>
      </c>
      <c r="G28" s="87">
        <f>SUM(F5:F12)+F28</f>
        <v>53</v>
      </c>
      <c r="H28" s="112"/>
      <c r="I28" s="111">
        <f>SUM(C28+'July Report'!I28)</f>
        <v>0</v>
      </c>
      <c r="J28" s="91">
        <f>SUM(D28+'July Report'!J28)</f>
        <v>157</v>
      </c>
      <c r="K28" s="116"/>
      <c r="L28" s="115">
        <f>SUM(F28+'July Report'!L28)</f>
        <v>3</v>
      </c>
      <c r="M28" s="117">
        <f>SUM(G28+'July Report'!M28)</f>
        <v>83</v>
      </c>
    </row>
    <row r="29" spans="1:13" ht="15.75" thickBot="1" x14ac:dyDescent="0.25">
      <c r="A29" s="45"/>
      <c r="B29" s="45"/>
      <c r="C29" s="45"/>
      <c r="D29" s="45"/>
      <c r="E29" s="45"/>
      <c r="F29" s="45"/>
      <c r="G29" s="45"/>
      <c r="H29" s="45"/>
      <c r="I29" s="45"/>
      <c r="J29" s="45"/>
      <c r="K29" s="45"/>
      <c r="L29" s="45"/>
      <c r="M29" s="45"/>
    </row>
    <row r="30" spans="1:13"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3" ht="31.5" thickBot="1" x14ac:dyDescent="0.3">
      <c r="A31" s="57" t="s">
        <v>62</v>
      </c>
      <c r="B31" s="113"/>
      <c r="C31" s="118">
        <f>SUM(B19+C25)</f>
        <v>179</v>
      </c>
      <c r="D31" s="79">
        <f>SUM(D19+D25)</f>
        <v>51220549.5</v>
      </c>
      <c r="E31" s="133"/>
      <c r="F31" s="115">
        <f>SUM(E19+F25)</f>
        <v>107</v>
      </c>
      <c r="G31" s="80">
        <f>SUM(G19+G25)</f>
        <v>17233034.23</v>
      </c>
      <c r="H31" s="113"/>
      <c r="I31" s="118">
        <f>SUM(H19+I25)</f>
        <v>305</v>
      </c>
      <c r="J31" s="79">
        <f>SUM(J19+J25)</f>
        <v>81250925.120000005</v>
      </c>
      <c r="K31" s="133"/>
      <c r="L31" s="115">
        <f>SUM(K19+L25)</f>
        <v>231</v>
      </c>
      <c r="M31" s="81">
        <f>SUM(M19+M25)</f>
        <v>34147564.25</v>
      </c>
    </row>
    <row r="32" spans="1:13" ht="15.75" thickBot="1" x14ac:dyDescent="0.25">
      <c r="A32" s="45"/>
      <c r="B32" s="45"/>
      <c r="C32" s="45"/>
      <c r="D32" s="45"/>
      <c r="E32" s="45"/>
      <c r="F32" s="45"/>
      <c r="G32" s="45"/>
      <c r="H32" s="45"/>
      <c r="I32" s="45"/>
      <c r="J32" s="45"/>
      <c r="K32" s="45"/>
      <c r="L32" s="45"/>
      <c r="M32" s="45"/>
    </row>
    <row r="33" spans="1:13" ht="16.5" thickBot="1" x14ac:dyDescent="0.3">
      <c r="A33" s="58" t="s">
        <v>45</v>
      </c>
      <c r="B33" s="654"/>
      <c r="C33" s="654"/>
      <c r="D33" s="654">
        <f>'08 Data Dump'!N187</f>
        <v>54201575.759999983</v>
      </c>
      <c r="E33" s="45"/>
      <c r="F33" s="45"/>
      <c r="G33" s="45"/>
      <c r="H33" s="45"/>
      <c r="I33" s="45"/>
      <c r="J33" s="45"/>
      <c r="K33" s="45"/>
      <c r="L33" s="45"/>
      <c r="M33" s="45"/>
    </row>
    <row r="34" spans="1:13" ht="16.5" thickBot="1" x14ac:dyDescent="0.3">
      <c r="A34" s="59"/>
      <c r="B34" s="60"/>
      <c r="C34" s="60"/>
      <c r="D34" s="60"/>
      <c r="E34" s="45"/>
      <c r="F34" s="45"/>
      <c r="G34" s="45"/>
      <c r="H34" s="45"/>
      <c r="I34" s="45"/>
      <c r="J34" s="45"/>
      <c r="K34" s="45"/>
      <c r="L34" s="45"/>
      <c r="M34" s="45"/>
    </row>
    <row r="35" spans="1:13" ht="16.5" thickBot="1" x14ac:dyDescent="0.25">
      <c r="A35" s="45"/>
      <c r="B35" s="780" t="s">
        <v>235</v>
      </c>
      <c r="C35" s="777"/>
      <c r="D35" s="778"/>
      <c r="E35" s="777" t="s">
        <v>135</v>
      </c>
      <c r="F35" s="777"/>
      <c r="G35" s="778"/>
      <c r="H35" s="777" t="s">
        <v>236</v>
      </c>
      <c r="I35" s="777"/>
      <c r="J35" s="778"/>
      <c r="K35" s="777" t="s">
        <v>136</v>
      </c>
      <c r="L35" s="777"/>
      <c r="M35" s="779"/>
    </row>
    <row r="36" spans="1:13" ht="15.75" x14ac:dyDescent="0.2">
      <c r="A36" s="61" t="s">
        <v>16</v>
      </c>
      <c r="B36" s="785" t="s">
        <v>2</v>
      </c>
      <c r="C36" s="785"/>
      <c r="D36" s="62" t="s">
        <v>1</v>
      </c>
      <c r="E36" s="785" t="s">
        <v>2</v>
      </c>
      <c r="F36" s="785"/>
      <c r="G36" s="62" t="s">
        <v>1</v>
      </c>
      <c r="H36" s="785" t="s">
        <v>2</v>
      </c>
      <c r="I36" s="785"/>
      <c r="J36" s="62" t="s">
        <v>1</v>
      </c>
      <c r="K36" s="785" t="s">
        <v>2</v>
      </c>
      <c r="L36" s="785"/>
      <c r="M36" s="63" t="s">
        <v>1</v>
      </c>
    </row>
    <row r="37" spans="1:13" ht="15" x14ac:dyDescent="0.2">
      <c r="A37" s="41" t="s">
        <v>19</v>
      </c>
      <c r="B37" s="157"/>
      <c r="C37" s="158">
        <f>C31</f>
        <v>179</v>
      </c>
      <c r="D37" s="73">
        <f>SUM('08 Five Reports'!C15+'08 Five Reports'!G18)-'Aug Report'!D41</f>
        <v>134084.22999999998</v>
      </c>
      <c r="E37" s="149"/>
      <c r="F37" s="244">
        <f>F31</f>
        <v>107</v>
      </c>
      <c r="G37" s="11">
        <v>116293.51</v>
      </c>
      <c r="H37" s="157"/>
      <c r="I37" s="240">
        <f>SUM(C37+'July Report'!I37)</f>
        <v>305</v>
      </c>
      <c r="J37" s="207">
        <f>SUM(D37+'July Report'!J37)</f>
        <v>319005.89</v>
      </c>
      <c r="K37" s="99"/>
      <c r="L37" s="255">
        <f>SUM(F37+'July Report'!L37)</f>
        <v>231</v>
      </c>
      <c r="M37" s="19">
        <f>SUM(G37+'July Report'!M37)</f>
        <v>282668.71000000002</v>
      </c>
    </row>
    <row r="38" spans="1:13" ht="15" x14ac:dyDescent="0.2">
      <c r="A38" s="41" t="s">
        <v>20</v>
      </c>
      <c r="B38" s="161"/>
      <c r="C38" s="158">
        <f>'08 Five Reports'!J6</f>
        <v>159</v>
      </c>
      <c r="D38" s="73">
        <f>SUM('08 Five Reports'!C16+'08 Five Reports'!G19)</f>
        <v>24109.3</v>
      </c>
      <c r="E38" s="149"/>
      <c r="F38" s="244">
        <v>115</v>
      </c>
      <c r="G38" s="12">
        <v>33115.08</v>
      </c>
      <c r="H38" s="157"/>
      <c r="I38" s="240">
        <f>SUM(C38+'July Report'!I38)</f>
        <v>306</v>
      </c>
      <c r="J38" s="207">
        <f>SUM(D38+'July Report'!J38)</f>
        <v>51126.14</v>
      </c>
      <c r="K38" s="99"/>
      <c r="L38" s="255">
        <f>SUM(F38+'July Report'!L38)</f>
        <v>224</v>
      </c>
      <c r="M38" s="19">
        <f>SUM(G38+'July Report'!M38)</f>
        <v>56488.240000000005</v>
      </c>
    </row>
    <row r="39" spans="1:13" ht="15" x14ac:dyDescent="0.2">
      <c r="A39" s="41" t="s">
        <v>21</v>
      </c>
      <c r="B39" s="161"/>
      <c r="C39" s="158">
        <f>'08 Five Reports'!J8</f>
        <v>71</v>
      </c>
      <c r="D39" s="73">
        <f>SUM('08 Five Reports'!C17+'08 Five Reports'!G20)</f>
        <v>10724</v>
      </c>
      <c r="E39" s="149"/>
      <c r="F39" s="244">
        <v>81</v>
      </c>
      <c r="G39" s="11">
        <v>14871</v>
      </c>
      <c r="H39" s="157"/>
      <c r="I39" s="240">
        <f>SUM(C39+'July Report'!I39)</f>
        <v>171</v>
      </c>
      <c r="J39" s="207">
        <f>SUM(D39+'July Report'!J39)</f>
        <v>26759</v>
      </c>
      <c r="K39" s="99"/>
      <c r="L39" s="255">
        <f>SUM(F39+'July Report'!L39)</f>
        <v>145</v>
      </c>
      <c r="M39" s="19">
        <f>SUM(G39+'July Report'!M39)</f>
        <v>26684</v>
      </c>
    </row>
    <row r="40" spans="1:13" ht="15" x14ac:dyDescent="0.2">
      <c r="A40" s="41" t="s">
        <v>22</v>
      </c>
      <c r="B40" s="161"/>
      <c r="C40" s="158">
        <f>'08 Five Reports'!J7</f>
        <v>117</v>
      </c>
      <c r="D40" s="73">
        <f>SUM('08 Five Reports'!C18+'08 Five Reports'!G21)</f>
        <v>11052</v>
      </c>
      <c r="E40" s="149"/>
      <c r="F40" s="244">
        <v>117</v>
      </c>
      <c r="G40" s="12">
        <v>14942</v>
      </c>
      <c r="H40" s="157"/>
      <c r="I40" s="240">
        <f>SUM(C40+'July Report'!I40)</f>
        <v>233</v>
      </c>
      <c r="J40" s="207">
        <f>SUM(D40+'July Report'!J40)</f>
        <v>21940</v>
      </c>
      <c r="K40" s="99"/>
      <c r="L40" s="255">
        <f>SUM(F40+'July Report'!L40)</f>
        <v>206</v>
      </c>
      <c r="M40" s="19">
        <f>SUM(G40+'July Report'!M40)</f>
        <v>23238</v>
      </c>
    </row>
    <row r="41" spans="1:13" ht="15.75" thickBot="1" x14ac:dyDescent="0.25">
      <c r="A41" s="43" t="s">
        <v>49</v>
      </c>
      <c r="B41" s="167"/>
      <c r="C41" s="168">
        <f>'08 Five Reports'!J5</f>
        <v>12</v>
      </c>
      <c r="D41" s="74">
        <f>SUM('08 Five Reports'!G60)</f>
        <v>231</v>
      </c>
      <c r="E41" s="150"/>
      <c r="F41" s="245">
        <v>8</v>
      </c>
      <c r="G41" s="11">
        <v>171</v>
      </c>
      <c r="H41" s="157"/>
      <c r="I41" s="240">
        <f>SUM(C41+'July Report'!I41)</f>
        <v>17</v>
      </c>
      <c r="J41" s="207">
        <f>SUM(D41+'July Report'!J41)</f>
        <v>336</v>
      </c>
      <c r="K41" s="172"/>
      <c r="L41" s="255">
        <f>SUM(F41+'July Report'!L41)</f>
        <v>16</v>
      </c>
      <c r="M41" s="20">
        <f>SUM(G41+'July Report'!M41)</f>
        <v>285</v>
      </c>
    </row>
    <row r="42" spans="1:13" ht="16.5" thickBot="1" x14ac:dyDescent="0.3">
      <c r="A42" s="64" t="s">
        <v>18</v>
      </c>
      <c r="B42" s="159"/>
      <c r="C42" s="169">
        <f>SUM(C37:C41)</f>
        <v>538</v>
      </c>
      <c r="D42" s="82">
        <f>SUM(D37:D41)</f>
        <v>180200.52999999997</v>
      </c>
      <c r="E42" s="151"/>
      <c r="F42" s="246">
        <f>SUM(F37:F41)</f>
        <v>428</v>
      </c>
      <c r="G42" s="83">
        <f>SUM(G37:G41)</f>
        <v>179392.59</v>
      </c>
      <c r="H42" s="159"/>
      <c r="I42" s="251">
        <f>SUM(I37:I41)</f>
        <v>1032</v>
      </c>
      <c r="J42" s="82">
        <f>SUM(J37:J41)</f>
        <v>419167.03</v>
      </c>
      <c r="K42" s="154"/>
      <c r="L42" s="246">
        <f>SUM(L37:L41)</f>
        <v>822</v>
      </c>
      <c r="M42" s="174">
        <f>SUM(M37:M41)</f>
        <v>389363.95</v>
      </c>
    </row>
    <row r="43" spans="1:13" ht="15.75" thickBot="1" x14ac:dyDescent="0.25">
      <c r="A43" s="45"/>
      <c r="B43" s="45"/>
      <c r="C43" s="45"/>
      <c r="D43" s="45"/>
      <c r="E43" s="45"/>
      <c r="F43" s="45"/>
      <c r="G43" s="45"/>
      <c r="H43" s="45"/>
      <c r="I43" s="45"/>
      <c r="J43" s="45"/>
      <c r="K43" s="45"/>
      <c r="L43" s="45"/>
      <c r="M43" s="45"/>
    </row>
    <row r="44" spans="1:13"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3" ht="15" x14ac:dyDescent="0.2">
      <c r="A45" s="40" t="s">
        <v>36</v>
      </c>
      <c r="B45" s="179"/>
      <c r="C45" s="252">
        <f>'08 Five Reports'!M15</f>
        <v>25</v>
      </c>
      <c r="D45" s="203">
        <f>SUM('08 Five Reports'!C119+'08 Five Reports'!G130)</f>
        <v>5853</v>
      </c>
      <c r="E45" s="101"/>
      <c r="F45" s="247">
        <v>44</v>
      </c>
      <c r="G45" s="13">
        <v>11795</v>
      </c>
      <c r="H45" s="180"/>
      <c r="I45" s="252">
        <f>SUM(C45+'July Report'!I45)</f>
        <v>50</v>
      </c>
      <c r="J45" s="206">
        <f>SUM(D45+'July Report'!J45)</f>
        <v>14808</v>
      </c>
      <c r="K45" s="153"/>
      <c r="L45" s="257">
        <f>SUM(F45+'July Report'!L45)</f>
        <v>78</v>
      </c>
      <c r="M45" s="181">
        <f>SUM(G45+'July Report'!M45)</f>
        <v>22490</v>
      </c>
    </row>
    <row r="46" spans="1:13" ht="15" x14ac:dyDescent="0.2">
      <c r="A46" s="41" t="s">
        <v>35</v>
      </c>
      <c r="B46" s="161"/>
      <c r="C46" s="253">
        <f>'08 Five Reports'!M14</f>
        <v>29</v>
      </c>
      <c r="D46" s="204">
        <f>SUM('08 Five Reports'!C116+'08 Five Reports'!G127)</f>
        <v>18573.150000000001</v>
      </c>
      <c r="E46" s="97"/>
      <c r="F46" s="248">
        <v>22</v>
      </c>
      <c r="G46" s="14">
        <v>26738.62</v>
      </c>
      <c r="H46" s="93"/>
      <c r="I46" s="253">
        <f>SUM(C46+'July Report'!I46)</f>
        <v>30</v>
      </c>
      <c r="J46" s="207">
        <f>SUM(D46+'July Report'!J46)</f>
        <v>22735.39</v>
      </c>
      <c r="K46" s="170"/>
      <c r="L46" s="255">
        <f>SUM(F46+'July Report'!L46)</f>
        <v>47</v>
      </c>
      <c r="M46" s="175">
        <f>SUM(G46+'July Report'!M46)</f>
        <v>46506.55</v>
      </c>
    </row>
    <row r="47" spans="1:13" ht="15" x14ac:dyDescent="0.2">
      <c r="A47" s="41" t="s">
        <v>25</v>
      </c>
      <c r="B47" s="161"/>
      <c r="C47" s="253">
        <f>'08 Five Reports'!M9</f>
        <v>4</v>
      </c>
      <c r="D47" s="204">
        <f>SUM('08 Five Reports'!C74)</f>
        <v>784</v>
      </c>
      <c r="E47" s="97"/>
      <c r="F47" s="248">
        <v>51</v>
      </c>
      <c r="G47" s="14">
        <v>24841</v>
      </c>
      <c r="H47" s="93"/>
      <c r="I47" s="253">
        <f>SUM(C47+'July Report'!I47)</f>
        <v>23</v>
      </c>
      <c r="J47" s="207">
        <f>SUM(D47+'July Report'!J47)</f>
        <v>10389</v>
      </c>
      <c r="K47" s="170"/>
      <c r="L47" s="255">
        <f>SUM(F47+'July Report'!L47)</f>
        <v>73</v>
      </c>
      <c r="M47" s="175">
        <f>SUM(G47+'July Report'!M47)</f>
        <v>59216</v>
      </c>
    </row>
    <row r="48" spans="1:13" ht="15" x14ac:dyDescent="0.2">
      <c r="A48" s="41" t="s">
        <v>26</v>
      </c>
      <c r="B48" s="157"/>
      <c r="C48" s="253">
        <v>0</v>
      </c>
      <c r="D48" s="424">
        <v>0</v>
      </c>
      <c r="E48" s="97"/>
      <c r="F48" s="248">
        <v>0</v>
      </c>
      <c r="G48" s="14">
        <v>0</v>
      </c>
      <c r="H48" s="93"/>
      <c r="I48" s="253">
        <f>SUM(C48+'July Report'!I48)</f>
        <v>1</v>
      </c>
      <c r="J48" s="425">
        <f>SUM(D48+'July Report'!J48)</f>
        <v>308</v>
      </c>
      <c r="K48" s="170"/>
      <c r="L48" s="255">
        <f>SUM(F48+'July Report'!L48)</f>
        <v>0</v>
      </c>
      <c r="M48" s="175">
        <f>SUM(G48+'July Report'!M48)</f>
        <v>0</v>
      </c>
    </row>
    <row r="49" spans="1:13" ht="15" x14ac:dyDescent="0.2">
      <c r="A49" s="41" t="s">
        <v>27</v>
      </c>
      <c r="B49" s="161"/>
      <c r="C49" s="253">
        <f>'08 Five Reports'!M7</f>
        <v>30</v>
      </c>
      <c r="D49" s="204">
        <f>SUM('08 Five Reports'!C68+'08 Five Reports'!G74)</f>
        <v>35433.870000000003</v>
      </c>
      <c r="E49" s="97"/>
      <c r="F49" s="248">
        <v>30</v>
      </c>
      <c r="G49" s="14">
        <v>19177.18</v>
      </c>
      <c r="H49" s="93"/>
      <c r="I49" s="253">
        <f>SUM(C49+'July Report'!I49)</f>
        <v>44</v>
      </c>
      <c r="J49" s="207">
        <f>SUM(D49+'July Report'!J49)</f>
        <v>96661.610000000015</v>
      </c>
      <c r="K49" s="170"/>
      <c r="L49" s="255">
        <f>SUM(F49+'July Report'!L49)</f>
        <v>44</v>
      </c>
      <c r="M49" s="175">
        <f>SUM(G49+'July Report'!M49)</f>
        <v>31627.040000000001</v>
      </c>
    </row>
    <row r="50" spans="1:13" ht="15" x14ac:dyDescent="0.2">
      <c r="A50" s="41" t="s">
        <v>28</v>
      </c>
      <c r="B50" s="161"/>
      <c r="C50" s="253">
        <f>'08 Five Reports'!M8</f>
        <v>7</v>
      </c>
      <c r="D50" s="204">
        <f>SUM('08 Five Reports'!C71+'08 Five Reports'!G76)</f>
        <v>793</v>
      </c>
      <c r="E50" s="97"/>
      <c r="F50" s="248">
        <v>13</v>
      </c>
      <c r="G50" s="14">
        <v>1295</v>
      </c>
      <c r="H50" s="93"/>
      <c r="I50" s="253">
        <f>SUM(C50+'July Report'!I50)</f>
        <v>11</v>
      </c>
      <c r="J50" s="207">
        <f>SUM(D50+'July Report'!J50)</f>
        <v>1145</v>
      </c>
      <c r="K50" s="170"/>
      <c r="L50" s="255">
        <f>SUM(F50+'July Report'!L50)</f>
        <v>14</v>
      </c>
      <c r="M50" s="175">
        <f>SUM(G50+'July Report'!M50)</f>
        <v>1368</v>
      </c>
    </row>
    <row r="51" spans="1:13" ht="15" x14ac:dyDescent="0.2">
      <c r="A51" s="41" t="s">
        <v>3</v>
      </c>
      <c r="B51" s="161"/>
      <c r="C51" s="253">
        <f>'08 Five Reports'!M5</f>
        <v>3</v>
      </c>
      <c r="D51" s="204">
        <f>SUM('08 Five Reports'!G66)</f>
        <v>1821</v>
      </c>
      <c r="E51" s="97"/>
      <c r="F51" s="248">
        <v>5</v>
      </c>
      <c r="G51" s="14">
        <v>477</v>
      </c>
      <c r="H51" s="93"/>
      <c r="I51" s="253">
        <f>SUM(C51+'July Report'!I51)</f>
        <v>4</v>
      </c>
      <c r="J51" s="207">
        <f>SUM(D51+'July Report'!J51)</f>
        <v>1993</v>
      </c>
      <c r="K51" s="170"/>
      <c r="L51" s="255">
        <f>SUM(F51+'July Report'!L51)</f>
        <v>9</v>
      </c>
      <c r="M51" s="175">
        <f>SUM(G51+'July Report'!M51)</f>
        <v>937</v>
      </c>
    </row>
    <row r="52" spans="1:13" ht="15" x14ac:dyDescent="0.2">
      <c r="A52" s="41" t="s">
        <v>29</v>
      </c>
      <c r="B52" s="161"/>
      <c r="C52" s="253">
        <f>'08 Five Reports'!M6</f>
        <v>10</v>
      </c>
      <c r="D52" s="204">
        <f>SUM('08 Five Reports'!G70)</f>
        <v>2915</v>
      </c>
      <c r="E52" s="97"/>
      <c r="F52" s="248">
        <v>32</v>
      </c>
      <c r="G52" s="14">
        <v>1171</v>
      </c>
      <c r="H52" s="93"/>
      <c r="I52" s="253">
        <f>SUM(C52+'July Report'!I52)</f>
        <v>34</v>
      </c>
      <c r="J52" s="207">
        <f>SUM(D52+'July Report'!J52)</f>
        <v>7235</v>
      </c>
      <c r="K52" s="170"/>
      <c r="L52" s="255">
        <f>SUM(F52+'July Report'!L52)</f>
        <v>52</v>
      </c>
      <c r="M52" s="175">
        <f>SUM(G52+'July Report'!M52)</f>
        <v>2298</v>
      </c>
    </row>
    <row r="53" spans="1:13" ht="15" x14ac:dyDescent="0.2">
      <c r="A53" s="41" t="s">
        <v>30</v>
      </c>
      <c r="B53" s="157"/>
      <c r="C53" s="253">
        <v>0</v>
      </c>
      <c r="D53" s="204">
        <v>0</v>
      </c>
      <c r="E53" s="97"/>
      <c r="F53" s="248">
        <v>0</v>
      </c>
      <c r="G53" s="14">
        <v>0</v>
      </c>
      <c r="H53" s="93"/>
      <c r="I53" s="253">
        <f>SUM(C53+'July Report'!I53)</f>
        <v>0</v>
      </c>
      <c r="J53" s="207">
        <f>SUM(D53+'July Report'!J53)</f>
        <v>0</v>
      </c>
      <c r="K53" s="170"/>
      <c r="L53" s="255">
        <f>SUM(F53+'July Report'!L53)</f>
        <v>0</v>
      </c>
      <c r="M53" s="175">
        <f>SUM(G53+'July Report'!M53)</f>
        <v>0</v>
      </c>
    </row>
    <row r="54" spans="1:13" ht="15" x14ac:dyDescent="0.2">
      <c r="A54" s="41" t="s">
        <v>4</v>
      </c>
      <c r="B54" s="161"/>
      <c r="C54" s="253">
        <f>'08 Five Reports'!M13</f>
        <v>6</v>
      </c>
      <c r="D54" s="204">
        <f>SUM('08 Five Reports'!C112+'08 Five Reports'!G125)</f>
        <v>3588</v>
      </c>
      <c r="E54" s="97"/>
      <c r="F54" s="248">
        <v>21</v>
      </c>
      <c r="G54" s="14">
        <v>5274</v>
      </c>
      <c r="H54" s="93"/>
      <c r="I54" s="253">
        <f>SUM(C54+'July Report'!I54)</f>
        <v>24</v>
      </c>
      <c r="J54" s="207">
        <f>SUM(D54+'July Report'!J54)</f>
        <v>8714</v>
      </c>
      <c r="K54" s="170"/>
      <c r="L54" s="255">
        <f>SUM(F54+'July Report'!L54)</f>
        <v>39</v>
      </c>
      <c r="M54" s="175">
        <f>SUM(G54+'July Report'!M54)</f>
        <v>10331</v>
      </c>
    </row>
    <row r="55" spans="1:13" ht="15" x14ac:dyDescent="0.2">
      <c r="A55" s="41" t="s">
        <v>31</v>
      </c>
      <c r="B55" s="161"/>
      <c r="C55" s="253">
        <f>'08 Five Reports'!M11</f>
        <v>18</v>
      </c>
      <c r="D55" s="204">
        <f>SUM('08 Five Reports'!C81+'08 Five Reports'!G88)</f>
        <v>1652</v>
      </c>
      <c r="E55" s="97"/>
      <c r="F55" s="248">
        <v>4</v>
      </c>
      <c r="G55" s="14">
        <v>61</v>
      </c>
      <c r="H55" s="93"/>
      <c r="I55" s="253">
        <f>SUM(C55+'July Report'!I55)</f>
        <v>28</v>
      </c>
      <c r="J55" s="207">
        <f>SUM(D55+'July Report'!J55)</f>
        <v>2352</v>
      </c>
      <c r="K55" s="170"/>
      <c r="L55" s="255">
        <f>SUM(F55+'July Report'!L55)</f>
        <v>11</v>
      </c>
      <c r="M55" s="175">
        <f>SUM(G55+'July Report'!M55)</f>
        <v>1015</v>
      </c>
    </row>
    <row r="56" spans="1:13" ht="15" x14ac:dyDescent="0.2">
      <c r="A56" s="41" t="s">
        <v>32</v>
      </c>
      <c r="B56" s="161"/>
      <c r="C56" s="253">
        <f>'08 Five Reports'!J15</f>
        <v>6</v>
      </c>
      <c r="D56" s="204">
        <f>SUM('08 Five Reports'!C110+'08 Five Reports'!G120)</f>
        <v>2973</v>
      </c>
      <c r="E56" s="97"/>
      <c r="F56" s="248">
        <v>4</v>
      </c>
      <c r="G56" s="14">
        <v>638</v>
      </c>
      <c r="H56" s="93"/>
      <c r="I56" s="253">
        <f>SUM(C56+'July Report'!I56)</f>
        <v>8</v>
      </c>
      <c r="J56" s="207">
        <f>SUM(D56+'July Report'!J56)</f>
        <v>3701</v>
      </c>
      <c r="K56" s="170"/>
      <c r="L56" s="255">
        <f>SUM(F56+'July Report'!L56)</f>
        <v>13</v>
      </c>
      <c r="M56" s="175">
        <f>SUM(G56+'July Report'!M56)</f>
        <v>4288</v>
      </c>
    </row>
    <row r="57" spans="1:13" ht="15" x14ac:dyDescent="0.2">
      <c r="A57" s="430" t="s">
        <v>33</v>
      </c>
      <c r="B57" s="438"/>
      <c r="C57" s="443">
        <v>3</v>
      </c>
      <c r="D57" s="439">
        <f>SUM('08 Five Reports'!C124+'08 Five Reports'!G4)</f>
        <v>4974</v>
      </c>
      <c r="E57" s="440"/>
      <c r="F57" s="441">
        <v>4</v>
      </c>
      <c r="G57" s="15">
        <v>9292</v>
      </c>
      <c r="H57" s="442"/>
      <c r="I57" s="443">
        <f>SUM(C57+'July Report'!I57)</f>
        <v>7</v>
      </c>
      <c r="J57" s="444">
        <f>SUM(D57+'July Report'!J57)</f>
        <v>19193</v>
      </c>
      <c r="K57" s="445"/>
      <c r="L57" s="446">
        <f>SUM(F57+'July Report'!L57)</f>
        <v>7</v>
      </c>
      <c r="M57" s="447">
        <f>SUM(G57+'July Report'!M57)</f>
        <v>9532</v>
      </c>
    </row>
    <row r="58" spans="1:13" ht="15.75" thickBot="1" x14ac:dyDescent="0.25">
      <c r="A58" s="66" t="s">
        <v>165</v>
      </c>
      <c r="B58" s="167"/>
      <c r="C58" s="254">
        <v>0</v>
      </c>
      <c r="D58" s="205">
        <v>0</v>
      </c>
      <c r="E58" s="182"/>
      <c r="F58" s="249">
        <v>1</v>
      </c>
      <c r="G58" s="183">
        <v>706</v>
      </c>
      <c r="H58" s="95"/>
      <c r="I58" s="443">
        <f>SUM(C58+'July Report'!I58)</f>
        <v>0</v>
      </c>
      <c r="J58" s="444">
        <f>SUM(D58+'July Report'!J58)</f>
        <v>0</v>
      </c>
      <c r="K58" s="173"/>
      <c r="L58" s="258"/>
      <c r="M58" s="185"/>
    </row>
    <row r="59" spans="1:13" ht="16.5" thickBot="1" x14ac:dyDescent="0.3">
      <c r="A59" s="67" t="s">
        <v>34</v>
      </c>
      <c r="B59" s="164"/>
      <c r="C59" s="241">
        <f>SUM(C45:C57)</f>
        <v>141</v>
      </c>
      <c r="D59" s="82">
        <f>SUM(D45:D57)</f>
        <v>79360.02</v>
      </c>
      <c r="E59" s="154"/>
      <c r="F59" s="246">
        <f>SUM(F45:F57)</f>
        <v>230</v>
      </c>
      <c r="G59" s="83">
        <f>SUM(G45:G57)</f>
        <v>100759.79999999999</v>
      </c>
      <c r="H59" s="164"/>
      <c r="I59" s="241">
        <f>SUM(I45:I57)</f>
        <v>264</v>
      </c>
      <c r="J59" s="82">
        <f>SUM(J45:J57)</f>
        <v>189235</v>
      </c>
      <c r="K59" s="151"/>
      <c r="L59" s="246">
        <f>SUM(L45:L57)</f>
        <v>387</v>
      </c>
      <c r="M59" s="256">
        <f>SUM(M45:M57)</f>
        <v>189608.59</v>
      </c>
    </row>
    <row r="60" spans="1:13" ht="15.75" thickBot="1" x14ac:dyDescent="0.25">
      <c r="A60" s="45"/>
      <c r="B60" s="45"/>
      <c r="C60" s="242"/>
      <c r="D60" s="45"/>
      <c r="E60" s="155"/>
      <c r="F60" s="242"/>
      <c r="G60" s="45"/>
      <c r="H60" s="155"/>
      <c r="I60" s="242"/>
      <c r="J60" s="45"/>
      <c r="K60" s="45"/>
      <c r="L60" s="242"/>
      <c r="M60" s="45"/>
    </row>
    <row r="61" spans="1:13" ht="16.5" thickBot="1" x14ac:dyDescent="0.3">
      <c r="A61" s="68" t="s">
        <v>24</v>
      </c>
      <c r="B61" s="162"/>
      <c r="C61" s="243">
        <f>SUM(C42+C59)</f>
        <v>679</v>
      </c>
      <c r="D61" s="83">
        <f>SUM(D42+D59)</f>
        <v>259560.55</v>
      </c>
      <c r="E61" s="156"/>
      <c r="F61" s="250">
        <f>SUM(F42+F59)</f>
        <v>658</v>
      </c>
      <c r="G61" s="85">
        <f>SUM(G42+G59)</f>
        <v>280152.39</v>
      </c>
      <c r="H61" s="166"/>
      <c r="I61" s="243">
        <f>SUM(I42+I59)</f>
        <v>1296</v>
      </c>
      <c r="J61" s="83">
        <f>SUM(J42+J59)</f>
        <v>608402.03</v>
      </c>
      <c r="K61" s="156"/>
      <c r="L61" s="250">
        <f>SUM(L42+L59)</f>
        <v>1209</v>
      </c>
      <c r="M61" s="86">
        <f>SUM(M42+M59)</f>
        <v>578972.54</v>
      </c>
    </row>
    <row r="62" spans="1:13" ht="15" x14ac:dyDescent="0.2">
      <c r="A62" s="45"/>
      <c r="B62" s="45"/>
      <c r="C62" s="45"/>
      <c r="D62" s="45"/>
      <c r="E62" s="45"/>
      <c r="F62" s="45"/>
      <c r="G62" s="45"/>
      <c r="H62" s="45"/>
      <c r="I62" s="45"/>
      <c r="J62" s="45"/>
      <c r="K62" s="45"/>
      <c r="L62" s="45"/>
      <c r="M62" s="45"/>
    </row>
    <row r="63" spans="1:13" ht="15" x14ac:dyDescent="0.2">
      <c r="A63" s="69" t="s">
        <v>46</v>
      </c>
      <c r="B63" s="69"/>
      <c r="C63" s="69"/>
      <c r="D63" s="69"/>
      <c r="E63" s="69"/>
      <c r="F63" s="69"/>
      <c r="G63" s="69"/>
      <c r="H63" s="69"/>
      <c r="I63" s="69"/>
      <c r="J63" s="69"/>
      <c r="K63" s="45"/>
      <c r="L63" s="45"/>
      <c r="M63" s="45"/>
    </row>
    <row r="64" spans="1:13" ht="15" x14ac:dyDescent="0.2">
      <c r="A64" s="69"/>
      <c r="B64" s="69"/>
      <c r="C64" s="69"/>
      <c r="D64" s="69"/>
      <c r="E64" s="69"/>
      <c r="F64" s="69"/>
      <c r="G64" s="69"/>
      <c r="H64" s="69"/>
      <c r="I64" s="69"/>
      <c r="J64" s="69"/>
      <c r="K64" s="45"/>
      <c r="L64" s="45"/>
      <c r="M64" s="45"/>
    </row>
    <row r="65" spans="1:13" ht="15" x14ac:dyDescent="0.2">
      <c r="A65" s="69" t="s">
        <v>63</v>
      </c>
      <c r="B65" s="69"/>
      <c r="C65" s="69"/>
      <c r="D65" s="69"/>
      <c r="E65" s="69"/>
      <c r="F65" s="69"/>
      <c r="G65" s="69"/>
      <c r="H65" s="69"/>
      <c r="I65" s="69"/>
      <c r="J65" s="69"/>
      <c r="K65" s="45"/>
      <c r="L65" s="45"/>
      <c r="M65" s="45"/>
    </row>
  </sheetData>
  <mergeCells count="29">
    <mergeCell ref="B36:C36"/>
    <mergeCell ref="E36:F36"/>
    <mergeCell ref="H36:I36"/>
    <mergeCell ref="K36:L36"/>
    <mergeCell ref="B44:C44"/>
    <mergeCell ref="E44:F44"/>
    <mergeCell ref="H44:I44"/>
    <mergeCell ref="K44:L44"/>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A1:M1"/>
    <mergeCell ref="B3:D3"/>
    <mergeCell ref="E3:G3"/>
    <mergeCell ref="H3:J3"/>
    <mergeCell ref="K3:M3"/>
  </mergeCells>
  <pageMargins left="0.7" right="0.7" top="0.75" bottom="0.75" header="0.3" footer="0.3"/>
  <pageSetup scale="48" orientation="portrait" verticalDpi="300" r:id="rId1"/>
  <ignoredErrors>
    <ignoredError sqref="G28"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01045-A010-45ED-A341-6BF4BEE87C51}">
  <dimension ref="A1:AE187"/>
  <sheetViews>
    <sheetView workbookViewId="0">
      <pane xSplit="2" ySplit="1" topLeftCell="I2" activePane="bottomRight" state="frozen"/>
      <selection pane="topRight" activeCell="C1" sqref="C1"/>
      <selection pane="bottomLeft" activeCell="A2" sqref="A2"/>
      <selection pane="bottomRight" activeCell="N2" sqref="N2:O2"/>
    </sheetView>
  </sheetViews>
  <sheetFormatPr defaultRowHeight="12.75" outlineLevelRow="2" x14ac:dyDescent="0.2"/>
  <cols>
    <col min="1" max="2" width="27.85546875" customWidth="1"/>
    <col min="3" max="3" width="27.28515625" customWidth="1"/>
    <col min="4" max="4" width="25.140625" customWidth="1"/>
    <col min="6" max="6" width="48.28515625" customWidth="1"/>
    <col min="7" max="7" width="32.7109375" customWidth="1"/>
    <col min="8" max="11" width="14.7109375" customWidth="1"/>
    <col min="12" max="12" width="28.7109375" customWidth="1"/>
    <col min="14" max="15" width="23.42578125" customWidth="1"/>
    <col min="18" max="18" width="11.42578125" bestFit="1" customWidth="1"/>
    <col min="26" max="26" width="14.42578125" customWidth="1"/>
  </cols>
  <sheetData>
    <row r="1" spans="1:31" ht="38.25" x14ac:dyDescent="0.2">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row>
    <row r="2" spans="1:31" ht="38.25" outlineLevel="2" x14ac:dyDescent="0.2">
      <c r="A2" s="463" t="s">
        <v>67</v>
      </c>
      <c r="B2" s="463" t="s">
        <v>608</v>
      </c>
      <c r="C2" s="463" t="s">
        <v>68</v>
      </c>
      <c r="D2" s="463"/>
      <c r="E2" s="463"/>
      <c r="F2" s="463" t="s">
        <v>609</v>
      </c>
      <c r="G2" s="463" t="s">
        <v>193</v>
      </c>
      <c r="H2" s="466">
        <v>15000</v>
      </c>
      <c r="I2" s="466">
        <v>0</v>
      </c>
      <c r="J2" s="466"/>
      <c r="K2" s="476"/>
      <c r="L2" s="463" t="s">
        <v>610</v>
      </c>
      <c r="M2" s="463"/>
      <c r="N2" s="398">
        <f t="shared" ref="N2" si="0">SUM(H2:I2)</f>
        <v>15000</v>
      </c>
      <c r="O2" s="415">
        <f t="shared" ref="O2" si="1">IF((J2+K2)&gt;0,(J2+K2)-N2,0)</f>
        <v>0</v>
      </c>
      <c r="Q2" s="787" t="s">
        <v>175</v>
      </c>
      <c r="R2" s="788"/>
      <c r="S2" s="788"/>
      <c r="T2" s="788"/>
      <c r="U2" s="788"/>
      <c r="V2" s="788"/>
      <c r="W2" s="788"/>
      <c r="X2" s="788"/>
      <c r="Y2" s="788"/>
      <c r="Z2" s="788"/>
      <c r="AA2" s="788"/>
      <c r="AB2" s="788"/>
      <c r="AC2" s="788"/>
      <c r="AD2" s="788"/>
      <c r="AE2" s="789"/>
    </row>
    <row r="3" spans="1:31" ht="38.25" outlineLevel="2" x14ac:dyDescent="0.2">
      <c r="A3" s="463" t="s">
        <v>67</v>
      </c>
      <c r="B3" s="463" t="s">
        <v>611</v>
      </c>
      <c r="C3" s="463" t="s">
        <v>68</v>
      </c>
      <c r="D3" s="463"/>
      <c r="E3" s="463"/>
      <c r="F3" s="463" t="s">
        <v>612</v>
      </c>
      <c r="G3" s="463" t="s">
        <v>613</v>
      </c>
      <c r="H3" s="466">
        <v>149227.54999999999</v>
      </c>
      <c r="I3" s="466">
        <v>0</v>
      </c>
      <c r="J3" s="466"/>
      <c r="K3" s="476"/>
      <c r="L3" s="463" t="s">
        <v>614</v>
      </c>
      <c r="M3" s="463"/>
      <c r="N3" s="398">
        <f t="shared" ref="N3:N67" si="2">SUM(H3:I3)</f>
        <v>149227.54999999999</v>
      </c>
      <c r="O3" s="415">
        <f t="shared" ref="O3:O67" si="3">IF((J3+K3)&gt;0,(J3+K3)-N3,0)</f>
        <v>0</v>
      </c>
      <c r="Q3" s="787" t="s">
        <v>142</v>
      </c>
      <c r="R3" s="789"/>
      <c r="S3" s="787" t="s">
        <v>145</v>
      </c>
      <c r="T3" s="788"/>
      <c r="U3" s="789"/>
      <c r="V3" s="787" t="s">
        <v>146</v>
      </c>
      <c r="W3" s="789"/>
      <c r="X3" s="787" t="s">
        <v>147</v>
      </c>
      <c r="Y3" s="789"/>
      <c r="Z3" s="463" t="s">
        <v>148</v>
      </c>
      <c r="AA3" s="463" t="s">
        <v>149</v>
      </c>
      <c r="AB3" s="787" t="s">
        <v>150</v>
      </c>
      <c r="AC3" s="789"/>
      <c r="AD3" s="787" t="s">
        <v>151</v>
      </c>
      <c r="AE3" s="789"/>
    </row>
    <row r="4" spans="1:31" ht="39.6" customHeight="1" outlineLevel="2" x14ac:dyDescent="0.2">
      <c r="A4" s="463" t="s">
        <v>67</v>
      </c>
      <c r="B4" s="463" t="s">
        <v>615</v>
      </c>
      <c r="C4" s="463" t="s">
        <v>68</v>
      </c>
      <c r="D4" s="463"/>
      <c r="E4" s="463"/>
      <c r="F4" s="463" t="s">
        <v>616</v>
      </c>
      <c r="G4" s="463" t="s">
        <v>617</v>
      </c>
      <c r="H4" s="466">
        <v>20000</v>
      </c>
      <c r="I4" s="466">
        <v>0</v>
      </c>
      <c r="J4" s="466"/>
      <c r="K4" s="476"/>
      <c r="L4" s="463" t="s">
        <v>618</v>
      </c>
      <c r="M4" s="463"/>
      <c r="N4" s="398">
        <f t="shared" si="2"/>
        <v>20000</v>
      </c>
      <c r="O4" s="415">
        <f t="shared" si="3"/>
        <v>0</v>
      </c>
      <c r="Q4" s="787" t="s">
        <v>1125</v>
      </c>
      <c r="R4" s="789"/>
      <c r="S4" s="787" t="s">
        <v>1126</v>
      </c>
      <c r="T4" s="788"/>
      <c r="U4" s="789"/>
      <c r="V4" s="787" t="s">
        <v>69</v>
      </c>
      <c r="W4" s="789"/>
      <c r="X4" s="787"/>
      <c r="Y4" s="789"/>
      <c r="Z4" s="463"/>
      <c r="AA4" s="463"/>
      <c r="AB4" s="787"/>
      <c r="AC4" s="789"/>
      <c r="AD4" s="787" t="s">
        <v>233</v>
      </c>
      <c r="AE4" s="789"/>
    </row>
    <row r="5" spans="1:31" ht="105.6" customHeight="1" outlineLevel="2" x14ac:dyDescent="0.2">
      <c r="A5" s="463" t="s">
        <v>67</v>
      </c>
      <c r="B5" s="463" t="s">
        <v>619</v>
      </c>
      <c r="C5" s="463" t="s">
        <v>68</v>
      </c>
      <c r="D5" s="463"/>
      <c r="E5" s="463"/>
      <c r="F5" s="463" t="s">
        <v>620</v>
      </c>
      <c r="G5" s="463" t="s">
        <v>69</v>
      </c>
      <c r="H5" s="466">
        <v>1</v>
      </c>
      <c r="I5" s="466">
        <v>0</v>
      </c>
      <c r="J5" s="466"/>
      <c r="K5" s="476"/>
      <c r="L5" s="463" t="s">
        <v>621</v>
      </c>
      <c r="M5" s="463"/>
      <c r="N5" s="398">
        <f t="shared" si="2"/>
        <v>1</v>
      </c>
      <c r="O5" s="415">
        <f t="shared" si="3"/>
        <v>0</v>
      </c>
      <c r="Q5" s="787" t="s">
        <v>1127</v>
      </c>
      <c r="R5" s="789"/>
      <c r="S5" s="787" t="s">
        <v>1128</v>
      </c>
      <c r="T5" s="788"/>
      <c r="U5" s="789"/>
      <c r="V5" s="787" t="s">
        <v>125</v>
      </c>
      <c r="W5" s="789"/>
      <c r="X5" s="787"/>
      <c r="Y5" s="789"/>
      <c r="Z5" s="463"/>
      <c r="AA5" s="463"/>
      <c r="AB5" s="787"/>
      <c r="AC5" s="789"/>
      <c r="AD5" s="787" t="s">
        <v>348</v>
      </c>
      <c r="AE5" s="789"/>
    </row>
    <row r="6" spans="1:31" ht="76.5" outlineLevel="2" x14ac:dyDescent="0.2">
      <c r="A6" s="463" t="s">
        <v>67</v>
      </c>
      <c r="B6" s="463" t="s">
        <v>622</v>
      </c>
      <c r="C6" s="463" t="s">
        <v>68</v>
      </c>
      <c r="D6" s="463"/>
      <c r="E6" s="463"/>
      <c r="F6" s="463" t="s">
        <v>623</v>
      </c>
      <c r="G6" s="463" t="s">
        <v>105</v>
      </c>
      <c r="H6" s="466">
        <v>709260</v>
      </c>
      <c r="I6" s="466">
        <v>0</v>
      </c>
      <c r="J6" s="466"/>
      <c r="K6" s="476"/>
      <c r="L6" s="463" t="s">
        <v>228</v>
      </c>
      <c r="M6" s="463"/>
      <c r="N6" s="398">
        <f t="shared" si="2"/>
        <v>709260</v>
      </c>
      <c r="O6" s="415">
        <f t="shared" si="3"/>
        <v>0</v>
      </c>
      <c r="Q6" s="787" t="s">
        <v>1129</v>
      </c>
      <c r="R6" s="789"/>
      <c r="S6" s="787" t="s">
        <v>1130</v>
      </c>
      <c r="T6" s="788"/>
      <c r="U6" s="789"/>
      <c r="V6" s="787" t="s">
        <v>160</v>
      </c>
      <c r="W6" s="789"/>
      <c r="X6" s="787"/>
      <c r="Y6" s="789"/>
      <c r="Z6" s="463"/>
      <c r="AA6" s="463"/>
      <c r="AB6" s="787"/>
      <c r="AC6" s="789"/>
      <c r="AD6" s="787" t="s">
        <v>224</v>
      </c>
      <c r="AE6" s="789"/>
    </row>
    <row r="7" spans="1:31" ht="114.75" outlineLevel="2" x14ac:dyDescent="0.2">
      <c r="A7" s="463" t="s">
        <v>67</v>
      </c>
      <c r="B7" s="463" t="s">
        <v>624</v>
      </c>
      <c r="C7" s="463" t="s">
        <v>68</v>
      </c>
      <c r="D7" s="463"/>
      <c r="E7" s="463"/>
      <c r="F7" s="463" t="s">
        <v>625</v>
      </c>
      <c r="G7" s="463" t="s">
        <v>626</v>
      </c>
      <c r="H7" s="466">
        <v>9580</v>
      </c>
      <c r="I7" s="466">
        <v>0</v>
      </c>
      <c r="J7" s="466"/>
      <c r="K7" s="476"/>
      <c r="L7" s="463" t="s">
        <v>627</v>
      </c>
      <c r="M7" s="463"/>
      <c r="N7" s="398">
        <f t="shared" si="2"/>
        <v>9580</v>
      </c>
      <c r="O7" s="415">
        <f t="shared" si="3"/>
        <v>0</v>
      </c>
      <c r="Q7" s="787" t="s">
        <v>1131</v>
      </c>
      <c r="R7" s="789"/>
      <c r="S7" s="787" t="s">
        <v>1130</v>
      </c>
      <c r="T7" s="788"/>
      <c r="U7" s="789"/>
      <c r="V7" s="787" t="s">
        <v>160</v>
      </c>
      <c r="W7" s="789"/>
      <c r="X7" s="787"/>
      <c r="Y7" s="789"/>
      <c r="Z7" s="463"/>
      <c r="AA7" s="463"/>
      <c r="AB7" s="787"/>
      <c r="AC7" s="789"/>
      <c r="AD7" s="787" t="s">
        <v>225</v>
      </c>
      <c r="AE7" s="789"/>
    </row>
    <row r="8" spans="1:31" ht="52.9" customHeight="1" outlineLevel="2" x14ac:dyDescent="0.2">
      <c r="A8" s="463" t="s">
        <v>67</v>
      </c>
      <c r="B8" s="463" t="s">
        <v>628</v>
      </c>
      <c r="C8" s="463" t="s">
        <v>68</v>
      </c>
      <c r="D8" s="463"/>
      <c r="E8" s="463"/>
      <c r="F8" s="463" t="s">
        <v>629</v>
      </c>
      <c r="G8" s="463" t="s">
        <v>105</v>
      </c>
      <c r="H8" s="466">
        <v>35000</v>
      </c>
      <c r="I8" s="466">
        <v>0</v>
      </c>
      <c r="J8" s="466"/>
      <c r="K8" s="476"/>
      <c r="L8" s="463" t="s">
        <v>216</v>
      </c>
      <c r="M8" s="463"/>
      <c r="N8" s="398">
        <f t="shared" si="2"/>
        <v>35000</v>
      </c>
      <c r="O8" s="415">
        <f t="shared" si="3"/>
        <v>0</v>
      </c>
      <c r="Q8" s="787" t="s">
        <v>1132</v>
      </c>
      <c r="R8" s="789"/>
      <c r="S8" s="787" t="s">
        <v>1133</v>
      </c>
      <c r="T8" s="788"/>
      <c r="U8" s="789"/>
      <c r="V8" s="787" t="s">
        <v>85</v>
      </c>
      <c r="W8" s="789"/>
      <c r="X8" s="787" t="s">
        <v>264</v>
      </c>
      <c r="Y8" s="789"/>
      <c r="Z8" s="463"/>
      <c r="AA8" s="463"/>
      <c r="AB8" s="787"/>
      <c r="AC8" s="789"/>
      <c r="AD8" s="787" t="s">
        <v>217</v>
      </c>
      <c r="AE8" s="789"/>
    </row>
    <row r="9" spans="1:31" ht="132" customHeight="1" outlineLevel="2" x14ac:dyDescent="0.2">
      <c r="A9" s="463" t="s">
        <v>67</v>
      </c>
      <c r="B9" s="463" t="s">
        <v>630</v>
      </c>
      <c r="C9" s="463" t="s">
        <v>68</v>
      </c>
      <c r="D9" s="463"/>
      <c r="E9" s="463"/>
      <c r="F9" s="463" t="s">
        <v>631</v>
      </c>
      <c r="G9" s="463" t="s">
        <v>69</v>
      </c>
      <c r="H9" s="466">
        <v>30000</v>
      </c>
      <c r="I9" s="466">
        <v>0</v>
      </c>
      <c r="J9" s="466"/>
      <c r="K9" s="476"/>
      <c r="L9" s="463" t="s">
        <v>632</v>
      </c>
      <c r="M9" s="463"/>
      <c r="N9" s="398">
        <f t="shared" si="2"/>
        <v>30000</v>
      </c>
      <c r="O9" s="415">
        <f t="shared" si="3"/>
        <v>0</v>
      </c>
      <c r="Q9" s="787" t="s">
        <v>1134</v>
      </c>
      <c r="R9" s="789"/>
      <c r="S9" s="787" t="s">
        <v>1135</v>
      </c>
      <c r="T9" s="788"/>
      <c r="U9" s="789"/>
      <c r="V9" s="787" t="s">
        <v>82</v>
      </c>
      <c r="W9" s="789"/>
      <c r="X9" s="787"/>
      <c r="Y9" s="789"/>
      <c r="Z9" s="463"/>
      <c r="AA9" s="463"/>
      <c r="AB9" s="787"/>
      <c r="AC9" s="789"/>
      <c r="AD9" s="787" t="s">
        <v>188</v>
      </c>
      <c r="AE9" s="789"/>
    </row>
    <row r="10" spans="1:31" ht="26.45" customHeight="1" outlineLevel="2" x14ac:dyDescent="0.2">
      <c r="A10" s="463" t="s">
        <v>67</v>
      </c>
      <c r="B10" s="463" t="s">
        <v>633</v>
      </c>
      <c r="C10" s="463" t="s">
        <v>68</v>
      </c>
      <c r="D10" s="463"/>
      <c r="E10" s="463"/>
      <c r="F10" s="463" t="s">
        <v>634</v>
      </c>
      <c r="G10" s="463" t="s">
        <v>69</v>
      </c>
      <c r="H10" s="466">
        <v>1</v>
      </c>
      <c r="I10" s="466">
        <v>0</v>
      </c>
      <c r="J10" s="466"/>
      <c r="K10" s="476"/>
      <c r="L10" s="463" t="s">
        <v>635</v>
      </c>
      <c r="M10" s="463" t="s">
        <v>131</v>
      </c>
      <c r="N10" s="398">
        <f t="shared" si="2"/>
        <v>1</v>
      </c>
      <c r="O10" s="415">
        <f t="shared" si="3"/>
        <v>0</v>
      </c>
      <c r="Q10" s="787" t="s">
        <v>1136</v>
      </c>
      <c r="R10" s="789"/>
      <c r="S10" s="787" t="s">
        <v>1137</v>
      </c>
      <c r="T10" s="788"/>
      <c r="U10" s="789"/>
      <c r="V10" s="787" t="s">
        <v>220</v>
      </c>
      <c r="W10" s="789"/>
      <c r="X10" s="787"/>
      <c r="Y10" s="789"/>
      <c r="Z10" s="463"/>
      <c r="AA10" s="463"/>
      <c r="AB10" s="787"/>
      <c r="AC10" s="789"/>
      <c r="AD10" s="787" t="s">
        <v>221</v>
      </c>
      <c r="AE10" s="789"/>
    </row>
    <row r="11" spans="1:31" ht="229.5" outlineLevel="2" x14ac:dyDescent="0.2">
      <c r="A11" s="463" t="s">
        <v>67</v>
      </c>
      <c r="B11" s="463" t="s">
        <v>636</v>
      </c>
      <c r="C11" s="463" t="s">
        <v>68</v>
      </c>
      <c r="D11" s="463"/>
      <c r="E11" s="463"/>
      <c r="F11" s="463" t="s">
        <v>637</v>
      </c>
      <c r="G11" s="463" t="s">
        <v>69</v>
      </c>
      <c r="H11" s="466">
        <v>13000</v>
      </c>
      <c r="I11" s="466">
        <v>0</v>
      </c>
      <c r="J11" s="466"/>
      <c r="K11" s="476"/>
      <c r="L11" s="463" t="s">
        <v>638</v>
      </c>
      <c r="M11" s="463"/>
      <c r="N11" s="398">
        <f t="shared" si="2"/>
        <v>13000</v>
      </c>
      <c r="O11" s="415">
        <f t="shared" si="3"/>
        <v>0</v>
      </c>
      <c r="Q11" s="787" t="s">
        <v>1138</v>
      </c>
      <c r="R11" s="789"/>
      <c r="S11" s="787" t="s">
        <v>1139</v>
      </c>
      <c r="T11" s="788"/>
      <c r="U11" s="789"/>
      <c r="V11" s="787" t="s">
        <v>243</v>
      </c>
      <c r="W11" s="789"/>
      <c r="X11" s="787" t="s">
        <v>1140</v>
      </c>
      <c r="Y11" s="789"/>
      <c r="Z11" s="463"/>
      <c r="AA11" s="463"/>
      <c r="AB11" s="787"/>
      <c r="AC11" s="789"/>
      <c r="AD11" s="787" t="s">
        <v>244</v>
      </c>
      <c r="AE11" s="789"/>
    </row>
    <row r="12" spans="1:31" ht="25.5" outlineLevel="2" x14ac:dyDescent="0.2">
      <c r="A12" s="463" t="s">
        <v>67</v>
      </c>
      <c r="B12" s="463" t="s">
        <v>639</v>
      </c>
      <c r="C12" s="463" t="s">
        <v>68</v>
      </c>
      <c r="D12" s="463"/>
      <c r="E12" s="463"/>
      <c r="F12" s="463" t="s">
        <v>640</v>
      </c>
      <c r="G12" s="463" t="s">
        <v>69</v>
      </c>
      <c r="H12" s="466">
        <v>1</v>
      </c>
      <c r="I12" s="466">
        <v>0</v>
      </c>
      <c r="J12" s="466"/>
      <c r="K12" s="476"/>
      <c r="L12" s="463" t="s">
        <v>641</v>
      </c>
      <c r="M12" s="463"/>
      <c r="N12" s="398">
        <f t="shared" si="2"/>
        <v>1</v>
      </c>
      <c r="O12" s="415">
        <f t="shared" si="3"/>
        <v>0</v>
      </c>
      <c r="X12">
        <v>1617950</v>
      </c>
      <c r="Y12">
        <v>5000</v>
      </c>
      <c r="Z12">
        <f>SUM(X12:Y12)</f>
        <v>1622950</v>
      </c>
    </row>
    <row r="13" spans="1:31" ht="127.5" outlineLevel="2" x14ac:dyDescent="0.2">
      <c r="A13" s="463" t="s">
        <v>67</v>
      </c>
      <c r="B13" s="463" t="s">
        <v>642</v>
      </c>
      <c r="C13" s="463" t="s">
        <v>68</v>
      </c>
      <c r="D13" s="463"/>
      <c r="E13" s="463"/>
      <c r="F13" s="463" t="s">
        <v>643</v>
      </c>
      <c r="G13" s="463" t="s">
        <v>70</v>
      </c>
      <c r="H13" s="466">
        <v>885536</v>
      </c>
      <c r="I13" s="466">
        <v>0</v>
      </c>
      <c r="J13" s="466"/>
      <c r="K13" s="476"/>
      <c r="L13" s="463" t="s">
        <v>179</v>
      </c>
      <c r="M13" s="463"/>
      <c r="N13" s="398">
        <f t="shared" si="2"/>
        <v>885536</v>
      </c>
      <c r="O13" s="415">
        <f t="shared" si="3"/>
        <v>0</v>
      </c>
    </row>
    <row r="14" spans="1:31" ht="255" outlineLevel="2" x14ac:dyDescent="0.2">
      <c r="A14" s="463" t="s">
        <v>67</v>
      </c>
      <c r="B14" s="463" t="s">
        <v>644</v>
      </c>
      <c r="C14" s="463" t="s">
        <v>68</v>
      </c>
      <c r="D14" s="463"/>
      <c r="E14" s="463"/>
      <c r="F14" s="463" t="s">
        <v>645</v>
      </c>
      <c r="G14" s="463" t="s">
        <v>243</v>
      </c>
      <c r="H14" s="466">
        <v>36184548</v>
      </c>
      <c r="I14" s="466">
        <v>0</v>
      </c>
      <c r="J14" s="466"/>
      <c r="K14" s="476"/>
      <c r="L14" s="463" t="s">
        <v>244</v>
      </c>
      <c r="M14" s="463"/>
      <c r="N14" s="398">
        <f t="shared" si="2"/>
        <v>36184548</v>
      </c>
      <c r="O14" s="415">
        <f t="shared" si="3"/>
        <v>0</v>
      </c>
    </row>
    <row r="15" spans="1:31" ht="102" outlineLevel="2" x14ac:dyDescent="0.2">
      <c r="A15" s="463" t="s">
        <v>67</v>
      </c>
      <c r="B15" s="463" t="s">
        <v>646</v>
      </c>
      <c r="C15" s="463" t="s">
        <v>647</v>
      </c>
      <c r="D15" s="463"/>
      <c r="E15" s="463"/>
      <c r="F15" s="463" t="s">
        <v>648</v>
      </c>
      <c r="G15" s="463" t="s">
        <v>187</v>
      </c>
      <c r="H15" s="466">
        <v>32000</v>
      </c>
      <c r="I15" s="466">
        <v>0</v>
      </c>
      <c r="J15" s="466"/>
      <c r="K15" s="476"/>
      <c r="L15" s="463" t="s">
        <v>649</v>
      </c>
      <c r="M15" s="463"/>
      <c r="N15" s="398">
        <f t="shared" si="2"/>
        <v>32000</v>
      </c>
      <c r="O15" s="415">
        <f t="shared" si="3"/>
        <v>0</v>
      </c>
    </row>
    <row r="16" spans="1:31" ht="51" outlineLevel="2" x14ac:dyDescent="0.2">
      <c r="A16" s="463" t="s">
        <v>67</v>
      </c>
      <c r="B16" s="463" t="s">
        <v>650</v>
      </c>
      <c r="C16" s="463" t="s">
        <v>71</v>
      </c>
      <c r="D16" s="463"/>
      <c r="E16" s="463"/>
      <c r="F16" s="463" t="s">
        <v>651</v>
      </c>
      <c r="G16" s="463" t="s">
        <v>81</v>
      </c>
      <c r="H16" s="466">
        <v>40000</v>
      </c>
      <c r="I16" s="466">
        <v>0</v>
      </c>
      <c r="J16" s="466"/>
      <c r="K16" s="476"/>
      <c r="L16" s="463" t="s">
        <v>652</v>
      </c>
      <c r="M16" s="463"/>
      <c r="N16" s="398">
        <f t="shared" si="2"/>
        <v>40000</v>
      </c>
      <c r="O16" s="415">
        <f t="shared" si="3"/>
        <v>0</v>
      </c>
    </row>
    <row r="17" spans="1:15" ht="38.25" outlineLevel="2" x14ac:dyDescent="0.2">
      <c r="A17" s="463" t="s">
        <v>67</v>
      </c>
      <c r="B17" s="463" t="s">
        <v>653</v>
      </c>
      <c r="C17" s="463" t="s">
        <v>71</v>
      </c>
      <c r="D17" s="463"/>
      <c r="E17" s="463"/>
      <c r="F17" s="463" t="s">
        <v>654</v>
      </c>
      <c r="G17" s="463" t="s">
        <v>655</v>
      </c>
      <c r="H17" s="466">
        <v>35000</v>
      </c>
      <c r="I17" s="466">
        <v>0</v>
      </c>
      <c r="J17" s="466"/>
      <c r="K17" s="476"/>
      <c r="L17" s="463" t="s">
        <v>656</v>
      </c>
      <c r="M17" s="463"/>
      <c r="N17" s="398">
        <f t="shared" si="2"/>
        <v>35000</v>
      </c>
      <c r="O17" s="415">
        <f t="shared" si="3"/>
        <v>0</v>
      </c>
    </row>
    <row r="18" spans="1:15" ht="89.25" outlineLevel="2" x14ac:dyDescent="0.2">
      <c r="A18" s="463" t="s">
        <v>67</v>
      </c>
      <c r="B18" s="463" t="s">
        <v>657</v>
      </c>
      <c r="C18" s="463" t="s">
        <v>71</v>
      </c>
      <c r="D18" s="463"/>
      <c r="E18" s="463"/>
      <c r="F18" s="463" t="s">
        <v>658</v>
      </c>
      <c r="G18" s="463" t="s">
        <v>659</v>
      </c>
      <c r="H18" s="466">
        <v>426475</v>
      </c>
      <c r="I18" s="466">
        <v>0</v>
      </c>
      <c r="J18" s="466"/>
      <c r="K18" s="476"/>
      <c r="L18" s="463" t="s">
        <v>660</v>
      </c>
      <c r="M18" s="463"/>
      <c r="N18" s="398">
        <f t="shared" si="2"/>
        <v>426475</v>
      </c>
      <c r="O18" s="415">
        <f t="shared" si="3"/>
        <v>0</v>
      </c>
    </row>
    <row r="19" spans="1:15" ht="89.25" outlineLevel="2" x14ac:dyDescent="0.2">
      <c r="A19" s="463" t="s">
        <v>67</v>
      </c>
      <c r="B19" s="463" t="s">
        <v>661</v>
      </c>
      <c r="C19" s="463" t="s">
        <v>71</v>
      </c>
      <c r="D19" s="463"/>
      <c r="E19" s="463"/>
      <c r="F19" s="463" t="s">
        <v>662</v>
      </c>
      <c r="G19" s="463" t="s">
        <v>154</v>
      </c>
      <c r="H19" s="466">
        <v>27950</v>
      </c>
      <c r="I19" s="466">
        <v>0</v>
      </c>
      <c r="J19" s="466"/>
      <c r="K19" s="476"/>
      <c r="L19" s="463" t="s">
        <v>663</v>
      </c>
      <c r="M19" s="463"/>
      <c r="N19" s="398">
        <f t="shared" si="2"/>
        <v>27950</v>
      </c>
      <c r="O19" s="415">
        <f t="shared" si="3"/>
        <v>0</v>
      </c>
    </row>
    <row r="20" spans="1:15" ht="89.25" outlineLevel="2" x14ac:dyDescent="0.2">
      <c r="A20" s="463" t="s">
        <v>67</v>
      </c>
      <c r="B20" s="463" t="s">
        <v>664</v>
      </c>
      <c r="C20" s="463" t="s">
        <v>71</v>
      </c>
      <c r="D20" s="463"/>
      <c r="E20" s="463"/>
      <c r="F20" s="463" t="s">
        <v>665</v>
      </c>
      <c r="G20" s="463" t="s">
        <v>154</v>
      </c>
      <c r="H20" s="466">
        <v>27950</v>
      </c>
      <c r="I20" s="466">
        <v>0</v>
      </c>
      <c r="J20" s="466"/>
      <c r="K20" s="476"/>
      <c r="L20" s="463" t="s">
        <v>663</v>
      </c>
      <c r="M20" s="463"/>
      <c r="N20" s="398">
        <f t="shared" si="2"/>
        <v>27950</v>
      </c>
      <c r="O20" s="415">
        <f t="shared" si="3"/>
        <v>0</v>
      </c>
    </row>
    <row r="21" spans="1:15" ht="153" outlineLevel="2" x14ac:dyDescent="0.2">
      <c r="A21" s="463" t="s">
        <v>67</v>
      </c>
      <c r="B21" s="463" t="s">
        <v>666</v>
      </c>
      <c r="C21" s="463" t="s">
        <v>71</v>
      </c>
      <c r="D21" s="463"/>
      <c r="E21" s="463"/>
      <c r="F21" s="463" t="s">
        <v>667</v>
      </c>
      <c r="G21" s="463" t="s">
        <v>73</v>
      </c>
      <c r="H21" s="466">
        <v>81000</v>
      </c>
      <c r="I21" s="466">
        <v>0</v>
      </c>
      <c r="J21" s="466"/>
      <c r="K21" s="476"/>
      <c r="L21" s="463" t="s">
        <v>668</v>
      </c>
      <c r="M21" s="463"/>
      <c r="N21" s="398">
        <f t="shared" si="2"/>
        <v>81000</v>
      </c>
      <c r="O21" s="415">
        <f t="shared" si="3"/>
        <v>0</v>
      </c>
    </row>
    <row r="22" spans="1:15" ht="76.5" outlineLevel="2" x14ac:dyDescent="0.2">
      <c r="A22" s="463" t="s">
        <v>67</v>
      </c>
      <c r="B22" s="463" t="s">
        <v>669</v>
      </c>
      <c r="C22" s="463" t="s">
        <v>71</v>
      </c>
      <c r="D22" s="463"/>
      <c r="E22" s="463"/>
      <c r="F22" s="463" t="s">
        <v>670</v>
      </c>
      <c r="G22" s="463" t="s">
        <v>80</v>
      </c>
      <c r="H22" s="466">
        <v>17995</v>
      </c>
      <c r="I22" s="466">
        <v>0</v>
      </c>
      <c r="J22" s="466"/>
      <c r="K22" s="476"/>
      <c r="L22" s="463" t="s">
        <v>671</v>
      </c>
      <c r="M22" s="463"/>
      <c r="N22" s="398">
        <f t="shared" si="2"/>
        <v>17995</v>
      </c>
      <c r="O22" s="415">
        <f t="shared" si="3"/>
        <v>0</v>
      </c>
    </row>
    <row r="23" spans="1:15" ht="51" outlineLevel="2" x14ac:dyDescent="0.2">
      <c r="A23" s="463" t="s">
        <v>67</v>
      </c>
      <c r="B23" s="463" t="s">
        <v>672</v>
      </c>
      <c r="C23" s="463" t="s">
        <v>71</v>
      </c>
      <c r="D23" s="463"/>
      <c r="E23" s="463"/>
      <c r="F23" s="463" t="s">
        <v>673</v>
      </c>
      <c r="G23" s="463" t="s">
        <v>674</v>
      </c>
      <c r="H23" s="466">
        <v>20000</v>
      </c>
      <c r="I23" s="466">
        <v>0</v>
      </c>
      <c r="J23" s="466"/>
      <c r="K23" s="476"/>
      <c r="L23" s="463" t="s">
        <v>675</v>
      </c>
      <c r="M23" s="463"/>
      <c r="N23" s="398">
        <f t="shared" si="2"/>
        <v>20000</v>
      </c>
      <c r="O23" s="415">
        <f t="shared" si="3"/>
        <v>0</v>
      </c>
    </row>
    <row r="24" spans="1:15" ht="51" outlineLevel="2" x14ac:dyDescent="0.2">
      <c r="A24" s="463" t="s">
        <v>67</v>
      </c>
      <c r="B24" s="463" t="s">
        <v>676</v>
      </c>
      <c r="C24" s="463" t="s">
        <v>71</v>
      </c>
      <c r="D24" s="463"/>
      <c r="E24" s="463"/>
      <c r="F24" s="463" t="s">
        <v>673</v>
      </c>
      <c r="G24" s="463" t="s">
        <v>674</v>
      </c>
      <c r="H24" s="466">
        <v>20000</v>
      </c>
      <c r="I24" s="466">
        <v>0</v>
      </c>
      <c r="J24" s="466"/>
      <c r="K24" s="476"/>
      <c r="L24" s="463" t="s">
        <v>677</v>
      </c>
      <c r="M24" s="463"/>
      <c r="N24" s="398">
        <f t="shared" si="2"/>
        <v>20000</v>
      </c>
      <c r="O24" s="415">
        <f t="shared" si="3"/>
        <v>0</v>
      </c>
    </row>
    <row r="25" spans="1:15" ht="51" outlineLevel="2" x14ac:dyDescent="0.2">
      <c r="A25" s="463" t="s">
        <v>67</v>
      </c>
      <c r="B25" s="463" t="s">
        <v>678</v>
      </c>
      <c r="C25" s="463" t="s">
        <v>71</v>
      </c>
      <c r="D25" s="463"/>
      <c r="E25" s="463"/>
      <c r="F25" s="463" t="s">
        <v>673</v>
      </c>
      <c r="G25" s="463" t="s">
        <v>674</v>
      </c>
      <c r="H25" s="466">
        <v>20000</v>
      </c>
      <c r="I25" s="466">
        <v>0</v>
      </c>
      <c r="J25" s="466"/>
      <c r="K25" s="476"/>
      <c r="L25" s="463" t="s">
        <v>679</v>
      </c>
      <c r="M25" s="463"/>
      <c r="N25" s="398">
        <f t="shared" si="2"/>
        <v>20000</v>
      </c>
      <c r="O25" s="415">
        <f t="shared" si="3"/>
        <v>0</v>
      </c>
    </row>
    <row r="26" spans="1:15" ht="51" outlineLevel="2" x14ac:dyDescent="0.2">
      <c r="A26" s="463" t="s">
        <v>67</v>
      </c>
      <c r="B26" s="463" t="s">
        <v>680</v>
      </c>
      <c r="C26" s="463" t="s">
        <v>71</v>
      </c>
      <c r="D26" s="463"/>
      <c r="E26" s="463"/>
      <c r="F26" s="463" t="s">
        <v>673</v>
      </c>
      <c r="G26" s="463" t="s">
        <v>674</v>
      </c>
      <c r="H26" s="466">
        <v>20000</v>
      </c>
      <c r="I26" s="466">
        <v>0</v>
      </c>
      <c r="J26" s="466"/>
      <c r="K26" s="476"/>
      <c r="L26" s="463" t="s">
        <v>681</v>
      </c>
      <c r="M26" s="463"/>
      <c r="N26" s="398">
        <f t="shared" si="2"/>
        <v>20000</v>
      </c>
      <c r="O26" s="415">
        <f t="shared" si="3"/>
        <v>0</v>
      </c>
    </row>
    <row r="27" spans="1:15" ht="51" outlineLevel="2" x14ac:dyDescent="0.2">
      <c r="A27" s="463" t="s">
        <v>67</v>
      </c>
      <c r="B27" s="463" t="s">
        <v>682</v>
      </c>
      <c r="C27" s="463" t="s">
        <v>71</v>
      </c>
      <c r="D27" s="463"/>
      <c r="E27" s="463"/>
      <c r="F27" s="463" t="s">
        <v>673</v>
      </c>
      <c r="G27" s="463" t="s">
        <v>674</v>
      </c>
      <c r="H27" s="466">
        <v>20000</v>
      </c>
      <c r="I27" s="466">
        <v>0</v>
      </c>
      <c r="J27" s="466"/>
      <c r="K27" s="476"/>
      <c r="L27" s="463" t="s">
        <v>683</v>
      </c>
      <c r="M27" s="463"/>
      <c r="N27" s="398">
        <f t="shared" si="2"/>
        <v>20000</v>
      </c>
      <c r="O27" s="415">
        <f t="shared" si="3"/>
        <v>0</v>
      </c>
    </row>
    <row r="28" spans="1:15" ht="38.25" outlineLevel="2" x14ac:dyDescent="0.2">
      <c r="A28" s="463" t="s">
        <v>67</v>
      </c>
      <c r="B28" s="463" t="s">
        <v>684</v>
      </c>
      <c r="C28" s="463" t="s">
        <v>71</v>
      </c>
      <c r="D28" s="463"/>
      <c r="E28" s="463"/>
      <c r="F28" s="463" t="s">
        <v>685</v>
      </c>
      <c r="G28" s="463" t="s">
        <v>81</v>
      </c>
      <c r="H28" s="466">
        <v>40000</v>
      </c>
      <c r="I28" s="466">
        <v>0</v>
      </c>
      <c r="J28" s="466"/>
      <c r="K28" s="476"/>
      <c r="L28" s="463" t="s">
        <v>686</v>
      </c>
      <c r="M28" s="463"/>
      <c r="N28" s="398">
        <f t="shared" si="2"/>
        <v>40000</v>
      </c>
      <c r="O28" s="415">
        <f t="shared" si="3"/>
        <v>0</v>
      </c>
    </row>
    <row r="29" spans="1:15" ht="38.25" outlineLevel="2" x14ac:dyDescent="0.2">
      <c r="A29" s="463" t="s">
        <v>67</v>
      </c>
      <c r="B29" s="463" t="s">
        <v>687</v>
      </c>
      <c r="C29" s="463" t="s">
        <v>71</v>
      </c>
      <c r="D29" s="463"/>
      <c r="E29" s="463"/>
      <c r="F29" s="463" t="s">
        <v>688</v>
      </c>
      <c r="G29" s="463" t="s">
        <v>81</v>
      </c>
      <c r="H29" s="466">
        <v>40000</v>
      </c>
      <c r="I29" s="466">
        <v>0</v>
      </c>
      <c r="J29" s="466"/>
      <c r="K29" s="476"/>
      <c r="L29" s="463" t="s">
        <v>689</v>
      </c>
      <c r="M29" s="463"/>
      <c r="N29" s="398">
        <f t="shared" si="2"/>
        <v>40000</v>
      </c>
      <c r="O29" s="415">
        <f t="shared" si="3"/>
        <v>0</v>
      </c>
    </row>
    <row r="30" spans="1:15" ht="102" outlineLevel="2" x14ac:dyDescent="0.2">
      <c r="A30" s="463" t="s">
        <v>67</v>
      </c>
      <c r="B30" s="463" t="s">
        <v>690</v>
      </c>
      <c r="C30" s="463" t="s">
        <v>71</v>
      </c>
      <c r="D30" s="463"/>
      <c r="E30" s="463"/>
      <c r="F30" s="463" t="s">
        <v>691</v>
      </c>
      <c r="G30" s="463" t="s">
        <v>130</v>
      </c>
      <c r="H30" s="466">
        <v>39000</v>
      </c>
      <c r="I30" s="466">
        <v>0</v>
      </c>
      <c r="J30" s="466"/>
      <c r="K30" s="476"/>
      <c r="L30" s="463" t="s">
        <v>692</v>
      </c>
      <c r="M30" s="463"/>
      <c r="N30" s="398">
        <f t="shared" si="2"/>
        <v>39000</v>
      </c>
      <c r="O30" s="415">
        <f t="shared" si="3"/>
        <v>0</v>
      </c>
    </row>
    <row r="31" spans="1:15" ht="114.75" outlineLevel="2" x14ac:dyDescent="0.2">
      <c r="A31" s="463" t="s">
        <v>67</v>
      </c>
      <c r="B31" s="463" t="s">
        <v>693</v>
      </c>
      <c r="C31" s="463" t="s">
        <v>71</v>
      </c>
      <c r="D31" s="463"/>
      <c r="E31" s="463"/>
      <c r="F31" s="463" t="s">
        <v>694</v>
      </c>
      <c r="G31" s="463" t="s">
        <v>154</v>
      </c>
      <c r="H31" s="466">
        <v>127950</v>
      </c>
      <c r="I31" s="466">
        <v>0</v>
      </c>
      <c r="J31" s="466"/>
      <c r="K31" s="476"/>
      <c r="L31" s="463" t="s">
        <v>663</v>
      </c>
      <c r="M31" s="463"/>
      <c r="N31" s="398">
        <f t="shared" si="2"/>
        <v>127950</v>
      </c>
      <c r="O31" s="415">
        <f t="shared" si="3"/>
        <v>0</v>
      </c>
    </row>
    <row r="32" spans="1:15" ht="51" outlineLevel="2" x14ac:dyDescent="0.2">
      <c r="A32" s="463" t="s">
        <v>67</v>
      </c>
      <c r="B32" s="463" t="s">
        <v>695</v>
      </c>
      <c r="C32" s="463" t="s">
        <v>71</v>
      </c>
      <c r="D32" s="463"/>
      <c r="E32" s="463"/>
      <c r="F32" s="463" t="s">
        <v>696</v>
      </c>
      <c r="G32" s="463" t="s">
        <v>697</v>
      </c>
      <c r="H32" s="466">
        <v>62000</v>
      </c>
      <c r="I32" s="466">
        <v>0</v>
      </c>
      <c r="J32" s="466"/>
      <c r="K32" s="476"/>
      <c r="L32" s="463" t="s">
        <v>698</v>
      </c>
      <c r="M32" s="463" t="s">
        <v>565</v>
      </c>
      <c r="N32" s="398">
        <f t="shared" si="2"/>
        <v>62000</v>
      </c>
      <c r="O32" s="415">
        <f t="shared" si="3"/>
        <v>0</v>
      </c>
    </row>
    <row r="33" spans="1:15" ht="25.5" outlineLevel="1" x14ac:dyDescent="0.2">
      <c r="A33" s="467" t="s">
        <v>94</v>
      </c>
      <c r="B33" s="467">
        <f>COUNTA(B2:B32)</f>
        <v>31</v>
      </c>
      <c r="C33" s="467"/>
      <c r="D33" s="467"/>
      <c r="E33" s="467"/>
      <c r="F33" s="467"/>
      <c r="G33" s="467"/>
      <c r="H33" s="468">
        <f>SUBTOTAL(9,H2:H32)</f>
        <v>39148474.549999997</v>
      </c>
      <c r="I33" s="468">
        <f>SUBTOTAL(9,I2:I32)</f>
        <v>0</v>
      </c>
      <c r="J33" s="468">
        <f>SUBTOTAL(9,J2:J32)</f>
        <v>0</v>
      </c>
      <c r="K33" s="477">
        <f>SUBTOTAL(9,K2:K32)</f>
        <v>0</v>
      </c>
      <c r="L33" s="467"/>
      <c r="M33" s="467"/>
      <c r="N33" s="448">
        <f>SUBTOTAL(9,N2:N32)</f>
        <v>39148474.549999997</v>
      </c>
      <c r="O33" s="448">
        <f>SUBTOTAL(9,O2:O32)</f>
        <v>0</v>
      </c>
    </row>
    <row r="34" spans="1:15" ht="63.75" outlineLevel="2" x14ac:dyDescent="0.2">
      <c r="A34" s="463" t="s">
        <v>75</v>
      </c>
      <c r="B34" s="463" t="s">
        <v>699</v>
      </c>
      <c r="C34" s="463"/>
      <c r="D34" s="463" t="s">
        <v>76</v>
      </c>
      <c r="E34" s="463"/>
      <c r="F34" s="463" t="s">
        <v>700</v>
      </c>
      <c r="G34" s="463" t="s">
        <v>72</v>
      </c>
      <c r="H34" s="466">
        <v>12000</v>
      </c>
      <c r="I34" s="466">
        <v>0</v>
      </c>
      <c r="J34" s="466"/>
      <c r="K34" s="476"/>
      <c r="L34" s="463" t="s">
        <v>701</v>
      </c>
      <c r="M34" s="463"/>
      <c r="N34" s="398">
        <f t="shared" si="2"/>
        <v>12000</v>
      </c>
      <c r="O34" s="415">
        <f t="shared" si="3"/>
        <v>0</v>
      </c>
    </row>
    <row r="35" spans="1:15" ht="38.25" outlineLevel="2" x14ac:dyDescent="0.2">
      <c r="A35" s="463" t="s">
        <v>75</v>
      </c>
      <c r="B35" s="463" t="s">
        <v>702</v>
      </c>
      <c r="C35" s="463"/>
      <c r="D35" s="463" t="s">
        <v>76</v>
      </c>
      <c r="E35" s="463"/>
      <c r="F35" s="463" t="s">
        <v>132</v>
      </c>
      <c r="G35" s="463" t="s">
        <v>181</v>
      </c>
      <c r="H35" s="466">
        <v>26200</v>
      </c>
      <c r="I35" s="466">
        <v>0</v>
      </c>
      <c r="J35" s="466"/>
      <c r="K35" s="476"/>
      <c r="L35" s="463" t="s">
        <v>703</v>
      </c>
      <c r="M35" s="463"/>
      <c r="N35" s="398">
        <f t="shared" si="2"/>
        <v>26200</v>
      </c>
      <c r="O35" s="415">
        <f t="shared" si="3"/>
        <v>0</v>
      </c>
    </row>
    <row r="36" spans="1:15" ht="38.25" outlineLevel="2" x14ac:dyDescent="0.2">
      <c r="A36" s="463" t="s">
        <v>75</v>
      </c>
      <c r="B36" s="463" t="s">
        <v>704</v>
      </c>
      <c r="C36" s="463"/>
      <c r="D36" s="463" t="s">
        <v>76</v>
      </c>
      <c r="E36" s="463"/>
      <c r="F36" s="463" t="s">
        <v>705</v>
      </c>
      <c r="G36" s="463" t="s">
        <v>69</v>
      </c>
      <c r="H36" s="466">
        <v>5000</v>
      </c>
      <c r="I36" s="466">
        <v>0</v>
      </c>
      <c r="J36" s="466"/>
      <c r="K36" s="476"/>
      <c r="L36" s="463" t="s">
        <v>706</v>
      </c>
      <c r="M36" s="463"/>
      <c r="N36" s="398">
        <f t="shared" si="2"/>
        <v>5000</v>
      </c>
      <c r="O36" s="415">
        <f t="shared" si="3"/>
        <v>0</v>
      </c>
    </row>
    <row r="37" spans="1:15" ht="114.75" outlineLevel="2" x14ac:dyDescent="0.2">
      <c r="A37" s="463" t="s">
        <v>75</v>
      </c>
      <c r="B37" s="463" t="s">
        <v>707</v>
      </c>
      <c r="C37" s="463"/>
      <c r="D37" s="463" t="s">
        <v>76</v>
      </c>
      <c r="E37" s="463"/>
      <c r="F37" s="463" t="s">
        <v>708</v>
      </c>
      <c r="G37" s="463" t="s">
        <v>69</v>
      </c>
      <c r="H37" s="466">
        <v>10000</v>
      </c>
      <c r="I37" s="466">
        <v>0</v>
      </c>
      <c r="J37" s="466"/>
      <c r="K37" s="476"/>
      <c r="L37" s="463" t="s">
        <v>709</v>
      </c>
      <c r="M37" s="463"/>
      <c r="N37" s="398">
        <f t="shared" si="2"/>
        <v>10000</v>
      </c>
      <c r="O37" s="415">
        <f t="shared" si="3"/>
        <v>0</v>
      </c>
    </row>
    <row r="38" spans="1:15" ht="102" outlineLevel="2" x14ac:dyDescent="0.2">
      <c r="A38" s="463" t="s">
        <v>75</v>
      </c>
      <c r="B38" s="463" t="s">
        <v>710</v>
      </c>
      <c r="C38" s="463"/>
      <c r="D38" s="463" t="s">
        <v>76</v>
      </c>
      <c r="E38" s="463"/>
      <c r="F38" s="463" t="s">
        <v>711</v>
      </c>
      <c r="G38" s="463" t="s">
        <v>210</v>
      </c>
      <c r="H38" s="466">
        <v>40679</v>
      </c>
      <c r="I38" s="466">
        <v>0</v>
      </c>
      <c r="J38" s="466"/>
      <c r="K38" s="476"/>
      <c r="L38" s="463" t="s">
        <v>712</v>
      </c>
      <c r="M38" s="463"/>
      <c r="N38" s="398">
        <f t="shared" si="2"/>
        <v>40679</v>
      </c>
      <c r="O38" s="415">
        <f t="shared" si="3"/>
        <v>0</v>
      </c>
    </row>
    <row r="39" spans="1:15" ht="38.25" outlineLevel="2" x14ac:dyDescent="0.2">
      <c r="A39" s="463" t="s">
        <v>75</v>
      </c>
      <c r="B39" s="463" t="s">
        <v>713</v>
      </c>
      <c r="C39" s="463"/>
      <c r="D39" s="463" t="s">
        <v>76</v>
      </c>
      <c r="E39" s="463"/>
      <c r="F39" s="463" t="s">
        <v>714</v>
      </c>
      <c r="G39" s="463" t="s">
        <v>191</v>
      </c>
      <c r="H39" s="466">
        <v>500</v>
      </c>
      <c r="I39" s="466">
        <v>0</v>
      </c>
      <c r="J39" s="466"/>
      <c r="K39" s="476"/>
      <c r="L39" s="463" t="s">
        <v>715</v>
      </c>
      <c r="M39" s="463"/>
      <c r="N39" s="398">
        <f t="shared" si="2"/>
        <v>500</v>
      </c>
      <c r="O39" s="415">
        <f t="shared" si="3"/>
        <v>0</v>
      </c>
    </row>
    <row r="40" spans="1:15" ht="38.25" outlineLevel="2" x14ac:dyDescent="0.2">
      <c r="A40" s="463" t="s">
        <v>75</v>
      </c>
      <c r="B40" s="463" t="s">
        <v>716</v>
      </c>
      <c r="C40" s="463"/>
      <c r="D40" s="463" t="s">
        <v>76</v>
      </c>
      <c r="E40" s="463"/>
      <c r="F40" s="463" t="s">
        <v>717</v>
      </c>
      <c r="G40" s="463" t="s">
        <v>718</v>
      </c>
      <c r="H40" s="466">
        <v>4000</v>
      </c>
      <c r="I40" s="466">
        <v>0</v>
      </c>
      <c r="J40" s="466"/>
      <c r="K40" s="476"/>
      <c r="L40" s="463" t="s">
        <v>719</v>
      </c>
      <c r="M40" s="463"/>
      <c r="N40" s="398">
        <f t="shared" si="2"/>
        <v>4000</v>
      </c>
      <c r="O40" s="415">
        <f t="shared" si="3"/>
        <v>0</v>
      </c>
    </row>
    <row r="41" spans="1:15" ht="306" outlineLevel="2" x14ac:dyDescent="0.2">
      <c r="A41" s="463" t="s">
        <v>75</v>
      </c>
      <c r="B41" s="463" t="s">
        <v>720</v>
      </c>
      <c r="C41" s="463"/>
      <c r="D41" s="463" t="s">
        <v>76</v>
      </c>
      <c r="E41" s="463"/>
      <c r="F41" s="463" t="s">
        <v>721</v>
      </c>
      <c r="G41" s="463" t="s">
        <v>69</v>
      </c>
      <c r="H41" s="466">
        <v>9000</v>
      </c>
      <c r="I41" s="466">
        <v>0</v>
      </c>
      <c r="J41" s="466"/>
      <c r="K41" s="476"/>
      <c r="L41" s="463" t="s">
        <v>722</v>
      </c>
      <c r="M41" s="463"/>
      <c r="N41" s="398">
        <f t="shared" si="2"/>
        <v>9000</v>
      </c>
      <c r="O41" s="415">
        <f t="shared" si="3"/>
        <v>0</v>
      </c>
    </row>
    <row r="42" spans="1:15" ht="38.25" outlineLevel="2" x14ac:dyDescent="0.2">
      <c r="A42" s="463" t="s">
        <v>75</v>
      </c>
      <c r="B42" s="463" t="s">
        <v>723</v>
      </c>
      <c r="C42" s="463"/>
      <c r="D42" s="463" t="s">
        <v>76</v>
      </c>
      <c r="E42" s="463"/>
      <c r="F42" s="463" t="s">
        <v>724</v>
      </c>
      <c r="G42" s="463" t="s">
        <v>725</v>
      </c>
      <c r="H42" s="466">
        <v>27000</v>
      </c>
      <c r="I42" s="466">
        <v>0</v>
      </c>
      <c r="J42" s="466"/>
      <c r="K42" s="476"/>
      <c r="L42" s="463" t="s">
        <v>726</v>
      </c>
      <c r="M42" s="463"/>
      <c r="N42" s="398">
        <f t="shared" si="2"/>
        <v>27000</v>
      </c>
      <c r="O42" s="415">
        <f t="shared" si="3"/>
        <v>0</v>
      </c>
    </row>
    <row r="43" spans="1:15" ht="38.25" outlineLevel="2" x14ac:dyDescent="0.2">
      <c r="A43" s="463" t="s">
        <v>75</v>
      </c>
      <c r="B43" s="463" t="s">
        <v>727</v>
      </c>
      <c r="C43" s="463"/>
      <c r="D43" s="463" t="s">
        <v>76</v>
      </c>
      <c r="E43" s="463"/>
      <c r="F43" s="463" t="s">
        <v>728</v>
      </c>
      <c r="G43" s="463" t="s">
        <v>69</v>
      </c>
      <c r="H43" s="466"/>
      <c r="I43" s="466">
        <v>0</v>
      </c>
      <c r="J43" s="466"/>
      <c r="K43" s="476"/>
      <c r="L43" s="463" t="s">
        <v>729</v>
      </c>
      <c r="M43" s="463"/>
      <c r="N43" s="398">
        <f t="shared" si="2"/>
        <v>0</v>
      </c>
      <c r="O43" s="415">
        <f t="shared" si="3"/>
        <v>0</v>
      </c>
    </row>
    <row r="44" spans="1:15" ht="38.25" outlineLevel="2" x14ac:dyDescent="0.2">
      <c r="A44" s="463" t="s">
        <v>75</v>
      </c>
      <c r="B44" s="463" t="s">
        <v>730</v>
      </c>
      <c r="C44" s="463"/>
      <c r="D44" s="463" t="s">
        <v>76</v>
      </c>
      <c r="E44" s="463"/>
      <c r="F44" s="463" t="s">
        <v>731</v>
      </c>
      <c r="G44" s="463" t="s">
        <v>69</v>
      </c>
      <c r="H44" s="466">
        <v>2000</v>
      </c>
      <c r="I44" s="466">
        <v>0</v>
      </c>
      <c r="J44" s="466"/>
      <c r="K44" s="476"/>
      <c r="L44" s="463" t="s">
        <v>732</v>
      </c>
      <c r="M44" s="463"/>
      <c r="N44" s="398">
        <f t="shared" si="2"/>
        <v>2000</v>
      </c>
      <c r="O44" s="415">
        <f t="shared" si="3"/>
        <v>0</v>
      </c>
    </row>
    <row r="45" spans="1:15" ht="38.25" outlineLevel="2" x14ac:dyDescent="0.2">
      <c r="A45" s="463" t="s">
        <v>75</v>
      </c>
      <c r="B45" s="463" t="s">
        <v>733</v>
      </c>
      <c r="C45" s="463"/>
      <c r="D45" s="463" t="s">
        <v>76</v>
      </c>
      <c r="E45" s="463"/>
      <c r="F45" s="463" t="s">
        <v>734</v>
      </c>
      <c r="G45" s="463" t="s">
        <v>232</v>
      </c>
      <c r="H45" s="466">
        <v>22000</v>
      </c>
      <c r="I45" s="466">
        <v>0</v>
      </c>
      <c r="J45" s="466"/>
      <c r="K45" s="476"/>
      <c r="L45" s="463" t="s">
        <v>735</v>
      </c>
      <c r="M45" s="463"/>
      <c r="N45" s="398">
        <f t="shared" si="2"/>
        <v>22000</v>
      </c>
      <c r="O45" s="415">
        <f t="shared" si="3"/>
        <v>0</v>
      </c>
    </row>
    <row r="46" spans="1:15" ht="38.25" outlineLevel="2" x14ac:dyDescent="0.2">
      <c r="A46" s="463" t="s">
        <v>75</v>
      </c>
      <c r="B46" s="463" t="s">
        <v>736</v>
      </c>
      <c r="C46" s="463"/>
      <c r="D46" s="463" t="s">
        <v>76</v>
      </c>
      <c r="E46" s="463"/>
      <c r="F46" s="463" t="s">
        <v>737</v>
      </c>
      <c r="G46" s="463" t="s">
        <v>738</v>
      </c>
      <c r="H46" s="466">
        <v>10000</v>
      </c>
      <c r="I46" s="466">
        <v>0</v>
      </c>
      <c r="J46" s="466"/>
      <c r="K46" s="476"/>
      <c r="L46" s="463" t="s">
        <v>739</v>
      </c>
      <c r="M46" s="463"/>
      <c r="N46" s="398">
        <f t="shared" si="2"/>
        <v>10000</v>
      </c>
      <c r="O46" s="415">
        <f t="shared" si="3"/>
        <v>0</v>
      </c>
    </row>
    <row r="47" spans="1:15" ht="127.5" outlineLevel="2" x14ac:dyDescent="0.2">
      <c r="A47" s="463" t="s">
        <v>75</v>
      </c>
      <c r="B47" s="463" t="s">
        <v>740</v>
      </c>
      <c r="C47" s="463"/>
      <c r="D47" s="463" t="s">
        <v>76</v>
      </c>
      <c r="E47" s="463"/>
      <c r="F47" s="463" t="s">
        <v>741</v>
      </c>
      <c r="G47" s="463" t="s">
        <v>69</v>
      </c>
      <c r="H47" s="466">
        <v>80000</v>
      </c>
      <c r="I47" s="466">
        <v>0</v>
      </c>
      <c r="J47" s="466"/>
      <c r="K47" s="476"/>
      <c r="L47" s="463" t="s">
        <v>742</v>
      </c>
      <c r="M47" s="463"/>
      <c r="N47" s="398">
        <f t="shared" si="2"/>
        <v>80000</v>
      </c>
      <c r="O47" s="415">
        <f t="shared" si="3"/>
        <v>0</v>
      </c>
    </row>
    <row r="48" spans="1:15" ht="38.25" outlineLevel="2" x14ac:dyDescent="0.2">
      <c r="A48" s="463" t="s">
        <v>75</v>
      </c>
      <c r="B48" s="463" t="s">
        <v>743</v>
      </c>
      <c r="C48" s="463"/>
      <c r="D48" s="463" t="s">
        <v>76</v>
      </c>
      <c r="E48" s="463"/>
      <c r="F48" s="463" t="s">
        <v>744</v>
      </c>
      <c r="G48" s="463" t="s">
        <v>125</v>
      </c>
      <c r="H48" s="466">
        <v>75000</v>
      </c>
      <c r="I48" s="466">
        <v>0</v>
      </c>
      <c r="J48" s="466"/>
      <c r="K48" s="476"/>
      <c r="L48" s="463" t="s">
        <v>745</v>
      </c>
      <c r="M48" s="463"/>
      <c r="N48" s="398">
        <f t="shared" si="2"/>
        <v>75000</v>
      </c>
      <c r="O48" s="415">
        <f t="shared" si="3"/>
        <v>0</v>
      </c>
    </row>
    <row r="49" spans="1:15" ht="63.75" outlineLevel="2" x14ac:dyDescent="0.2">
      <c r="A49" s="463" t="s">
        <v>75</v>
      </c>
      <c r="B49" s="463" t="s">
        <v>746</v>
      </c>
      <c r="C49" s="463"/>
      <c r="D49" s="463" t="s">
        <v>77</v>
      </c>
      <c r="E49" s="463"/>
      <c r="F49" s="463" t="s">
        <v>747</v>
      </c>
      <c r="G49" s="463" t="s">
        <v>69</v>
      </c>
      <c r="H49" s="466">
        <v>4000</v>
      </c>
      <c r="I49" s="466">
        <v>0</v>
      </c>
      <c r="J49" s="466"/>
      <c r="K49" s="476"/>
      <c r="L49" s="463" t="s">
        <v>722</v>
      </c>
      <c r="M49" s="463"/>
      <c r="N49" s="398">
        <f t="shared" si="2"/>
        <v>4000</v>
      </c>
      <c r="O49" s="415">
        <f t="shared" si="3"/>
        <v>0</v>
      </c>
    </row>
    <row r="50" spans="1:15" ht="51" outlineLevel="2" x14ac:dyDescent="0.2">
      <c r="A50" s="463" t="s">
        <v>75</v>
      </c>
      <c r="B50" s="463" t="s">
        <v>748</v>
      </c>
      <c r="C50" s="463"/>
      <c r="D50" s="463" t="s">
        <v>77</v>
      </c>
      <c r="E50" s="463"/>
      <c r="F50" s="463" t="s">
        <v>749</v>
      </c>
      <c r="G50" s="463" t="s">
        <v>69</v>
      </c>
      <c r="H50" s="466">
        <v>5000</v>
      </c>
      <c r="I50" s="466">
        <v>0</v>
      </c>
      <c r="J50" s="466"/>
      <c r="K50" s="476"/>
      <c r="L50" s="463" t="s">
        <v>750</v>
      </c>
      <c r="M50" s="463"/>
      <c r="N50" s="398">
        <f t="shared" si="2"/>
        <v>5000</v>
      </c>
      <c r="O50" s="415">
        <f t="shared" si="3"/>
        <v>0</v>
      </c>
    </row>
    <row r="51" spans="1:15" ht="63.75" outlineLevel="2" x14ac:dyDescent="0.2">
      <c r="A51" s="463" t="s">
        <v>75</v>
      </c>
      <c r="B51" s="463" t="s">
        <v>751</v>
      </c>
      <c r="C51" s="463"/>
      <c r="D51" s="463" t="s">
        <v>77</v>
      </c>
      <c r="E51" s="463"/>
      <c r="F51" s="463" t="s">
        <v>752</v>
      </c>
      <c r="G51" s="463" t="s">
        <v>107</v>
      </c>
      <c r="H51" s="466">
        <v>16000</v>
      </c>
      <c r="I51" s="466">
        <v>0</v>
      </c>
      <c r="J51" s="466"/>
      <c r="K51" s="476"/>
      <c r="L51" s="463" t="s">
        <v>753</v>
      </c>
      <c r="M51" s="463"/>
      <c r="N51" s="398">
        <f t="shared" si="2"/>
        <v>16000</v>
      </c>
      <c r="O51" s="415">
        <f t="shared" si="3"/>
        <v>0</v>
      </c>
    </row>
    <row r="52" spans="1:15" ht="63.75" outlineLevel="2" x14ac:dyDescent="0.2">
      <c r="A52" s="463" t="s">
        <v>75</v>
      </c>
      <c r="B52" s="463" t="s">
        <v>754</v>
      </c>
      <c r="C52" s="463"/>
      <c r="D52" s="463" t="s">
        <v>77</v>
      </c>
      <c r="E52" s="463"/>
      <c r="F52" s="463" t="s">
        <v>755</v>
      </c>
      <c r="G52" s="463" t="s">
        <v>107</v>
      </c>
      <c r="H52" s="466">
        <v>10500</v>
      </c>
      <c r="I52" s="466">
        <v>0</v>
      </c>
      <c r="J52" s="466"/>
      <c r="K52" s="476"/>
      <c r="L52" s="463" t="s">
        <v>756</v>
      </c>
      <c r="M52" s="463"/>
      <c r="N52" s="398">
        <f t="shared" si="2"/>
        <v>10500</v>
      </c>
      <c r="O52" s="415">
        <f t="shared" si="3"/>
        <v>0</v>
      </c>
    </row>
    <row r="53" spans="1:15" ht="63.75" outlineLevel="2" x14ac:dyDescent="0.2">
      <c r="A53" s="463" t="s">
        <v>75</v>
      </c>
      <c r="B53" s="463" t="s">
        <v>757</v>
      </c>
      <c r="C53" s="463"/>
      <c r="D53" s="463" t="s">
        <v>77</v>
      </c>
      <c r="E53" s="463"/>
      <c r="F53" s="463" t="s">
        <v>758</v>
      </c>
      <c r="G53" s="463" t="s">
        <v>82</v>
      </c>
      <c r="H53" s="466">
        <v>30000</v>
      </c>
      <c r="I53" s="466">
        <v>0</v>
      </c>
      <c r="J53" s="466"/>
      <c r="K53" s="476"/>
      <c r="L53" s="463" t="s">
        <v>759</v>
      </c>
      <c r="M53" s="463"/>
      <c r="N53" s="398">
        <f t="shared" si="2"/>
        <v>30000</v>
      </c>
      <c r="O53" s="415">
        <f t="shared" si="3"/>
        <v>0</v>
      </c>
    </row>
    <row r="54" spans="1:15" ht="63.75" outlineLevel="2" x14ac:dyDescent="0.2">
      <c r="A54" s="463" t="s">
        <v>75</v>
      </c>
      <c r="B54" s="463" t="s">
        <v>760</v>
      </c>
      <c r="C54" s="463"/>
      <c r="D54" s="463" t="s">
        <v>77</v>
      </c>
      <c r="E54" s="463"/>
      <c r="F54" s="463" t="s">
        <v>761</v>
      </c>
      <c r="G54" s="463" t="s">
        <v>82</v>
      </c>
      <c r="H54" s="466">
        <v>25000</v>
      </c>
      <c r="I54" s="466">
        <v>0</v>
      </c>
      <c r="J54" s="466"/>
      <c r="K54" s="476"/>
      <c r="L54" s="463" t="s">
        <v>762</v>
      </c>
      <c r="M54" s="463"/>
      <c r="N54" s="398">
        <f t="shared" si="2"/>
        <v>25000</v>
      </c>
      <c r="O54" s="415">
        <f t="shared" si="3"/>
        <v>0</v>
      </c>
    </row>
    <row r="55" spans="1:15" ht="63.75" outlineLevel="2" x14ac:dyDescent="0.2">
      <c r="A55" s="463" t="s">
        <v>75</v>
      </c>
      <c r="B55" s="463" t="s">
        <v>763</v>
      </c>
      <c r="C55" s="463"/>
      <c r="D55" s="463" t="s">
        <v>77</v>
      </c>
      <c r="E55" s="463"/>
      <c r="F55" s="463" t="s">
        <v>764</v>
      </c>
      <c r="G55" s="463" t="s">
        <v>765</v>
      </c>
      <c r="H55" s="466">
        <v>7000</v>
      </c>
      <c r="I55" s="466">
        <v>0</v>
      </c>
      <c r="J55" s="466"/>
      <c r="K55" s="476"/>
      <c r="L55" s="463" t="s">
        <v>766</v>
      </c>
      <c r="M55" s="463"/>
      <c r="N55" s="398">
        <f t="shared" si="2"/>
        <v>7000</v>
      </c>
      <c r="O55" s="415">
        <f t="shared" si="3"/>
        <v>0</v>
      </c>
    </row>
    <row r="56" spans="1:15" ht="51" outlineLevel="2" x14ac:dyDescent="0.2">
      <c r="A56" s="463" t="s">
        <v>75</v>
      </c>
      <c r="B56" s="463" t="s">
        <v>767</v>
      </c>
      <c r="C56" s="463"/>
      <c r="D56" s="463" t="s">
        <v>77</v>
      </c>
      <c r="E56" s="463"/>
      <c r="F56" s="463" t="s">
        <v>768</v>
      </c>
      <c r="G56" s="463" t="s">
        <v>140</v>
      </c>
      <c r="H56" s="466">
        <v>23543.43</v>
      </c>
      <c r="I56" s="466">
        <v>0</v>
      </c>
      <c r="J56" s="466"/>
      <c r="K56" s="476"/>
      <c r="L56" s="463" t="s">
        <v>769</v>
      </c>
      <c r="M56" s="463"/>
      <c r="N56" s="398">
        <f t="shared" si="2"/>
        <v>23543.43</v>
      </c>
      <c r="O56" s="415">
        <f t="shared" si="3"/>
        <v>0</v>
      </c>
    </row>
    <row r="57" spans="1:15" ht="63.75" outlineLevel="2" x14ac:dyDescent="0.2">
      <c r="A57" s="463" t="s">
        <v>75</v>
      </c>
      <c r="B57" s="463" t="s">
        <v>770</v>
      </c>
      <c r="C57" s="463"/>
      <c r="D57" s="463" t="s">
        <v>77</v>
      </c>
      <c r="E57" s="463"/>
      <c r="F57" s="463" t="s">
        <v>771</v>
      </c>
      <c r="G57" s="463" t="s">
        <v>82</v>
      </c>
      <c r="H57" s="466">
        <v>15000</v>
      </c>
      <c r="I57" s="466">
        <v>0</v>
      </c>
      <c r="J57" s="466"/>
      <c r="K57" s="476"/>
      <c r="L57" s="463" t="s">
        <v>772</v>
      </c>
      <c r="M57" s="463"/>
      <c r="N57" s="398">
        <f t="shared" si="2"/>
        <v>15000</v>
      </c>
      <c r="O57" s="415">
        <f t="shared" si="3"/>
        <v>0</v>
      </c>
    </row>
    <row r="58" spans="1:15" ht="51" outlineLevel="2" x14ac:dyDescent="0.2">
      <c r="A58" s="463" t="s">
        <v>75</v>
      </c>
      <c r="B58" s="463" t="s">
        <v>773</v>
      </c>
      <c r="C58" s="463"/>
      <c r="D58" s="463" t="s">
        <v>77</v>
      </c>
      <c r="E58" s="463"/>
      <c r="F58" s="463" t="s">
        <v>774</v>
      </c>
      <c r="G58" s="463" t="s">
        <v>82</v>
      </c>
      <c r="H58" s="466">
        <v>20000</v>
      </c>
      <c r="I58" s="466">
        <v>0</v>
      </c>
      <c r="J58" s="466"/>
      <c r="K58" s="476"/>
      <c r="L58" s="463" t="s">
        <v>775</v>
      </c>
      <c r="M58" s="463"/>
      <c r="N58" s="398">
        <f t="shared" si="2"/>
        <v>20000</v>
      </c>
      <c r="O58" s="415">
        <f t="shared" si="3"/>
        <v>0</v>
      </c>
    </row>
    <row r="59" spans="1:15" ht="51" outlineLevel="2" x14ac:dyDescent="0.2">
      <c r="A59" s="463" t="s">
        <v>75</v>
      </c>
      <c r="B59" s="463" t="s">
        <v>776</v>
      </c>
      <c r="C59" s="463"/>
      <c r="D59" s="463" t="s">
        <v>77</v>
      </c>
      <c r="E59" s="463"/>
      <c r="F59" s="463" t="s">
        <v>777</v>
      </c>
      <c r="G59" s="463" t="s">
        <v>140</v>
      </c>
      <c r="H59" s="466">
        <v>17354.73</v>
      </c>
      <c r="I59" s="466">
        <v>0</v>
      </c>
      <c r="J59" s="466"/>
      <c r="K59" s="476"/>
      <c r="L59" s="463" t="s">
        <v>778</v>
      </c>
      <c r="M59" s="463"/>
      <c r="N59" s="398">
        <f t="shared" si="2"/>
        <v>17354.73</v>
      </c>
      <c r="O59" s="415">
        <f t="shared" si="3"/>
        <v>0</v>
      </c>
    </row>
    <row r="60" spans="1:15" ht="63.75" outlineLevel="2" x14ac:dyDescent="0.2">
      <c r="A60" s="463" t="s">
        <v>75</v>
      </c>
      <c r="B60" s="463" t="s">
        <v>779</v>
      </c>
      <c r="C60" s="463"/>
      <c r="D60" s="463" t="s">
        <v>77</v>
      </c>
      <c r="E60" s="463"/>
      <c r="F60" s="463" t="s">
        <v>761</v>
      </c>
      <c r="G60" s="463" t="s">
        <v>82</v>
      </c>
      <c r="H60" s="466">
        <v>19000</v>
      </c>
      <c r="I60" s="466">
        <v>0</v>
      </c>
      <c r="J60" s="466"/>
      <c r="K60" s="476"/>
      <c r="L60" s="463" t="s">
        <v>780</v>
      </c>
      <c r="M60" s="463"/>
      <c r="N60" s="398">
        <f t="shared" si="2"/>
        <v>19000</v>
      </c>
      <c r="O60" s="415">
        <f t="shared" si="3"/>
        <v>0</v>
      </c>
    </row>
    <row r="61" spans="1:15" ht="51" outlineLevel="2" x14ac:dyDescent="0.2">
      <c r="A61" s="463" t="s">
        <v>75</v>
      </c>
      <c r="B61" s="463" t="s">
        <v>781</v>
      </c>
      <c r="C61" s="463"/>
      <c r="D61" s="463" t="s">
        <v>77</v>
      </c>
      <c r="E61" s="463"/>
      <c r="F61" s="463" t="s">
        <v>782</v>
      </c>
      <c r="G61" s="463" t="s">
        <v>72</v>
      </c>
      <c r="H61" s="466">
        <v>15000</v>
      </c>
      <c r="I61" s="466">
        <v>0</v>
      </c>
      <c r="J61" s="466"/>
      <c r="K61" s="476"/>
      <c r="L61" s="463" t="s">
        <v>783</v>
      </c>
      <c r="M61" s="463"/>
      <c r="N61" s="398">
        <f t="shared" si="2"/>
        <v>15000</v>
      </c>
      <c r="O61" s="415">
        <f t="shared" si="3"/>
        <v>0</v>
      </c>
    </row>
    <row r="62" spans="1:15" ht="63.75" outlineLevel="2" x14ac:dyDescent="0.2">
      <c r="A62" s="463" t="s">
        <v>75</v>
      </c>
      <c r="B62" s="463" t="s">
        <v>784</v>
      </c>
      <c r="C62" s="463"/>
      <c r="D62" s="463" t="s">
        <v>77</v>
      </c>
      <c r="E62" s="463"/>
      <c r="F62" s="463" t="s">
        <v>785</v>
      </c>
      <c r="G62" s="463" t="s">
        <v>72</v>
      </c>
      <c r="H62" s="466">
        <v>8000</v>
      </c>
      <c r="I62" s="466">
        <v>0</v>
      </c>
      <c r="J62" s="466"/>
      <c r="K62" s="476"/>
      <c r="L62" s="463" t="s">
        <v>786</v>
      </c>
      <c r="M62" s="463"/>
      <c r="N62" s="398">
        <f t="shared" si="2"/>
        <v>8000</v>
      </c>
      <c r="O62" s="415">
        <f t="shared" si="3"/>
        <v>0</v>
      </c>
    </row>
    <row r="63" spans="1:15" ht="63.75" outlineLevel="2" x14ac:dyDescent="0.2">
      <c r="A63" s="463" t="s">
        <v>75</v>
      </c>
      <c r="B63" s="463" t="s">
        <v>787</v>
      </c>
      <c r="C63" s="463"/>
      <c r="D63" s="463" t="s">
        <v>77</v>
      </c>
      <c r="E63" s="463"/>
      <c r="F63" s="463" t="s">
        <v>788</v>
      </c>
      <c r="G63" s="463" t="s">
        <v>72</v>
      </c>
      <c r="H63" s="466">
        <v>16000</v>
      </c>
      <c r="I63" s="466">
        <v>0</v>
      </c>
      <c r="J63" s="466"/>
      <c r="K63" s="476"/>
      <c r="L63" s="463" t="s">
        <v>789</v>
      </c>
      <c r="M63" s="463"/>
      <c r="N63" s="398">
        <f t="shared" si="2"/>
        <v>16000</v>
      </c>
      <c r="O63" s="415">
        <f t="shared" si="3"/>
        <v>0</v>
      </c>
    </row>
    <row r="64" spans="1:15" ht="51" outlineLevel="2" x14ac:dyDescent="0.2">
      <c r="A64" s="463" t="s">
        <v>75</v>
      </c>
      <c r="B64" s="463" t="s">
        <v>790</v>
      </c>
      <c r="C64" s="463"/>
      <c r="D64" s="463" t="s">
        <v>77</v>
      </c>
      <c r="E64" s="463"/>
      <c r="F64" s="463" t="s">
        <v>791</v>
      </c>
      <c r="G64" s="463" t="s">
        <v>140</v>
      </c>
      <c r="H64" s="466">
        <v>21658.86</v>
      </c>
      <c r="I64" s="466">
        <v>0</v>
      </c>
      <c r="J64" s="466"/>
      <c r="K64" s="476"/>
      <c r="L64" s="463" t="s">
        <v>792</v>
      </c>
      <c r="M64" s="463"/>
      <c r="N64" s="398">
        <f t="shared" si="2"/>
        <v>21658.86</v>
      </c>
      <c r="O64" s="415">
        <f t="shared" si="3"/>
        <v>0</v>
      </c>
    </row>
    <row r="65" spans="1:15" ht="63.75" outlineLevel="2" x14ac:dyDescent="0.2">
      <c r="A65" s="463" t="s">
        <v>75</v>
      </c>
      <c r="B65" s="463" t="s">
        <v>793</v>
      </c>
      <c r="C65" s="463"/>
      <c r="D65" s="463" t="s">
        <v>77</v>
      </c>
      <c r="E65" s="463"/>
      <c r="F65" s="463" t="s">
        <v>794</v>
      </c>
      <c r="G65" s="463" t="s">
        <v>72</v>
      </c>
      <c r="H65" s="466">
        <v>20000</v>
      </c>
      <c r="I65" s="466">
        <v>0</v>
      </c>
      <c r="J65" s="466"/>
      <c r="K65" s="476"/>
      <c r="L65" s="463" t="s">
        <v>795</v>
      </c>
      <c r="M65" s="463"/>
      <c r="N65" s="398">
        <f t="shared" si="2"/>
        <v>20000</v>
      </c>
      <c r="O65" s="415">
        <f t="shared" si="3"/>
        <v>0</v>
      </c>
    </row>
    <row r="66" spans="1:15" ht="51" outlineLevel="2" x14ac:dyDescent="0.2">
      <c r="A66" s="463" t="s">
        <v>75</v>
      </c>
      <c r="B66" s="463" t="s">
        <v>796</v>
      </c>
      <c r="C66" s="463"/>
      <c r="D66" s="463" t="s">
        <v>77</v>
      </c>
      <c r="E66" s="463"/>
      <c r="F66" s="463" t="s">
        <v>797</v>
      </c>
      <c r="G66" s="463" t="s">
        <v>72</v>
      </c>
      <c r="H66" s="466">
        <v>12000</v>
      </c>
      <c r="I66" s="466">
        <v>0</v>
      </c>
      <c r="J66" s="466"/>
      <c r="K66" s="476"/>
      <c r="L66" s="463" t="s">
        <v>798</v>
      </c>
      <c r="M66" s="463"/>
      <c r="N66" s="398">
        <f t="shared" si="2"/>
        <v>12000</v>
      </c>
      <c r="O66" s="415">
        <f t="shared" si="3"/>
        <v>0</v>
      </c>
    </row>
    <row r="67" spans="1:15" ht="63.75" outlineLevel="2" x14ac:dyDescent="0.2">
      <c r="A67" s="463" t="s">
        <v>75</v>
      </c>
      <c r="B67" s="463" t="s">
        <v>799</v>
      </c>
      <c r="C67" s="463"/>
      <c r="D67" s="463" t="s">
        <v>77</v>
      </c>
      <c r="E67" s="463"/>
      <c r="F67" s="463" t="s">
        <v>800</v>
      </c>
      <c r="G67" s="463" t="s">
        <v>72</v>
      </c>
      <c r="H67" s="466">
        <v>12000</v>
      </c>
      <c r="I67" s="466">
        <v>0</v>
      </c>
      <c r="J67" s="466"/>
      <c r="K67" s="476"/>
      <c r="L67" s="463" t="s">
        <v>801</v>
      </c>
      <c r="M67" s="463"/>
      <c r="N67" s="398">
        <f t="shared" si="2"/>
        <v>12000</v>
      </c>
      <c r="O67" s="415">
        <f t="shared" si="3"/>
        <v>0</v>
      </c>
    </row>
    <row r="68" spans="1:15" ht="51" outlineLevel="2" x14ac:dyDescent="0.2">
      <c r="A68" s="463" t="s">
        <v>75</v>
      </c>
      <c r="B68" s="463" t="s">
        <v>802</v>
      </c>
      <c r="C68" s="463"/>
      <c r="D68" s="463" t="s">
        <v>77</v>
      </c>
      <c r="E68" s="463"/>
      <c r="F68" s="463" t="s">
        <v>803</v>
      </c>
      <c r="G68" s="463" t="s">
        <v>155</v>
      </c>
      <c r="H68" s="466">
        <v>12750</v>
      </c>
      <c r="I68" s="466">
        <v>0</v>
      </c>
      <c r="J68" s="466"/>
      <c r="K68" s="476"/>
      <c r="L68" s="463" t="s">
        <v>804</v>
      </c>
      <c r="M68" s="463"/>
      <c r="N68" s="398">
        <f t="shared" ref="N68:N131" si="4">SUM(H68:I68)</f>
        <v>12750</v>
      </c>
      <c r="O68" s="415">
        <f t="shared" ref="O68:O131" si="5">IF((J68+K68)&gt;0,(J68+K68)-N68,0)</f>
        <v>0</v>
      </c>
    </row>
    <row r="69" spans="1:15" ht="102" outlineLevel="2" x14ac:dyDescent="0.2">
      <c r="A69" s="463" t="s">
        <v>75</v>
      </c>
      <c r="B69" s="463" t="s">
        <v>805</v>
      </c>
      <c r="C69" s="463"/>
      <c r="D69" s="463" t="s">
        <v>77</v>
      </c>
      <c r="E69" s="463"/>
      <c r="F69" s="463" t="s">
        <v>806</v>
      </c>
      <c r="G69" s="463" t="s">
        <v>101</v>
      </c>
      <c r="H69" s="466">
        <v>10500</v>
      </c>
      <c r="I69" s="466">
        <v>0</v>
      </c>
      <c r="J69" s="466"/>
      <c r="K69" s="476"/>
      <c r="L69" s="463" t="s">
        <v>807</v>
      </c>
      <c r="M69" s="463"/>
      <c r="N69" s="398">
        <f t="shared" si="4"/>
        <v>10500</v>
      </c>
      <c r="O69" s="415">
        <f t="shared" si="5"/>
        <v>0</v>
      </c>
    </row>
    <row r="70" spans="1:15" ht="63.75" outlineLevel="2" x14ac:dyDescent="0.2">
      <c r="A70" s="463" t="s">
        <v>75</v>
      </c>
      <c r="B70" s="463" t="s">
        <v>808</v>
      </c>
      <c r="C70" s="463"/>
      <c r="D70" s="463" t="s">
        <v>77</v>
      </c>
      <c r="E70" s="463"/>
      <c r="F70" s="463" t="s">
        <v>809</v>
      </c>
      <c r="G70" s="463" t="s">
        <v>72</v>
      </c>
      <c r="H70" s="466">
        <v>25000</v>
      </c>
      <c r="I70" s="466">
        <v>0</v>
      </c>
      <c r="J70" s="466"/>
      <c r="K70" s="476"/>
      <c r="L70" s="463" t="s">
        <v>810</v>
      </c>
      <c r="M70" s="463"/>
      <c r="N70" s="398">
        <f t="shared" si="4"/>
        <v>25000</v>
      </c>
      <c r="O70" s="415">
        <f t="shared" si="5"/>
        <v>0</v>
      </c>
    </row>
    <row r="71" spans="1:15" ht="102" outlineLevel="2" x14ac:dyDescent="0.2">
      <c r="A71" s="463" t="s">
        <v>75</v>
      </c>
      <c r="B71" s="463" t="s">
        <v>811</v>
      </c>
      <c r="C71" s="463"/>
      <c r="D71" s="463" t="s">
        <v>77</v>
      </c>
      <c r="E71" s="463"/>
      <c r="F71" s="463" t="s">
        <v>812</v>
      </c>
      <c r="G71" s="463" t="s">
        <v>130</v>
      </c>
      <c r="H71" s="466">
        <v>20000</v>
      </c>
      <c r="I71" s="466">
        <v>0</v>
      </c>
      <c r="J71" s="466"/>
      <c r="K71" s="476"/>
      <c r="L71" s="463" t="s">
        <v>813</v>
      </c>
      <c r="M71" s="463"/>
      <c r="N71" s="398">
        <f t="shared" si="4"/>
        <v>20000</v>
      </c>
      <c r="O71" s="415">
        <f t="shared" si="5"/>
        <v>0</v>
      </c>
    </row>
    <row r="72" spans="1:15" ht="51" outlineLevel="2" x14ac:dyDescent="0.2">
      <c r="A72" s="463" t="s">
        <v>75</v>
      </c>
      <c r="B72" s="463" t="s">
        <v>814</v>
      </c>
      <c r="C72" s="463"/>
      <c r="D72" s="463" t="s">
        <v>77</v>
      </c>
      <c r="E72" s="463"/>
      <c r="F72" s="463" t="s">
        <v>815</v>
      </c>
      <c r="G72" s="463" t="s">
        <v>72</v>
      </c>
      <c r="H72" s="466">
        <v>13000</v>
      </c>
      <c r="I72" s="466">
        <v>0</v>
      </c>
      <c r="J72" s="466"/>
      <c r="K72" s="476"/>
      <c r="L72" s="463" t="s">
        <v>816</v>
      </c>
      <c r="M72" s="463"/>
      <c r="N72" s="398">
        <f t="shared" si="4"/>
        <v>13000</v>
      </c>
      <c r="O72" s="415">
        <f t="shared" si="5"/>
        <v>0</v>
      </c>
    </row>
    <row r="73" spans="1:15" ht="63.75" outlineLevel="2" x14ac:dyDescent="0.2">
      <c r="A73" s="463" t="s">
        <v>75</v>
      </c>
      <c r="B73" s="463" t="s">
        <v>817</v>
      </c>
      <c r="C73" s="463"/>
      <c r="D73" s="463" t="s">
        <v>77</v>
      </c>
      <c r="E73" s="463"/>
      <c r="F73" s="463" t="s">
        <v>818</v>
      </c>
      <c r="G73" s="463" t="s">
        <v>153</v>
      </c>
      <c r="H73" s="466">
        <v>16753</v>
      </c>
      <c r="I73" s="466">
        <v>0</v>
      </c>
      <c r="J73" s="466"/>
      <c r="K73" s="476"/>
      <c r="L73" s="463" t="s">
        <v>819</v>
      </c>
      <c r="M73" s="463"/>
      <c r="N73" s="398">
        <f t="shared" si="4"/>
        <v>16753</v>
      </c>
      <c r="O73" s="415">
        <f t="shared" si="5"/>
        <v>0</v>
      </c>
    </row>
    <row r="74" spans="1:15" ht="63.75" outlineLevel="2" x14ac:dyDescent="0.2">
      <c r="A74" s="463" t="s">
        <v>75</v>
      </c>
      <c r="B74" s="463" t="s">
        <v>820</v>
      </c>
      <c r="C74" s="463"/>
      <c r="D74" s="463" t="s">
        <v>77</v>
      </c>
      <c r="E74" s="463"/>
      <c r="F74" s="463" t="s">
        <v>821</v>
      </c>
      <c r="G74" s="463" t="s">
        <v>153</v>
      </c>
      <c r="H74" s="466">
        <v>9291</v>
      </c>
      <c r="I74" s="466">
        <v>0</v>
      </c>
      <c r="J74" s="466"/>
      <c r="K74" s="476"/>
      <c r="L74" s="463" t="s">
        <v>822</v>
      </c>
      <c r="M74" s="463"/>
      <c r="N74" s="398">
        <f t="shared" si="4"/>
        <v>9291</v>
      </c>
      <c r="O74" s="415">
        <f t="shared" si="5"/>
        <v>0</v>
      </c>
    </row>
    <row r="75" spans="1:15" ht="51" outlineLevel="2" x14ac:dyDescent="0.2">
      <c r="A75" s="463" t="s">
        <v>75</v>
      </c>
      <c r="B75" s="463" t="s">
        <v>823</v>
      </c>
      <c r="C75" s="463"/>
      <c r="D75" s="463" t="s">
        <v>77</v>
      </c>
      <c r="E75" s="463"/>
      <c r="F75" s="463" t="s">
        <v>824</v>
      </c>
      <c r="G75" s="463" t="s">
        <v>140</v>
      </c>
      <c r="H75" s="466">
        <v>19983.14</v>
      </c>
      <c r="I75" s="466">
        <v>0</v>
      </c>
      <c r="J75" s="466"/>
      <c r="K75" s="476"/>
      <c r="L75" s="463" t="s">
        <v>825</v>
      </c>
      <c r="M75" s="463"/>
      <c r="N75" s="398">
        <f t="shared" si="4"/>
        <v>19983.14</v>
      </c>
      <c r="O75" s="415">
        <f t="shared" si="5"/>
        <v>0</v>
      </c>
    </row>
    <row r="76" spans="1:15" ht="76.5" outlineLevel="2" x14ac:dyDescent="0.2">
      <c r="A76" s="463" t="s">
        <v>75</v>
      </c>
      <c r="B76" s="463" t="s">
        <v>826</v>
      </c>
      <c r="C76" s="463"/>
      <c r="D76" s="463" t="s">
        <v>77</v>
      </c>
      <c r="E76" s="463"/>
      <c r="F76" s="463" t="s">
        <v>827</v>
      </c>
      <c r="G76" s="463" t="s">
        <v>153</v>
      </c>
      <c r="H76" s="466">
        <v>16988.88</v>
      </c>
      <c r="I76" s="466">
        <v>0</v>
      </c>
      <c r="J76" s="466"/>
      <c r="K76" s="476"/>
      <c r="L76" s="463" t="s">
        <v>828</v>
      </c>
      <c r="M76" s="463"/>
      <c r="N76" s="398">
        <f t="shared" si="4"/>
        <v>16988.88</v>
      </c>
      <c r="O76" s="415">
        <f t="shared" si="5"/>
        <v>0</v>
      </c>
    </row>
    <row r="77" spans="1:15" ht="63.75" outlineLevel="2" x14ac:dyDescent="0.2">
      <c r="A77" s="463" t="s">
        <v>75</v>
      </c>
      <c r="B77" s="463" t="s">
        <v>829</v>
      </c>
      <c r="C77" s="463"/>
      <c r="D77" s="463" t="s">
        <v>77</v>
      </c>
      <c r="E77" s="463"/>
      <c r="F77" s="463" t="s">
        <v>830</v>
      </c>
      <c r="G77" s="463" t="s">
        <v>153</v>
      </c>
      <c r="H77" s="466">
        <v>8959.4599999999991</v>
      </c>
      <c r="I77" s="466">
        <v>0</v>
      </c>
      <c r="J77" s="466"/>
      <c r="K77" s="476"/>
      <c r="L77" s="463" t="s">
        <v>831</v>
      </c>
      <c r="M77" s="463"/>
      <c r="N77" s="398">
        <f t="shared" si="4"/>
        <v>8959.4599999999991</v>
      </c>
      <c r="O77" s="415">
        <f t="shared" si="5"/>
        <v>0</v>
      </c>
    </row>
    <row r="78" spans="1:15" ht="89.25" outlineLevel="2" x14ac:dyDescent="0.2">
      <c r="A78" s="463" t="s">
        <v>75</v>
      </c>
      <c r="B78" s="463" t="s">
        <v>832</v>
      </c>
      <c r="C78" s="463"/>
      <c r="D78" s="463" t="s">
        <v>77</v>
      </c>
      <c r="E78" s="463"/>
      <c r="F78" s="463" t="s">
        <v>833</v>
      </c>
      <c r="G78" s="463" t="s">
        <v>202</v>
      </c>
      <c r="H78" s="466">
        <v>10321</v>
      </c>
      <c r="I78" s="466">
        <v>0</v>
      </c>
      <c r="J78" s="466"/>
      <c r="K78" s="476"/>
      <c r="L78" s="463" t="s">
        <v>834</v>
      </c>
      <c r="M78" s="463"/>
      <c r="N78" s="398">
        <f t="shared" si="4"/>
        <v>10321</v>
      </c>
      <c r="O78" s="415">
        <f t="shared" si="5"/>
        <v>0</v>
      </c>
    </row>
    <row r="79" spans="1:15" ht="63.75" outlineLevel="2" x14ac:dyDescent="0.2">
      <c r="A79" s="463" t="s">
        <v>75</v>
      </c>
      <c r="B79" s="463" t="s">
        <v>835</v>
      </c>
      <c r="C79" s="463"/>
      <c r="D79" s="463" t="s">
        <v>77</v>
      </c>
      <c r="E79" s="463"/>
      <c r="F79" s="463" t="s">
        <v>836</v>
      </c>
      <c r="G79" s="463" t="s">
        <v>202</v>
      </c>
      <c r="H79" s="466">
        <v>16440</v>
      </c>
      <c r="I79" s="466">
        <v>0</v>
      </c>
      <c r="J79" s="466"/>
      <c r="K79" s="476"/>
      <c r="L79" s="463" t="s">
        <v>837</v>
      </c>
      <c r="M79" s="463"/>
      <c r="N79" s="398">
        <f t="shared" si="4"/>
        <v>16440</v>
      </c>
      <c r="O79" s="415">
        <f t="shared" si="5"/>
        <v>0</v>
      </c>
    </row>
    <row r="80" spans="1:15" ht="38.25" outlineLevel="2" x14ac:dyDescent="0.2">
      <c r="A80" s="463" t="s">
        <v>75</v>
      </c>
      <c r="B80" s="463" t="s">
        <v>838</v>
      </c>
      <c r="C80" s="463"/>
      <c r="D80" s="463" t="s">
        <v>77</v>
      </c>
      <c r="E80" s="463"/>
      <c r="F80" s="463" t="s">
        <v>839</v>
      </c>
      <c r="G80" s="463" t="s">
        <v>140</v>
      </c>
      <c r="H80" s="466">
        <v>25863.99</v>
      </c>
      <c r="I80" s="466">
        <v>0</v>
      </c>
      <c r="J80" s="466"/>
      <c r="K80" s="476"/>
      <c r="L80" s="463" t="s">
        <v>840</v>
      </c>
      <c r="M80" s="463"/>
      <c r="N80" s="398">
        <f t="shared" si="4"/>
        <v>25863.99</v>
      </c>
      <c r="O80" s="415">
        <f t="shared" si="5"/>
        <v>0</v>
      </c>
    </row>
    <row r="81" spans="1:15" ht="51" outlineLevel="2" x14ac:dyDescent="0.2">
      <c r="A81" s="463" t="s">
        <v>75</v>
      </c>
      <c r="B81" s="463" t="s">
        <v>841</v>
      </c>
      <c r="C81" s="463"/>
      <c r="D81" s="463" t="s">
        <v>77</v>
      </c>
      <c r="E81" s="463"/>
      <c r="F81" s="463" t="s">
        <v>842</v>
      </c>
      <c r="G81" s="463" t="s">
        <v>153</v>
      </c>
      <c r="H81" s="466">
        <v>18708</v>
      </c>
      <c r="I81" s="466">
        <v>0</v>
      </c>
      <c r="J81" s="466"/>
      <c r="K81" s="476"/>
      <c r="L81" s="463" t="s">
        <v>843</v>
      </c>
      <c r="M81" s="463"/>
      <c r="N81" s="398">
        <f t="shared" si="4"/>
        <v>18708</v>
      </c>
      <c r="O81" s="415">
        <f t="shared" si="5"/>
        <v>0</v>
      </c>
    </row>
    <row r="82" spans="1:15" ht="63.75" outlineLevel="2" x14ac:dyDescent="0.2">
      <c r="A82" s="463" t="s">
        <v>75</v>
      </c>
      <c r="B82" s="463" t="s">
        <v>844</v>
      </c>
      <c r="C82" s="463"/>
      <c r="D82" s="463" t="s">
        <v>77</v>
      </c>
      <c r="E82" s="463"/>
      <c r="F82" s="463" t="s">
        <v>845</v>
      </c>
      <c r="G82" s="463" t="s">
        <v>674</v>
      </c>
      <c r="H82" s="466">
        <v>10000</v>
      </c>
      <c r="I82" s="466">
        <v>0</v>
      </c>
      <c r="J82" s="466"/>
      <c r="K82" s="476"/>
      <c r="L82" s="463" t="s">
        <v>846</v>
      </c>
      <c r="M82" s="463"/>
      <c r="N82" s="398">
        <f t="shared" si="4"/>
        <v>10000</v>
      </c>
      <c r="O82" s="415">
        <f t="shared" si="5"/>
        <v>0</v>
      </c>
    </row>
    <row r="83" spans="1:15" ht="51" outlineLevel="2" x14ac:dyDescent="0.2">
      <c r="A83" s="463" t="s">
        <v>75</v>
      </c>
      <c r="B83" s="463" t="s">
        <v>847</v>
      </c>
      <c r="C83" s="463"/>
      <c r="D83" s="463" t="s">
        <v>77</v>
      </c>
      <c r="E83" s="463"/>
      <c r="F83" s="463" t="s">
        <v>848</v>
      </c>
      <c r="G83" s="463" t="s">
        <v>140</v>
      </c>
      <c r="H83" s="466">
        <v>17351.57</v>
      </c>
      <c r="I83" s="466">
        <v>0</v>
      </c>
      <c r="J83" s="466"/>
      <c r="K83" s="476"/>
      <c r="L83" s="463" t="s">
        <v>849</v>
      </c>
      <c r="M83" s="463"/>
      <c r="N83" s="398">
        <f t="shared" si="4"/>
        <v>17351.57</v>
      </c>
      <c r="O83" s="415">
        <f t="shared" si="5"/>
        <v>0</v>
      </c>
    </row>
    <row r="84" spans="1:15" ht="89.25" outlineLevel="2" x14ac:dyDescent="0.2">
      <c r="A84" s="463" t="s">
        <v>75</v>
      </c>
      <c r="B84" s="463" t="s">
        <v>850</v>
      </c>
      <c r="C84" s="463"/>
      <c r="D84" s="463" t="s">
        <v>77</v>
      </c>
      <c r="E84" s="463"/>
      <c r="F84" s="463" t="s">
        <v>851</v>
      </c>
      <c r="G84" s="463" t="s">
        <v>156</v>
      </c>
      <c r="H84" s="466">
        <v>19000</v>
      </c>
      <c r="I84" s="466">
        <v>0</v>
      </c>
      <c r="J84" s="466"/>
      <c r="K84" s="476"/>
      <c r="L84" s="463" t="s">
        <v>852</v>
      </c>
      <c r="M84" s="463"/>
      <c r="N84" s="398">
        <f t="shared" si="4"/>
        <v>19000</v>
      </c>
      <c r="O84" s="415">
        <f t="shared" si="5"/>
        <v>0</v>
      </c>
    </row>
    <row r="85" spans="1:15" ht="140.25" outlineLevel="2" x14ac:dyDescent="0.2">
      <c r="A85" s="463" t="s">
        <v>75</v>
      </c>
      <c r="B85" s="463" t="s">
        <v>853</v>
      </c>
      <c r="C85" s="463"/>
      <c r="D85" s="463" t="s">
        <v>77</v>
      </c>
      <c r="E85" s="463"/>
      <c r="F85" s="463" t="s">
        <v>854</v>
      </c>
      <c r="G85" s="463" t="s">
        <v>69</v>
      </c>
      <c r="H85" s="466">
        <v>3050</v>
      </c>
      <c r="I85" s="466">
        <v>0</v>
      </c>
      <c r="J85" s="466"/>
      <c r="K85" s="476"/>
      <c r="L85" s="463" t="s">
        <v>855</v>
      </c>
      <c r="M85" s="463"/>
      <c r="N85" s="398">
        <f t="shared" si="4"/>
        <v>3050</v>
      </c>
      <c r="O85" s="415">
        <f t="shared" si="5"/>
        <v>0</v>
      </c>
    </row>
    <row r="86" spans="1:15" ht="63.75" outlineLevel="2" x14ac:dyDescent="0.2">
      <c r="A86" s="463" t="s">
        <v>75</v>
      </c>
      <c r="B86" s="463" t="s">
        <v>856</v>
      </c>
      <c r="C86" s="463"/>
      <c r="D86" s="463" t="s">
        <v>77</v>
      </c>
      <c r="E86" s="463"/>
      <c r="F86" s="463" t="s">
        <v>857</v>
      </c>
      <c r="G86" s="463" t="s">
        <v>72</v>
      </c>
      <c r="H86" s="466">
        <v>19000</v>
      </c>
      <c r="I86" s="466">
        <v>0</v>
      </c>
      <c r="J86" s="466"/>
      <c r="K86" s="476"/>
      <c r="L86" s="463" t="s">
        <v>858</v>
      </c>
      <c r="M86" s="463"/>
      <c r="N86" s="398">
        <f t="shared" si="4"/>
        <v>19000</v>
      </c>
      <c r="O86" s="415">
        <f t="shared" si="5"/>
        <v>0</v>
      </c>
    </row>
    <row r="87" spans="1:15" ht="63.75" outlineLevel="2" x14ac:dyDescent="0.2">
      <c r="A87" s="463" t="s">
        <v>75</v>
      </c>
      <c r="B87" s="463" t="s">
        <v>859</v>
      </c>
      <c r="C87" s="463"/>
      <c r="D87" s="463" t="s">
        <v>77</v>
      </c>
      <c r="E87" s="463"/>
      <c r="F87" s="463" t="s">
        <v>860</v>
      </c>
      <c r="G87" s="463" t="s">
        <v>72</v>
      </c>
      <c r="H87" s="466">
        <v>18000</v>
      </c>
      <c r="I87" s="466">
        <v>0</v>
      </c>
      <c r="J87" s="466"/>
      <c r="K87" s="476"/>
      <c r="L87" s="463" t="s">
        <v>861</v>
      </c>
      <c r="M87" s="463"/>
      <c r="N87" s="398">
        <f t="shared" si="4"/>
        <v>18000</v>
      </c>
      <c r="O87" s="415">
        <f t="shared" si="5"/>
        <v>0</v>
      </c>
    </row>
    <row r="88" spans="1:15" ht="63.75" outlineLevel="2" x14ac:dyDescent="0.2">
      <c r="A88" s="463" t="s">
        <v>75</v>
      </c>
      <c r="B88" s="463" t="s">
        <v>862</v>
      </c>
      <c r="C88" s="463"/>
      <c r="D88" s="463" t="s">
        <v>77</v>
      </c>
      <c r="E88" s="463"/>
      <c r="F88" s="463" t="s">
        <v>863</v>
      </c>
      <c r="G88" s="463" t="s">
        <v>72</v>
      </c>
      <c r="H88" s="466">
        <v>14000</v>
      </c>
      <c r="I88" s="466">
        <v>0</v>
      </c>
      <c r="J88" s="466"/>
      <c r="K88" s="476"/>
      <c r="L88" s="463" t="s">
        <v>864</v>
      </c>
      <c r="M88" s="463"/>
      <c r="N88" s="398">
        <f t="shared" si="4"/>
        <v>14000</v>
      </c>
      <c r="O88" s="415">
        <f t="shared" si="5"/>
        <v>0</v>
      </c>
    </row>
    <row r="89" spans="1:15" ht="63.75" outlineLevel="2" x14ac:dyDescent="0.2">
      <c r="A89" s="463" t="s">
        <v>75</v>
      </c>
      <c r="B89" s="463" t="s">
        <v>865</v>
      </c>
      <c r="C89" s="463"/>
      <c r="D89" s="463" t="s">
        <v>77</v>
      </c>
      <c r="E89" s="463"/>
      <c r="F89" s="463" t="s">
        <v>866</v>
      </c>
      <c r="G89" s="463" t="s">
        <v>133</v>
      </c>
      <c r="H89" s="466">
        <v>6289</v>
      </c>
      <c r="I89" s="466">
        <v>0</v>
      </c>
      <c r="J89" s="466"/>
      <c r="K89" s="476"/>
      <c r="L89" s="463" t="s">
        <v>867</v>
      </c>
      <c r="M89" s="463"/>
      <c r="N89" s="398">
        <f t="shared" si="4"/>
        <v>6289</v>
      </c>
      <c r="O89" s="415">
        <f t="shared" si="5"/>
        <v>0</v>
      </c>
    </row>
    <row r="90" spans="1:15" ht="89.25" outlineLevel="2" x14ac:dyDescent="0.2">
      <c r="A90" s="463" t="s">
        <v>75</v>
      </c>
      <c r="B90" s="463" t="s">
        <v>868</v>
      </c>
      <c r="C90" s="463"/>
      <c r="D90" s="463" t="s">
        <v>77</v>
      </c>
      <c r="E90" s="463"/>
      <c r="F90" s="463" t="s">
        <v>869</v>
      </c>
      <c r="G90" s="463" t="s">
        <v>130</v>
      </c>
      <c r="H90" s="466">
        <v>22000</v>
      </c>
      <c r="I90" s="466">
        <v>0</v>
      </c>
      <c r="J90" s="466"/>
      <c r="K90" s="476"/>
      <c r="L90" s="463" t="s">
        <v>870</v>
      </c>
      <c r="M90" s="463"/>
      <c r="N90" s="398">
        <f t="shared" si="4"/>
        <v>22000</v>
      </c>
      <c r="O90" s="415">
        <f t="shared" si="5"/>
        <v>0</v>
      </c>
    </row>
    <row r="91" spans="1:15" ht="102" outlineLevel="2" x14ac:dyDescent="0.2">
      <c r="A91" s="463" t="s">
        <v>75</v>
      </c>
      <c r="B91" s="463" t="s">
        <v>871</v>
      </c>
      <c r="C91" s="463"/>
      <c r="D91" s="463" t="s">
        <v>77</v>
      </c>
      <c r="E91" s="463"/>
      <c r="F91" s="463" t="s">
        <v>872</v>
      </c>
      <c r="G91" s="463" t="s">
        <v>130</v>
      </c>
      <c r="H91" s="466">
        <v>14000</v>
      </c>
      <c r="I91" s="466">
        <v>0</v>
      </c>
      <c r="J91" s="466"/>
      <c r="K91" s="476"/>
      <c r="L91" s="463" t="s">
        <v>873</v>
      </c>
      <c r="M91" s="463"/>
      <c r="N91" s="398">
        <f t="shared" si="4"/>
        <v>14000</v>
      </c>
      <c r="O91" s="415">
        <f t="shared" si="5"/>
        <v>0</v>
      </c>
    </row>
    <row r="92" spans="1:15" ht="102" outlineLevel="2" x14ac:dyDescent="0.2">
      <c r="A92" s="463" t="s">
        <v>75</v>
      </c>
      <c r="B92" s="463" t="s">
        <v>874</v>
      </c>
      <c r="C92" s="463"/>
      <c r="D92" s="463" t="s">
        <v>77</v>
      </c>
      <c r="E92" s="463"/>
      <c r="F92" s="463" t="s">
        <v>875</v>
      </c>
      <c r="G92" s="463" t="s">
        <v>130</v>
      </c>
      <c r="H92" s="466">
        <v>13000</v>
      </c>
      <c r="I92" s="466">
        <v>0</v>
      </c>
      <c r="J92" s="466"/>
      <c r="K92" s="476"/>
      <c r="L92" s="463" t="s">
        <v>876</v>
      </c>
      <c r="M92" s="463"/>
      <c r="N92" s="398">
        <f t="shared" si="4"/>
        <v>13000</v>
      </c>
      <c r="O92" s="415">
        <f t="shared" si="5"/>
        <v>0</v>
      </c>
    </row>
    <row r="93" spans="1:15" ht="63.75" outlineLevel="2" x14ac:dyDescent="0.2">
      <c r="A93" s="463" t="s">
        <v>75</v>
      </c>
      <c r="B93" s="463" t="s">
        <v>877</v>
      </c>
      <c r="C93" s="463"/>
      <c r="D93" s="463" t="s">
        <v>77</v>
      </c>
      <c r="E93" s="463"/>
      <c r="F93" s="463" t="s">
        <v>878</v>
      </c>
      <c r="G93" s="463" t="s">
        <v>107</v>
      </c>
      <c r="H93" s="466">
        <v>9500</v>
      </c>
      <c r="I93" s="466">
        <v>0</v>
      </c>
      <c r="J93" s="466"/>
      <c r="K93" s="476"/>
      <c r="L93" s="463" t="s">
        <v>879</v>
      </c>
      <c r="M93" s="463"/>
      <c r="N93" s="398">
        <f t="shared" si="4"/>
        <v>9500</v>
      </c>
      <c r="O93" s="415">
        <f t="shared" si="5"/>
        <v>0</v>
      </c>
    </row>
    <row r="94" spans="1:15" ht="63.75" outlineLevel="2" x14ac:dyDescent="0.2">
      <c r="A94" s="463" t="s">
        <v>75</v>
      </c>
      <c r="B94" s="463" t="s">
        <v>880</v>
      </c>
      <c r="C94" s="463"/>
      <c r="D94" s="463" t="s">
        <v>77</v>
      </c>
      <c r="E94" s="463"/>
      <c r="F94" s="463" t="s">
        <v>881</v>
      </c>
      <c r="G94" s="463" t="s">
        <v>82</v>
      </c>
      <c r="H94" s="466">
        <v>17000</v>
      </c>
      <c r="I94" s="466">
        <v>0</v>
      </c>
      <c r="J94" s="466"/>
      <c r="K94" s="476"/>
      <c r="L94" s="463" t="s">
        <v>882</v>
      </c>
      <c r="M94" s="463"/>
      <c r="N94" s="398">
        <f t="shared" si="4"/>
        <v>17000</v>
      </c>
      <c r="O94" s="415">
        <f t="shared" si="5"/>
        <v>0</v>
      </c>
    </row>
    <row r="95" spans="1:15" ht="63.75" outlineLevel="2" x14ac:dyDescent="0.2">
      <c r="A95" s="463" t="s">
        <v>75</v>
      </c>
      <c r="B95" s="463" t="s">
        <v>883</v>
      </c>
      <c r="C95" s="463"/>
      <c r="D95" s="463" t="s">
        <v>77</v>
      </c>
      <c r="E95" s="463"/>
      <c r="F95" s="463" t="s">
        <v>884</v>
      </c>
      <c r="G95" s="463" t="s">
        <v>82</v>
      </c>
      <c r="H95" s="466">
        <v>17000</v>
      </c>
      <c r="I95" s="466">
        <v>0</v>
      </c>
      <c r="J95" s="466"/>
      <c r="K95" s="476"/>
      <c r="L95" s="463" t="s">
        <v>882</v>
      </c>
      <c r="M95" s="463"/>
      <c r="N95" s="398">
        <f t="shared" si="4"/>
        <v>17000</v>
      </c>
      <c r="O95" s="415">
        <f t="shared" si="5"/>
        <v>0</v>
      </c>
    </row>
    <row r="96" spans="1:15" ht="63.75" outlineLevel="2" x14ac:dyDescent="0.2">
      <c r="A96" s="463" t="s">
        <v>75</v>
      </c>
      <c r="B96" s="463" t="s">
        <v>885</v>
      </c>
      <c r="C96" s="463"/>
      <c r="D96" s="463" t="s">
        <v>77</v>
      </c>
      <c r="E96" s="463"/>
      <c r="F96" s="463" t="s">
        <v>886</v>
      </c>
      <c r="G96" s="463" t="s">
        <v>107</v>
      </c>
      <c r="H96" s="466">
        <v>7000</v>
      </c>
      <c r="I96" s="466">
        <v>0</v>
      </c>
      <c r="J96" s="466"/>
      <c r="K96" s="476"/>
      <c r="L96" s="463" t="s">
        <v>887</v>
      </c>
      <c r="M96" s="463"/>
      <c r="N96" s="398">
        <f t="shared" si="4"/>
        <v>7000</v>
      </c>
      <c r="O96" s="415">
        <f t="shared" si="5"/>
        <v>0</v>
      </c>
    </row>
    <row r="97" spans="1:15" ht="63.75" outlineLevel="2" x14ac:dyDescent="0.2">
      <c r="A97" s="463" t="s">
        <v>75</v>
      </c>
      <c r="B97" s="463" t="s">
        <v>888</v>
      </c>
      <c r="C97" s="463"/>
      <c r="D97" s="463" t="s">
        <v>77</v>
      </c>
      <c r="E97" s="463"/>
      <c r="F97" s="463" t="s">
        <v>889</v>
      </c>
      <c r="G97" s="463" t="s">
        <v>82</v>
      </c>
      <c r="H97" s="466">
        <v>25000</v>
      </c>
      <c r="I97" s="466">
        <v>0</v>
      </c>
      <c r="J97" s="466"/>
      <c r="K97" s="476"/>
      <c r="L97" s="463" t="s">
        <v>890</v>
      </c>
      <c r="M97" s="463"/>
      <c r="N97" s="398">
        <f t="shared" si="4"/>
        <v>25000</v>
      </c>
      <c r="O97" s="415">
        <f t="shared" si="5"/>
        <v>0</v>
      </c>
    </row>
    <row r="98" spans="1:15" ht="51" outlineLevel="2" x14ac:dyDescent="0.2">
      <c r="A98" s="463" t="s">
        <v>75</v>
      </c>
      <c r="B98" s="463" t="s">
        <v>891</v>
      </c>
      <c r="C98" s="463"/>
      <c r="D98" s="463" t="s">
        <v>77</v>
      </c>
      <c r="E98" s="463"/>
      <c r="F98" s="463" t="s">
        <v>892</v>
      </c>
      <c r="G98" s="463" t="s">
        <v>140</v>
      </c>
      <c r="H98" s="466">
        <v>5881.67</v>
      </c>
      <c r="I98" s="466">
        <v>0</v>
      </c>
      <c r="J98" s="466"/>
      <c r="K98" s="476"/>
      <c r="L98" s="463" t="s">
        <v>893</v>
      </c>
      <c r="M98" s="463"/>
      <c r="N98" s="398">
        <f t="shared" si="4"/>
        <v>5881.67</v>
      </c>
      <c r="O98" s="415">
        <f t="shared" si="5"/>
        <v>0</v>
      </c>
    </row>
    <row r="99" spans="1:15" ht="76.5" outlineLevel="2" x14ac:dyDescent="0.2">
      <c r="A99" s="463" t="s">
        <v>75</v>
      </c>
      <c r="B99" s="463" t="s">
        <v>894</v>
      </c>
      <c r="C99" s="463"/>
      <c r="D99" s="463" t="s">
        <v>77</v>
      </c>
      <c r="E99" s="463"/>
      <c r="F99" s="463" t="s">
        <v>895</v>
      </c>
      <c r="G99" s="463" t="s">
        <v>153</v>
      </c>
      <c r="H99" s="466">
        <v>22293.68</v>
      </c>
      <c r="I99" s="466">
        <v>0</v>
      </c>
      <c r="J99" s="466"/>
      <c r="K99" s="476"/>
      <c r="L99" s="463" t="s">
        <v>896</v>
      </c>
      <c r="M99" s="463"/>
      <c r="N99" s="398">
        <f t="shared" si="4"/>
        <v>22293.68</v>
      </c>
      <c r="O99" s="415">
        <f t="shared" si="5"/>
        <v>0</v>
      </c>
    </row>
    <row r="100" spans="1:15" ht="63.75" outlineLevel="2" x14ac:dyDescent="0.2">
      <c r="A100" s="463" t="s">
        <v>75</v>
      </c>
      <c r="B100" s="463" t="s">
        <v>897</v>
      </c>
      <c r="C100" s="463"/>
      <c r="D100" s="463" t="s">
        <v>77</v>
      </c>
      <c r="E100" s="463"/>
      <c r="F100" s="463" t="s">
        <v>898</v>
      </c>
      <c r="G100" s="463" t="s">
        <v>899</v>
      </c>
      <c r="H100" s="466">
        <v>20000</v>
      </c>
      <c r="I100" s="466">
        <v>0</v>
      </c>
      <c r="J100" s="466"/>
      <c r="K100" s="476"/>
      <c r="L100" s="463" t="s">
        <v>900</v>
      </c>
      <c r="M100" s="463"/>
      <c r="N100" s="398">
        <f t="shared" si="4"/>
        <v>20000</v>
      </c>
      <c r="O100" s="415">
        <f t="shared" si="5"/>
        <v>0</v>
      </c>
    </row>
    <row r="101" spans="1:15" ht="102" outlineLevel="2" x14ac:dyDescent="0.2">
      <c r="A101" s="463" t="s">
        <v>75</v>
      </c>
      <c r="B101" s="463" t="s">
        <v>901</v>
      </c>
      <c r="C101" s="463"/>
      <c r="D101" s="463" t="s">
        <v>77</v>
      </c>
      <c r="E101" s="463"/>
      <c r="F101" s="463" t="s">
        <v>902</v>
      </c>
      <c r="G101" s="463" t="s">
        <v>168</v>
      </c>
      <c r="H101" s="466">
        <v>18000</v>
      </c>
      <c r="I101" s="466">
        <v>0</v>
      </c>
      <c r="J101" s="466"/>
      <c r="K101" s="476"/>
      <c r="L101" s="463" t="s">
        <v>903</v>
      </c>
      <c r="M101" s="463"/>
      <c r="N101" s="398">
        <f t="shared" si="4"/>
        <v>18000</v>
      </c>
      <c r="O101" s="415">
        <f t="shared" si="5"/>
        <v>0</v>
      </c>
    </row>
    <row r="102" spans="1:15" ht="51" outlineLevel="2" x14ac:dyDescent="0.2">
      <c r="A102" s="463" t="s">
        <v>75</v>
      </c>
      <c r="B102" s="463" t="s">
        <v>904</v>
      </c>
      <c r="C102" s="463"/>
      <c r="D102" s="463" t="s">
        <v>77</v>
      </c>
      <c r="E102" s="463"/>
      <c r="F102" s="463" t="s">
        <v>905</v>
      </c>
      <c r="G102" s="463" t="s">
        <v>72</v>
      </c>
      <c r="H102" s="466">
        <v>10000</v>
      </c>
      <c r="I102" s="466">
        <v>0</v>
      </c>
      <c r="J102" s="466"/>
      <c r="K102" s="476"/>
      <c r="L102" s="463" t="s">
        <v>906</v>
      </c>
      <c r="M102" s="463"/>
      <c r="N102" s="398">
        <f t="shared" si="4"/>
        <v>10000</v>
      </c>
      <c r="O102" s="415">
        <f t="shared" si="5"/>
        <v>0</v>
      </c>
    </row>
    <row r="103" spans="1:15" ht="51" outlineLevel="2" x14ac:dyDescent="0.2">
      <c r="A103" s="463" t="s">
        <v>75</v>
      </c>
      <c r="B103" s="463" t="s">
        <v>907</v>
      </c>
      <c r="C103" s="463"/>
      <c r="D103" s="463" t="s">
        <v>77</v>
      </c>
      <c r="E103" s="463"/>
      <c r="F103" s="463" t="s">
        <v>908</v>
      </c>
      <c r="G103" s="463" t="s">
        <v>72</v>
      </c>
      <c r="H103" s="466">
        <v>11000</v>
      </c>
      <c r="I103" s="466">
        <v>0</v>
      </c>
      <c r="J103" s="466"/>
      <c r="K103" s="476"/>
      <c r="L103" s="463" t="s">
        <v>909</v>
      </c>
      <c r="M103" s="463"/>
      <c r="N103" s="398">
        <f t="shared" si="4"/>
        <v>11000</v>
      </c>
      <c r="O103" s="415">
        <f t="shared" si="5"/>
        <v>0</v>
      </c>
    </row>
    <row r="104" spans="1:15" ht="51" outlineLevel="2" x14ac:dyDescent="0.2">
      <c r="A104" s="463" t="s">
        <v>75</v>
      </c>
      <c r="B104" s="463" t="s">
        <v>910</v>
      </c>
      <c r="C104" s="463"/>
      <c r="D104" s="463" t="s">
        <v>77</v>
      </c>
      <c r="E104" s="463"/>
      <c r="F104" s="463" t="s">
        <v>911</v>
      </c>
      <c r="G104" s="463" t="s">
        <v>72</v>
      </c>
      <c r="H104" s="466">
        <v>30000</v>
      </c>
      <c r="I104" s="466">
        <v>0</v>
      </c>
      <c r="J104" s="466"/>
      <c r="K104" s="476"/>
      <c r="L104" s="463" t="s">
        <v>912</v>
      </c>
      <c r="M104" s="463"/>
      <c r="N104" s="398">
        <f t="shared" si="4"/>
        <v>30000</v>
      </c>
      <c r="O104" s="415">
        <f t="shared" si="5"/>
        <v>0</v>
      </c>
    </row>
    <row r="105" spans="1:15" ht="51" outlineLevel="2" x14ac:dyDescent="0.2">
      <c r="A105" s="463" t="s">
        <v>75</v>
      </c>
      <c r="B105" s="463" t="s">
        <v>913</v>
      </c>
      <c r="C105" s="463"/>
      <c r="D105" s="463" t="s">
        <v>77</v>
      </c>
      <c r="E105" s="463"/>
      <c r="F105" s="463" t="s">
        <v>914</v>
      </c>
      <c r="G105" s="463" t="s">
        <v>140</v>
      </c>
      <c r="H105" s="466">
        <v>12399.17</v>
      </c>
      <c r="I105" s="466">
        <v>0</v>
      </c>
      <c r="J105" s="466"/>
      <c r="K105" s="476"/>
      <c r="L105" s="463" t="s">
        <v>915</v>
      </c>
      <c r="M105" s="463"/>
      <c r="N105" s="398">
        <f t="shared" si="4"/>
        <v>12399.17</v>
      </c>
      <c r="O105" s="415">
        <f t="shared" si="5"/>
        <v>0</v>
      </c>
    </row>
    <row r="106" spans="1:15" ht="38.25" outlineLevel="2" x14ac:dyDescent="0.2">
      <c r="A106" s="463" t="s">
        <v>75</v>
      </c>
      <c r="B106" s="463" t="s">
        <v>916</v>
      </c>
      <c r="C106" s="463"/>
      <c r="D106" s="463" t="s">
        <v>77</v>
      </c>
      <c r="E106" s="463"/>
      <c r="F106" s="463" t="s">
        <v>917</v>
      </c>
      <c r="G106" s="463" t="s">
        <v>140</v>
      </c>
      <c r="H106" s="466">
        <v>12335.08</v>
      </c>
      <c r="I106" s="466">
        <v>0</v>
      </c>
      <c r="J106" s="466"/>
      <c r="K106" s="476"/>
      <c r="L106" s="463" t="s">
        <v>918</v>
      </c>
      <c r="M106" s="463"/>
      <c r="N106" s="398">
        <f t="shared" si="4"/>
        <v>12335.08</v>
      </c>
      <c r="O106" s="415">
        <f t="shared" si="5"/>
        <v>0</v>
      </c>
    </row>
    <row r="107" spans="1:15" ht="51" outlineLevel="2" x14ac:dyDescent="0.2">
      <c r="A107" s="463" t="s">
        <v>75</v>
      </c>
      <c r="B107" s="463" t="s">
        <v>919</v>
      </c>
      <c r="C107" s="463"/>
      <c r="D107" s="463" t="s">
        <v>77</v>
      </c>
      <c r="E107" s="463"/>
      <c r="F107" s="463" t="s">
        <v>920</v>
      </c>
      <c r="G107" s="463" t="s">
        <v>72</v>
      </c>
      <c r="H107" s="466">
        <v>10000</v>
      </c>
      <c r="I107" s="466">
        <v>0</v>
      </c>
      <c r="J107" s="466"/>
      <c r="K107" s="476"/>
      <c r="L107" s="463" t="s">
        <v>921</v>
      </c>
      <c r="M107" s="463"/>
      <c r="N107" s="398">
        <f t="shared" si="4"/>
        <v>10000</v>
      </c>
      <c r="O107" s="415">
        <f t="shared" si="5"/>
        <v>0</v>
      </c>
    </row>
    <row r="108" spans="1:15" ht="51" outlineLevel="2" x14ac:dyDescent="0.2">
      <c r="A108" s="463" t="s">
        <v>75</v>
      </c>
      <c r="B108" s="463" t="s">
        <v>922</v>
      </c>
      <c r="C108" s="463"/>
      <c r="D108" s="463" t="s">
        <v>77</v>
      </c>
      <c r="E108" s="463"/>
      <c r="F108" s="463" t="s">
        <v>923</v>
      </c>
      <c r="G108" s="463" t="s">
        <v>72</v>
      </c>
      <c r="H108" s="466">
        <v>14000</v>
      </c>
      <c r="I108" s="466">
        <v>0</v>
      </c>
      <c r="J108" s="466"/>
      <c r="K108" s="476"/>
      <c r="L108" s="463" t="s">
        <v>924</v>
      </c>
      <c r="M108" s="463"/>
      <c r="N108" s="398">
        <f t="shared" si="4"/>
        <v>14000</v>
      </c>
      <c r="O108" s="415">
        <f t="shared" si="5"/>
        <v>0</v>
      </c>
    </row>
    <row r="109" spans="1:15" ht="76.5" outlineLevel="2" x14ac:dyDescent="0.2">
      <c r="A109" s="463" t="s">
        <v>75</v>
      </c>
      <c r="B109" s="463" t="s">
        <v>925</v>
      </c>
      <c r="C109" s="463"/>
      <c r="D109" s="463" t="s">
        <v>77</v>
      </c>
      <c r="E109" s="463"/>
      <c r="F109" s="463" t="s">
        <v>926</v>
      </c>
      <c r="G109" s="463" t="s">
        <v>107</v>
      </c>
      <c r="H109" s="466">
        <v>8000</v>
      </c>
      <c r="I109" s="466">
        <v>0</v>
      </c>
      <c r="J109" s="466"/>
      <c r="K109" s="476"/>
      <c r="L109" s="463" t="s">
        <v>927</v>
      </c>
      <c r="M109" s="463"/>
      <c r="N109" s="398">
        <f t="shared" si="4"/>
        <v>8000</v>
      </c>
      <c r="O109" s="415">
        <f t="shared" si="5"/>
        <v>0</v>
      </c>
    </row>
    <row r="110" spans="1:15" ht="51" outlineLevel="2" x14ac:dyDescent="0.2">
      <c r="A110" s="463" t="s">
        <v>75</v>
      </c>
      <c r="B110" s="463" t="s">
        <v>928</v>
      </c>
      <c r="C110" s="463"/>
      <c r="D110" s="463" t="s">
        <v>77</v>
      </c>
      <c r="E110" s="463"/>
      <c r="F110" s="463" t="s">
        <v>929</v>
      </c>
      <c r="G110" s="463" t="s">
        <v>78</v>
      </c>
      <c r="H110" s="466">
        <v>10400</v>
      </c>
      <c r="I110" s="466">
        <v>0</v>
      </c>
      <c r="J110" s="466"/>
      <c r="K110" s="476"/>
      <c r="L110" s="463" t="s">
        <v>930</v>
      </c>
      <c r="M110" s="463"/>
      <c r="N110" s="398">
        <f t="shared" si="4"/>
        <v>10400</v>
      </c>
      <c r="O110" s="415">
        <f t="shared" si="5"/>
        <v>0</v>
      </c>
    </row>
    <row r="111" spans="1:15" ht="63.75" outlineLevel="2" x14ac:dyDescent="0.2">
      <c r="A111" s="463" t="s">
        <v>75</v>
      </c>
      <c r="B111" s="463" t="s">
        <v>931</v>
      </c>
      <c r="C111" s="463"/>
      <c r="D111" s="463" t="s">
        <v>77</v>
      </c>
      <c r="E111" s="463"/>
      <c r="F111" s="463" t="s">
        <v>932</v>
      </c>
      <c r="G111" s="463" t="s">
        <v>78</v>
      </c>
      <c r="H111" s="466">
        <v>4200</v>
      </c>
      <c r="I111" s="466">
        <v>0</v>
      </c>
      <c r="J111" s="466"/>
      <c r="K111" s="476"/>
      <c r="L111" s="463" t="s">
        <v>930</v>
      </c>
      <c r="M111" s="463"/>
      <c r="N111" s="398">
        <f t="shared" si="4"/>
        <v>4200</v>
      </c>
      <c r="O111" s="415">
        <f t="shared" si="5"/>
        <v>0</v>
      </c>
    </row>
    <row r="112" spans="1:15" ht="76.5" outlineLevel="2" x14ac:dyDescent="0.2">
      <c r="A112" s="463" t="s">
        <v>75</v>
      </c>
      <c r="B112" s="463" t="s">
        <v>933</v>
      </c>
      <c r="C112" s="463"/>
      <c r="D112" s="463" t="s">
        <v>77</v>
      </c>
      <c r="E112" s="463"/>
      <c r="F112" s="463" t="s">
        <v>934</v>
      </c>
      <c r="G112" s="463" t="s">
        <v>153</v>
      </c>
      <c r="H112" s="466">
        <v>16992.73</v>
      </c>
      <c r="I112" s="466">
        <v>0</v>
      </c>
      <c r="J112" s="466"/>
      <c r="K112" s="476"/>
      <c r="L112" s="463" t="s">
        <v>935</v>
      </c>
      <c r="M112" s="463"/>
      <c r="N112" s="398">
        <f t="shared" si="4"/>
        <v>16992.73</v>
      </c>
      <c r="O112" s="415">
        <f t="shared" si="5"/>
        <v>0</v>
      </c>
    </row>
    <row r="113" spans="1:15" ht="25.5" outlineLevel="2" x14ac:dyDescent="0.2">
      <c r="A113" s="463" t="s">
        <v>75</v>
      </c>
      <c r="B113" s="463" t="s">
        <v>936</v>
      </c>
      <c r="C113" s="463"/>
      <c r="D113" s="463" t="s">
        <v>77</v>
      </c>
      <c r="E113" s="463"/>
      <c r="F113" s="463" t="s">
        <v>937</v>
      </c>
      <c r="G113" s="463" t="s">
        <v>230</v>
      </c>
      <c r="H113" s="466">
        <v>18269</v>
      </c>
      <c r="I113" s="466">
        <v>0</v>
      </c>
      <c r="J113" s="466"/>
      <c r="K113" s="476"/>
      <c r="L113" s="463" t="s">
        <v>195</v>
      </c>
      <c r="M113" s="463"/>
      <c r="N113" s="398">
        <f t="shared" si="4"/>
        <v>18269</v>
      </c>
      <c r="O113" s="415">
        <f t="shared" si="5"/>
        <v>0</v>
      </c>
    </row>
    <row r="114" spans="1:15" ht="51" outlineLevel="2" x14ac:dyDescent="0.2">
      <c r="A114" s="463" t="s">
        <v>75</v>
      </c>
      <c r="B114" s="463" t="s">
        <v>938</v>
      </c>
      <c r="C114" s="463"/>
      <c r="D114" s="463" t="s">
        <v>77</v>
      </c>
      <c r="E114" s="463"/>
      <c r="F114" s="463" t="s">
        <v>939</v>
      </c>
      <c r="G114" s="463" t="s">
        <v>137</v>
      </c>
      <c r="H114" s="466">
        <v>10000</v>
      </c>
      <c r="I114" s="466">
        <v>0</v>
      </c>
      <c r="J114" s="466"/>
      <c r="K114" s="476"/>
      <c r="L114" s="463" t="s">
        <v>940</v>
      </c>
      <c r="M114" s="463"/>
      <c r="N114" s="398">
        <f t="shared" si="4"/>
        <v>10000</v>
      </c>
      <c r="O114" s="415">
        <f t="shared" si="5"/>
        <v>0</v>
      </c>
    </row>
    <row r="115" spans="1:15" ht="76.5" outlineLevel="2" x14ac:dyDescent="0.2">
      <c r="A115" s="463" t="s">
        <v>75</v>
      </c>
      <c r="B115" s="463" t="s">
        <v>941</v>
      </c>
      <c r="C115" s="463"/>
      <c r="D115" s="463" t="s">
        <v>77</v>
      </c>
      <c r="E115" s="463"/>
      <c r="F115" s="463" t="s">
        <v>436</v>
      </c>
      <c r="G115" s="463" t="s">
        <v>74</v>
      </c>
      <c r="H115" s="466">
        <v>16468</v>
      </c>
      <c r="I115" s="466">
        <v>0</v>
      </c>
      <c r="J115" s="466"/>
      <c r="K115" s="476"/>
      <c r="L115" s="463" t="s">
        <v>942</v>
      </c>
      <c r="M115" s="463"/>
      <c r="N115" s="398">
        <f t="shared" si="4"/>
        <v>16468</v>
      </c>
      <c r="O115" s="415">
        <f t="shared" si="5"/>
        <v>0</v>
      </c>
    </row>
    <row r="116" spans="1:15" ht="89.25" outlineLevel="2" x14ac:dyDescent="0.2">
      <c r="A116" s="463" t="s">
        <v>75</v>
      </c>
      <c r="B116" s="463" t="s">
        <v>943</v>
      </c>
      <c r="C116" s="463"/>
      <c r="D116" s="463" t="s">
        <v>77</v>
      </c>
      <c r="E116" s="463"/>
      <c r="F116" s="463" t="s">
        <v>944</v>
      </c>
      <c r="G116" s="463" t="s">
        <v>74</v>
      </c>
      <c r="H116" s="466">
        <v>80000</v>
      </c>
      <c r="I116" s="466">
        <v>0</v>
      </c>
      <c r="J116" s="466"/>
      <c r="K116" s="476"/>
      <c r="L116" s="463" t="s">
        <v>945</v>
      </c>
      <c r="M116" s="463"/>
      <c r="N116" s="398">
        <f t="shared" si="4"/>
        <v>80000</v>
      </c>
      <c r="O116" s="415">
        <f t="shared" si="5"/>
        <v>0</v>
      </c>
    </row>
    <row r="117" spans="1:15" ht="63.75" outlineLevel="2" x14ac:dyDescent="0.2">
      <c r="A117" s="463" t="s">
        <v>75</v>
      </c>
      <c r="B117" s="463" t="s">
        <v>946</v>
      </c>
      <c r="C117" s="463"/>
      <c r="D117" s="463" t="s">
        <v>77</v>
      </c>
      <c r="E117" s="463"/>
      <c r="F117" s="463" t="s">
        <v>947</v>
      </c>
      <c r="G117" s="463" t="s">
        <v>79</v>
      </c>
      <c r="H117" s="466">
        <v>17690</v>
      </c>
      <c r="I117" s="466">
        <v>0</v>
      </c>
      <c r="J117" s="466"/>
      <c r="K117" s="476"/>
      <c r="L117" s="463" t="s">
        <v>948</v>
      </c>
      <c r="M117" s="463"/>
      <c r="N117" s="398">
        <f t="shared" si="4"/>
        <v>17690</v>
      </c>
      <c r="O117" s="415">
        <f t="shared" si="5"/>
        <v>0</v>
      </c>
    </row>
    <row r="118" spans="1:15" ht="51" outlineLevel="2" x14ac:dyDescent="0.2">
      <c r="A118" s="463" t="s">
        <v>75</v>
      </c>
      <c r="B118" s="463" t="s">
        <v>949</v>
      </c>
      <c r="C118" s="463"/>
      <c r="D118" s="463" t="s">
        <v>77</v>
      </c>
      <c r="E118" s="463"/>
      <c r="F118" s="463" t="s">
        <v>212</v>
      </c>
      <c r="G118" s="463" t="s">
        <v>72</v>
      </c>
      <c r="H118" s="466">
        <v>13000</v>
      </c>
      <c r="I118" s="466">
        <v>0</v>
      </c>
      <c r="J118" s="466"/>
      <c r="K118" s="476"/>
      <c r="L118" s="463" t="s">
        <v>950</v>
      </c>
      <c r="M118" s="463"/>
      <c r="N118" s="398">
        <f t="shared" si="4"/>
        <v>13000</v>
      </c>
      <c r="O118" s="415">
        <f t="shared" si="5"/>
        <v>0</v>
      </c>
    </row>
    <row r="119" spans="1:15" ht="76.5" outlineLevel="2" x14ac:dyDescent="0.2">
      <c r="A119" s="463" t="s">
        <v>75</v>
      </c>
      <c r="B119" s="463" t="s">
        <v>951</v>
      </c>
      <c r="C119" s="463"/>
      <c r="D119" s="463" t="s">
        <v>77</v>
      </c>
      <c r="E119" s="463"/>
      <c r="F119" s="463" t="s">
        <v>952</v>
      </c>
      <c r="G119" s="463" t="s">
        <v>154</v>
      </c>
      <c r="H119" s="466">
        <v>15450</v>
      </c>
      <c r="I119" s="466">
        <v>0</v>
      </c>
      <c r="J119" s="466"/>
      <c r="K119" s="476"/>
      <c r="L119" s="463" t="s">
        <v>953</v>
      </c>
      <c r="M119" s="463"/>
      <c r="N119" s="398">
        <f t="shared" si="4"/>
        <v>15450</v>
      </c>
      <c r="O119" s="415">
        <f t="shared" si="5"/>
        <v>0</v>
      </c>
    </row>
    <row r="120" spans="1:15" ht="51" outlineLevel="2" x14ac:dyDescent="0.2">
      <c r="A120" s="463" t="s">
        <v>75</v>
      </c>
      <c r="B120" s="463" t="s">
        <v>954</v>
      </c>
      <c r="C120" s="463"/>
      <c r="D120" s="463" t="s">
        <v>77</v>
      </c>
      <c r="E120" s="463"/>
      <c r="F120" s="463" t="s">
        <v>955</v>
      </c>
      <c r="G120" s="463" t="s">
        <v>72</v>
      </c>
      <c r="H120" s="466">
        <v>18000</v>
      </c>
      <c r="I120" s="466">
        <v>0</v>
      </c>
      <c r="J120" s="466"/>
      <c r="K120" s="476"/>
      <c r="L120" s="463" t="s">
        <v>956</v>
      </c>
      <c r="M120" s="463"/>
      <c r="N120" s="398">
        <f t="shared" si="4"/>
        <v>18000</v>
      </c>
      <c r="O120" s="415">
        <f t="shared" si="5"/>
        <v>0</v>
      </c>
    </row>
    <row r="121" spans="1:15" ht="51" outlineLevel="2" x14ac:dyDescent="0.2">
      <c r="A121" s="463" t="s">
        <v>75</v>
      </c>
      <c r="B121" s="463" t="s">
        <v>957</v>
      </c>
      <c r="C121" s="463"/>
      <c r="D121" s="463" t="s">
        <v>77</v>
      </c>
      <c r="E121" s="463"/>
      <c r="F121" s="463" t="s">
        <v>218</v>
      </c>
      <c r="G121" s="463" t="s">
        <v>107</v>
      </c>
      <c r="H121" s="466">
        <v>13000</v>
      </c>
      <c r="I121" s="466">
        <v>0</v>
      </c>
      <c r="J121" s="466"/>
      <c r="K121" s="476"/>
      <c r="L121" s="463" t="s">
        <v>958</v>
      </c>
      <c r="M121" s="463"/>
      <c r="N121" s="398">
        <f t="shared" si="4"/>
        <v>13000</v>
      </c>
      <c r="O121" s="415">
        <f t="shared" si="5"/>
        <v>0</v>
      </c>
    </row>
    <row r="122" spans="1:15" ht="63.75" outlineLevel="2" x14ac:dyDescent="0.2">
      <c r="A122" s="463" t="s">
        <v>75</v>
      </c>
      <c r="B122" s="463" t="s">
        <v>959</v>
      </c>
      <c r="C122" s="463"/>
      <c r="D122" s="463" t="s">
        <v>77</v>
      </c>
      <c r="E122" s="463"/>
      <c r="F122" s="463" t="s">
        <v>960</v>
      </c>
      <c r="G122" s="463" t="s">
        <v>140</v>
      </c>
      <c r="H122" s="466">
        <v>23025.62</v>
      </c>
      <c r="I122" s="466">
        <v>0</v>
      </c>
      <c r="J122" s="466"/>
      <c r="K122" s="476"/>
      <c r="L122" s="463" t="s">
        <v>961</v>
      </c>
      <c r="M122" s="463"/>
      <c r="N122" s="398">
        <f t="shared" si="4"/>
        <v>23025.62</v>
      </c>
      <c r="O122" s="415">
        <f t="shared" si="5"/>
        <v>0</v>
      </c>
    </row>
    <row r="123" spans="1:15" ht="102" outlineLevel="2" x14ac:dyDescent="0.2">
      <c r="A123" s="463" t="s">
        <v>75</v>
      </c>
      <c r="B123" s="463" t="s">
        <v>962</v>
      </c>
      <c r="C123" s="463"/>
      <c r="D123" s="463" t="s">
        <v>77</v>
      </c>
      <c r="E123" s="463"/>
      <c r="F123" s="463" t="s">
        <v>963</v>
      </c>
      <c r="G123" s="463" t="s">
        <v>130</v>
      </c>
      <c r="H123" s="466">
        <v>10000</v>
      </c>
      <c r="I123" s="466">
        <v>0</v>
      </c>
      <c r="J123" s="466"/>
      <c r="K123" s="476"/>
      <c r="L123" s="463" t="s">
        <v>964</v>
      </c>
      <c r="M123" s="463"/>
      <c r="N123" s="398">
        <f t="shared" si="4"/>
        <v>10000</v>
      </c>
      <c r="O123" s="415">
        <f t="shared" si="5"/>
        <v>0</v>
      </c>
    </row>
    <row r="124" spans="1:15" ht="102" outlineLevel="2" x14ac:dyDescent="0.2">
      <c r="A124" s="463" t="s">
        <v>75</v>
      </c>
      <c r="B124" s="463" t="s">
        <v>965</v>
      </c>
      <c r="C124" s="463"/>
      <c r="D124" s="463" t="s">
        <v>77</v>
      </c>
      <c r="E124" s="463"/>
      <c r="F124" s="463" t="s">
        <v>966</v>
      </c>
      <c r="G124" s="463" t="s">
        <v>101</v>
      </c>
      <c r="H124" s="466">
        <v>9450</v>
      </c>
      <c r="I124" s="466">
        <v>0</v>
      </c>
      <c r="J124" s="466"/>
      <c r="K124" s="476"/>
      <c r="L124" s="463" t="s">
        <v>967</v>
      </c>
      <c r="M124" s="463"/>
      <c r="N124" s="398">
        <f t="shared" si="4"/>
        <v>9450</v>
      </c>
      <c r="O124" s="415">
        <f t="shared" si="5"/>
        <v>0</v>
      </c>
    </row>
    <row r="125" spans="1:15" ht="76.5" outlineLevel="2" x14ac:dyDescent="0.2">
      <c r="A125" s="463" t="s">
        <v>75</v>
      </c>
      <c r="B125" s="463" t="s">
        <v>968</v>
      </c>
      <c r="C125" s="463"/>
      <c r="D125" s="463" t="s">
        <v>77</v>
      </c>
      <c r="E125" s="463"/>
      <c r="F125" s="463" t="s">
        <v>969</v>
      </c>
      <c r="G125" s="463" t="s">
        <v>80</v>
      </c>
      <c r="H125" s="466">
        <v>16165</v>
      </c>
      <c r="I125" s="466">
        <v>0</v>
      </c>
      <c r="J125" s="466"/>
      <c r="K125" s="476"/>
      <c r="L125" s="463" t="s">
        <v>970</v>
      </c>
      <c r="M125" s="463"/>
      <c r="N125" s="398">
        <f t="shared" si="4"/>
        <v>16165</v>
      </c>
      <c r="O125" s="415">
        <f t="shared" si="5"/>
        <v>0</v>
      </c>
    </row>
    <row r="126" spans="1:15" ht="51" outlineLevel="2" x14ac:dyDescent="0.2">
      <c r="A126" s="463" t="s">
        <v>75</v>
      </c>
      <c r="B126" s="463" t="s">
        <v>971</v>
      </c>
      <c r="C126" s="463"/>
      <c r="D126" s="463" t="s">
        <v>77</v>
      </c>
      <c r="E126" s="463"/>
      <c r="F126" s="463" t="s">
        <v>972</v>
      </c>
      <c r="G126" s="463" t="s">
        <v>72</v>
      </c>
      <c r="H126" s="466">
        <v>7000</v>
      </c>
      <c r="I126" s="466">
        <v>0</v>
      </c>
      <c r="J126" s="466"/>
      <c r="K126" s="476"/>
      <c r="L126" s="463" t="s">
        <v>973</v>
      </c>
      <c r="M126" s="463"/>
      <c r="N126" s="398">
        <f t="shared" si="4"/>
        <v>7000</v>
      </c>
      <c r="O126" s="415">
        <f t="shared" si="5"/>
        <v>0</v>
      </c>
    </row>
    <row r="127" spans="1:15" ht="51" outlineLevel="2" x14ac:dyDescent="0.2">
      <c r="A127" s="463" t="s">
        <v>75</v>
      </c>
      <c r="B127" s="463" t="s">
        <v>974</v>
      </c>
      <c r="C127" s="463"/>
      <c r="D127" s="463" t="s">
        <v>77</v>
      </c>
      <c r="E127" s="463"/>
      <c r="F127" s="463" t="s">
        <v>975</v>
      </c>
      <c r="G127" s="463" t="s">
        <v>72</v>
      </c>
      <c r="H127" s="466">
        <v>20000</v>
      </c>
      <c r="I127" s="466">
        <v>0</v>
      </c>
      <c r="J127" s="466"/>
      <c r="K127" s="476"/>
      <c r="L127" s="463" t="s">
        <v>976</v>
      </c>
      <c r="M127" s="463"/>
      <c r="N127" s="398">
        <f t="shared" si="4"/>
        <v>20000</v>
      </c>
      <c r="O127" s="415">
        <f t="shared" si="5"/>
        <v>0</v>
      </c>
    </row>
    <row r="128" spans="1:15" ht="51" outlineLevel="2" x14ac:dyDescent="0.2">
      <c r="A128" s="463" t="s">
        <v>75</v>
      </c>
      <c r="B128" s="463" t="s">
        <v>977</v>
      </c>
      <c r="C128" s="463"/>
      <c r="D128" s="463" t="s">
        <v>77</v>
      </c>
      <c r="E128" s="463"/>
      <c r="F128" s="463" t="s">
        <v>978</v>
      </c>
      <c r="G128" s="463" t="s">
        <v>72</v>
      </c>
      <c r="H128" s="466">
        <v>9000</v>
      </c>
      <c r="I128" s="466">
        <v>0</v>
      </c>
      <c r="J128" s="466"/>
      <c r="K128" s="476"/>
      <c r="L128" s="463" t="s">
        <v>979</v>
      </c>
      <c r="M128" s="463"/>
      <c r="N128" s="398">
        <f t="shared" si="4"/>
        <v>9000</v>
      </c>
      <c r="O128" s="415">
        <f t="shared" si="5"/>
        <v>0</v>
      </c>
    </row>
    <row r="129" spans="1:15" ht="51" outlineLevel="2" x14ac:dyDescent="0.2">
      <c r="A129" s="463" t="s">
        <v>75</v>
      </c>
      <c r="B129" s="463" t="s">
        <v>980</v>
      </c>
      <c r="C129" s="463"/>
      <c r="D129" s="463" t="s">
        <v>77</v>
      </c>
      <c r="E129" s="463"/>
      <c r="F129" s="463" t="s">
        <v>981</v>
      </c>
      <c r="G129" s="463" t="s">
        <v>72</v>
      </c>
      <c r="H129" s="466">
        <v>13000</v>
      </c>
      <c r="I129" s="466">
        <v>0</v>
      </c>
      <c r="J129" s="466"/>
      <c r="K129" s="476"/>
      <c r="L129" s="463" t="s">
        <v>982</v>
      </c>
      <c r="M129" s="463"/>
      <c r="N129" s="398">
        <f t="shared" si="4"/>
        <v>13000</v>
      </c>
      <c r="O129" s="415">
        <f t="shared" si="5"/>
        <v>0</v>
      </c>
    </row>
    <row r="130" spans="1:15" ht="63.75" outlineLevel="2" x14ac:dyDescent="0.2">
      <c r="A130" s="463" t="s">
        <v>75</v>
      </c>
      <c r="B130" s="463" t="s">
        <v>983</v>
      </c>
      <c r="C130" s="463"/>
      <c r="D130" s="463" t="s">
        <v>77</v>
      </c>
      <c r="E130" s="463"/>
      <c r="F130" s="463" t="s">
        <v>984</v>
      </c>
      <c r="G130" s="463" t="s">
        <v>72</v>
      </c>
      <c r="H130" s="466">
        <v>7000</v>
      </c>
      <c r="I130" s="466">
        <v>0</v>
      </c>
      <c r="J130" s="466"/>
      <c r="K130" s="476"/>
      <c r="L130" s="463" t="s">
        <v>985</v>
      </c>
      <c r="M130" s="463"/>
      <c r="N130" s="398">
        <f t="shared" si="4"/>
        <v>7000</v>
      </c>
      <c r="O130" s="415">
        <f t="shared" si="5"/>
        <v>0</v>
      </c>
    </row>
    <row r="131" spans="1:15" ht="63.75" outlineLevel="2" x14ac:dyDescent="0.2">
      <c r="A131" s="463" t="s">
        <v>75</v>
      </c>
      <c r="B131" s="463" t="s">
        <v>986</v>
      </c>
      <c r="C131" s="463"/>
      <c r="D131" s="463" t="s">
        <v>77</v>
      </c>
      <c r="E131" s="463"/>
      <c r="F131" s="463" t="s">
        <v>987</v>
      </c>
      <c r="G131" s="463" t="s">
        <v>72</v>
      </c>
      <c r="H131" s="466">
        <v>7000</v>
      </c>
      <c r="I131" s="466">
        <v>0</v>
      </c>
      <c r="J131" s="466"/>
      <c r="K131" s="476"/>
      <c r="L131" s="463" t="s">
        <v>988</v>
      </c>
      <c r="M131" s="463"/>
      <c r="N131" s="398">
        <f t="shared" si="4"/>
        <v>7000</v>
      </c>
      <c r="O131" s="415">
        <f t="shared" si="5"/>
        <v>0</v>
      </c>
    </row>
    <row r="132" spans="1:15" ht="63.75" outlineLevel="2" x14ac:dyDescent="0.2">
      <c r="A132" s="463" t="s">
        <v>75</v>
      </c>
      <c r="B132" s="463" t="s">
        <v>989</v>
      </c>
      <c r="C132" s="463"/>
      <c r="D132" s="463" t="s">
        <v>77</v>
      </c>
      <c r="E132" s="463"/>
      <c r="F132" s="463" t="s">
        <v>990</v>
      </c>
      <c r="G132" s="463" t="s">
        <v>156</v>
      </c>
      <c r="H132" s="466">
        <v>9000</v>
      </c>
      <c r="I132" s="466">
        <v>0</v>
      </c>
      <c r="J132" s="466"/>
      <c r="K132" s="476"/>
      <c r="L132" s="463" t="s">
        <v>991</v>
      </c>
      <c r="M132" s="463"/>
      <c r="N132" s="398">
        <f t="shared" ref="N132:N183" si="6">SUM(H132:I132)</f>
        <v>9000</v>
      </c>
      <c r="O132" s="415">
        <f t="shared" ref="O132:O183" si="7">IF((J132+K132)&gt;0,(J132+K132)-N132,0)</f>
        <v>0</v>
      </c>
    </row>
    <row r="133" spans="1:15" ht="51" outlineLevel="2" x14ac:dyDescent="0.2">
      <c r="A133" s="463" t="s">
        <v>75</v>
      </c>
      <c r="B133" s="463" t="s">
        <v>992</v>
      </c>
      <c r="C133" s="463"/>
      <c r="D133" s="463" t="s">
        <v>77</v>
      </c>
      <c r="E133" s="463"/>
      <c r="F133" s="463" t="s">
        <v>993</v>
      </c>
      <c r="G133" s="463" t="s">
        <v>72</v>
      </c>
      <c r="H133" s="466">
        <v>14000</v>
      </c>
      <c r="I133" s="466">
        <v>0</v>
      </c>
      <c r="J133" s="466"/>
      <c r="K133" s="476"/>
      <c r="L133" s="463" t="s">
        <v>994</v>
      </c>
      <c r="M133" s="463"/>
      <c r="N133" s="398">
        <f t="shared" si="6"/>
        <v>14000</v>
      </c>
      <c r="O133" s="415">
        <f t="shared" si="7"/>
        <v>0</v>
      </c>
    </row>
    <row r="134" spans="1:15" ht="51" outlineLevel="2" x14ac:dyDescent="0.2">
      <c r="A134" s="463" t="s">
        <v>75</v>
      </c>
      <c r="B134" s="463" t="s">
        <v>995</v>
      </c>
      <c r="C134" s="463"/>
      <c r="D134" s="463" t="s">
        <v>77</v>
      </c>
      <c r="E134" s="463"/>
      <c r="F134" s="463" t="s">
        <v>996</v>
      </c>
      <c r="G134" s="463" t="s">
        <v>107</v>
      </c>
      <c r="H134" s="466">
        <v>10000</v>
      </c>
      <c r="I134" s="466">
        <v>0</v>
      </c>
      <c r="J134" s="466"/>
      <c r="K134" s="476"/>
      <c r="L134" s="463" t="s">
        <v>997</v>
      </c>
      <c r="M134" s="463"/>
      <c r="N134" s="398">
        <f t="shared" si="6"/>
        <v>10000</v>
      </c>
      <c r="O134" s="415">
        <f t="shared" si="7"/>
        <v>0</v>
      </c>
    </row>
    <row r="135" spans="1:15" ht="51" outlineLevel="2" x14ac:dyDescent="0.2">
      <c r="A135" s="463" t="s">
        <v>75</v>
      </c>
      <c r="B135" s="463" t="s">
        <v>998</v>
      </c>
      <c r="C135" s="463"/>
      <c r="D135" s="463" t="s">
        <v>77</v>
      </c>
      <c r="E135" s="463"/>
      <c r="F135" s="463" t="s">
        <v>999</v>
      </c>
      <c r="G135" s="463" t="s">
        <v>78</v>
      </c>
      <c r="H135" s="466">
        <v>19000</v>
      </c>
      <c r="I135" s="466">
        <v>0</v>
      </c>
      <c r="J135" s="466"/>
      <c r="K135" s="476"/>
      <c r="L135" s="463" t="s">
        <v>1000</v>
      </c>
      <c r="M135" s="463"/>
      <c r="N135" s="398">
        <f t="shared" si="6"/>
        <v>19000</v>
      </c>
      <c r="O135" s="415">
        <f t="shared" si="7"/>
        <v>0</v>
      </c>
    </row>
    <row r="136" spans="1:15" ht="76.5" outlineLevel="2" x14ac:dyDescent="0.2">
      <c r="A136" s="463" t="s">
        <v>75</v>
      </c>
      <c r="B136" s="463" t="s">
        <v>1001</v>
      </c>
      <c r="C136" s="463"/>
      <c r="D136" s="463" t="s">
        <v>77</v>
      </c>
      <c r="E136" s="463"/>
      <c r="F136" s="463" t="s">
        <v>1002</v>
      </c>
      <c r="G136" s="463" t="s">
        <v>154</v>
      </c>
      <c r="H136" s="466">
        <v>12625</v>
      </c>
      <c r="I136" s="466">
        <v>0</v>
      </c>
      <c r="J136" s="466"/>
      <c r="K136" s="476"/>
      <c r="L136" s="463" t="s">
        <v>1003</v>
      </c>
      <c r="M136" s="463"/>
      <c r="N136" s="398">
        <f t="shared" si="6"/>
        <v>12625</v>
      </c>
      <c r="O136" s="415">
        <f t="shared" si="7"/>
        <v>0</v>
      </c>
    </row>
    <row r="137" spans="1:15" ht="51" outlineLevel="2" x14ac:dyDescent="0.2">
      <c r="A137" s="463" t="s">
        <v>75</v>
      </c>
      <c r="B137" s="463" t="s">
        <v>1004</v>
      </c>
      <c r="C137" s="463"/>
      <c r="D137" s="463" t="s">
        <v>77</v>
      </c>
      <c r="E137" s="463"/>
      <c r="F137" s="463" t="s">
        <v>1005</v>
      </c>
      <c r="G137" s="463" t="s">
        <v>140</v>
      </c>
      <c r="H137" s="466">
        <v>20768.41</v>
      </c>
      <c r="I137" s="466">
        <v>0</v>
      </c>
      <c r="J137" s="466"/>
      <c r="K137" s="476"/>
      <c r="L137" s="463" t="s">
        <v>1006</v>
      </c>
      <c r="M137" s="463"/>
      <c r="N137" s="398">
        <f t="shared" si="6"/>
        <v>20768.41</v>
      </c>
      <c r="O137" s="415">
        <f t="shared" si="7"/>
        <v>0</v>
      </c>
    </row>
    <row r="138" spans="1:15" ht="102" outlineLevel="2" x14ac:dyDescent="0.2">
      <c r="A138" s="463" t="s">
        <v>75</v>
      </c>
      <c r="B138" s="463" t="s">
        <v>1007</v>
      </c>
      <c r="C138" s="463"/>
      <c r="D138" s="463" t="s">
        <v>77</v>
      </c>
      <c r="E138" s="463"/>
      <c r="F138" s="463" t="s">
        <v>1008</v>
      </c>
      <c r="G138" s="463" t="s">
        <v>190</v>
      </c>
      <c r="H138" s="466">
        <v>6700</v>
      </c>
      <c r="I138" s="466">
        <v>0</v>
      </c>
      <c r="J138" s="466"/>
      <c r="K138" s="476"/>
      <c r="L138" s="463" t="s">
        <v>1009</v>
      </c>
      <c r="M138" s="463"/>
      <c r="N138" s="398">
        <f t="shared" si="6"/>
        <v>6700</v>
      </c>
      <c r="O138" s="415">
        <f t="shared" si="7"/>
        <v>0</v>
      </c>
    </row>
    <row r="139" spans="1:15" ht="63.75" outlineLevel="2" x14ac:dyDescent="0.2">
      <c r="A139" s="463" t="s">
        <v>75</v>
      </c>
      <c r="B139" s="463" t="s">
        <v>1010</v>
      </c>
      <c r="C139" s="463"/>
      <c r="D139" s="463" t="s">
        <v>77</v>
      </c>
      <c r="E139" s="463"/>
      <c r="F139" s="463" t="s">
        <v>800</v>
      </c>
      <c r="G139" s="463" t="s">
        <v>72</v>
      </c>
      <c r="H139" s="466">
        <v>7000</v>
      </c>
      <c r="I139" s="466">
        <v>0</v>
      </c>
      <c r="J139" s="466"/>
      <c r="K139" s="476"/>
      <c r="L139" s="463" t="s">
        <v>1011</v>
      </c>
      <c r="M139" s="463"/>
      <c r="N139" s="398">
        <f t="shared" si="6"/>
        <v>7000</v>
      </c>
      <c r="O139" s="415">
        <f t="shared" si="7"/>
        <v>0</v>
      </c>
    </row>
    <row r="140" spans="1:15" ht="63.75" outlineLevel="2" x14ac:dyDescent="0.2">
      <c r="A140" s="463" t="s">
        <v>75</v>
      </c>
      <c r="B140" s="463" t="s">
        <v>1012</v>
      </c>
      <c r="C140" s="463"/>
      <c r="D140" s="463" t="s">
        <v>77</v>
      </c>
      <c r="E140" s="463"/>
      <c r="F140" s="463" t="s">
        <v>1013</v>
      </c>
      <c r="G140" s="463" t="s">
        <v>140</v>
      </c>
      <c r="H140" s="466">
        <v>12281.93</v>
      </c>
      <c r="I140" s="466">
        <v>0</v>
      </c>
      <c r="J140" s="466"/>
      <c r="K140" s="476"/>
      <c r="L140" s="463" t="s">
        <v>1014</v>
      </c>
      <c r="M140" s="463"/>
      <c r="N140" s="398">
        <f t="shared" si="6"/>
        <v>12281.93</v>
      </c>
      <c r="O140" s="415">
        <f t="shared" si="7"/>
        <v>0</v>
      </c>
    </row>
    <row r="141" spans="1:15" ht="102" outlineLevel="2" x14ac:dyDescent="0.2">
      <c r="A141" s="463" t="s">
        <v>75</v>
      </c>
      <c r="B141" s="463" t="s">
        <v>1015</v>
      </c>
      <c r="C141" s="463"/>
      <c r="D141" s="463" t="s">
        <v>77</v>
      </c>
      <c r="E141" s="463"/>
      <c r="F141" s="463" t="s">
        <v>1016</v>
      </c>
      <c r="G141" s="463" t="s">
        <v>154</v>
      </c>
      <c r="H141" s="466">
        <v>16960</v>
      </c>
      <c r="I141" s="466">
        <v>0</v>
      </c>
      <c r="J141" s="466"/>
      <c r="K141" s="476"/>
      <c r="L141" s="463" t="s">
        <v>1017</v>
      </c>
      <c r="M141" s="463"/>
      <c r="N141" s="398">
        <f t="shared" si="6"/>
        <v>16960</v>
      </c>
      <c r="O141" s="415">
        <f t="shared" si="7"/>
        <v>0</v>
      </c>
    </row>
    <row r="142" spans="1:15" ht="63.75" outlineLevel="2" x14ac:dyDescent="0.2">
      <c r="A142" s="463" t="s">
        <v>75</v>
      </c>
      <c r="B142" s="463" t="s">
        <v>1018</v>
      </c>
      <c r="C142" s="463"/>
      <c r="D142" s="463" t="s">
        <v>77</v>
      </c>
      <c r="E142" s="463"/>
      <c r="F142" s="463" t="s">
        <v>1019</v>
      </c>
      <c r="G142" s="463" t="s">
        <v>183</v>
      </c>
      <c r="H142" s="466">
        <v>13000</v>
      </c>
      <c r="I142" s="466">
        <v>0</v>
      </c>
      <c r="J142" s="466"/>
      <c r="K142" s="476"/>
      <c r="L142" s="463" t="s">
        <v>1020</v>
      </c>
      <c r="M142" s="463"/>
      <c r="N142" s="398">
        <f t="shared" si="6"/>
        <v>13000</v>
      </c>
      <c r="O142" s="415">
        <f t="shared" si="7"/>
        <v>0</v>
      </c>
    </row>
    <row r="143" spans="1:15" ht="76.5" outlineLevel="2" x14ac:dyDescent="0.2">
      <c r="A143" s="463" t="s">
        <v>75</v>
      </c>
      <c r="B143" s="463" t="s">
        <v>1021</v>
      </c>
      <c r="C143" s="463"/>
      <c r="D143" s="463" t="s">
        <v>77</v>
      </c>
      <c r="E143" s="463"/>
      <c r="F143" s="463" t="s">
        <v>1022</v>
      </c>
      <c r="G143" s="463" t="s">
        <v>183</v>
      </c>
      <c r="H143" s="466">
        <v>15000</v>
      </c>
      <c r="I143" s="466">
        <v>0</v>
      </c>
      <c r="J143" s="466"/>
      <c r="K143" s="476"/>
      <c r="L143" s="463" t="s">
        <v>1023</v>
      </c>
      <c r="M143" s="463"/>
      <c r="N143" s="398">
        <f t="shared" si="6"/>
        <v>15000</v>
      </c>
      <c r="O143" s="415">
        <f t="shared" si="7"/>
        <v>0</v>
      </c>
    </row>
    <row r="144" spans="1:15" ht="63.75" outlineLevel="2" x14ac:dyDescent="0.2">
      <c r="A144" s="463" t="s">
        <v>75</v>
      </c>
      <c r="B144" s="463" t="s">
        <v>1024</v>
      </c>
      <c r="C144" s="463"/>
      <c r="D144" s="463" t="s">
        <v>77</v>
      </c>
      <c r="E144" s="463"/>
      <c r="F144" s="463" t="s">
        <v>1025</v>
      </c>
      <c r="G144" s="463" t="s">
        <v>69</v>
      </c>
      <c r="H144" s="466">
        <v>15000</v>
      </c>
      <c r="I144" s="466">
        <v>0</v>
      </c>
      <c r="J144" s="466"/>
      <c r="K144" s="476"/>
      <c r="L144" s="463" t="s">
        <v>1026</v>
      </c>
      <c r="M144" s="463"/>
      <c r="N144" s="398">
        <f t="shared" si="6"/>
        <v>15000</v>
      </c>
      <c r="O144" s="415">
        <f t="shared" si="7"/>
        <v>0</v>
      </c>
    </row>
    <row r="145" spans="1:15" ht="51" outlineLevel="2" x14ac:dyDescent="0.2">
      <c r="A145" s="463" t="s">
        <v>75</v>
      </c>
      <c r="B145" s="463" t="s">
        <v>1027</v>
      </c>
      <c r="C145" s="463"/>
      <c r="D145" s="463" t="s">
        <v>77</v>
      </c>
      <c r="E145" s="463"/>
      <c r="F145" s="463" t="s">
        <v>1028</v>
      </c>
      <c r="G145" s="463" t="s">
        <v>140</v>
      </c>
      <c r="H145" s="466">
        <v>18055.36</v>
      </c>
      <c r="I145" s="466">
        <v>0</v>
      </c>
      <c r="J145" s="466"/>
      <c r="K145" s="476"/>
      <c r="L145" s="463" t="s">
        <v>1029</v>
      </c>
      <c r="M145" s="463"/>
      <c r="N145" s="398">
        <f t="shared" si="6"/>
        <v>18055.36</v>
      </c>
      <c r="O145" s="415">
        <f t="shared" si="7"/>
        <v>0</v>
      </c>
    </row>
    <row r="146" spans="1:15" ht="76.5" outlineLevel="2" x14ac:dyDescent="0.2">
      <c r="A146" s="463" t="s">
        <v>75</v>
      </c>
      <c r="B146" s="463" t="s">
        <v>1030</v>
      </c>
      <c r="C146" s="463"/>
      <c r="D146" s="463" t="s">
        <v>77</v>
      </c>
      <c r="E146" s="463"/>
      <c r="F146" s="463" t="s">
        <v>1031</v>
      </c>
      <c r="G146" s="463" t="s">
        <v>153</v>
      </c>
      <c r="H146" s="466">
        <v>24806.35</v>
      </c>
      <c r="I146" s="466">
        <v>0</v>
      </c>
      <c r="J146" s="466"/>
      <c r="K146" s="476"/>
      <c r="L146" s="463" t="s">
        <v>1032</v>
      </c>
      <c r="M146" s="463"/>
      <c r="N146" s="398">
        <f t="shared" si="6"/>
        <v>24806.35</v>
      </c>
      <c r="O146" s="415">
        <f t="shared" si="7"/>
        <v>0</v>
      </c>
    </row>
    <row r="147" spans="1:15" ht="63.75" outlineLevel="2" x14ac:dyDescent="0.2">
      <c r="A147" s="463" t="s">
        <v>75</v>
      </c>
      <c r="B147" s="463" t="s">
        <v>1033</v>
      </c>
      <c r="C147" s="463"/>
      <c r="D147" s="463" t="s">
        <v>77</v>
      </c>
      <c r="E147" s="463"/>
      <c r="F147" s="463" t="s">
        <v>1034</v>
      </c>
      <c r="G147" s="463" t="s">
        <v>72</v>
      </c>
      <c r="H147" s="466">
        <v>15500</v>
      </c>
      <c r="I147" s="466">
        <v>0</v>
      </c>
      <c r="J147" s="466"/>
      <c r="K147" s="476"/>
      <c r="L147" s="463" t="s">
        <v>1035</v>
      </c>
      <c r="M147" s="463"/>
      <c r="N147" s="398">
        <f t="shared" si="6"/>
        <v>15500</v>
      </c>
      <c r="O147" s="415">
        <f t="shared" si="7"/>
        <v>0</v>
      </c>
    </row>
    <row r="148" spans="1:15" ht="63.75" outlineLevel="2" x14ac:dyDescent="0.2">
      <c r="A148" s="463" t="s">
        <v>75</v>
      </c>
      <c r="B148" s="463" t="s">
        <v>1036</v>
      </c>
      <c r="C148" s="463"/>
      <c r="D148" s="463" t="s">
        <v>77</v>
      </c>
      <c r="E148" s="463"/>
      <c r="F148" s="463" t="s">
        <v>1037</v>
      </c>
      <c r="G148" s="463" t="s">
        <v>72</v>
      </c>
      <c r="H148" s="466">
        <v>20000</v>
      </c>
      <c r="I148" s="466">
        <v>0</v>
      </c>
      <c r="J148" s="466"/>
      <c r="K148" s="476"/>
      <c r="L148" s="463" t="s">
        <v>1038</v>
      </c>
      <c r="M148" s="463"/>
      <c r="N148" s="398">
        <f t="shared" si="6"/>
        <v>20000</v>
      </c>
      <c r="O148" s="415">
        <f t="shared" si="7"/>
        <v>0</v>
      </c>
    </row>
    <row r="149" spans="1:15" ht="63.75" outlineLevel="2" x14ac:dyDescent="0.2">
      <c r="A149" s="463" t="s">
        <v>75</v>
      </c>
      <c r="B149" s="463" t="s">
        <v>1039</v>
      </c>
      <c r="C149" s="463"/>
      <c r="D149" s="463" t="s">
        <v>77</v>
      </c>
      <c r="E149" s="463"/>
      <c r="F149" s="463" t="s">
        <v>1040</v>
      </c>
      <c r="G149" s="463" t="s">
        <v>72</v>
      </c>
      <c r="H149" s="466">
        <v>6500</v>
      </c>
      <c r="I149" s="466">
        <v>0</v>
      </c>
      <c r="J149" s="466"/>
      <c r="K149" s="476"/>
      <c r="L149" s="463" t="s">
        <v>1041</v>
      </c>
      <c r="M149" s="463"/>
      <c r="N149" s="398">
        <f t="shared" si="6"/>
        <v>6500</v>
      </c>
      <c r="O149" s="415">
        <f t="shared" si="7"/>
        <v>0</v>
      </c>
    </row>
    <row r="150" spans="1:15" ht="63.75" outlineLevel="2" x14ac:dyDescent="0.2">
      <c r="A150" s="463" t="s">
        <v>75</v>
      </c>
      <c r="B150" s="463" t="s">
        <v>1042</v>
      </c>
      <c r="C150" s="463"/>
      <c r="D150" s="463" t="s">
        <v>77</v>
      </c>
      <c r="E150" s="463"/>
      <c r="F150" s="463" t="s">
        <v>1043</v>
      </c>
      <c r="G150" s="463" t="s">
        <v>79</v>
      </c>
      <c r="H150" s="466">
        <v>21000</v>
      </c>
      <c r="I150" s="466">
        <v>0</v>
      </c>
      <c r="J150" s="466"/>
      <c r="K150" s="476"/>
      <c r="L150" s="463" t="s">
        <v>1044</v>
      </c>
      <c r="M150" s="463"/>
      <c r="N150" s="398">
        <f t="shared" si="6"/>
        <v>21000</v>
      </c>
      <c r="O150" s="415">
        <f t="shared" si="7"/>
        <v>0</v>
      </c>
    </row>
    <row r="151" spans="1:15" ht="63.75" outlineLevel="2" x14ac:dyDescent="0.2">
      <c r="A151" s="463" t="s">
        <v>75</v>
      </c>
      <c r="B151" s="463" t="s">
        <v>1045</v>
      </c>
      <c r="C151" s="463"/>
      <c r="D151" s="463" t="s">
        <v>77</v>
      </c>
      <c r="E151" s="463"/>
      <c r="F151" s="463" t="s">
        <v>1046</v>
      </c>
      <c r="G151" s="463" t="s">
        <v>79</v>
      </c>
      <c r="H151" s="466">
        <v>24000</v>
      </c>
      <c r="I151" s="466">
        <v>0</v>
      </c>
      <c r="J151" s="466"/>
      <c r="K151" s="476"/>
      <c r="L151" s="463" t="s">
        <v>1047</v>
      </c>
      <c r="M151" s="463"/>
      <c r="N151" s="398">
        <f t="shared" si="6"/>
        <v>24000</v>
      </c>
      <c r="O151" s="415">
        <f t="shared" si="7"/>
        <v>0</v>
      </c>
    </row>
    <row r="152" spans="1:15" ht="38.25" outlineLevel="2" x14ac:dyDescent="0.2">
      <c r="A152" s="463" t="s">
        <v>75</v>
      </c>
      <c r="B152" s="463" t="s">
        <v>1048</v>
      </c>
      <c r="C152" s="463"/>
      <c r="D152" s="463" t="s">
        <v>77</v>
      </c>
      <c r="E152" s="463"/>
      <c r="F152" s="463" t="s">
        <v>1049</v>
      </c>
      <c r="G152" s="463" t="s">
        <v>1050</v>
      </c>
      <c r="H152" s="466">
        <v>12750</v>
      </c>
      <c r="I152" s="466">
        <v>0</v>
      </c>
      <c r="J152" s="466"/>
      <c r="K152" s="476"/>
      <c r="L152" s="463" t="s">
        <v>1051</v>
      </c>
      <c r="M152" s="463"/>
      <c r="N152" s="398">
        <f t="shared" si="6"/>
        <v>12750</v>
      </c>
      <c r="O152" s="415">
        <f t="shared" si="7"/>
        <v>0</v>
      </c>
    </row>
    <row r="153" spans="1:15" ht="76.5" outlineLevel="2" x14ac:dyDescent="0.2">
      <c r="A153" s="463" t="s">
        <v>75</v>
      </c>
      <c r="B153" s="463" t="s">
        <v>1052</v>
      </c>
      <c r="C153" s="463"/>
      <c r="D153" s="463" t="s">
        <v>77</v>
      </c>
      <c r="E153" s="463"/>
      <c r="F153" s="463" t="s">
        <v>1053</v>
      </c>
      <c r="G153" s="463" t="s">
        <v>168</v>
      </c>
      <c r="H153" s="466">
        <v>13000</v>
      </c>
      <c r="I153" s="466">
        <v>0</v>
      </c>
      <c r="J153" s="466"/>
      <c r="K153" s="476"/>
      <c r="L153" s="463" t="s">
        <v>1054</v>
      </c>
      <c r="M153" s="463"/>
      <c r="N153" s="398">
        <f t="shared" si="6"/>
        <v>13000</v>
      </c>
      <c r="O153" s="415">
        <f t="shared" si="7"/>
        <v>0</v>
      </c>
    </row>
    <row r="154" spans="1:15" ht="51" outlineLevel="2" x14ac:dyDescent="0.2">
      <c r="A154" s="463" t="s">
        <v>75</v>
      </c>
      <c r="B154" s="463" t="s">
        <v>1055</v>
      </c>
      <c r="C154" s="463"/>
      <c r="D154" s="463" t="s">
        <v>77</v>
      </c>
      <c r="E154" s="463"/>
      <c r="F154" s="463" t="s">
        <v>1056</v>
      </c>
      <c r="G154" s="463" t="s">
        <v>140</v>
      </c>
      <c r="H154" s="466">
        <v>21615.66</v>
      </c>
      <c r="I154" s="466">
        <v>0</v>
      </c>
      <c r="J154" s="466"/>
      <c r="K154" s="476"/>
      <c r="L154" s="463" t="s">
        <v>1057</v>
      </c>
      <c r="M154" s="463"/>
      <c r="N154" s="398">
        <f t="shared" si="6"/>
        <v>21615.66</v>
      </c>
      <c r="O154" s="415">
        <f t="shared" si="7"/>
        <v>0</v>
      </c>
    </row>
    <row r="155" spans="1:15" ht="63.75" outlineLevel="2" x14ac:dyDescent="0.2">
      <c r="A155" s="463" t="s">
        <v>75</v>
      </c>
      <c r="B155" s="463" t="s">
        <v>1058</v>
      </c>
      <c r="C155" s="463"/>
      <c r="D155" s="463" t="s">
        <v>77</v>
      </c>
      <c r="E155" s="463"/>
      <c r="F155" s="463" t="s">
        <v>1059</v>
      </c>
      <c r="G155" s="463" t="s">
        <v>72</v>
      </c>
      <c r="H155" s="466">
        <v>17000</v>
      </c>
      <c r="I155" s="466">
        <v>0</v>
      </c>
      <c r="J155" s="466"/>
      <c r="K155" s="476"/>
      <c r="L155" s="463" t="s">
        <v>180</v>
      </c>
      <c r="M155" s="463"/>
      <c r="N155" s="398">
        <f t="shared" si="6"/>
        <v>17000</v>
      </c>
      <c r="O155" s="415">
        <f t="shared" si="7"/>
        <v>0</v>
      </c>
    </row>
    <row r="156" spans="1:15" ht="51" outlineLevel="2" x14ac:dyDescent="0.2">
      <c r="A156" s="463" t="s">
        <v>75</v>
      </c>
      <c r="B156" s="463" t="s">
        <v>1060</v>
      </c>
      <c r="C156" s="463"/>
      <c r="D156" s="463" t="s">
        <v>77</v>
      </c>
      <c r="E156" s="463"/>
      <c r="F156" s="463" t="s">
        <v>1061</v>
      </c>
      <c r="G156" s="463" t="s">
        <v>82</v>
      </c>
      <c r="H156" s="466">
        <v>15000</v>
      </c>
      <c r="I156" s="466">
        <v>0</v>
      </c>
      <c r="J156" s="466"/>
      <c r="K156" s="476"/>
      <c r="L156" s="463" t="s">
        <v>1062</v>
      </c>
      <c r="M156" s="463"/>
      <c r="N156" s="398">
        <f t="shared" si="6"/>
        <v>15000</v>
      </c>
      <c r="O156" s="415">
        <f t="shared" si="7"/>
        <v>0</v>
      </c>
    </row>
    <row r="157" spans="1:15" ht="51" outlineLevel="2" x14ac:dyDescent="0.2">
      <c r="A157" s="463" t="s">
        <v>75</v>
      </c>
      <c r="B157" s="463" t="s">
        <v>1063</v>
      </c>
      <c r="C157" s="463"/>
      <c r="D157" s="463" t="s">
        <v>77</v>
      </c>
      <c r="E157" s="463"/>
      <c r="F157" s="463" t="s">
        <v>1064</v>
      </c>
      <c r="G157" s="463" t="s">
        <v>82</v>
      </c>
      <c r="H157" s="466">
        <v>25000</v>
      </c>
      <c r="I157" s="466">
        <v>0</v>
      </c>
      <c r="J157" s="466"/>
      <c r="K157" s="476"/>
      <c r="L157" s="463" t="s">
        <v>1065</v>
      </c>
      <c r="M157" s="463"/>
      <c r="N157" s="398">
        <f t="shared" si="6"/>
        <v>25000</v>
      </c>
      <c r="O157" s="415">
        <f t="shared" si="7"/>
        <v>0</v>
      </c>
    </row>
    <row r="158" spans="1:15" ht="51" outlineLevel="2" x14ac:dyDescent="0.2">
      <c r="A158" s="463" t="s">
        <v>75</v>
      </c>
      <c r="B158" s="463" t="s">
        <v>1066</v>
      </c>
      <c r="C158" s="463"/>
      <c r="D158" s="463" t="s">
        <v>77</v>
      </c>
      <c r="E158" s="463"/>
      <c r="F158" s="463" t="s">
        <v>1067</v>
      </c>
      <c r="G158" s="463" t="s">
        <v>82</v>
      </c>
      <c r="H158" s="466">
        <v>15000</v>
      </c>
      <c r="I158" s="466">
        <v>0</v>
      </c>
      <c r="J158" s="466"/>
      <c r="K158" s="476"/>
      <c r="L158" s="463" t="s">
        <v>1068</v>
      </c>
      <c r="M158" s="463"/>
      <c r="N158" s="398">
        <f t="shared" si="6"/>
        <v>15000</v>
      </c>
      <c r="O158" s="415">
        <f t="shared" si="7"/>
        <v>0</v>
      </c>
    </row>
    <row r="159" spans="1:15" ht="102" outlineLevel="2" x14ac:dyDescent="0.2">
      <c r="A159" s="463" t="s">
        <v>75</v>
      </c>
      <c r="B159" s="463" t="s">
        <v>1069</v>
      </c>
      <c r="C159" s="463"/>
      <c r="D159" s="463" t="s">
        <v>77</v>
      </c>
      <c r="E159" s="463"/>
      <c r="F159" s="463" t="s">
        <v>1070</v>
      </c>
      <c r="G159" s="463" t="s">
        <v>130</v>
      </c>
      <c r="H159" s="466">
        <v>10000</v>
      </c>
      <c r="I159" s="466">
        <v>0</v>
      </c>
      <c r="J159" s="466"/>
      <c r="K159" s="476"/>
      <c r="L159" s="463" t="s">
        <v>1071</v>
      </c>
      <c r="M159" s="463"/>
      <c r="N159" s="398">
        <f t="shared" si="6"/>
        <v>10000</v>
      </c>
      <c r="O159" s="415">
        <f t="shared" si="7"/>
        <v>0</v>
      </c>
    </row>
    <row r="160" spans="1:15" ht="89.25" outlineLevel="2" x14ac:dyDescent="0.2">
      <c r="A160" s="463" t="s">
        <v>75</v>
      </c>
      <c r="B160" s="463" t="s">
        <v>1072</v>
      </c>
      <c r="C160" s="463"/>
      <c r="D160" s="463" t="s">
        <v>77</v>
      </c>
      <c r="E160" s="463"/>
      <c r="F160" s="463" t="s">
        <v>1073</v>
      </c>
      <c r="G160" s="463" t="s">
        <v>130</v>
      </c>
      <c r="H160" s="466">
        <v>13000</v>
      </c>
      <c r="I160" s="466">
        <v>0</v>
      </c>
      <c r="J160" s="466"/>
      <c r="K160" s="476"/>
      <c r="L160" s="463" t="s">
        <v>1074</v>
      </c>
      <c r="M160" s="463"/>
      <c r="N160" s="398">
        <f t="shared" si="6"/>
        <v>13000</v>
      </c>
      <c r="O160" s="415">
        <f t="shared" si="7"/>
        <v>0</v>
      </c>
    </row>
    <row r="161" spans="1:18" ht="89.25" outlineLevel="2" x14ac:dyDescent="0.2">
      <c r="A161" s="463" t="s">
        <v>75</v>
      </c>
      <c r="B161" s="463" t="s">
        <v>1075</v>
      </c>
      <c r="C161" s="463"/>
      <c r="D161" s="463" t="s">
        <v>77</v>
      </c>
      <c r="E161" s="463"/>
      <c r="F161" s="463" t="s">
        <v>1076</v>
      </c>
      <c r="G161" s="463" t="s">
        <v>130</v>
      </c>
      <c r="H161" s="466">
        <v>28000</v>
      </c>
      <c r="I161" s="466">
        <v>0</v>
      </c>
      <c r="J161" s="466"/>
      <c r="K161" s="476"/>
      <c r="L161" s="463" t="s">
        <v>1077</v>
      </c>
      <c r="M161" s="463"/>
      <c r="N161" s="398">
        <f t="shared" si="6"/>
        <v>28000</v>
      </c>
      <c r="O161" s="415">
        <f t="shared" si="7"/>
        <v>0</v>
      </c>
    </row>
    <row r="162" spans="1:18" ht="38.25" outlineLevel="2" x14ac:dyDescent="0.2">
      <c r="A162" s="463" t="s">
        <v>75</v>
      </c>
      <c r="B162" s="463" t="s">
        <v>1078</v>
      </c>
      <c r="C162" s="463"/>
      <c r="D162" s="463" t="s">
        <v>77</v>
      </c>
      <c r="E162" s="463"/>
      <c r="F162" s="463" t="s">
        <v>1079</v>
      </c>
      <c r="G162" s="463" t="s">
        <v>82</v>
      </c>
      <c r="H162" s="466">
        <v>15000</v>
      </c>
      <c r="I162" s="466">
        <v>0</v>
      </c>
      <c r="J162" s="466"/>
      <c r="K162" s="476"/>
      <c r="L162" s="463" t="s">
        <v>1080</v>
      </c>
      <c r="M162" s="463"/>
      <c r="N162" s="398">
        <f t="shared" si="6"/>
        <v>15000</v>
      </c>
      <c r="O162" s="415">
        <f t="shared" si="7"/>
        <v>0</v>
      </c>
    </row>
    <row r="163" spans="1:18" ht="102" outlineLevel="2" x14ac:dyDescent="0.2">
      <c r="A163" s="463" t="s">
        <v>75</v>
      </c>
      <c r="B163" s="463" t="s">
        <v>1081</v>
      </c>
      <c r="C163" s="463"/>
      <c r="D163" s="463" t="s">
        <v>77</v>
      </c>
      <c r="E163" s="463"/>
      <c r="F163" s="463" t="s">
        <v>1082</v>
      </c>
      <c r="G163" s="463" t="s">
        <v>130</v>
      </c>
      <c r="H163" s="466">
        <v>12362</v>
      </c>
      <c r="I163" s="466">
        <v>0</v>
      </c>
      <c r="J163" s="466"/>
      <c r="K163" s="476"/>
      <c r="L163" s="463" t="s">
        <v>1083</v>
      </c>
      <c r="M163" s="463"/>
      <c r="N163" s="398">
        <f t="shared" si="6"/>
        <v>12362</v>
      </c>
      <c r="O163" s="415">
        <f t="shared" si="7"/>
        <v>0</v>
      </c>
    </row>
    <row r="164" spans="1:18" ht="102" outlineLevel="2" x14ac:dyDescent="0.2">
      <c r="A164" s="463" t="s">
        <v>75</v>
      </c>
      <c r="B164" s="463" t="s">
        <v>1084</v>
      </c>
      <c r="C164" s="463"/>
      <c r="D164" s="463" t="s">
        <v>77</v>
      </c>
      <c r="E164" s="463"/>
      <c r="F164" s="463" t="s">
        <v>1085</v>
      </c>
      <c r="G164" s="463" t="s">
        <v>130</v>
      </c>
      <c r="H164" s="466">
        <v>9553</v>
      </c>
      <c r="I164" s="466">
        <v>0</v>
      </c>
      <c r="J164" s="466"/>
      <c r="K164" s="476"/>
      <c r="L164" s="463" t="s">
        <v>1086</v>
      </c>
      <c r="M164" s="463"/>
      <c r="N164" s="398">
        <f t="shared" si="6"/>
        <v>9553</v>
      </c>
      <c r="O164" s="415">
        <f t="shared" si="7"/>
        <v>0</v>
      </c>
    </row>
    <row r="165" spans="1:18" ht="25.5" outlineLevel="1" x14ac:dyDescent="0.2">
      <c r="A165" s="467" t="s">
        <v>95</v>
      </c>
      <c r="B165" s="467">
        <f>COUNTA(B34:B164)</f>
        <v>131</v>
      </c>
      <c r="C165" s="467"/>
      <c r="D165" s="467"/>
      <c r="E165" s="467"/>
      <c r="F165" s="467"/>
      <c r="G165" s="467"/>
      <c r="H165" s="468">
        <f>SUBTOTAL(9,H34:H164)</f>
        <v>2113682.7199999997</v>
      </c>
      <c r="I165" s="468">
        <f>SUBTOTAL(9,I34:I164)</f>
        <v>0</v>
      </c>
      <c r="J165" s="468">
        <f>SUBTOTAL(9,J34:J164)</f>
        <v>0</v>
      </c>
      <c r="K165" s="477">
        <f>SUBTOTAL(9,K34:K164)</f>
        <v>0</v>
      </c>
      <c r="L165" s="467"/>
      <c r="M165" s="467"/>
      <c r="N165" s="448">
        <f>SUBTOTAL(9,N34:N164)</f>
        <v>2113682.7199999997</v>
      </c>
      <c r="O165" s="448">
        <f>SUBTOTAL(9,O34:O164)</f>
        <v>0</v>
      </c>
    </row>
    <row r="166" spans="1:18" ht="25.5" outlineLevel="2" x14ac:dyDescent="0.2">
      <c r="A166" s="463" t="s">
        <v>83</v>
      </c>
      <c r="B166" s="463" t="s">
        <v>1087</v>
      </c>
      <c r="C166" s="463"/>
      <c r="D166" s="463" t="s">
        <v>84</v>
      </c>
      <c r="E166" s="463"/>
      <c r="F166" s="463" t="s">
        <v>127</v>
      </c>
      <c r="G166" s="463" t="s">
        <v>1088</v>
      </c>
      <c r="H166" s="466"/>
      <c r="I166" s="466">
        <v>231159.9</v>
      </c>
      <c r="J166" s="466"/>
      <c r="K166" s="476">
        <v>828481.44</v>
      </c>
      <c r="L166" s="463" t="s">
        <v>1089</v>
      </c>
      <c r="M166" s="463" t="s">
        <v>342</v>
      </c>
      <c r="N166" s="398">
        <f t="shared" si="6"/>
        <v>231159.9</v>
      </c>
      <c r="O166" s="415">
        <f t="shared" si="7"/>
        <v>597321.53999999992</v>
      </c>
      <c r="P166">
        <f>COUNTIF(M166:M171,M166)</f>
        <v>4</v>
      </c>
      <c r="Q166" t="s">
        <v>1908</v>
      </c>
      <c r="R166" s="483">
        <f>SUM(N166:N169)</f>
        <v>599301.65</v>
      </c>
    </row>
    <row r="167" spans="1:18" ht="25.5" outlineLevel="2" x14ac:dyDescent="0.2">
      <c r="A167" s="463" t="s">
        <v>83</v>
      </c>
      <c r="B167" s="463" t="s">
        <v>1090</v>
      </c>
      <c r="C167" s="463"/>
      <c r="D167" s="463" t="s">
        <v>84</v>
      </c>
      <c r="E167" s="463"/>
      <c r="F167" s="463" t="s">
        <v>127</v>
      </c>
      <c r="G167" s="463" t="s">
        <v>129</v>
      </c>
      <c r="H167" s="466"/>
      <c r="I167" s="466">
        <v>84725.45</v>
      </c>
      <c r="J167" s="466"/>
      <c r="K167" s="476">
        <v>305014.59000000003</v>
      </c>
      <c r="L167" s="463" t="s">
        <v>1091</v>
      </c>
      <c r="M167" s="463" t="s">
        <v>342</v>
      </c>
      <c r="N167" s="398">
        <f t="shared" si="6"/>
        <v>84725.45</v>
      </c>
      <c r="O167" s="415">
        <f t="shared" si="7"/>
        <v>220289.14</v>
      </c>
      <c r="P167">
        <v>2</v>
      </c>
      <c r="Q167" t="s">
        <v>1911</v>
      </c>
      <c r="R167" s="483">
        <f>SUM(N170:N171)</f>
        <v>163751.93</v>
      </c>
    </row>
    <row r="168" spans="1:18" ht="38.25" outlineLevel="2" x14ac:dyDescent="0.2">
      <c r="A168" s="463" t="s">
        <v>83</v>
      </c>
      <c r="B168" s="463" t="s">
        <v>1092</v>
      </c>
      <c r="C168" s="463"/>
      <c r="D168" s="463" t="s">
        <v>84</v>
      </c>
      <c r="E168" s="463"/>
      <c r="F168" s="463" t="s">
        <v>127</v>
      </c>
      <c r="G168" s="463" t="s">
        <v>1093</v>
      </c>
      <c r="H168" s="466"/>
      <c r="I168" s="466">
        <v>167947.4</v>
      </c>
      <c r="J168" s="466"/>
      <c r="K168" s="476">
        <v>601882.26</v>
      </c>
      <c r="L168" s="463" t="s">
        <v>1094</v>
      </c>
      <c r="M168" s="463" t="s">
        <v>342</v>
      </c>
      <c r="N168" s="398">
        <f t="shared" si="6"/>
        <v>167947.4</v>
      </c>
      <c r="O168" s="415">
        <f t="shared" si="7"/>
        <v>433934.86</v>
      </c>
    </row>
    <row r="169" spans="1:18" ht="25.5" outlineLevel="2" x14ac:dyDescent="0.2">
      <c r="A169" s="463" t="s">
        <v>83</v>
      </c>
      <c r="B169" s="463" t="s">
        <v>1095</v>
      </c>
      <c r="C169" s="463"/>
      <c r="D169" s="463" t="s">
        <v>84</v>
      </c>
      <c r="E169" s="463"/>
      <c r="F169" s="463" t="s">
        <v>127</v>
      </c>
      <c r="G169" s="463" t="s">
        <v>86</v>
      </c>
      <c r="H169" s="466"/>
      <c r="I169" s="466">
        <v>115468.9</v>
      </c>
      <c r="J169" s="466"/>
      <c r="K169" s="476">
        <v>415611.97</v>
      </c>
      <c r="L169" s="463" t="s">
        <v>1096</v>
      </c>
      <c r="M169" s="463" t="s">
        <v>342</v>
      </c>
      <c r="N169" s="398">
        <f t="shared" si="6"/>
        <v>115468.9</v>
      </c>
      <c r="O169" s="415">
        <f t="shared" si="7"/>
        <v>300143.06999999995</v>
      </c>
    </row>
    <row r="170" spans="1:18" ht="25.5" outlineLevel="2" x14ac:dyDescent="0.2">
      <c r="A170" s="463" t="s">
        <v>83</v>
      </c>
      <c r="B170" s="463" t="s">
        <v>1097</v>
      </c>
      <c r="C170" s="463"/>
      <c r="D170" s="463" t="s">
        <v>87</v>
      </c>
      <c r="E170" s="463"/>
      <c r="F170" s="463" t="s">
        <v>170</v>
      </c>
      <c r="G170" s="463" t="s">
        <v>161</v>
      </c>
      <c r="H170" s="466"/>
      <c r="I170" s="466">
        <v>82537.94</v>
      </c>
      <c r="J170" s="466"/>
      <c r="K170" s="476">
        <v>296120.93</v>
      </c>
      <c r="L170" s="463" t="s">
        <v>1098</v>
      </c>
      <c r="M170" s="463" t="s">
        <v>522</v>
      </c>
      <c r="N170" s="398">
        <f t="shared" si="6"/>
        <v>82537.94</v>
      </c>
      <c r="O170" s="415">
        <f t="shared" si="7"/>
        <v>213582.99</v>
      </c>
    </row>
    <row r="171" spans="1:18" ht="25.5" outlineLevel="2" x14ac:dyDescent="0.2">
      <c r="A171" s="463" t="s">
        <v>83</v>
      </c>
      <c r="B171" s="463" t="s">
        <v>1099</v>
      </c>
      <c r="C171" s="463"/>
      <c r="D171" s="463" t="s">
        <v>87</v>
      </c>
      <c r="E171" s="463"/>
      <c r="F171" s="463" t="s">
        <v>170</v>
      </c>
      <c r="G171" s="463" t="s">
        <v>161</v>
      </c>
      <c r="H171" s="466"/>
      <c r="I171" s="466">
        <v>81213.990000000005</v>
      </c>
      <c r="J171" s="466"/>
      <c r="K171" s="476">
        <v>291647.05</v>
      </c>
      <c r="L171" s="463" t="s">
        <v>1100</v>
      </c>
      <c r="M171" s="463" t="s">
        <v>522</v>
      </c>
      <c r="N171" s="398">
        <f t="shared" si="6"/>
        <v>81213.990000000005</v>
      </c>
      <c r="O171" s="415">
        <f t="shared" si="7"/>
        <v>210433.06</v>
      </c>
    </row>
    <row r="172" spans="1:18" ht="25.5" outlineLevel="1" x14ac:dyDescent="0.2">
      <c r="A172" s="467" t="s">
        <v>96</v>
      </c>
      <c r="B172" s="467"/>
      <c r="C172" s="467"/>
      <c r="D172" s="467"/>
      <c r="E172" s="467"/>
      <c r="F172" s="467"/>
      <c r="G172" s="467"/>
      <c r="H172" s="468">
        <f>SUBTOTAL(9,H166:H171)</f>
        <v>0</v>
      </c>
      <c r="I172" s="468">
        <f>SUBTOTAL(9,I166:I171)</f>
        <v>763053.58000000007</v>
      </c>
      <c r="J172" s="468">
        <f>SUBTOTAL(9,J166:J171)</f>
        <v>0</v>
      </c>
      <c r="K172" s="477">
        <f>SUBTOTAL(9,K166:K171)</f>
        <v>2738758.2399999998</v>
      </c>
      <c r="L172" s="467"/>
      <c r="M172" s="467"/>
      <c r="N172" s="448">
        <f>SUBTOTAL(9,N166:N171)</f>
        <v>763053.58000000007</v>
      </c>
      <c r="O172" s="448">
        <f>SUBTOTAL(9,O166:O171)</f>
        <v>1975704.66</v>
      </c>
    </row>
    <row r="173" spans="1:18" ht="25.5" outlineLevel="2" x14ac:dyDescent="0.2">
      <c r="A173" s="463" t="s">
        <v>88</v>
      </c>
      <c r="B173" s="463" t="s">
        <v>1101</v>
      </c>
      <c r="C173" s="463" t="s">
        <v>89</v>
      </c>
      <c r="D173" s="463"/>
      <c r="E173" s="463"/>
      <c r="F173" s="463" t="s">
        <v>1102</v>
      </c>
      <c r="G173" s="463" t="s">
        <v>205</v>
      </c>
      <c r="H173" s="466"/>
      <c r="I173" s="466">
        <v>567389.06000000006</v>
      </c>
      <c r="J173" s="466"/>
      <c r="K173" s="476">
        <v>1854959.77</v>
      </c>
      <c r="L173" s="463" t="s">
        <v>1103</v>
      </c>
      <c r="M173" s="463" t="s">
        <v>565</v>
      </c>
      <c r="N173" s="398">
        <f t="shared" si="6"/>
        <v>567389.06000000006</v>
      </c>
      <c r="O173" s="415">
        <f t="shared" si="7"/>
        <v>1287570.71</v>
      </c>
    </row>
    <row r="174" spans="1:18" ht="25.5" outlineLevel="2" x14ac:dyDescent="0.2">
      <c r="A174" s="463" t="s">
        <v>88</v>
      </c>
      <c r="B174" s="463" t="s">
        <v>1104</v>
      </c>
      <c r="C174" s="463" t="s">
        <v>89</v>
      </c>
      <c r="D174" s="463"/>
      <c r="E174" s="463"/>
      <c r="F174" s="463" t="s">
        <v>1105</v>
      </c>
      <c r="G174" s="463" t="s">
        <v>205</v>
      </c>
      <c r="H174" s="466"/>
      <c r="I174" s="466">
        <v>567389.06000000006</v>
      </c>
      <c r="J174" s="466"/>
      <c r="K174" s="476">
        <v>1854959.77</v>
      </c>
      <c r="L174" s="463" t="s">
        <v>1106</v>
      </c>
      <c r="M174" s="463" t="s">
        <v>565</v>
      </c>
      <c r="N174" s="398">
        <f t="shared" si="6"/>
        <v>567389.06000000006</v>
      </c>
      <c r="O174" s="415">
        <f t="shared" si="7"/>
        <v>1287570.71</v>
      </c>
    </row>
    <row r="175" spans="1:18" outlineLevel="1" x14ac:dyDescent="0.2">
      <c r="A175" s="467" t="s">
        <v>97</v>
      </c>
      <c r="B175" s="467"/>
      <c r="C175" s="467"/>
      <c r="D175" s="467"/>
      <c r="E175" s="467"/>
      <c r="F175" s="467">
        <v>24</v>
      </c>
      <c r="G175" s="467">
        <v>2</v>
      </c>
      <c r="H175" s="468">
        <f>SUBTOTAL(9,H173:H174)</f>
        <v>0</v>
      </c>
      <c r="I175" s="468">
        <f>SUBTOTAL(9,I173:I174)</f>
        <v>1134778.1200000001</v>
      </c>
      <c r="J175" s="468">
        <f>SUBTOTAL(9,J173:J174)</f>
        <v>0</v>
      </c>
      <c r="K175" s="477">
        <f>SUBTOTAL(9,K173:K174)</f>
        <v>3709919.54</v>
      </c>
      <c r="L175" s="467"/>
      <c r="M175" s="467"/>
      <c r="N175" s="448">
        <f>SUBTOTAL(9,N173:N174)</f>
        <v>1134778.1200000001</v>
      </c>
      <c r="O175" s="448">
        <f>SUBTOTAL(9,O173:O174)</f>
        <v>2575141.42</v>
      </c>
    </row>
    <row r="176" spans="1:18" ht="25.5" outlineLevel="2" x14ac:dyDescent="0.2">
      <c r="A176" s="463" t="s">
        <v>90</v>
      </c>
      <c r="B176" s="463" t="s">
        <v>1107</v>
      </c>
      <c r="C176" s="463"/>
      <c r="D176" s="463" t="s">
        <v>91</v>
      </c>
      <c r="E176" s="463"/>
      <c r="F176" s="463" t="s">
        <v>1108</v>
      </c>
      <c r="G176" s="463" t="s">
        <v>725</v>
      </c>
      <c r="H176" s="466"/>
      <c r="I176" s="466">
        <v>2490.48</v>
      </c>
      <c r="J176" s="466"/>
      <c r="K176" s="476">
        <v>14359.68</v>
      </c>
      <c r="L176" s="463" t="s">
        <v>726</v>
      </c>
      <c r="M176" s="463"/>
      <c r="N176" s="398">
        <f t="shared" si="6"/>
        <v>2490.48</v>
      </c>
      <c r="O176" s="415">
        <f t="shared" si="7"/>
        <v>11869.2</v>
      </c>
    </row>
    <row r="177" spans="1:15" ht="25.5" outlineLevel="2" x14ac:dyDescent="0.2">
      <c r="A177" s="463" t="s">
        <v>90</v>
      </c>
      <c r="B177" s="463" t="s">
        <v>1109</v>
      </c>
      <c r="C177" s="463"/>
      <c r="D177" s="463" t="s">
        <v>91</v>
      </c>
      <c r="E177" s="463"/>
      <c r="F177" s="463" t="s">
        <v>1110</v>
      </c>
      <c r="G177" s="463" t="s">
        <v>69</v>
      </c>
      <c r="H177" s="466"/>
      <c r="I177" s="466">
        <v>0</v>
      </c>
      <c r="J177" s="466"/>
      <c r="K177" s="476"/>
      <c r="L177" s="463" t="s">
        <v>729</v>
      </c>
      <c r="M177" s="463"/>
      <c r="N177" s="398">
        <f t="shared" si="6"/>
        <v>0</v>
      </c>
      <c r="O177" s="415">
        <f t="shared" si="7"/>
        <v>0</v>
      </c>
    </row>
    <row r="178" spans="1:15" ht="25.5" outlineLevel="2" x14ac:dyDescent="0.2">
      <c r="A178" s="463" t="s">
        <v>90</v>
      </c>
      <c r="B178" s="463" t="s">
        <v>1111</v>
      </c>
      <c r="C178" s="463"/>
      <c r="D178" s="463" t="s">
        <v>91</v>
      </c>
      <c r="E178" s="463"/>
      <c r="F178" s="463" t="s">
        <v>126</v>
      </c>
      <c r="G178" s="463" t="s">
        <v>160</v>
      </c>
      <c r="H178" s="466"/>
      <c r="I178" s="466">
        <v>9820.7999999999993</v>
      </c>
      <c r="J178" s="466"/>
      <c r="K178" s="476">
        <v>38290.980000000003</v>
      </c>
      <c r="L178" s="463" t="s">
        <v>519</v>
      </c>
      <c r="M178" s="463" t="s">
        <v>342</v>
      </c>
      <c r="N178" s="398">
        <f t="shared" si="6"/>
        <v>9820.7999999999993</v>
      </c>
      <c r="O178" s="415">
        <f t="shared" si="7"/>
        <v>28470.180000000004</v>
      </c>
    </row>
    <row r="179" spans="1:15" ht="63.75" outlineLevel="2" x14ac:dyDescent="0.2">
      <c r="A179" s="463" t="s">
        <v>90</v>
      </c>
      <c r="B179" s="463" t="s">
        <v>1112</v>
      </c>
      <c r="C179" s="463"/>
      <c r="D179" s="463" t="s">
        <v>1113</v>
      </c>
      <c r="E179" s="463"/>
      <c r="F179" s="463" t="s">
        <v>1114</v>
      </c>
      <c r="G179" s="463" t="s">
        <v>69</v>
      </c>
      <c r="H179" s="466">
        <v>20000</v>
      </c>
      <c r="I179" s="466">
        <v>0</v>
      </c>
      <c r="J179" s="466"/>
      <c r="K179" s="476"/>
      <c r="L179" s="463" t="s">
        <v>1115</v>
      </c>
      <c r="M179" s="463"/>
      <c r="N179" s="398">
        <f t="shared" si="6"/>
        <v>20000</v>
      </c>
      <c r="O179" s="415">
        <f t="shared" si="7"/>
        <v>0</v>
      </c>
    </row>
    <row r="180" spans="1:15" outlineLevel="1" x14ac:dyDescent="0.2">
      <c r="A180" s="467" t="s">
        <v>98</v>
      </c>
      <c r="B180" s="467"/>
      <c r="C180" s="467"/>
      <c r="D180" s="467"/>
      <c r="E180" s="467"/>
      <c r="F180" s="467"/>
      <c r="G180" s="467"/>
      <c r="H180" s="468">
        <f>SUBTOTAL(9,H176:H179)</f>
        <v>20000</v>
      </c>
      <c r="I180" s="468">
        <f>SUBTOTAL(9,I176:I179)</f>
        <v>12311.279999999999</v>
      </c>
      <c r="J180" s="468">
        <f>SUBTOTAL(9,J176:J179)</f>
        <v>0</v>
      </c>
      <c r="K180" s="477">
        <f>SUBTOTAL(9,K176:K179)</f>
        <v>52650.66</v>
      </c>
      <c r="L180" s="467"/>
      <c r="M180" s="467"/>
      <c r="N180" s="448">
        <f>SUBTOTAL(9,N176:N179)</f>
        <v>32311.279999999999</v>
      </c>
      <c r="O180" s="448">
        <f>SUBTOTAL(9,O176:O179)</f>
        <v>40339.380000000005</v>
      </c>
    </row>
    <row r="181" spans="1:15" ht="25.5" outlineLevel="2" x14ac:dyDescent="0.2">
      <c r="A181" s="463" t="s">
        <v>92</v>
      </c>
      <c r="B181" s="463" t="s">
        <v>1116</v>
      </c>
      <c r="C181" s="463" t="s">
        <v>93</v>
      </c>
      <c r="D181" s="463"/>
      <c r="E181" s="463"/>
      <c r="F181" s="463" t="s">
        <v>1117</v>
      </c>
      <c r="G181" s="463" t="s">
        <v>205</v>
      </c>
      <c r="H181" s="466"/>
      <c r="I181" s="466">
        <v>20567.25</v>
      </c>
      <c r="J181" s="466">
        <v>33358.050000000003</v>
      </c>
      <c r="K181" s="476"/>
      <c r="L181" s="463" t="s">
        <v>206</v>
      </c>
      <c r="M181" s="463" t="s">
        <v>131</v>
      </c>
      <c r="N181" s="398">
        <f t="shared" si="6"/>
        <v>20567.25</v>
      </c>
      <c r="O181" s="415">
        <f t="shared" si="7"/>
        <v>12790.800000000003</v>
      </c>
    </row>
    <row r="182" spans="1:15" ht="38.25" outlineLevel="2" x14ac:dyDescent="0.2">
      <c r="A182" s="463" t="s">
        <v>92</v>
      </c>
      <c r="B182" s="463" t="s">
        <v>1118</v>
      </c>
      <c r="C182" s="463" t="s">
        <v>174</v>
      </c>
      <c r="D182" s="463"/>
      <c r="E182" s="463"/>
      <c r="F182" s="463" t="s">
        <v>1119</v>
      </c>
      <c r="G182" s="463" t="s">
        <v>243</v>
      </c>
      <c r="H182" s="466">
        <v>5434732</v>
      </c>
      <c r="I182" s="466">
        <v>0</v>
      </c>
      <c r="J182" s="466"/>
      <c r="K182" s="476"/>
      <c r="L182" s="463" t="s">
        <v>1120</v>
      </c>
      <c r="M182" s="463" t="s">
        <v>131</v>
      </c>
      <c r="N182" s="398">
        <f t="shared" si="6"/>
        <v>5434732</v>
      </c>
      <c r="O182" s="415">
        <f t="shared" si="7"/>
        <v>0</v>
      </c>
    </row>
    <row r="183" spans="1:15" ht="25.5" outlineLevel="2" x14ac:dyDescent="0.2">
      <c r="A183" s="463" t="s">
        <v>92</v>
      </c>
      <c r="B183" s="463" t="s">
        <v>1121</v>
      </c>
      <c r="C183" s="463" t="s">
        <v>200</v>
      </c>
      <c r="D183" s="463"/>
      <c r="E183" s="463"/>
      <c r="F183" s="463" t="s">
        <v>1122</v>
      </c>
      <c r="G183" s="463" t="s">
        <v>1123</v>
      </c>
      <c r="H183" s="466">
        <v>950000</v>
      </c>
      <c r="I183" s="466">
        <v>0</v>
      </c>
      <c r="J183" s="466"/>
      <c r="K183" s="476"/>
      <c r="L183" s="463" t="s">
        <v>1124</v>
      </c>
      <c r="M183" s="463"/>
      <c r="N183" s="398">
        <f t="shared" si="6"/>
        <v>950000</v>
      </c>
      <c r="O183" s="415">
        <f t="shared" si="7"/>
        <v>0</v>
      </c>
    </row>
    <row r="184" spans="1:15" outlineLevel="1" x14ac:dyDescent="0.2">
      <c r="A184" s="471" t="s">
        <v>99</v>
      </c>
      <c r="B184" s="471"/>
      <c r="C184" s="471"/>
      <c r="D184" s="471"/>
      <c r="E184" s="471"/>
      <c r="F184" s="471"/>
      <c r="G184" s="471"/>
      <c r="H184" s="472">
        <f>SUBTOTAL(9,H181:H183)</f>
        <v>6384732</v>
      </c>
      <c r="I184" s="472">
        <f>SUBTOTAL(9,I181:I183)</f>
        <v>20567.25</v>
      </c>
      <c r="J184" s="472">
        <f>SUBTOTAL(9,J181:J183)</f>
        <v>33358.050000000003</v>
      </c>
      <c r="K184" s="478">
        <f>SUBTOTAL(9,K181:K183)</f>
        <v>0</v>
      </c>
      <c r="L184" s="471"/>
      <c r="M184" s="471"/>
      <c r="N184" s="448">
        <f>SUBTOTAL(9,N181:N183)</f>
        <v>6405299.25</v>
      </c>
      <c r="O184" s="448">
        <f>SUBTOTAL(9,O181:O183)</f>
        <v>12790.800000000003</v>
      </c>
    </row>
    <row r="185" spans="1:15" x14ac:dyDescent="0.2">
      <c r="A185" s="473" t="s">
        <v>100</v>
      </c>
      <c r="B185" s="473"/>
      <c r="C185" s="473"/>
      <c r="D185" s="473"/>
      <c r="E185" s="473"/>
      <c r="F185" s="473"/>
      <c r="G185" s="473"/>
      <c r="H185" s="474">
        <f>SUBTOTAL(9,H2:H183)</f>
        <v>47666889.269999988</v>
      </c>
      <c r="I185" s="474">
        <f>SUBTOTAL(9,I2:I183)</f>
        <v>1930710.2300000002</v>
      </c>
      <c r="J185" s="474">
        <f>SUBTOTAL(9,J2:J183)</f>
        <v>33358.050000000003</v>
      </c>
      <c r="K185" s="474">
        <f>SUBTOTAL(9,K2:K183)</f>
        <v>6501328.4399999995</v>
      </c>
      <c r="L185" s="473"/>
      <c r="M185" s="473"/>
      <c r="N185" s="413">
        <f>SUBTOTAL(9,N2:N183)</f>
        <v>49597599.499999985</v>
      </c>
      <c r="O185" s="413">
        <f>SUBTOTAL(9,O2:O183)</f>
        <v>4603976.26</v>
      </c>
    </row>
    <row r="187" spans="1:15" x14ac:dyDescent="0.2">
      <c r="L187" s="484" t="s">
        <v>1912</v>
      </c>
      <c r="M187" s="484"/>
      <c r="N187" s="485">
        <f>SUM(N185:O185)</f>
        <v>54201575.759999983</v>
      </c>
    </row>
  </sheetData>
  <mergeCells count="55">
    <mergeCell ref="AD11:AE11"/>
    <mergeCell ref="Q10:R10"/>
    <mergeCell ref="S10:U10"/>
    <mergeCell ref="V10:W10"/>
    <mergeCell ref="X10:Y10"/>
    <mergeCell ref="AB10:AC10"/>
    <mergeCell ref="AD10:AE10"/>
    <mergeCell ref="Q11:R11"/>
    <mergeCell ref="S11:U11"/>
    <mergeCell ref="V11:W11"/>
    <mergeCell ref="X11:Y11"/>
    <mergeCell ref="AB11:AC11"/>
    <mergeCell ref="AD9:AE9"/>
    <mergeCell ref="Q8:R8"/>
    <mergeCell ref="S8:U8"/>
    <mergeCell ref="V8:W8"/>
    <mergeCell ref="X8:Y8"/>
    <mergeCell ref="AB8:AC8"/>
    <mergeCell ref="AD8:AE8"/>
    <mergeCell ref="Q9:R9"/>
    <mergeCell ref="S9:U9"/>
    <mergeCell ref="V9:W9"/>
    <mergeCell ref="X9:Y9"/>
    <mergeCell ref="AB9:AC9"/>
    <mergeCell ref="AD7:AE7"/>
    <mergeCell ref="Q6:R6"/>
    <mergeCell ref="S6:U6"/>
    <mergeCell ref="V6:W6"/>
    <mergeCell ref="X6:Y6"/>
    <mergeCell ref="AB6:AC6"/>
    <mergeCell ref="AD6:AE6"/>
    <mergeCell ref="Q7:R7"/>
    <mergeCell ref="S7:U7"/>
    <mergeCell ref="V7:W7"/>
    <mergeCell ref="X7:Y7"/>
    <mergeCell ref="AB7:AC7"/>
    <mergeCell ref="AD5:AE5"/>
    <mergeCell ref="Q4:R4"/>
    <mergeCell ref="S4:U4"/>
    <mergeCell ref="V4:W4"/>
    <mergeCell ref="X4:Y4"/>
    <mergeCell ref="AB4:AC4"/>
    <mergeCell ref="AD4:AE4"/>
    <mergeCell ref="Q5:R5"/>
    <mergeCell ref="S5:U5"/>
    <mergeCell ref="V5:W5"/>
    <mergeCell ref="X5:Y5"/>
    <mergeCell ref="AB5:AC5"/>
    <mergeCell ref="Q2:AE2"/>
    <mergeCell ref="Q3:R3"/>
    <mergeCell ref="S3:U3"/>
    <mergeCell ref="V3:W3"/>
    <mergeCell ref="X3:Y3"/>
    <mergeCell ref="AB3:AC3"/>
    <mergeCell ref="AD3:AE3"/>
  </mergeCells>
  <conditionalFormatting sqref="B2:B185">
    <cfRule type="duplicateValues" dxfId="9" priority="1"/>
  </conditionalFormatting>
  <conditionalFormatting sqref="N1:O1">
    <cfRule type="expression" dxfId="8" priority="2">
      <formula>_xlfn.ISFORMULA($I1048509)</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79AF3-3D5C-4145-ABCB-C556308C46D8}">
  <dimension ref="A1:N133"/>
  <sheetViews>
    <sheetView topLeftCell="A91" workbookViewId="0">
      <selection activeCell="J17" sqref="J17"/>
    </sheetView>
  </sheetViews>
  <sheetFormatPr defaultRowHeight="12.75" x14ac:dyDescent="0.2"/>
  <cols>
    <col min="1" max="1" width="21.140625" customWidth="1"/>
    <col min="2" max="2" width="33.85546875" customWidth="1"/>
    <col min="3" max="3" width="19.28515625" customWidth="1"/>
    <col min="4" max="4" width="3.42578125" customWidth="1"/>
    <col min="5" max="5" width="19.7109375" customWidth="1"/>
    <col min="6" max="6" width="31" customWidth="1"/>
    <col min="7" max="7" width="15.5703125" customWidth="1"/>
    <col min="9" max="9" width="23.140625" style="16" customWidth="1"/>
    <col min="10" max="10" width="17.42578125" style="16" customWidth="1"/>
    <col min="11" max="11" width="5.28515625" style="16" customWidth="1"/>
    <col min="12" max="12" width="24.42578125" style="16" customWidth="1"/>
    <col min="13" max="14" width="8.85546875" style="16"/>
  </cols>
  <sheetData>
    <row r="1" spans="1:13" ht="13.5" thickBot="1" x14ac:dyDescent="0.25">
      <c r="A1" t="s">
        <v>3</v>
      </c>
      <c r="E1" t="s">
        <v>2009</v>
      </c>
    </row>
    <row r="2" spans="1:13" ht="39.6" customHeight="1" x14ac:dyDescent="0.2">
      <c r="A2" s="486" t="s">
        <v>1925</v>
      </c>
      <c r="B2" s="486" t="s">
        <v>1926</v>
      </c>
      <c r="C2" s="524">
        <v>2211</v>
      </c>
      <c r="D2" s="493"/>
      <c r="E2" s="486" t="s">
        <v>2082</v>
      </c>
      <c r="F2" s="486" t="s">
        <v>2083</v>
      </c>
      <c r="G2" s="487">
        <v>460</v>
      </c>
      <c r="I2" s="803" t="s">
        <v>2073</v>
      </c>
      <c r="J2" s="536"/>
      <c r="L2" s="536"/>
      <c r="M2" s="536"/>
    </row>
    <row r="3" spans="1:13" ht="39.6" customHeight="1" x14ac:dyDescent="0.2">
      <c r="A3" s="486" t="s">
        <v>1927</v>
      </c>
      <c r="B3" s="486" t="s">
        <v>1928</v>
      </c>
      <c r="C3" s="524">
        <v>2973</v>
      </c>
      <c r="D3" s="493"/>
      <c r="E3" s="486" t="s">
        <v>2010</v>
      </c>
      <c r="F3" s="486" t="s">
        <v>2011</v>
      </c>
      <c r="G3" s="488">
        <v>1814</v>
      </c>
      <c r="I3" s="804"/>
      <c r="J3" s="537" t="s">
        <v>2074</v>
      </c>
      <c r="L3" s="537" t="s">
        <v>2075</v>
      </c>
      <c r="M3" s="537" t="s">
        <v>2074</v>
      </c>
    </row>
    <row r="4" spans="1:13" ht="13.5" thickBot="1" x14ac:dyDescent="0.25">
      <c r="A4" s="797" t="s">
        <v>1929</v>
      </c>
      <c r="B4" s="797" t="s">
        <v>1930</v>
      </c>
      <c r="C4" s="525">
        <v>751</v>
      </c>
      <c r="D4" s="493"/>
      <c r="E4" s="486" t="s">
        <v>1925</v>
      </c>
      <c r="F4" s="486" t="s">
        <v>1926</v>
      </c>
      <c r="G4" s="488">
        <v>3944</v>
      </c>
      <c r="I4" s="805"/>
      <c r="J4" s="538"/>
      <c r="L4" s="538"/>
      <c r="M4" s="538"/>
    </row>
    <row r="5" spans="1:13" ht="13.5" thickBot="1" x14ac:dyDescent="0.25">
      <c r="A5" s="798"/>
      <c r="B5" s="798"/>
      <c r="C5" s="526"/>
      <c r="D5" s="493"/>
      <c r="E5" s="486" t="s">
        <v>1927</v>
      </c>
      <c r="F5" s="486" t="s">
        <v>1928</v>
      </c>
      <c r="G5" s="487">
        <v>0</v>
      </c>
      <c r="I5" s="539" t="s">
        <v>49</v>
      </c>
      <c r="J5" s="540">
        <v>12</v>
      </c>
      <c r="L5" s="539" t="s">
        <v>2060</v>
      </c>
      <c r="M5" s="540">
        <v>3</v>
      </c>
    </row>
    <row r="6" spans="1:13" ht="21" customHeight="1" thickBot="1" x14ac:dyDescent="0.25">
      <c r="A6" s="797" t="s">
        <v>1931</v>
      </c>
      <c r="B6" s="797" t="s">
        <v>1932</v>
      </c>
      <c r="C6" s="527">
        <v>1069</v>
      </c>
      <c r="D6" s="493"/>
      <c r="E6" s="486" t="s">
        <v>2084</v>
      </c>
      <c r="F6" s="486" t="s">
        <v>2085</v>
      </c>
      <c r="G6" s="487">
        <v>113</v>
      </c>
      <c r="I6" s="541" t="s">
        <v>2059</v>
      </c>
      <c r="J6" s="542">
        <v>159</v>
      </c>
      <c r="L6" s="541" t="s">
        <v>2061</v>
      </c>
      <c r="M6" s="542">
        <v>10</v>
      </c>
    </row>
    <row r="7" spans="1:13" ht="41.45" customHeight="1" thickBot="1" x14ac:dyDescent="0.25">
      <c r="A7" s="798"/>
      <c r="B7" s="798"/>
      <c r="C7" s="528"/>
      <c r="D7" s="493"/>
      <c r="E7" s="486" t="s">
        <v>2012</v>
      </c>
      <c r="F7" s="486" t="s">
        <v>2013</v>
      </c>
      <c r="G7" s="487">
        <v>800</v>
      </c>
      <c r="I7" s="539" t="s">
        <v>2068</v>
      </c>
      <c r="J7" s="540">
        <v>117</v>
      </c>
      <c r="L7" s="539" t="s">
        <v>2076</v>
      </c>
      <c r="M7" s="540">
        <v>30</v>
      </c>
    </row>
    <row r="8" spans="1:13" ht="43.15" customHeight="1" thickBot="1" x14ac:dyDescent="0.25">
      <c r="A8" s="797" t="s">
        <v>1933</v>
      </c>
      <c r="B8" s="797" t="s">
        <v>1934</v>
      </c>
      <c r="C8" s="525">
        <v>174</v>
      </c>
      <c r="D8" s="493"/>
      <c r="E8" s="486" t="s">
        <v>2014</v>
      </c>
      <c r="F8" s="486" t="s">
        <v>2015</v>
      </c>
      <c r="G8" s="488">
        <v>4998</v>
      </c>
      <c r="I8" s="541" t="s">
        <v>2069</v>
      </c>
      <c r="J8" s="542">
        <v>71</v>
      </c>
      <c r="L8" s="541" t="s">
        <v>2062</v>
      </c>
      <c r="M8" s="542">
        <v>7</v>
      </c>
    </row>
    <row r="9" spans="1:13" ht="39.75" thickTop="1" thickBot="1" x14ac:dyDescent="0.25">
      <c r="A9" s="798"/>
      <c r="B9" s="798"/>
      <c r="C9" s="526"/>
      <c r="D9" s="493"/>
      <c r="E9" s="486" t="s">
        <v>2016</v>
      </c>
      <c r="F9" s="486" t="s">
        <v>2017</v>
      </c>
      <c r="G9" s="488">
        <v>4785</v>
      </c>
      <c r="I9" s="543"/>
      <c r="J9" s="544">
        <v>359</v>
      </c>
      <c r="L9" s="539" t="s">
        <v>2064</v>
      </c>
      <c r="M9" s="540">
        <v>4</v>
      </c>
    </row>
    <row r="10" spans="1:13" ht="39" thickBot="1" x14ac:dyDescent="0.25">
      <c r="A10" s="797" t="s">
        <v>1935</v>
      </c>
      <c r="B10" s="797" t="s">
        <v>1936</v>
      </c>
      <c r="C10" s="527">
        <v>4347</v>
      </c>
      <c r="D10" s="493"/>
      <c r="E10" s="490"/>
      <c r="F10" s="490"/>
      <c r="G10" s="490"/>
      <c r="L10" s="541" t="s">
        <v>2066</v>
      </c>
      <c r="M10" s="542">
        <v>3</v>
      </c>
    </row>
    <row r="11" spans="1:13" ht="13.5" thickBot="1" x14ac:dyDescent="0.25">
      <c r="A11" s="798"/>
      <c r="B11" s="798"/>
      <c r="C11" s="528"/>
      <c r="D11" s="493"/>
      <c r="E11" s="486" t="s">
        <v>1929</v>
      </c>
      <c r="F11" s="486" t="s">
        <v>1930</v>
      </c>
      <c r="G11" s="488">
        <v>3973</v>
      </c>
      <c r="L11" s="539" t="s">
        <v>2067</v>
      </c>
      <c r="M11" s="540">
        <v>18</v>
      </c>
    </row>
    <row r="12" spans="1:13" ht="66" customHeight="1" thickBot="1" x14ac:dyDescent="0.25">
      <c r="A12" s="486" t="s">
        <v>2020</v>
      </c>
      <c r="B12" s="486" t="s">
        <v>2021</v>
      </c>
      <c r="C12" s="529">
        <v>834</v>
      </c>
      <c r="D12" s="490"/>
      <c r="E12" s="486" t="s">
        <v>1931</v>
      </c>
      <c r="F12" s="486" t="s">
        <v>1932</v>
      </c>
      <c r="G12" s="488">
        <v>8474</v>
      </c>
      <c r="I12" s="803" t="s">
        <v>2075</v>
      </c>
      <c r="J12" s="536"/>
      <c r="L12" s="541" t="s">
        <v>2070</v>
      </c>
      <c r="M12" s="542">
        <v>19</v>
      </c>
    </row>
    <row r="13" spans="1:13" ht="52.9" customHeight="1" thickBot="1" x14ac:dyDescent="0.25">
      <c r="A13" s="486" t="s">
        <v>1937</v>
      </c>
      <c r="B13" s="486" t="s">
        <v>1938</v>
      </c>
      <c r="C13" s="524">
        <v>20433.990000000002</v>
      </c>
      <c r="D13" s="490"/>
      <c r="E13" s="486" t="s">
        <v>1933</v>
      </c>
      <c r="F13" s="486" t="s">
        <v>1934</v>
      </c>
      <c r="G13" s="488">
        <v>1274</v>
      </c>
      <c r="I13" s="804"/>
      <c r="J13" s="537" t="s">
        <v>2074</v>
      </c>
      <c r="L13" s="539" t="s">
        <v>2071</v>
      </c>
      <c r="M13" s="540">
        <v>6</v>
      </c>
    </row>
    <row r="14" spans="1:13" ht="39.6" customHeight="1" thickBot="1" x14ac:dyDescent="0.25">
      <c r="A14" s="486" t="s">
        <v>2025</v>
      </c>
      <c r="B14" s="486" t="s">
        <v>2026</v>
      </c>
      <c r="C14" s="529">
        <v>415</v>
      </c>
      <c r="D14" s="493"/>
      <c r="E14" s="486" t="s">
        <v>2086</v>
      </c>
      <c r="F14" s="489"/>
      <c r="G14" s="487">
        <v>550</v>
      </c>
      <c r="I14" s="805"/>
      <c r="J14" s="538"/>
      <c r="L14" s="541" t="s">
        <v>2078</v>
      </c>
      <c r="M14" s="542">
        <v>29</v>
      </c>
    </row>
    <row r="15" spans="1:13" ht="39.6" customHeight="1" thickBot="1" x14ac:dyDescent="0.25">
      <c r="A15" s="486" t="s">
        <v>1939</v>
      </c>
      <c r="B15" s="486" t="s">
        <v>1940</v>
      </c>
      <c r="C15" s="524">
        <v>63217.42</v>
      </c>
      <c r="D15" s="493"/>
      <c r="E15" s="486" t="s">
        <v>1937</v>
      </c>
      <c r="F15" s="486" t="s">
        <v>1938</v>
      </c>
      <c r="G15" s="487">
        <v>486</v>
      </c>
      <c r="I15" s="539" t="s">
        <v>2077</v>
      </c>
      <c r="J15" s="545">
        <v>6</v>
      </c>
      <c r="L15" s="539" t="s">
        <v>2072</v>
      </c>
      <c r="M15" s="540">
        <v>25</v>
      </c>
    </row>
    <row r="16" spans="1:13" ht="39.6" customHeight="1" thickTop="1" thickBot="1" x14ac:dyDescent="0.25">
      <c r="A16" s="486" t="s">
        <v>1941</v>
      </c>
      <c r="B16" s="486" t="s">
        <v>1942</v>
      </c>
      <c r="C16" s="524">
        <v>23635.8</v>
      </c>
      <c r="D16" s="493"/>
      <c r="E16" s="486" t="s">
        <v>2025</v>
      </c>
      <c r="F16" s="486" t="s">
        <v>2026</v>
      </c>
      <c r="G16" s="488">
        <v>177759.34</v>
      </c>
      <c r="I16" s="541" t="s">
        <v>2092</v>
      </c>
      <c r="J16" s="546">
        <v>1</v>
      </c>
      <c r="L16" s="543"/>
      <c r="M16" s="544">
        <v>154</v>
      </c>
    </row>
    <row r="17" spans="1:10" ht="39.6" customHeight="1" thickBot="1" x14ac:dyDescent="0.25">
      <c r="A17" s="486" t="s">
        <v>1943</v>
      </c>
      <c r="B17" s="486" t="s">
        <v>1944</v>
      </c>
      <c r="C17" s="524">
        <v>10644</v>
      </c>
      <c r="D17" s="493"/>
      <c r="E17" s="486" t="s">
        <v>2027</v>
      </c>
      <c r="F17" s="489"/>
      <c r="G17" s="488">
        <v>63678</v>
      </c>
      <c r="I17" s="539" t="s">
        <v>33</v>
      </c>
      <c r="J17" s="545">
        <v>3</v>
      </c>
    </row>
    <row r="18" spans="1:10" ht="39.6" customHeight="1" thickTop="1" thickBot="1" x14ac:dyDescent="0.25">
      <c r="A18" s="486" t="s">
        <v>1945</v>
      </c>
      <c r="B18" s="486" t="s">
        <v>1946</v>
      </c>
      <c r="C18" s="524">
        <v>10468</v>
      </c>
      <c r="D18" s="493"/>
      <c r="E18" s="486" t="s">
        <v>1939</v>
      </c>
      <c r="F18" s="486" t="s">
        <v>1940</v>
      </c>
      <c r="G18" s="488">
        <v>71097.81</v>
      </c>
      <c r="I18" s="543"/>
      <c r="J18" s="547">
        <v>10</v>
      </c>
    </row>
    <row r="19" spans="1:10" ht="39.6" customHeight="1" x14ac:dyDescent="0.2">
      <c r="A19" s="486" t="s">
        <v>1947</v>
      </c>
      <c r="B19" s="489"/>
      <c r="C19" s="524">
        <v>2523.88</v>
      </c>
      <c r="D19" s="493"/>
      <c r="E19" s="486" t="s">
        <v>1941</v>
      </c>
      <c r="F19" s="486" t="s">
        <v>1942</v>
      </c>
      <c r="G19" s="487">
        <v>473.5</v>
      </c>
    </row>
    <row r="20" spans="1:10" ht="39.6" customHeight="1" x14ac:dyDescent="0.2">
      <c r="A20" s="486" t="s">
        <v>1948</v>
      </c>
      <c r="B20" s="486" t="s">
        <v>1949</v>
      </c>
      <c r="C20" s="524">
        <v>8773.15</v>
      </c>
      <c r="D20" s="493"/>
      <c r="E20" s="486" t="s">
        <v>1943</v>
      </c>
      <c r="F20" s="486" t="s">
        <v>1944</v>
      </c>
      <c r="G20" s="487">
        <v>80</v>
      </c>
    </row>
    <row r="21" spans="1:10" ht="39.6" customHeight="1" x14ac:dyDescent="0.2">
      <c r="A21" s="486" t="s">
        <v>1950</v>
      </c>
      <c r="B21" s="489"/>
      <c r="C21" s="524">
        <v>1302</v>
      </c>
      <c r="D21" s="493"/>
      <c r="E21" s="486" t="s">
        <v>1945</v>
      </c>
      <c r="F21" s="486" t="s">
        <v>1946</v>
      </c>
      <c r="G21" s="487">
        <v>584</v>
      </c>
    </row>
    <row r="22" spans="1:10" ht="39.6" customHeight="1" x14ac:dyDescent="0.2">
      <c r="A22" s="486" t="s">
        <v>1951</v>
      </c>
      <c r="B22" s="489"/>
      <c r="C22" s="529">
        <v>624</v>
      </c>
      <c r="D22" s="493"/>
      <c r="E22" s="486" t="s">
        <v>1948</v>
      </c>
      <c r="F22" s="486" t="s">
        <v>1949</v>
      </c>
      <c r="G22" s="488">
        <v>9800</v>
      </c>
    </row>
    <row r="23" spans="1:10" ht="39.6" customHeight="1" x14ac:dyDescent="0.2">
      <c r="A23" s="486" t="s">
        <v>1952</v>
      </c>
      <c r="B23" s="489"/>
      <c r="C23" s="524">
        <v>4119</v>
      </c>
      <c r="D23" s="493"/>
      <c r="E23" s="486" t="s">
        <v>1950</v>
      </c>
      <c r="F23" s="489"/>
      <c r="G23" s="487">
        <v>350</v>
      </c>
    </row>
    <row r="24" spans="1:10" ht="39.6" customHeight="1" x14ac:dyDescent="0.2">
      <c r="A24" s="486" t="s">
        <v>1953</v>
      </c>
      <c r="B24" s="489"/>
      <c r="C24" s="524">
        <v>5341</v>
      </c>
      <c r="D24" s="493"/>
      <c r="E24" s="486" t="s">
        <v>2030</v>
      </c>
      <c r="F24" s="489"/>
      <c r="G24" s="488">
        <v>2915</v>
      </c>
    </row>
    <row r="25" spans="1:10" ht="39.6" customHeight="1" x14ac:dyDescent="0.2">
      <c r="A25" s="486" t="s">
        <v>1954</v>
      </c>
      <c r="B25" s="489"/>
      <c r="C25" s="529">
        <v>981</v>
      </c>
      <c r="D25" s="493"/>
      <c r="E25" s="486" t="s">
        <v>2031</v>
      </c>
      <c r="F25" s="489"/>
      <c r="G25" s="488">
        <v>1821</v>
      </c>
    </row>
    <row r="26" spans="1:10" ht="39.6" customHeight="1" x14ac:dyDescent="0.2">
      <c r="A26" s="486" t="s">
        <v>2033</v>
      </c>
      <c r="B26" s="486" t="s">
        <v>2034</v>
      </c>
      <c r="C26" s="529">
        <v>395</v>
      </c>
      <c r="D26" s="493"/>
      <c r="E26" s="486" t="s">
        <v>2087</v>
      </c>
      <c r="F26" s="489"/>
      <c r="G26" s="488">
        <v>1550</v>
      </c>
    </row>
    <row r="27" spans="1:10" ht="39.6" customHeight="1" x14ac:dyDescent="0.2">
      <c r="A27" s="486" t="s">
        <v>1955</v>
      </c>
      <c r="B27" s="486" t="s">
        <v>1956</v>
      </c>
      <c r="C27" s="529">
        <v>846.4</v>
      </c>
      <c r="D27" s="493"/>
      <c r="E27" s="486" t="s">
        <v>1951</v>
      </c>
      <c r="F27" s="489"/>
      <c r="G27" s="488">
        <v>1266</v>
      </c>
    </row>
    <row r="28" spans="1:10" ht="39.6" customHeight="1" x14ac:dyDescent="0.2">
      <c r="A28" s="486" t="s">
        <v>1957</v>
      </c>
      <c r="B28" s="486" t="s">
        <v>1958</v>
      </c>
      <c r="C28" s="529">
        <v>0</v>
      </c>
      <c r="D28" s="490"/>
      <c r="E28" s="486" t="s">
        <v>2032</v>
      </c>
      <c r="F28" s="489"/>
      <c r="G28" s="487">
        <v>5</v>
      </c>
    </row>
    <row r="29" spans="1:10" ht="39.6" customHeight="1" x14ac:dyDescent="0.2">
      <c r="A29" s="491" t="s">
        <v>1959</v>
      </c>
      <c r="B29" s="489"/>
      <c r="C29" s="530">
        <v>178835.64</v>
      </c>
      <c r="D29" s="493"/>
      <c r="E29" s="486" t="s">
        <v>1952</v>
      </c>
      <c r="F29" s="489"/>
      <c r="G29" s="488">
        <v>2553</v>
      </c>
    </row>
    <row r="30" spans="1:10" x14ac:dyDescent="0.2">
      <c r="A30" s="493"/>
      <c r="B30" s="493"/>
      <c r="C30" s="531"/>
      <c r="D30" s="493"/>
      <c r="E30" s="486" t="s">
        <v>1953</v>
      </c>
      <c r="F30" s="489"/>
      <c r="G30" s="488">
        <v>3563</v>
      </c>
    </row>
    <row r="31" spans="1:10" ht="26.45" customHeight="1" x14ac:dyDescent="0.2">
      <c r="A31" s="799" t="s">
        <v>1960</v>
      </c>
      <c r="B31" s="800"/>
      <c r="C31" s="532" t="s">
        <v>1916</v>
      </c>
      <c r="D31" s="493"/>
      <c r="E31" s="486" t="s">
        <v>1954</v>
      </c>
      <c r="F31" s="489"/>
      <c r="G31" s="488">
        <v>14325.88</v>
      </c>
    </row>
    <row r="32" spans="1:10" x14ac:dyDescent="0.2">
      <c r="A32" s="790" t="s">
        <v>1961</v>
      </c>
      <c r="B32" s="791"/>
      <c r="C32" s="533"/>
      <c r="D32" s="493"/>
      <c r="E32" s="486" t="s">
        <v>2033</v>
      </c>
      <c r="F32" s="486" t="s">
        <v>2034</v>
      </c>
      <c r="G32" s="488">
        <v>7971</v>
      </c>
    </row>
    <row r="33" spans="1:7" x14ac:dyDescent="0.2">
      <c r="A33" s="795" t="s">
        <v>1925</v>
      </c>
      <c r="B33" s="796"/>
      <c r="C33" s="529">
        <v>258</v>
      </c>
      <c r="D33" s="493"/>
      <c r="E33" s="486" t="s">
        <v>1955</v>
      </c>
      <c r="F33" s="486" t="s">
        <v>1956</v>
      </c>
      <c r="G33" s="488">
        <v>54791</v>
      </c>
    </row>
    <row r="34" spans="1:7" x14ac:dyDescent="0.2">
      <c r="A34" s="795" t="s">
        <v>1929</v>
      </c>
      <c r="B34" s="796"/>
      <c r="C34" s="529">
        <v>751</v>
      </c>
      <c r="D34" s="493"/>
      <c r="E34" s="486" t="s">
        <v>2035</v>
      </c>
      <c r="F34" s="486" t="s">
        <v>2036</v>
      </c>
      <c r="G34" s="488">
        <v>1509</v>
      </c>
    </row>
    <row r="35" spans="1:7" x14ac:dyDescent="0.2">
      <c r="A35" s="795" t="s">
        <v>1931</v>
      </c>
      <c r="B35" s="796"/>
      <c r="C35" s="524">
        <v>1069</v>
      </c>
      <c r="D35" s="493"/>
      <c r="E35" s="486" t="s">
        <v>1957</v>
      </c>
      <c r="F35" s="486" t="s">
        <v>1958</v>
      </c>
      <c r="G35" s="488">
        <v>119445</v>
      </c>
    </row>
    <row r="36" spans="1:7" ht="25.5" x14ac:dyDescent="0.2">
      <c r="A36" s="795" t="s">
        <v>1933</v>
      </c>
      <c r="B36" s="796"/>
      <c r="C36" s="529">
        <v>106</v>
      </c>
      <c r="D36" s="493"/>
      <c r="E36" s="486" t="s">
        <v>2088</v>
      </c>
      <c r="F36" s="486" t="s">
        <v>2089</v>
      </c>
      <c r="G36" s="488">
        <v>1488.02</v>
      </c>
    </row>
    <row r="37" spans="1:7" x14ac:dyDescent="0.2">
      <c r="A37" s="490"/>
      <c r="B37" s="490"/>
      <c r="C37" s="503"/>
      <c r="D37" s="490"/>
      <c r="E37" s="491" t="s">
        <v>1959</v>
      </c>
      <c r="F37" s="489"/>
      <c r="G37" s="492">
        <v>568696.55000000005</v>
      </c>
    </row>
    <row r="38" spans="1:7" x14ac:dyDescent="0.2">
      <c r="A38" s="795" t="s">
        <v>1939</v>
      </c>
      <c r="B38" s="796"/>
      <c r="C38" s="524">
        <v>27794.62</v>
      </c>
      <c r="D38" s="493"/>
      <c r="E38" s="493"/>
      <c r="F38" s="493"/>
      <c r="G38" s="493"/>
    </row>
    <row r="39" spans="1:7" x14ac:dyDescent="0.2">
      <c r="A39" s="790" t="s">
        <v>1962</v>
      </c>
      <c r="B39" s="791"/>
      <c r="C39" s="530">
        <v>29978.62</v>
      </c>
      <c r="D39" s="493"/>
      <c r="E39" s="799" t="s">
        <v>1960</v>
      </c>
      <c r="F39" s="800"/>
      <c r="G39" s="486" t="s">
        <v>1916</v>
      </c>
    </row>
    <row r="40" spans="1:7" x14ac:dyDescent="0.2">
      <c r="A40" s="790" t="s">
        <v>1963</v>
      </c>
      <c r="B40" s="791"/>
      <c r="C40" s="533"/>
      <c r="D40" s="493"/>
      <c r="E40" s="790" t="s">
        <v>1961</v>
      </c>
      <c r="F40" s="791"/>
      <c r="G40" s="489"/>
    </row>
    <row r="41" spans="1:7" x14ac:dyDescent="0.2">
      <c r="A41" s="795" t="s">
        <v>1925</v>
      </c>
      <c r="B41" s="796"/>
      <c r="C41" s="529">
        <v>923</v>
      </c>
      <c r="D41" s="493"/>
      <c r="E41" s="795" t="s">
        <v>1925</v>
      </c>
      <c r="F41" s="796"/>
      <c r="G41" s="488">
        <v>2661</v>
      </c>
    </row>
    <row r="42" spans="1:7" x14ac:dyDescent="0.2">
      <c r="A42" s="795" t="s">
        <v>1933</v>
      </c>
      <c r="B42" s="796"/>
      <c r="C42" s="529">
        <v>68</v>
      </c>
      <c r="D42" s="493"/>
      <c r="E42" s="795" t="s">
        <v>1929</v>
      </c>
      <c r="F42" s="796"/>
      <c r="G42" s="488">
        <v>3973</v>
      </c>
    </row>
    <row r="43" spans="1:7" x14ac:dyDescent="0.2">
      <c r="A43" s="795" t="s">
        <v>2025</v>
      </c>
      <c r="B43" s="796"/>
      <c r="C43" s="529">
        <v>415</v>
      </c>
      <c r="D43" s="493"/>
      <c r="E43" s="490"/>
      <c r="F43" s="490"/>
      <c r="G43" s="490"/>
    </row>
    <row r="44" spans="1:7" x14ac:dyDescent="0.2">
      <c r="A44" s="795" t="s">
        <v>1939</v>
      </c>
      <c r="B44" s="796"/>
      <c r="C44" s="524">
        <v>35422.800000000003</v>
      </c>
      <c r="D44" s="493"/>
      <c r="E44" s="795" t="s">
        <v>1931</v>
      </c>
      <c r="F44" s="796"/>
      <c r="G44" s="488">
        <v>8474</v>
      </c>
    </row>
    <row r="45" spans="1:7" x14ac:dyDescent="0.2">
      <c r="A45" s="795" t="s">
        <v>1951</v>
      </c>
      <c r="B45" s="796"/>
      <c r="C45" s="529">
        <v>624</v>
      </c>
      <c r="D45" s="493"/>
      <c r="E45" s="795" t="s">
        <v>1933</v>
      </c>
      <c r="F45" s="796"/>
      <c r="G45" s="488">
        <v>1274</v>
      </c>
    </row>
    <row r="46" spans="1:7" x14ac:dyDescent="0.2">
      <c r="A46" s="790" t="s">
        <v>1964</v>
      </c>
      <c r="B46" s="791"/>
      <c r="C46" s="530">
        <v>37452.800000000003</v>
      </c>
      <c r="D46" s="493"/>
      <c r="E46" s="795" t="s">
        <v>2025</v>
      </c>
      <c r="F46" s="796"/>
      <c r="G46" s="488">
        <v>102031.34</v>
      </c>
    </row>
    <row r="47" spans="1:7" ht="13.15" customHeight="1" x14ac:dyDescent="0.2">
      <c r="A47" s="790" t="s">
        <v>1965</v>
      </c>
      <c r="B47" s="791"/>
      <c r="C47" s="534"/>
      <c r="D47" s="490"/>
      <c r="E47" s="795" t="s">
        <v>2027</v>
      </c>
      <c r="F47" s="796"/>
      <c r="G47" s="488">
        <v>52755</v>
      </c>
    </row>
    <row r="48" spans="1:7" x14ac:dyDescent="0.2">
      <c r="A48" s="795" t="s">
        <v>1919</v>
      </c>
      <c r="B48" s="796"/>
      <c r="C48" s="529">
        <v>184</v>
      </c>
      <c r="D48" s="493"/>
      <c r="E48" s="795" t="s">
        <v>1939</v>
      </c>
      <c r="F48" s="796"/>
      <c r="G48" s="488">
        <v>61377.15</v>
      </c>
    </row>
    <row r="49" spans="1:7" ht="13.15" customHeight="1" x14ac:dyDescent="0.2">
      <c r="A49" s="790" t="s">
        <v>1966</v>
      </c>
      <c r="B49" s="791"/>
      <c r="C49" s="535">
        <v>184</v>
      </c>
      <c r="D49" s="490"/>
      <c r="E49" s="795" t="s">
        <v>2033</v>
      </c>
      <c r="F49" s="796"/>
      <c r="G49" s="488">
        <v>5601</v>
      </c>
    </row>
    <row r="50" spans="1:7" ht="13.15" customHeight="1" x14ac:dyDescent="0.2">
      <c r="A50" s="790" t="s">
        <v>1967</v>
      </c>
      <c r="B50" s="791"/>
      <c r="C50" s="533"/>
      <c r="D50" s="493"/>
      <c r="E50" s="790" t="s">
        <v>1962</v>
      </c>
      <c r="F50" s="791"/>
      <c r="G50" s="492">
        <v>238146.49</v>
      </c>
    </row>
    <row r="51" spans="1:7" x14ac:dyDescent="0.2">
      <c r="A51" s="795" t="s">
        <v>1919</v>
      </c>
      <c r="B51" s="796"/>
      <c r="C51" s="529">
        <v>192</v>
      </c>
      <c r="D51" s="493"/>
      <c r="E51" s="790" t="s">
        <v>1963</v>
      </c>
      <c r="F51" s="791"/>
      <c r="G51" s="489"/>
    </row>
    <row r="52" spans="1:7" x14ac:dyDescent="0.2">
      <c r="A52" s="795" t="s">
        <v>1923</v>
      </c>
      <c r="B52" s="796"/>
      <c r="C52" s="529">
        <v>96</v>
      </c>
      <c r="D52" s="493"/>
      <c r="E52" s="795" t="s">
        <v>1925</v>
      </c>
      <c r="F52" s="796"/>
      <c r="G52" s="488">
        <v>1283</v>
      </c>
    </row>
    <row r="53" spans="1:7" ht="13.15" customHeight="1" x14ac:dyDescent="0.2">
      <c r="A53" s="790" t="s">
        <v>1968</v>
      </c>
      <c r="B53" s="791"/>
      <c r="C53" s="535">
        <v>288</v>
      </c>
      <c r="D53" s="490"/>
      <c r="E53" s="795" t="s">
        <v>2025</v>
      </c>
      <c r="F53" s="796"/>
      <c r="G53" s="488">
        <v>14153</v>
      </c>
    </row>
    <row r="54" spans="1:7" ht="13.15" customHeight="1" x14ac:dyDescent="0.2">
      <c r="A54" s="790" t="s">
        <v>1969</v>
      </c>
      <c r="B54" s="791"/>
      <c r="C54" s="533"/>
      <c r="D54" s="493"/>
      <c r="E54" s="795" t="s">
        <v>2027</v>
      </c>
      <c r="F54" s="796"/>
      <c r="G54" s="488">
        <v>8333</v>
      </c>
    </row>
    <row r="55" spans="1:7" x14ac:dyDescent="0.2">
      <c r="A55" s="795" t="s">
        <v>1919</v>
      </c>
      <c r="B55" s="796"/>
      <c r="C55" s="524">
        <v>3630</v>
      </c>
      <c r="D55" s="493"/>
      <c r="E55" s="795" t="s">
        <v>1939</v>
      </c>
      <c r="F55" s="796"/>
      <c r="G55" s="488">
        <v>9489.66</v>
      </c>
    </row>
    <row r="56" spans="1:7" x14ac:dyDescent="0.2">
      <c r="A56" s="795" t="s">
        <v>1935</v>
      </c>
      <c r="B56" s="796"/>
      <c r="C56" s="524">
        <v>1890</v>
      </c>
      <c r="D56" s="493"/>
      <c r="E56" s="795" t="s">
        <v>1951</v>
      </c>
      <c r="F56" s="796"/>
      <c r="G56" s="488">
        <v>1266</v>
      </c>
    </row>
    <row r="57" spans="1:7" ht="13.15" customHeight="1" x14ac:dyDescent="0.2">
      <c r="A57" s="790" t="s">
        <v>1970</v>
      </c>
      <c r="B57" s="791"/>
      <c r="C57" s="530">
        <v>5520</v>
      </c>
      <c r="D57" s="493"/>
      <c r="E57" s="795" t="s">
        <v>2033</v>
      </c>
      <c r="F57" s="796"/>
      <c r="G57" s="488">
        <v>2370</v>
      </c>
    </row>
    <row r="58" spans="1:7" ht="13.15" customHeight="1" x14ac:dyDescent="0.2">
      <c r="A58" s="790" t="s">
        <v>1971</v>
      </c>
      <c r="B58" s="791"/>
      <c r="C58" s="533"/>
      <c r="D58" s="493"/>
      <c r="E58" s="790" t="s">
        <v>1964</v>
      </c>
      <c r="F58" s="791"/>
      <c r="G58" s="492">
        <v>36894.660000000003</v>
      </c>
    </row>
    <row r="59" spans="1:7" x14ac:dyDescent="0.2">
      <c r="A59" s="795" t="s">
        <v>1919</v>
      </c>
      <c r="B59" s="796"/>
      <c r="C59" s="529">
        <v>96</v>
      </c>
      <c r="D59" s="493"/>
      <c r="E59" s="790" t="s">
        <v>1973</v>
      </c>
      <c r="F59" s="791"/>
      <c r="G59" s="489"/>
    </row>
    <row r="60" spans="1:7" x14ac:dyDescent="0.2">
      <c r="A60" s="795" t="s">
        <v>1923</v>
      </c>
      <c r="B60" s="796"/>
      <c r="C60" s="529">
        <v>96</v>
      </c>
      <c r="D60" s="493"/>
      <c r="E60" s="795" t="s">
        <v>1939</v>
      </c>
      <c r="F60" s="796"/>
      <c r="G60" s="487">
        <v>231</v>
      </c>
    </row>
    <row r="61" spans="1:7" ht="13.15" customHeight="1" x14ac:dyDescent="0.2">
      <c r="A61" s="790" t="s">
        <v>1972</v>
      </c>
      <c r="B61" s="791"/>
      <c r="C61" s="535">
        <v>192</v>
      </c>
      <c r="D61" s="493"/>
      <c r="E61" s="790" t="s">
        <v>1974</v>
      </c>
      <c r="F61" s="791"/>
      <c r="G61" s="495">
        <v>231</v>
      </c>
    </row>
    <row r="62" spans="1:7" x14ac:dyDescent="0.2">
      <c r="A62" s="790" t="s">
        <v>1975</v>
      </c>
      <c r="B62" s="791"/>
      <c r="C62" s="533"/>
      <c r="D62" s="493"/>
      <c r="E62" s="790" t="s">
        <v>1975</v>
      </c>
      <c r="F62" s="791"/>
      <c r="G62" s="489"/>
    </row>
    <row r="63" spans="1:7" x14ac:dyDescent="0.2">
      <c r="A63" s="795" t="s">
        <v>1941</v>
      </c>
      <c r="B63" s="796"/>
      <c r="C63" s="524">
        <v>23635.8</v>
      </c>
      <c r="D63" s="493"/>
      <c r="E63" s="795" t="s">
        <v>1941</v>
      </c>
      <c r="F63" s="796"/>
      <c r="G63" s="487">
        <v>473.5</v>
      </c>
    </row>
    <row r="64" spans="1:7" x14ac:dyDescent="0.2">
      <c r="A64" s="790" t="s">
        <v>1976</v>
      </c>
      <c r="B64" s="791"/>
      <c r="C64" s="530">
        <v>23635.8</v>
      </c>
      <c r="D64" s="493"/>
      <c r="E64" s="790" t="s">
        <v>1976</v>
      </c>
      <c r="F64" s="791"/>
      <c r="G64" s="495">
        <v>473.5</v>
      </c>
    </row>
    <row r="65" spans="1:7" ht="13.15" customHeight="1" x14ac:dyDescent="0.2">
      <c r="A65" s="790" t="s">
        <v>1977</v>
      </c>
      <c r="B65" s="791"/>
      <c r="C65" s="534"/>
      <c r="D65" s="490"/>
      <c r="E65" s="790" t="s">
        <v>2037</v>
      </c>
      <c r="F65" s="791"/>
      <c r="G65" s="489"/>
    </row>
    <row r="66" spans="1:7" x14ac:dyDescent="0.2">
      <c r="A66" s="795" t="s">
        <v>1937</v>
      </c>
      <c r="B66" s="796"/>
      <c r="C66" s="524">
        <v>20433.990000000002</v>
      </c>
      <c r="D66" s="493"/>
      <c r="E66" s="795" t="s">
        <v>2031</v>
      </c>
      <c r="F66" s="796"/>
      <c r="G66" s="488">
        <v>1821</v>
      </c>
    </row>
    <row r="67" spans="1:7" x14ac:dyDescent="0.2">
      <c r="A67" s="795" t="s">
        <v>1954</v>
      </c>
      <c r="B67" s="796"/>
      <c r="C67" s="529">
        <v>540</v>
      </c>
      <c r="D67" s="493"/>
      <c r="E67" s="790" t="s">
        <v>2038</v>
      </c>
      <c r="F67" s="791"/>
      <c r="G67" s="492">
        <v>1821</v>
      </c>
    </row>
    <row r="68" spans="1:7" ht="13.15" customHeight="1" x14ac:dyDescent="0.2">
      <c r="A68" s="790" t="s">
        <v>1978</v>
      </c>
      <c r="B68" s="791"/>
      <c r="C68" s="530">
        <v>20973.99</v>
      </c>
      <c r="D68" s="490"/>
      <c r="E68" s="790" t="s">
        <v>2039</v>
      </c>
      <c r="F68" s="791"/>
      <c r="G68" s="489"/>
    </row>
    <row r="69" spans="1:7" x14ac:dyDescent="0.2">
      <c r="A69" s="806"/>
      <c r="B69" s="806"/>
      <c r="C69" s="806"/>
      <c r="D69" s="806"/>
      <c r="E69" s="795" t="s">
        <v>2030</v>
      </c>
      <c r="F69" s="796"/>
      <c r="G69" s="488">
        <v>2915</v>
      </c>
    </row>
    <row r="70" spans="1:7" ht="13.15" customHeight="1" x14ac:dyDescent="0.2">
      <c r="A70" s="790" t="s">
        <v>2041</v>
      </c>
      <c r="B70" s="791"/>
      <c r="C70" s="533"/>
      <c r="D70" s="493"/>
      <c r="E70" s="790" t="s">
        <v>2040</v>
      </c>
      <c r="F70" s="791"/>
      <c r="G70" s="492">
        <v>2915</v>
      </c>
    </row>
    <row r="71" spans="1:7" x14ac:dyDescent="0.2">
      <c r="A71" s="795" t="s">
        <v>1954</v>
      </c>
      <c r="B71" s="796"/>
      <c r="C71" s="529">
        <v>441</v>
      </c>
      <c r="D71" s="493"/>
      <c r="E71" s="790" t="s">
        <v>1977</v>
      </c>
      <c r="F71" s="791"/>
      <c r="G71" s="494"/>
    </row>
    <row r="72" spans="1:7" ht="13.15" customHeight="1" x14ac:dyDescent="0.2">
      <c r="A72" s="790" t="s">
        <v>2042</v>
      </c>
      <c r="B72" s="791"/>
      <c r="C72" s="535">
        <v>441</v>
      </c>
      <c r="D72" s="493"/>
      <c r="E72" s="795" t="s">
        <v>1937</v>
      </c>
      <c r="F72" s="796"/>
      <c r="G72" s="487">
        <v>486</v>
      </c>
    </row>
    <row r="73" spans="1:7" ht="13.15" customHeight="1" x14ac:dyDescent="0.2">
      <c r="A73" s="790" t="s">
        <v>1979</v>
      </c>
      <c r="B73" s="791"/>
      <c r="C73" s="534"/>
      <c r="D73" s="490"/>
      <c r="E73" s="795" t="s">
        <v>1954</v>
      </c>
      <c r="F73" s="796"/>
      <c r="G73" s="488">
        <v>13973.88</v>
      </c>
    </row>
    <row r="74" spans="1:7" x14ac:dyDescent="0.2">
      <c r="A74" s="795" t="s">
        <v>1953</v>
      </c>
      <c r="B74" s="796"/>
      <c r="C74" s="529">
        <v>784</v>
      </c>
      <c r="D74" s="493"/>
      <c r="E74" s="790" t="s">
        <v>1978</v>
      </c>
      <c r="F74" s="791"/>
      <c r="G74" s="492">
        <v>14459.88</v>
      </c>
    </row>
    <row r="75" spans="1:7" ht="13.15" customHeight="1" x14ac:dyDescent="0.2">
      <c r="A75" s="790" t="s">
        <v>1980</v>
      </c>
      <c r="B75" s="791"/>
      <c r="C75" s="535">
        <v>784</v>
      </c>
      <c r="D75" s="490"/>
      <c r="E75" s="790" t="s">
        <v>2041</v>
      </c>
      <c r="F75" s="791"/>
      <c r="G75" s="489"/>
    </row>
    <row r="76" spans="1:7" ht="13.15" customHeight="1" x14ac:dyDescent="0.2">
      <c r="A76" s="790" t="s">
        <v>1981</v>
      </c>
      <c r="B76" s="791"/>
      <c r="C76" s="534"/>
      <c r="D76" s="490"/>
      <c r="E76" s="795" t="s">
        <v>1954</v>
      </c>
      <c r="F76" s="796"/>
      <c r="G76" s="487">
        <v>352</v>
      </c>
    </row>
    <row r="77" spans="1:7" x14ac:dyDescent="0.2">
      <c r="A77" s="795" t="s">
        <v>1952</v>
      </c>
      <c r="B77" s="796"/>
      <c r="C77" s="529">
        <v>247</v>
      </c>
      <c r="D77" s="493"/>
      <c r="E77" s="790" t="s">
        <v>2042</v>
      </c>
      <c r="F77" s="791"/>
      <c r="G77" s="495">
        <v>352</v>
      </c>
    </row>
    <row r="78" spans="1:7" ht="13.15" customHeight="1" x14ac:dyDescent="0.2">
      <c r="A78" s="790" t="s">
        <v>1982</v>
      </c>
      <c r="B78" s="791"/>
      <c r="C78" s="535">
        <v>247</v>
      </c>
      <c r="D78" s="490"/>
      <c r="E78" s="490"/>
      <c r="F78" s="490"/>
      <c r="G78" s="490"/>
    </row>
    <row r="79" spans="1:7" x14ac:dyDescent="0.2">
      <c r="A79" s="790" t="s">
        <v>1983</v>
      </c>
      <c r="B79" s="791"/>
      <c r="C79" s="533"/>
      <c r="D79" s="493"/>
      <c r="E79" s="790" t="s">
        <v>1979</v>
      </c>
      <c r="F79" s="791"/>
      <c r="G79" s="494"/>
    </row>
    <row r="80" spans="1:7" x14ac:dyDescent="0.2">
      <c r="A80" s="795" t="s">
        <v>1950</v>
      </c>
      <c r="B80" s="796"/>
      <c r="C80" s="524">
        <v>1302</v>
      </c>
      <c r="D80" s="493"/>
      <c r="E80" s="795" t="s">
        <v>1957</v>
      </c>
      <c r="F80" s="796"/>
      <c r="G80" s="488">
        <v>10393</v>
      </c>
    </row>
    <row r="81" spans="1:7" x14ac:dyDescent="0.2">
      <c r="A81" s="790" t="s">
        <v>1984</v>
      </c>
      <c r="B81" s="791"/>
      <c r="C81" s="530">
        <v>1302</v>
      </c>
      <c r="D81" s="493"/>
      <c r="E81" s="790" t="s">
        <v>1980</v>
      </c>
      <c r="F81" s="791"/>
      <c r="G81" s="492">
        <v>10393</v>
      </c>
    </row>
    <row r="82" spans="1:7" x14ac:dyDescent="0.2">
      <c r="A82" s="790" t="s">
        <v>1985</v>
      </c>
      <c r="B82" s="791"/>
      <c r="C82" s="533"/>
      <c r="D82" s="493"/>
      <c r="E82" s="790" t="s">
        <v>1981</v>
      </c>
      <c r="F82" s="791"/>
      <c r="G82" s="494"/>
    </row>
    <row r="83" spans="1:7" x14ac:dyDescent="0.2">
      <c r="A83" s="795" t="s">
        <v>1919</v>
      </c>
      <c r="B83" s="796"/>
      <c r="C83" s="524">
        <v>4844</v>
      </c>
      <c r="D83" s="493"/>
      <c r="E83" s="795" t="s">
        <v>1952</v>
      </c>
      <c r="F83" s="796"/>
      <c r="G83" s="487">
        <v>572</v>
      </c>
    </row>
    <row r="84" spans="1:7" x14ac:dyDescent="0.2">
      <c r="A84" s="795" t="s">
        <v>1935</v>
      </c>
      <c r="B84" s="796"/>
      <c r="C84" s="524">
        <v>2457</v>
      </c>
      <c r="D84" s="493"/>
      <c r="E84" s="795" t="s">
        <v>1955</v>
      </c>
      <c r="F84" s="796"/>
      <c r="G84" s="488">
        <v>12465</v>
      </c>
    </row>
    <row r="85" spans="1:7" ht="13.15" customHeight="1" x14ac:dyDescent="0.2">
      <c r="A85" s="790" t="s">
        <v>1986</v>
      </c>
      <c r="B85" s="791"/>
      <c r="C85" s="530">
        <v>7301</v>
      </c>
      <c r="D85" s="493"/>
      <c r="E85" s="790" t="s">
        <v>1982</v>
      </c>
      <c r="F85" s="791"/>
      <c r="G85" s="492">
        <v>13037</v>
      </c>
    </row>
    <row r="86" spans="1:7" ht="13.15" customHeight="1" x14ac:dyDescent="0.2">
      <c r="A86" s="790" t="s">
        <v>1987</v>
      </c>
      <c r="B86" s="791"/>
      <c r="C86" s="533"/>
      <c r="D86" s="493"/>
      <c r="E86" s="790" t="s">
        <v>1983</v>
      </c>
      <c r="F86" s="791"/>
      <c r="G86" s="489"/>
    </row>
    <row r="87" spans="1:7" x14ac:dyDescent="0.2">
      <c r="A87" s="795" t="s">
        <v>1919</v>
      </c>
      <c r="B87" s="796"/>
      <c r="C87" s="529">
        <v>940</v>
      </c>
      <c r="D87" s="493"/>
      <c r="E87" s="795" t="s">
        <v>1950</v>
      </c>
      <c r="F87" s="796"/>
      <c r="G87" s="487">
        <v>350</v>
      </c>
    </row>
    <row r="88" spans="1:7" x14ac:dyDescent="0.2">
      <c r="A88" s="795" t="s">
        <v>1923</v>
      </c>
      <c r="B88" s="796"/>
      <c r="C88" s="529">
        <v>422</v>
      </c>
      <c r="D88" s="493"/>
      <c r="E88" s="790" t="s">
        <v>1984</v>
      </c>
      <c r="F88" s="791"/>
      <c r="G88" s="495">
        <v>350</v>
      </c>
    </row>
    <row r="89" spans="1:7" ht="13.15" customHeight="1" x14ac:dyDescent="0.2">
      <c r="A89" s="790" t="s">
        <v>1988</v>
      </c>
      <c r="B89" s="791"/>
      <c r="C89" s="530">
        <v>1362</v>
      </c>
      <c r="D89" s="493"/>
      <c r="E89" s="790" t="s">
        <v>1993</v>
      </c>
      <c r="F89" s="791"/>
      <c r="G89" s="489"/>
    </row>
    <row r="90" spans="1:7" x14ac:dyDescent="0.2">
      <c r="A90" s="790" t="s">
        <v>1993</v>
      </c>
      <c r="B90" s="791"/>
      <c r="C90" s="533"/>
      <c r="D90" s="493"/>
      <c r="E90" s="795" t="s">
        <v>1945</v>
      </c>
      <c r="F90" s="796"/>
      <c r="G90" s="487">
        <v>584</v>
      </c>
    </row>
    <row r="91" spans="1:7" x14ac:dyDescent="0.2">
      <c r="A91" s="795" t="s">
        <v>1945</v>
      </c>
      <c r="B91" s="796"/>
      <c r="C91" s="524">
        <v>10468</v>
      </c>
      <c r="D91" s="493"/>
      <c r="E91" s="790" t="s">
        <v>1994</v>
      </c>
      <c r="F91" s="791"/>
      <c r="G91" s="495">
        <v>584</v>
      </c>
    </row>
    <row r="92" spans="1:7" x14ac:dyDescent="0.2">
      <c r="A92" s="790" t="s">
        <v>1994</v>
      </c>
      <c r="B92" s="791"/>
      <c r="C92" s="530">
        <v>10468</v>
      </c>
      <c r="D92" s="493"/>
      <c r="E92" s="790" t="s">
        <v>2047</v>
      </c>
      <c r="F92" s="791"/>
      <c r="G92" s="489"/>
    </row>
    <row r="93" spans="1:7" x14ac:dyDescent="0.2">
      <c r="A93" s="790" t="s">
        <v>1995</v>
      </c>
      <c r="B93" s="791"/>
      <c r="C93" s="533"/>
      <c r="D93" s="493"/>
      <c r="E93" s="795" t="s">
        <v>2082</v>
      </c>
      <c r="F93" s="796"/>
      <c r="G93" s="487">
        <v>460</v>
      </c>
    </row>
    <row r="94" spans="1:7" x14ac:dyDescent="0.2">
      <c r="A94" s="795" t="s">
        <v>1943</v>
      </c>
      <c r="B94" s="796"/>
      <c r="C94" s="524">
        <v>10644</v>
      </c>
      <c r="D94" s="493"/>
      <c r="E94" s="795" t="s">
        <v>2086</v>
      </c>
      <c r="F94" s="796"/>
      <c r="G94" s="487">
        <v>550</v>
      </c>
    </row>
    <row r="95" spans="1:7" x14ac:dyDescent="0.2">
      <c r="A95" s="790" t="s">
        <v>1996</v>
      </c>
      <c r="B95" s="791"/>
      <c r="C95" s="530">
        <v>10644</v>
      </c>
      <c r="D95" s="493"/>
      <c r="E95" s="795" t="s">
        <v>2032</v>
      </c>
      <c r="F95" s="796"/>
      <c r="G95" s="487">
        <v>5</v>
      </c>
    </row>
    <row r="96" spans="1:7" x14ac:dyDescent="0.2">
      <c r="A96" s="790" t="s">
        <v>1997</v>
      </c>
      <c r="B96" s="791"/>
      <c r="C96" s="533"/>
      <c r="D96" s="493"/>
      <c r="E96" s="795" t="s">
        <v>2035</v>
      </c>
      <c r="F96" s="796"/>
      <c r="G96" s="488">
        <v>1509</v>
      </c>
    </row>
    <row r="97" spans="1:7" x14ac:dyDescent="0.2">
      <c r="A97" s="795" t="s">
        <v>1921</v>
      </c>
      <c r="B97" s="796"/>
      <c r="C97" s="529">
        <v>251</v>
      </c>
      <c r="D97" s="493"/>
      <c r="E97" s="790" t="s">
        <v>2048</v>
      </c>
      <c r="F97" s="791"/>
      <c r="G97" s="492">
        <v>2524</v>
      </c>
    </row>
    <row r="98" spans="1:7" ht="13.15" customHeight="1" x14ac:dyDescent="0.2">
      <c r="A98" s="790" t="s">
        <v>1998</v>
      </c>
      <c r="B98" s="791"/>
      <c r="C98" s="535">
        <v>251</v>
      </c>
      <c r="D98" s="493"/>
      <c r="E98" s="790" t="s">
        <v>2090</v>
      </c>
      <c r="F98" s="791"/>
      <c r="G98" s="489"/>
    </row>
    <row r="99" spans="1:7" x14ac:dyDescent="0.2">
      <c r="A99" s="790" t="s">
        <v>1999</v>
      </c>
      <c r="B99" s="791"/>
      <c r="C99" s="533"/>
      <c r="D99" s="493"/>
      <c r="E99" s="795" t="s">
        <v>2016</v>
      </c>
      <c r="F99" s="796"/>
      <c r="G99" s="488">
        <v>4785</v>
      </c>
    </row>
    <row r="100" spans="1:7" x14ac:dyDescent="0.2">
      <c r="A100" s="795" t="s">
        <v>2020</v>
      </c>
      <c r="B100" s="796"/>
      <c r="C100" s="529">
        <v>834</v>
      </c>
      <c r="D100" s="493"/>
      <c r="E100" s="790" t="s">
        <v>2091</v>
      </c>
      <c r="F100" s="791"/>
      <c r="G100" s="492">
        <v>4785</v>
      </c>
    </row>
    <row r="101" spans="1:7" x14ac:dyDescent="0.2">
      <c r="A101" s="795" t="s">
        <v>1953</v>
      </c>
      <c r="B101" s="796"/>
      <c r="C101" s="524">
        <v>4557</v>
      </c>
      <c r="D101" s="493"/>
      <c r="E101" s="790" t="s">
        <v>2051</v>
      </c>
      <c r="F101" s="791"/>
      <c r="G101" s="494"/>
    </row>
    <row r="102" spans="1:7" x14ac:dyDescent="0.2">
      <c r="A102" s="490"/>
      <c r="B102" s="490"/>
      <c r="C102" s="503"/>
      <c r="D102" s="490"/>
      <c r="E102" s="795" t="s">
        <v>2012</v>
      </c>
      <c r="F102" s="796"/>
      <c r="G102" s="487">
        <v>800</v>
      </c>
    </row>
    <row r="103" spans="1:7" x14ac:dyDescent="0.2">
      <c r="A103" s="795" t="s">
        <v>1957</v>
      </c>
      <c r="B103" s="796"/>
      <c r="C103" s="529">
        <v>0</v>
      </c>
      <c r="D103" s="493"/>
      <c r="E103" s="790" t="s">
        <v>2052</v>
      </c>
      <c r="F103" s="791"/>
      <c r="G103" s="495">
        <v>800</v>
      </c>
    </row>
    <row r="104" spans="1:7" ht="13.15" customHeight="1" x14ac:dyDescent="0.2">
      <c r="A104" s="790" t="s">
        <v>2000</v>
      </c>
      <c r="B104" s="791"/>
      <c r="C104" s="530">
        <v>5391</v>
      </c>
      <c r="D104" s="493"/>
      <c r="E104" s="790" t="s">
        <v>2053</v>
      </c>
      <c r="F104" s="791"/>
      <c r="G104" s="489"/>
    </row>
    <row r="105" spans="1:7" ht="13.15" customHeight="1" x14ac:dyDescent="0.2">
      <c r="A105" s="790" t="s">
        <v>2079</v>
      </c>
      <c r="B105" s="791"/>
      <c r="C105" s="533"/>
      <c r="D105" s="493"/>
      <c r="E105" s="795" t="s">
        <v>2014</v>
      </c>
      <c r="F105" s="796"/>
      <c r="G105" s="488">
        <v>4998</v>
      </c>
    </row>
    <row r="106" spans="1:7" x14ac:dyDescent="0.2">
      <c r="A106" s="795" t="s">
        <v>2080</v>
      </c>
      <c r="B106" s="796"/>
      <c r="C106" s="524">
        <v>1782</v>
      </c>
      <c r="D106" s="493"/>
      <c r="E106" s="790" t="s">
        <v>2054</v>
      </c>
      <c r="F106" s="791"/>
      <c r="G106" s="492">
        <v>4998</v>
      </c>
    </row>
    <row r="107" spans="1:7" ht="13.15" customHeight="1" x14ac:dyDescent="0.2">
      <c r="A107" s="790" t="s">
        <v>2081</v>
      </c>
      <c r="B107" s="791"/>
      <c r="C107" s="530">
        <v>1782</v>
      </c>
      <c r="D107" s="493"/>
      <c r="E107" s="790" t="s">
        <v>1995</v>
      </c>
      <c r="F107" s="791"/>
      <c r="G107" s="489"/>
    </row>
    <row r="108" spans="1:7" x14ac:dyDescent="0.2">
      <c r="A108" s="790" t="s">
        <v>2001</v>
      </c>
      <c r="B108" s="791"/>
      <c r="C108" s="533"/>
      <c r="D108" s="493"/>
      <c r="E108" s="795" t="s">
        <v>1943</v>
      </c>
      <c r="F108" s="796"/>
      <c r="G108" s="487">
        <v>80</v>
      </c>
    </row>
    <row r="109" spans="1:7" x14ac:dyDescent="0.2">
      <c r="A109" s="795" t="s">
        <v>1927</v>
      </c>
      <c r="B109" s="796"/>
      <c r="C109" s="524">
        <v>2973</v>
      </c>
      <c r="D109" s="493"/>
      <c r="E109" s="790" t="s">
        <v>1996</v>
      </c>
      <c r="F109" s="791"/>
      <c r="G109" s="495">
        <v>80</v>
      </c>
    </row>
    <row r="110" spans="1:7" x14ac:dyDescent="0.2">
      <c r="A110" s="790" t="s">
        <v>2002</v>
      </c>
      <c r="B110" s="791"/>
      <c r="C110" s="530">
        <v>2973</v>
      </c>
      <c r="D110" s="493"/>
      <c r="E110" s="490"/>
      <c r="F110" s="490"/>
      <c r="G110" s="490"/>
    </row>
    <row r="111" spans="1:7" ht="13.15" customHeight="1" x14ac:dyDescent="0.2">
      <c r="A111" s="790" t="s">
        <v>2057</v>
      </c>
      <c r="B111" s="791"/>
      <c r="C111" s="533"/>
      <c r="D111" s="493"/>
      <c r="E111" s="790" t="s">
        <v>1999</v>
      </c>
      <c r="F111" s="791"/>
      <c r="G111" s="489"/>
    </row>
    <row r="112" spans="1:7" x14ac:dyDescent="0.2">
      <c r="A112" s="795" t="s">
        <v>2010</v>
      </c>
      <c r="B112" s="796"/>
      <c r="C112" s="529">
        <v>224</v>
      </c>
      <c r="D112" s="493"/>
      <c r="E112" s="795" t="s">
        <v>2084</v>
      </c>
      <c r="F112" s="796"/>
      <c r="G112" s="505">
        <v>113</v>
      </c>
    </row>
    <row r="113" spans="1:7" ht="13.15" customHeight="1" x14ac:dyDescent="0.2">
      <c r="A113" s="790" t="s">
        <v>2058</v>
      </c>
      <c r="B113" s="791"/>
      <c r="C113" s="535">
        <v>224</v>
      </c>
      <c r="D113" s="493"/>
      <c r="E113" s="795" t="s">
        <v>2025</v>
      </c>
      <c r="F113" s="796"/>
      <c r="G113" s="496">
        <v>61575</v>
      </c>
    </row>
    <row r="114" spans="1:7" ht="13.15" customHeight="1" x14ac:dyDescent="0.2">
      <c r="A114" s="790" t="s">
        <v>2003</v>
      </c>
      <c r="B114" s="791"/>
      <c r="C114" s="534"/>
      <c r="D114" s="490"/>
      <c r="E114" s="795" t="s">
        <v>2027</v>
      </c>
      <c r="F114" s="796"/>
      <c r="G114" s="496">
        <v>2590</v>
      </c>
    </row>
    <row r="115" spans="1:7" x14ac:dyDescent="0.2">
      <c r="A115" s="795" t="s">
        <v>1947</v>
      </c>
      <c r="B115" s="796"/>
      <c r="C115" s="524">
        <v>2523.88</v>
      </c>
      <c r="D115" s="493"/>
      <c r="E115" s="795" t="s">
        <v>1953</v>
      </c>
      <c r="F115" s="796"/>
      <c r="G115" s="496">
        <v>3563</v>
      </c>
    </row>
    <row r="116" spans="1:7" x14ac:dyDescent="0.2">
      <c r="A116" s="795" t="s">
        <v>1948</v>
      </c>
      <c r="B116" s="796"/>
      <c r="C116" s="524">
        <v>8773.15</v>
      </c>
      <c r="D116" s="493"/>
      <c r="E116" s="795" t="s">
        <v>1957</v>
      </c>
      <c r="F116" s="796"/>
      <c r="G116" s="507">
        <v>109052</v>
      </c>
    </row>
    <row r="117" spans="1:7" ht="13.15" customHeight="1" x14ac:dyDescent="0.2">
      <c r="A117" s="790" t="s">
        <v>2004</v>
      </c>
      <c r="B117" s="791"/>
      <c r="C117" s="530">
        <v>11297.03</v>
      </c>
      <c r="D117" s="490"/>
      <c r="E117" s="795" t="s">
        <v>2088</v>
      </c>
      <c r="F117" s="796"/>
      <c r="G117" s="496">
        <v>1488.02</v>
      </c>
    </row>
    <row r="118" spans="1:7" x14ac:dyDescent="0.2">
      <c r="A118" s="790" t="s">
        <v>2005</v>
      </c>
      <c r="B118" s="791"/>
      <c r="C118" s="533"/>
      <c r="D118" s="493"/>
      <c r="E118" s="790" t="s">
        <v>2000</v>
      </c>
      <c r="F118" s="791"/>
      <c r="G118" s="508">
        <v>178381.02</v>
      </c>
    </row>
    <row r="119" spans="1:7" x14ac:dyDescent="0.2">
      <c r="A119" s="795" t="s">
        <v>1952</v>
      </c>
      <c r="B119" s="796"/>
      <c r="C119" s="524">
        <v>3872</v>
      </c>
      <c r="D119" s="493"/>
      <c r="E119" s="790" t="s">
        <v>2001</v>
      </c>
      <c r="F119" s="791"/>
      <c r="G119" s="489"/>
    </row>
    <row r="120" spans="1:7" x14ac:dyDescent="0.2">
      <c r="A120" s="795" t="s">
        <v>2033</v>
      </c>
      <c r="B120" s="796"/>
      <c r="C120" s="529">
        <v>395</v>
      </c>
      <c r="D120" s="493"/>
      <c r="E120" s="795" t="s">
        <v>1927</v>
      </c>
      <c r="F120" s="796"/>
      <c r="G120" s="487">
        <v>0</v>
      </c>
    </row>
    <row r="121" spans="1:7" x14ac:dyDescent="0.2">
      <c r="A121" s="795" t="s">
        <v>1955</v>
      </c>
      <c r="B121" s="796"/>
      <c r="C121" s="529">
        <v>846.4</v>
      </c>
      <c r="D121" s="493"/>
      <c r="E121" s="790" t="s">
        <v>2002</v>
      </c>
      <c r="F121" s="791"/>
      <c r="G121" s="495">
        <v>0</v>
      </c>
    </row>
    <row r="122" spans="1:7" ht="13.15" customHeight="1" x14ac:dyDescent="0.2">
      <c r="A122" s="790" t="s">
        <v>2006</v>
      </c>
      <c r="B122" s="791"/>
      <c r="C122" s="530">
        <v>5113.3999999999996</v>
      </c>
      <c r="D122" s="493"/>
      <c r="E122" s="790" t="s">
        <v>2057</v>
      </c>
      <c r="F122" s="791"/>
      <c r="G122" s="489"/>
    </row>
    <row r="123" spans="1:7" x14ac:dyDescent="0.2">
      <c r="A123" s="790" t="s">
        <v>2007</v>
      </c>
      <c r="B123" s="791"/>
      <c r="C123" s="533"/>
      <c r="D123" s="493"/>
      <c r="E123" s="795" t="s">
        <v>2010</v>
      </c>
      <c r="F123" s="796"/>
      <c r="G123" s="496">
        <v>1814</v>
      </c>
    </row>
    <row r="124" spans="1:7" x14ac:dyDescent="0.2">
      <c r="A124" s="795" t="s">
        <v>1925</v>
      </c>
      <c r="B124" s="796"/>
      <c r="C124" s="524">
        <v>1030</v>
      </c>
      <c r="D124" s="493"/>
      <c r="E124" s="795" t="s">
        <v>2087</v>
      </c>
      <c r="F124" s="796"/>
      <c r="G124" s="496">
        <v>1550</v>
      </c>
    </row>
    <row r="125" spans="1:7" x14ac:dyDescent="0.2">
      <c r="A125" s="790" t="s">
        <v>2008</v>
      </c>
      <c r="B125" s="791"/>
      <c r="C125" s="530">
        <v>1030</v>
      </c>
      <c r="D125" s="493"/>
      <c r="E125" s="790" t="s">
        <v>2058</v>
      </c>
      <c r="F125" s="791"/>
      <c r="G125" s="504">
        <v>3364</v>
      </c>
    </row>
    <row r="126" spans="1:7" x14ac:dyDescent="0.2">
      <c r="A126" s="790" t="s">
        <v>1959</v>
      </c>
      <c r="B126" s="791"/>
      <c r="C126" s="530">
        <v>178835.64</v>
      </c>
      <c r="D126" s="493"/>
      <c r="E126" s="790" t="s">
        <v>2003</v>
      </c>
      <c r="F126" s="791"/>
      <c r="G126" s="494"/>
    </row>
    <row r="127" spans="1:7" x14ac:dyDescent="0.2">
      <c r="E127" s="795" t="s">
        <v>1948</v>
      </c>
      <c r="F127" s="796"/>
      <c r="G127" s="496">
        <v>9800</v>
      </c>
    </row>
    <row r="128" spans="1:7" x14ac:dyDescent="0.2">
      <c r="E128" s="790" t="s">
        <v>2004</v>
      </c>
      <c r="F128" s="791"/>
      <c r="G128" s="504">
        <v>9800</v>
      </c>
    </row>
    <row r="129" spans="5:7" x14ac:dyDescent="0.2">
      <c r="E129" s="790" t="s">
        <v>2005</v>
      </c>
      <c r="F129" s="791"/>
      <c r="G129" s="489"/>
    </row>
    <row r="130" spans="5:7" x14ac:dyDescent="0.2">
      <c r="E130" s="795" t="s">
        <v>1952</v>
      </c>
      <c r="F130" s="796"/>
      <c r="G130" s="496">
        <v>1981</v>
      </c>
    </row>
    <row r="131" spans="5:7" x14ac:dyDescent="0.2">
      <c r="E131" s="795" t="s">
        <v>1955</v>
      </c>
      <c r="F131" s="796"/>
      <c r="G131" s="496">
        <v>42326</v>
      </c>
    </row>
    <row r="132" spans="5:7" x14ac:dyDescent="0.2">
      <c r="E132" s="790" t="s">
        <v>2006</v>
      </c>
      <c r="F132" s="791"/>
      <c r="G132" s="504">
        <v>44307</v>
      </c>
    </row>
    <row r="133" spans="5:7" x14ac:dyDescent="0.2">
      <c r="E133" s="790" t="s">
        <v>1959</v>
      </c>
      <c r="F133" s="791"/>
      <c r="G133" s="508">
        <v>568696.55000000005</v>
      </c>
    </row>
  </sheetData>
  <mergeCells count="196">
    <mergeCell ref="A4:A5"/>
    <mergeCell ref="B4:B5"/>
    <mergeCell ref="A6:A7"/>
    <mergeCell ref="B6:B7"/>
    <mergeCell ref="A8:A9"/>
    <mergeCell ref="B8:B9"/>
    <mergeCell ref="A42:B42"/>
    <mergeCell ref="A43:B43"/>
    <mergeCell ref="A44:B44"/>
    <mergeCell ref="A35:B35"/>
    <mergeCell ref="A36:B36"/>
    <mergeCell ref="A38:B38"/>
    <mergeCell ref="A10:A11"/>
    <mergeCell ref="B10:B11"/>
    <mergeCell ref="A31:B31"/>
    <mergeCell ref="A32:B32"/>
    <mergeCell ref="A33:B33"/>
    <mergeCell ref="A34:B34"/>
    <mergeCell ref="A45:B45"/>
    <mergeCell ref="A46:B46"/>
    <mergeCell ref="A47:B47"/>
    <mergeCell ref="A39:B39"/>
    <mergeCell ref="A40:B40"/>
    <mergeCell ref="A41:B41"/>
    <mergeCell ref="A54:B54"/>
    <mergeCell ref="A55:B55"/>
    <mergeCell ref="A56:B56"/>
    <mergeCell ref="A57:B57"/>
    <mergeCell ref="A58:B58"/>
    <mergeCell ref="A59:B59"/>
    <mergeCell ref="A48:B48"/>
    <mergeCell ref="A49:B49"/>
    <mergeCell ref="A50:B50"/>
    <mergeCell ref="A51:B51"/>
    <mergeCell ref="A52:B52"/>
    <mergeCell ref="A53:B53"/>
    <mergeCell ref="A66:B66"/>
    <mergeCell ref="A67:B67"/>
    <mergeCell ref="A68:B68"/>
    <mergeCell ref="A69:D69"/>
    <mergeCell ref="A70:B70"/>
    <mergeCell ref="A71:B71"/>
    <mergeCell ref="A60:B60"/>
    <mergeCell ref="A61:B61"/>
    <mergeCell ref="A62:B62"/>
    <mergeCell ref="A63:B63"/>
    <mergeCell ref="A64:B64"/>
    <mergeCell ref="A65:B65"/>
    <mergeCell ref="A78:B78"/>
    <mergeCell ref="A79:B79"/>
    <mergeCell ref="A80:B80"/>
    <mergeCell ref="A81:B81"/>
    <mergeCell ref="A82:B82"/>
    <mergeCell ref="A83:B83"/>
    <mergeCell ref="A72:B72"/>
    <mergeCell ref="A73:B73"/>
    <mergeCell ref="A74:B74"/>
    <mergeCell ref="A75:B75"/>
    <mergeCell ref="A76:B76"/>
    <mergeCell ref="A77:B77"/>
    <mergeCell ref="A90:B90"/>
    <mergeCell ref="A91:B91"/>
    <mergeCell ref="A92:B92"/>
    <mergeCell ref="A93:B93"/>
    <mergeCell ref="A94:B94"/>
    <mergeCell ref="A95:B95"/>
    <mergeCell ref="A84:B84"/>
    <mergeCell ref="A85:B85"/>
    <mergeCell ref="A86:B86"/>
    <mergeCell ref="A87:B87"/>
    <mergeCell ref="A88:B88"/>
    <mergeCell ref="A89:B89"/>
    <mergeCell ref="A124:B124"/>
    <mergeCell ref="A125:B125"/>
    <mergeCell ref="A126:B126"/>
    <mergeCell ref="A115:B115"/>
    <mergeCell ref="A116:B116"/>
    <mergeCell ref="A117:B117"/>
    <mergeCell ref="A118:B118"/>
    <mergeCell ref="A119:B119"/>
    <mergeCell ref="A120:B120"/>
    <mergeCell ref="A121:B121"/>
    <mergeCell ref="A122:B122"/>
    <mergeCell ref="A123:B123"/>
    <mergeCell ref="A103:B103"/>
    <mergeCell ref="A104:B104"/>
    <mergeCell ref="A105:B105"/>
    <mergeCell ref="A106:B106"/>
    <mergeCell ref="A107:B107"/>
    <mergeCell ref="A108:B108"/>
    <mergeCell ref="A96:B96"/>
    <mergeCell ref="A97:B97"/>
    <mergeCell ref="A98:B98"/>
    <mergeCell ref="A99:B99"/>
    <mergeCell ref="A100:B100"/>
    <mergeCell ref="A101:B101"/>
    <mergeCell ref="A109:B109"/>
    <mergeCell ref="A110:B110"/>
    <mergeCell ref="A111:B111"/>
    <mergeCell ref="A112:B112"/>
    <mergeCell ref="A113:B113"/>
    <mergeCell ref="A114:B114"/>
    <mergeCell ref="E46:F46"/>
    <mergeCell ref="E47:F47"/>
    <mergeCell ref="E48:F48"/>
    <mergeCell ref="E49:F49"/>
    <mergeCell ref="E50:F50"/>
    <mergeCell ref="E51:F51"/>
    <mergeCell ref="E61:F61"/>
    <mergeCell ref="E62:F62"/>
    <mergeCell ref="E63:F63"/>
    <mergeCell ref="E70:F70"/>
    <mergeCell ref="E71:F71"/>
    <mergeCell ref="E72:F72"/>
    <mergeCell ref="E73:F73"/>
    <mergeCell ref="E74:F74"/>
    <mergeCell ref="E75:F75"/>
    <mergeCell ref="E64:F64"/>
    <mergeCell ref="E65:F65"/>
    <mergeCell ref="E66:F66"/>
    <mergeCell ref="E39:F39"/>
    <mergeCell ref="E40:F40"/>
    <mergeCell ref="E41:F41"/>
    <mergeCell ref="E42:F42"/>
    <mergeCell ref="E44:F44"/>
    <mergeCell ref="E45:F45"/>
    <mergeCell ref="E58:F58"/>
    <mergeCell ref="E59:F59"/>
    <mergeCell ref="E60:F60"/>
    <mergeCell ref="E52:F52"/>
    <mergeCell ref="E53:F53"/>
    <mergeCell ref="E54:F54"/>
    <mergeCell ref="E55:F55"/>
    <mergeCell ref="E56:F56"/>
    <mergeCell ref="E57:F57"/>
    <mergeCell ref="E67:F67"/>
    <mergeCell ref="E68:F68"/>
    <mergeCell ref="E69:F69"/>
    <mergeCell ref="E83:F83"/>
    <mergeCell ref="E84:F84"/>
    <mergeCell ref="E85:F85"/>
    <mergeCell ref="E86:F86"/>
    <mergeCell ref="E87:F87"/>
    <mergeCell ref="E88:F88"/>
    <mergeCell ref="E76:F76"/>
    <mergeCell ref="E77:F77"/>
    <mergeCell ref="E79:F79"/>
    <mergeCell ref="E80:F80"/>
    <mergeCell ref="E81:F81"/>
    <mergeCell ref="E82:F82"/>
    <mergeCell ref="E95:F95"/>
    <mergeCell ref="E96:F96"/>
    <mergeCell ref="E97:F97"/>
    <mergeCell ref="E98:F98"/>
    <mergeCell ref="E99:F99"/>
    <mergeCell ref="E100:F100"/>
    <mergeCell ref="E89:F89"/>
    <mergeCell ref="E90:F90"/>
    <mergeCell ref="E91:F91"/>
    <mergeCell ref="E92:F92"/>
    <mergeCell ref="E93:F93"/>
    <mergeCell ref="E94:F94"/>
    <mergeCell ref="E109:F109"/>
    <mergeCell ref="E111:F111"/>
    <mergeCell ref="E112:F112"/>
    <mergeCell ref="E113:F113"/>
    <mergeCell ref="E101:F101"/>
    <mergeCell ref="E102:F102"/>
    <mergeCell ref="E103:F103"/>
    <mergeCell ref="E104:F104"/>
    <mergeCell ref="E105:F105"/>
    <mergeCell ref="E106:F106"/>
    <mergeCell ref="I2:I4"/>
    <mergeCell ref="I12:I14"/>
    <mergeCell ref="E132:F132"/>
    <mergeCell ref="E133:F133"/>
    <mergeCell ref="E126:F126"/>
    <mergeCell ref="E127:F127"/>
    <mergeCell ref="E128:F128"/>
    <mergeCell ref="E129:F129"/>
    <mergeCell ref="E130:F130"/>
    <mergeCell ref="E131:F131"/>
    <mergeCell ref="E120:F120"/>
    <mergeCell ref="E121:F121"/>
    <mergeCell ref="E122:F122"/>
    <mergeCell ref="E123:F123"/>
    <mergeCell ref="E124:F124"/>
    <mergeCell ref="E125:F125"/>
    <mergeCell ref="E114:F114"/>
    <mergeCell ref="E115:F115"/>
    <mergeCell ref="E116:F116"/>
    <mergeCell ref="E117:F117"/>
    <mergeCell ref="E118:F118"/>
    <mergeCell ref="E119:F119"/>
    <mergeCell ref="E107:F107"/>
    <mergeCell ref="E108:F10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DEA2-4652-4B50-990A-A36FA787994A}">
  <sheetPr>
    <pageSetUpPr fitToPage="1"/>
  </sheetPr>
  <dimension ref="A1:O65"/>
  <sheetViews>
    <sheetView zoomScale="106" zoomScaleNormal="106" workbookViewId="0">
      <selection activeCell="F33" sqref="F33"/>
    </sheetView>
  </sheetViews>
  <sheetFormatPr defaultRowHeight="12.75" x14ac:dyDescent="0.2"/>
  <cols>
    <col min="1" max="1" width="37.28515625" customWidth="1"/>
    <col min="2" max="2" width="7.7109375" customWidth="1"/>
    <col min="3" max="3" width="10.7109375" customWidth="1"/>
    <col min="4" max="4" width="19.71093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19.85546875" customWidth="1"/>
    <col min="15" max="15" width="15.5703125" bestFit="1" customWidth="1"/>
  </cols>
  <sheetData>
    <row r="1" spans="1:15" ht="97.15" customHeight="1" thickBot="1" x14ac:dyDescent="0.25">
      <c r="A1" s="775"/>
      <c r="B1" s="775"/>
      <c r="C1" s="775"/>
      <c r="D1" s="775"/>
      <c r="E1" s="775"/>
      <c r="F1" s="775"/>
      <c r="G1" s="775"/>
      <c r="H1" s="775"/>
      <c r="I1" s="775"/>
      <c r="J1" s="775"/>
      <c r="K1" s="775"/>
      <c r="L1" s="775"/>
      <c r="M1" s="776"/>
    </row>
    <row r="2" spans="1:15" ht="16.5" thickBot="1" x14ac:dyDescent="0.3">
      <c r="A2" s="32">
        <v>45536</v>
      </c>
      <c r="B2" s="33"/>
      <c r="C2" s="33"/>
      <c r="D2" s="33"/>
      <c r="E2" s="33"/>
      <c r="F2" s="33"/>
      <c r="G2" s="33"/>
      <c r="H2" s="33"/>
      <c r="I2" s="33"/>
      <c r="J2" s="33"/>
      <c r="K2" s="33"/>
      <c r="L2" s="33"/>
      <c r="M2" s="34" t="s">
        <v>234</v>
      </c>
    </row>
    <row r="3" spans="1:15" ht="16.5" thickBot="1" x14ac:dyDescent="0.25">
      <c r="A3" s="35"/>
      <c r="B3" s="777" t="s">
        <v>235</v>
      </c>
      <c r="C3" s="777"/>
      <c r="D3" s="778"/>
      <c r="E3" s="777" t="s">
        <v>135</v>
      </c>
      <c r="F3" s="777"/>
      <c r="G3" s="778"/>
      <c r="H3" s="777" t="s">
        <v>236</v>
      </c>
      <c r="I3" s="777"/>
      <c r="J3" s="778"/>
      <c r="K3" s="777" t="s">
        <v>136</v>
      </c>
      <c r="L3" s="777"/>
      <c r="M3" s="779"/>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v>0</v>
      </c>
      <c r="C5" s="208">
        <v>0</v>
      </c>
      <c r="D5" s="107">
        <v>0</v>
      </c>
      <c r="E5" s="214">
        <v>0</v>
      </c>
      <c r="F5" s="214">
        <v>0</v>
      </c>
      <c r="G5" s="4">
        <v>0</v>
      </c>
      <c r="H5" s="221">
        <f>SUM(B5+'Aug Report'!H5)</f>
        <v>5</v>
      </c>
      <c r="I5" s="221">
        <f>SUM(C5+'Aug Report'!I5)</f>
        <v>5</v>
      </c>
      <c r="J5" s="272">
        <f>SUM(D5+'Aug Report'!J5)</f>
        <v>332428.63</v>
      </c>
      <c r="K5" s="214">
        <f>SUM(E5+'Aug Report'!K5)</f>
        <v>7</v>
      </c>
      <c r="L5" s="214">
        <f>SUM(F5+'Aug Report'!L5)</f>
        <v>7</v>
      </c>
      <c r="M5" s="275">
        <f>SUM(G5+'Aug Report'!M5)</f>
        <v>601157.75</v>
      </c>
    </row>
    <row r="6" spans="1:15" ht="15" x14ac:dyDescent="0.2">
      <c r="A6" s="41" t="s">
        <v>41</v>
      </c>
      <c r="B6" s="208">
        <f>'09 Data Dump'!R241</f>
        <v>12</v>
      </c>
      <c r="C6" s="208">
        <f>'09 Data Dump'!R241</f>
        <v>12</v>
      </c>
      <c r="D6" s="107">
        <f>'09 Data Dump'!S241</f>
        <v>1501580.44</v>
      </c>
      <c r="E6" s="216">
        <v>12</v>
      </c>
      <c r="F6" s="216">
        <v>12</v>
      </c>
      <c r="G6" s="4">
        <v>1314498.45</v>
      </c>
      <c r="H6" s="211">
        <f>SUM(B6+'Aug Report'!H6)</f>
        <v>28</v>
      </c>
      <c r="I6" s="211">
        <f>SUM(C6+'Aug Report'!I6)</f>
        <v>28</v>
      </c>
      <c r="J6" s="273">
        <f>SUM(D6+'Aug Report'!J6)</f>
        <v>3373090.0199999996</v>
      </c>
      <c r="K6" s="216">
        <f>SUM(E6+'Aug Report'!K6)</f>
        <v>29</v>
      </c>
      <c r="L6" s="216">
        <f>SUM(F6+'Aug Report'!L6)</f>
        <v>29</v>
      </c>
      <c r="M6" s="276">
        <f>SUM(G6+'Aug Report'!M6)</f>
        <v>3618932.0699999994</v>
      </c>
      <c r="O6" s="21"/>
    </row>
    <row r="7" spans="1:15" ht="15" x14ac:dyDescent="0.2">
      <c r="A7" s="41" t="s">
        <v>5</v>
      </c>
      <c r="B7" s="209">
        <f>'09 Data Dump'!R245</f>
        <v>1</v>
      </c>
      <c r="C7" s="209">
        <f>'09 Data Dump'!T245</f>
        <v>2</v>
      </c>
      <c r="D7" s="107">
        <f>'09 Data Dump'!S245</f>
        <v>71008</v>
      </c>
      <c r="E7" s="216">
        <v>1</v>
      </c>
      <c r="F7" s="216">
        <v>2</v>
      </c>
      <c r="G7" s="4">
        <v>99285.440000000002</v>
      </c>
      <c r="H7" s="211">
        <f>SUM(B7+'Aug Report'!H7)</f>
        <v>3</v>
      </c>
      <c r="I7" s="211">
        <f>SUM(C7+'Aug Report'!I7)</f>
        <v>6</v>
      </c>
      <c r="J7" s="273">
        <f>SUM(D7+'Aug Report'!J7)</f>
        <v>421465.7</v>
      </c>
      <c r="K7" s="216">
        <f>SUM(E7+'Aug Report'!K7)</f>
        <v>1</v>
      </c>
      <c r="L7" s="216">
        <f>SUM(F7+'Aug Report'!L7)</f>
        <v>2</v>
      </c>
      <c r="M7" s="276">
        <f>SUM(G7+'Aug Report'!M7)</f>
        <v>99285.440000000002</v>
      </c>
    </row>
    <row r="8" spans="1:15" ht="15" x14ac:dyDescent="0.2">
      <c r="A8" s="41" t="s">
        <v>39</v>
      </c>
      <c r="B8" s="209">
        <v>0</v>
      </c>
      <c r="C8" s="209">
        <v>0</v>
      </c>
      <c r="D8" s="108">
        <v>0</v>
      </c>
      <c r="E8" s="216">
        <v>0</v>
      </c>
      <c r="F8" s="217">
        <v>0</v>
      </c>
      <c r="G8" s="5">
        <v>0</v>
      </c>
      <c r="H8" s="211">
        <f>SUM(B8+'Aug Report'!H8)</f>
        <v>13</v>
      </c>
      <c r="I8" s="211">
        <f>SUM(C8+'Aug Report'!I8)</f>
        <v>128</v>
      </c>
      <c r="J8" s="273">
        <f>SUM(D8+'Aug Report'!J8)</f>
        <v>14312532.800000001</v>
      </c>
      <c r="K8" s="216">
        <f>SUM(E8+'Aug Report'!K8)</f>
        <v>4</v>
      </c>
      <c r="L8" s="216">
        <f>SUM(F8+'Aug Report'!L8)</f>
        <v>42</v>
      </c>
      <c r="M8" s="276">
        <f>SUM(G8+'Aug Report'!M8)</f>
        <v>1657241.28</v>
      </c>
    </row>
    <row r="9" spans="1:15" ht="15" x14ac:dyDescent="0.2">
      <c r="A9" s="41" t="s">
        <v>40</v>
      </c>
      <c r="B9" s="209">
        <v>0</v>
      </c>
      <c r="C9" s="209">
        <v>0</v>
      </c>
      <c r="D9" s="108">
        <v>0</v>
      </c>
      <c r="E9" s="216">
        <v>1</v>
      </c>
      <c r="F9" s="218">
        <v>4</v>
      </c>
      <c r="G9" s="5">
        <v>807724.8</v>
      </c>
      <c r="H9" s="211">
        <f>SUM(B9+'Aug Report'!H9)</f>
        <v>0</v>
      </c>
      <c r="I9" s="211">
        <f>SUM(C9+'Aug Report'!I9)</f>
        <v>0</v>
      </c>
      <c r="J9" s="273">
        <f>SUM(D9+'Aug Report'!J9)</f>
        <v>0</v>
      </c>
      <c r="K9" s="216">
        <f>SUM(E9+'Aug Report'!K9)</f>
        <v>1</v>
      </c>
      <c r="L9" s="216">
        <f>SUM(F9+'Aug Report'!L9)</f>
        <v>4</v>
      </c>
      <c r="M9" s="276">
        <f>SUM(G9+'Aug Report'!M9)</f>
        <v>807724.8</v>
      </c>
    </row>
    <row r="10" spans="1:15" ht="15" x14ac:dyDescent="0.2">
      <c r="A10" s="41" t="s">
        <v>43</v>
      </c>
      <c r="B10" s="211">
        <f>'09 Data Dump'!R242</f>
        <v>1</v>
      </c>
      <c r="C10" s="211">
        <f>'09 Data Dump'!R242</f>
        <v>1</v>
      </c>
      <c r="D10" s="109">
        <f>'09 Data Dump'!S242</f>
        <v>89106.07</v>
      </c>
      <c r="E10" s="216">
        <v>0</v>
      </c>
      <c r="F10" s="215">
        <v>0</v>
      </c>
      <c r="G10" s="4">
        <v>0</v>
      </c>
      <c r="H10" s="211">
        <f>SUM(B10+'Aug Report'!H10)</f>
        <v>5</v>
      </c>
      <c r="I10" s="211">
        <f>SUM(C10+'Aug Report'!I10)</f>
        <v>5</v>
      </c>
      <c r="J10" s="273">
        <f>SUM(D10+'Aug Report'!J10)</f>
        <v>419100.10000000003</v>
      </c>
      <c r="K10" s="216">
        <f>SUM(E10+'Aug Report'!K10)</f>
        <v>10</v>
      </c>
      <c r="L10" s="216">
        <f>SUM(F10+'Aug Report'!L10)</f>
        <v>10</v>
      </c>
      <c r="M10" s="276">
        <f>SUM(G10+'Aug Report'!M10)</f>
        <v>513273.39999999991</v>
      </c>
    </row>
    <row r="11" spans="1:15" ht="15" x14ac:dyDescent="0.2">
      <c r="A11" s="41" t="s">
        <v>37</v>
      </c>
      <c r="B11" s="211">
        <v>0</v>
      </c>
      <c r="C11" s="211">
        <v>0</v>
      </c>
      <c r="D11" s="109">
        <v>0</v>
      </c>
      <c r="E11" s="216">
        <v>0</v>
      </c>
      <c r="F11" s="215">
        <v>0</v>
      </c>
      <c r="G11" s="5">
        <v>0</v>
      </c>
      <c r="H11" s="211">
        <f>SUM(B11+'Aug Report'!H11)</f>
        <v>0</v>
      </c>
      <c r="I11" s="211">
        <f>SUM(C11+'Aug Report'!I11)</f>
        <v>0</v>
      </c>
      <c r="J11" s="273">
        <f>SUM(D11+'Aug Report'!J11)</f>
        <v>0</v>
      </c>
      <c r="K11" s="216">
        <f>SUM(E11+'Aug Report'!K11)</f>
        <v>4</v>
      </c>
      <c r="L11" s="216">
        <f>SUM(F11+'Aug Report'!L11)</f>
        <v>4</v>
      </c>
      <c r="M11" s="276">
        <f>SUM(G11+'Aug Report'!M11)</f>
        <v>365712</v>
      </c>
    </row>
    <row r="12" spans="1:15" ht="15" x14ac:dyDescent="0.2">
      <c r="A12" s="41" t="s">
        <v>38</v>
      </c>
      <c r="B12" s="211">
        <f>'09 Data Dump'!R244</f>
        <v>3</v>
      </c>
      <c r="C12" s="211">
        <f>'09 Data Dump'!R244</f>
        <v>3</v>
      </c>
      <c r="D12" s="109">
        <f>'09 Data Dump'!S244</f>
        <v>273716.06</v>
      </c>
      <c r="E12" s="216">
        <v>0</v>
      </c>
      <c r="F12" s="218">
        <v>0</v>
      </c>
      <c r="G12" s="5">
        <v>0</v>
      </c>
      <c r="H12" s="211">
        <f>SUM(B12+'Aug Report'!H12)</f>
        <v>3</v>
      </c>
      <c r="I12" s="211">
        <f>SUM(C12+'Aug Report'!I12)</f>
        <v>3</v>
      </c>
      <c r="J12" s="273">
        <f>SUM(D12+'Aug Report'!J12)</f>
        <v>273716.06</v>
      </c>
      <c r="K12" s="216">
        <f>SUM(E12+'Aug Report'!K12)</f>
        <v>0</v>
      </c>
      <c r="L12" s="216">
        <f>SUM(F12+'Aug Report'!L12)</f>
        <v>0</v>
      </c>
      <c r="M12" s="276">
        <f>SUM(G12+'Aug Report'!M12)</f>
        <v>0</v>
      </c>
    </row>
    <row r="13" spans="1:15" ht="15" x14ac:dyDescent="0.2">
      <c r="A13" s="42" t="s">
        <v>6</v>
      </c>
      <c r="B13" s="211">
        <f>'09 Data Dump'!R245</f>
        <v>1</v>
      </c>
      <c r="C13" s="211">
        <f>'09 Data Dump'!R245</f>
        <v>1</v>
      </c>
      <c r="D13" s="109">
        <f>'09 Data Dump'!N261</f>
        <v>9820.7999999999993</v>
      </c>
      <c r="E13" s="216">
        <v>2</v>
      </c>
      <c r="F13" s="215">
        <v>2</v>
      </c>
      <c r="G13" s="4">
        <v>23733.599999999999</v>
      </c>
      <c r="H13" s="211">
        <f>SUM(B13+'Aug Report'!H13)</f>
        <v>10</v>
      </c>
      <c r="I13" s="211">
        <f>SUM(C13+'Aug Report'!I13)</f>
        <v>10</v>
      </c>
      <c r="J13" s="273">
        <f>SUM(D13+'Aug Report'!J13)</f>
        <v>95682.94</v>
      </c>
      <c r="K13" s="216">
        <f>SUM(E13+'Aug Report'!K13)</f>
        <v>6</v>
      </c>
      <c r="L13" s="216">
        <f>SUM(F13+'Aug Report'!L13)</f>
        <v>6</v>
      </c>
      <c r="M13" s="276">
        <f>SUM(G13+'Aug Report'!M13)</f>
        <v>134311.21</v>
      </c>
    </row>
    <row r="14" spans="1:15" ht="15" x14ac:dyDescent="0.2">
      <c r="A14" s="41" t="s">
        <v>7</v>
      </c>
      <c r="B14" s="211">
        <v>0</v>
      </c>
      <c r="C14" s="208">
        <v>0</v>
      </c>
      <c r="D14" s="109">
        <v>0</v>
      </c>
      <c r="E14" s="216">
        <v>0</v>
      </c>
      <c r="F14" s="215">
        <v>0</v>
      </c>
      <c r="G14" s="5">
        <v>0</v>
      </c>
      <c r="H14" s="211">
        <f>SUM(B14+'Aug Report'!H14)</f>
        <v>0</v>
      </c>
      <c r="I14" s="211">
        <f>SUM(C14+'Aug Report'!I14)</f>
        <v>0</v>
      </c>
      <c r="J14" s="273">
        <f>SUM(D14+'Aug Report'!J14)</f>
        <v>0</v>
      </c>
      <c r="K14" s="216">
        <f>SUM(E14+'Aug Report'!K14)</f>
        <v>0</v>
      </c>
      <c r="L14" s="216">
        <f>SUM(F14+'Aug Report'!L14)</f>
        <v>0</v>
      </c>
      <c r="M14" s="276">
        <f>SUM(G14+'Aug Report'!M14)</f>
        <v>0</v>
      </c>
    </row>
    <row r="15" spans="1:15" ht="15" x14ac:dyDescent="0.2">
      <c r="A15" s="41" t="s">
        <v>8</v>
      </c>
      <c r="B15" s="212">
        <f>'09 Data Dump'!R244</f>
        <v>3</v>
      </c>
      <c r="C15" s="212">
        <f>'09 Data Dump'!R244</f>
        <v>3</v>
      </c>
      <c r="D15" s="108">
        <f>'09 Data Dump'!N266</f>
        <v>9116716.1199999992</v>
      </c>
      <c r="E15" s="216">
        <v>4</v>
      </c>
      <c r="F15" s="215">
        <v>4</v>
      </c>
      <c r="G15" s="5">
        <v>1935194.58</v>
      </c>
      <c r="H15" s="211">
        <f>SUM(B15+'Aug Report'!H15)</f>
        <v>9</v>
      </c>
      <c r="I15" s="211">
        <f>SUM(C15+'Aug Report'!I15)</f>
        <v>9</v>
      </c>
      <c r="J15" s="273">
        <f>SUM(D15+'Aug Report'!J15)</f>
        <v>15833282.57</v>
      </c>
      <c r="K15" s="216">
        <f>SUM(E15+'Aug Report'!K15)</f>
        <v>12</v>
      </c>
      <c r="L15" s="216">
        <f>SUM(F15+'Aug Report'!L15)</f>
        <v>12</v>
      </c>
      <c r="M15" s="276">
        <f>SUM(G15+'Aug Report'!M15)</f>
        <v>13948904.030000001</v>
      </c>
    </row>
    <row r="16" spans="1:15" ht="15" x14ac:dyDescent="0.2">
      <c r="A16" s="41" t="s">
        <v>9</v>
      </c>
      <c r="B16" s="211">
        <v>0</v>
      </c>
      <c r="C16" s="208">
        <v>0</v>
      </c>
      <c r="D16" s="109">
        <v>0</v>
      </c>
      <c r="E16" s="216">
        <v>0</v>
      </c>
      <c r="F16" s="215">
        <v>0</v>
      </c>
      <c r="G16" s="6">
        <v>0</v>
      </c>
      <c r="H16" s="211">
        <f>SUM(B16+'Aug Report'!H16)</f>
        <v>0</v>
      </c>
      <c r="I16" s="211">
        <f>SUM(C16+'Aug Report'!I16)</f>
        <v>0</v>
      </c>
      <c r="J16" s="273">
        <f>SUM(D16+'Aug Report'!J16)</f>
        <v>0</v>
      </c>
      <c r="K16" s="216">
        <f>SUM(E16+'Aug Report'!K16)</f>
        <v>0</v>
      </c>
      <c r="L16" s="216">
        <f>SUM(F16+'Aug Report'!L16)</f>
        <v>0</v>
      </c>
      <c r="M16" s="276">
        <f>SUM(G16+'Aug Report'!M16)</f>
        <v>0</v>
      </c>
    </row>
    <row r="17" spans="1:15" ht="15" x14ac:dyDescent="0.2">
      <c r="A17" s="41" t="s">
        <v>10</v>
      </c>
      <c r="B17" s="211">
        <v>0</v>
      </c>
      <c r="C17" s="208">
        <v>0</v>
      </c>
      <c r="D17" s="109">
        <v>0</v>
      </c>
      <c r="E17" s="216">
        <v>0</v>
      </c>
      <c r="F17" s="215">
        <v>0</v>
      </c>
      <c r="G17" s="5">
        <v>0</v>
      </c>
      <c r="H17" s="211">
        <f>SUM(B17+'Aug Report'!H17)</f>
        <v>0</v>
      </c>
      <c r="I17" s="211">
        <f>SUM(C17+'Aug Report'!I17)</f>
        <v>0</v>
      </c>
      <c r="J17" s="273">
        <f>SUM(D17+'Aug Report'!J17)</f>
        <v>0</v>
      </c>
      <c r="K17" s="216">
        <f>SUM(E17+'Aug Report'!K17)</f>
        <v>0</v>
      </c>
      <c r="L17" s="216">
        <f>SUM(F17+'Aug Report'!L17)</f>
        <v>0</v>
      </c>
      <c r="M17" s="276">
        <f>SUM(G17+'Aug Report'!M17)</f>
        <v>0</v>
      </c>
      <c r="O17" s="21"/>
    </row>
    <row r="18" spans="1:15" ht="15.75" thickBot="1" x14ac:dyDescent="0.25">
      <c r="A18" s="43" t="s">
        <v>11</v>
      </c>
      <c r="B18" s="211">
        <v>0</v>
      </c>
      <c r="C18" s="208">
        <v>0</v>
      </c>
      <c r="D18" s="109">
        <v>0</v>
      </c>
      <c r="E18" s="219">
        <v>0</v>
      </c>
      <c r="F18" s="215">
        <v>0</v>
      </c>
      <c r="G18" s="7">
        <v>0</v>
      </c>
      <c r="H18" s="222">
        <f>SUM(B18+'Aug Report'!H18)</f>
        <v>0</v>
      </c>
      <c r="I18" s="222">
        <f>SUM(C18+'Aug Report'!I18)</f>
        <v>0</v>
      </c>
      <c r="J18" s="274">
        <f>SUM(D18+'Aug Report'!J18)</f>
        <v>0</v>
      </c>
      <c r="K18" s="219">
        <f>SUM(E18+'Aug Report'!K18)</f>
        <v>0</v>
      </c>
      <c r="L18" s="219">
        <f>SUM(F18+'Aug Report'!L18)</f>
        <v>0</v>
      </c>
      <c r="M18" s="277">
        <f>SUM(G18+'Aug Report'!M18)</f>
        <v>0</v>
      </c>
    </row>
    <row r="19" spans="1:15" ht="16.5" thickBot="1" x14ac:dyDescent="0.3">
      <c r="A19" s="44" t="s">
        <v>12</v>
      </c>
      <c r="B19" s="213">
        <f>SUM(B5:B18)</f>
        <v>21</v>
      </c>
      <c r="C19" s="213">
        <f t="shared" ref="C19:M19" si="0">SUM(C5:C18)</f>
        <v>22</v>
      </c>
      <c r="D19" s="76">
        <f t="shared" si="0"/>
        <v>11061947.489999998</v>
      </c>
      <c r="E19" s="220">
        <f t="shared" si="0"/>
        <v>20</v>
      </c>
      <c r="F19" s="220">
        <f t="shared" si="0"/>
        <v>24</v>
      </c>
      <c r="G19" s="78">
        <f t="shared" si="0"/>
        <v>4180436.87</v>
      </c>
      <c r="H19" s="213">
        <f t="shared" si="0"/>
        <v>76</v>
      </c>
      <c r="I19" s="213">
        <f t="shared" si="0"/>
        <v>194</v>
      </c>
      <c r="J19" s="76">
        <f t="shared" si="0"/>
        <v>35061298.82</v>
      </c>
      <c r="K19" s="220">
        <f t="shared" si="0"/>
        <v>74</v>
      </c>
      <c r="L19" s="220">
        <f t="shared" si="0"/>
        <v>116</v>
      </c>
      <c r="M19" s="78">
        <f t="shared" si="0"/>
        <v>21746541.98</v>
      </c>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f>'09 Data Dump'!B240</f>
        <v>188</v>
      </c>
      <c r="D22" s="141">
        <f>'09 Data Dump'!N240</f>
        <v>4909059.4399999995</v>
      </c>
      <c r="E22" s="125"/>
      <c r="F22" s="227">
        <v>81</v>
      </c>
      <c r="G22" s="128">
        <v>2637959</v>
      </c>
      <c r="H22" s="123"/>
      <c r="I22" s="223">
        <f>SUM(C22+'Aug Report'!I22)</f>
        <v>382</v>
      </c>
      <c r="J22" s="278">
        <f>SUM(D22+'Aug Report'!J22)</f>
        <v>12080850.489999998</v>
      </c>
      <c r="K22" s="232"/>
      <c r="L22" s="259">
        <f>SUM(F22+'Aug Report'!L22)</f>
        <v>210</v>
      </c>
      <c r="M22" s="281">
        <f>SUM(G22+'Aug Report'!M22)</f>
        <v>5347532.3899999997</v>
      </c>
    </row>
    <row r="23" spans="1:15" ht="15" x14ac:dyDescent="0.2">
      <c r="A23" s="50" t="s">
        <v>13</v>
      </c>
      <c r="B23" s="121"/>
      <c r="C23" s="224">
        <f>'09 Data Dump'!B51</f>
        <v>49</v>
      </c>
      <c r="D23" s="142">
        <f>'09 Data Dump'!N51</f>
        <v>10164268.58</v>
      </c>
      <c r="E23" s="126"/>
      <c r="F23" s="228">
        <v>29</v>
      </c>
      <c r="G23" s="9">
        <v>2092052.1699999995</v>
      </c>
      <c r="H23" s="121"/>
      <c r="I23" s="224">
        <f>SUM(C23+'Aug Report'!I23)</f>
        <v>102</v>
      </c>
      <c r="J23" s="279">
        <f>SUM(D23+'Aug Report'!J23)</f>
        <v>58322171</v>
      </c>
      <c r="K23" s="234"/>
      <c r="L23" s="260">
        <f>SUM(F23+'Aug Report'!L23)</f>
        <v>77</v>
      </c>
      <c r="M23" s="282">
        <f>SUM(G23+'Aug Report'!M23)</f>
        <v>15963937.92</v>
      </c>
    </row>
    <row r="24" spans="1:15" ht="15.75" thickBot="1" x14ac:dyDescent="0.25">
      <c r="A24" s="51" t="s">
        <v>47</v>
      </c>
      <c r="B24" s="122"/>
      <c r="C24" s="225">
        <f>'09 Data Dump'!X8</f>
        <v>3</v>
      </c>
      <c r="D24" s="143">
        <f>'09 Data Dump'!Y8</f>
        <v>7000</v>
      </c>
      <c r="E24" s="127"/>
      <c r="F24" s="229">
        <v>1</v>
      </c>
      <c r="G24" s="10">
        <v>13000</v>
      </c>
      <c r="H24" s="124"/>
      <c r="I24" s="231">
        <f>SUM(C24+'Aug Report'!I24)</f>
        <v>6</v>
      </c>
      <c r="J24" s="280">
        <f>SUM(D24+'Aug Report'!J24)</f>
        <v>1928880.32</v>
      </c>
      <c r="K24" s="236"/>
      <c r="L24" s="261">
        <f>SUM(F24+'Aug Report'!L24)</f>
        <v>1</v>
      </c>
      <c r="M24" s="283">
        <f>SUM(G24+'Aug Report'!M24)</f>
        <v>13000</v>
      </c>
    </row>
    <row r="25" spans="1:15" ht="16.5" thickBot="1" x14ac:dyDescent="0.3">
      <c r="A25" s="52" t="s">
        <v>14</v>
      </c>
      <c r="B25" s="119"/>
      <c r="C25" s="226">
        <f>SUM(C22:C24)</f>
        <v>240</v>
      </c>
      <c r="D25" s="79">
        <f>SUM(D22:D24)</f>
        <v>15080328.02</v>
      </c>
      <c r="E25" s="116"/>
      <c r="F25" s="230">
        <f>SUM(F22:F24)</f>
        <v>111</v>
      </c>
      <c r="G25" s="80">
        <f>SUM(G22:G24)</f>
        <v>4743011.17</v>
      </c>
      <c r="H25" s="119"/>
      <c r="I25" s="226">
        <f>SUM(I22:I24)</f>
        <v>490</v>
      </c>
      <c r="J25" s="79">
        <f>SUM(J22:J24)</f>
        <v>72331901.809999987</v>
      </c>
      <c r="K25" s="238"/>
      <c r="L25" s="226">
        <f>SUM(L22:L24)</f>
        <v>288</v>
      </c>
      <c r="M25" s="130">
        <f>SUM(M22:M24)</f>
        <v>21324470.309999999</v>
      </c>
      <c r="N25" s="16"/>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16.5" thickBot="1" x14ac:dyDescent="0.3">
      <c r="A28" s="55" t="s">
        <v>60</v>
      </c>
      <c r="B28" s="113"/>
      <c r="C28" s="114">
        <v>1</v>
      </c>
      <c r="D28" s="354">
        <f>SUM(C5:C12)+(C28)</f>
        <v>19</v>
      </c>
      <c r="E28" s="116"/>
      <c r="F28" s="115">
        <v>1</v>
      </c>
      <c r="G28" s="87">
        <f>SUM(F5:F12)+F28</f>
        <v>19</v>
      </c>
      <c r="H28" s="112"/>
      <c r="I28" s="111">
        <f>SUM(C28+'Aug Report'!I28)</f>
        <v>1</v>
      </c>
      <c r="J28" s="91">
        <f>SUM(D28+'Aug Report'!J28)</f>
        <v>176</v>
      </c>
      <c r="K28" s="116"/>
      <c r="L28" s="115">
        <f>SUM(F28+'Aug Report'!L28)</f>
        <v>4</v>
      </c>
      <c r="M28" s="115">
        <f>SUM(G28+'Aug Report'!M28)</f>
        <v>102</v>
      </c>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261</v>
      </c>
      <c r="D31" s="79">
        <f>SUM(D19+D25)</f>
        <v>26142275.509999998</v>
      </c>
      <c r="E31" s="133"/>
      <c r="F31" s="115">
        <f>SUM(E19+F25)</f>
        <v>131</v>
      </c>
      <c r="G31" s="80">
        <f>SUM(G19+G25)</f>
        <v>8923448.0399999991</v>
      </c>
      <c r="H31" s="113"/>
      <c r="I31" s="118">
        <f>SUM(H19+I25)</f>
        <v>566</v>
      </c>
      <c r="J31" s="79">
        <f>SUM(J19+J25)</f>
        <v>107393200.63</v>
      </c>
      <c r="K31" s="133"/>
      <c r="L31" s="115">
        <f>SUM(K19+L25)</f>
        <v>362</v>
      </c>
      <c r="M31" s="81">
        <f>SUM(M19+M25)</f>
        <v>43071012.289999999</v>
      </c>
    </row>
    <row r="32" spans="1:15" ht="15.75" thickBot="1" x14ac:dyDescent="0.25">
      <c r="A32" s="45"/>
      <c r="B32" s="45"/>
      <c r="C32" s="45"/>
      <c r="D32" s="45"/>
      <c r="E32" s="45"/>
      <c r="F32" s="45"/>
      <c r="G32" s="45"/>
      <c r="H32" s="45"/>
      <c r="I32" s="45"/>
      <c r="J32" s="45"/>
      <c r="K32" s="45"/>
      <c r="L32" s="45"/>
      <c r="M32" s="45"/>
    </row>
    <row r="33" spans="1:13" ht="16.5" thickBot="1" x14ac:dyDescent="0.3">
      <c r="A33" s="58" t="s">
        <v>45</v>
      </c>
      <c r="B33" s="654"/>
      <c r="C33" s="654"/>
      <c r="D33" s="654">
        <f>'09 Data Dump'!N269</f>
        <v>53739031.140000001</v>
      </c>
      <c r="E33" s="45"/>
      <c r="F33" s="45"/>
      <c r="G33" s="45"/>
      <c r="H33" s="45"/>
      <c r="I33" s="45"/>
      <c r="J33" s="45"/>
      <c r="K33" s="45"/>
      <c r="L33" s="45"/>
      <c r="M33" s="45"/>
    </row>
    <row r="34" spans="1:13" ht="16.5" thickBot="1" x14ac:dyDescent="0.3">
      <c r="A34" s="59"/>
      <c r="B34" s="60"/>
      <c r="C34" s="60"/>
      <c r="D34" s="60"/>
      <c r="E34" s="45"/>
      <c r="F34" s="45"/>
      <c r="G34" s="45"/>
      <c r="H34" s="45"/>
      <c r="I34" s="45"/>
      <c r="J34" s="45"/>
      <c r="K34" s="45"/>
      <c r="L34" s="45"/>
      <c r="M34" s="45"/>
    </row>
    <row r="35" spans="1:13" ht="16.5" thickBot="1" x14ac:dyDescent="0.25">
      <c r="A35" s="45"/>
      <c r="B35" s="780" t="s">
        <v>235</v>
      </c>
      <c r="C35" s="777"/>
      <c r="D35" s="778"/>
      <c r="E35" s="777" t="s">
        <v>135</v>
      </c>
      <c r="F35" s="777"/>
      <c r="G35" s="778"/>
      <c r="H35" s="777" t="s">
        <v>236</v>
      </c>
      <c r="I35" s="777"/>
      <c r="J35" s="778"/>
      <c r="K35" s="777" t="s">
        <v>136</v>
      </c>
      <c r="L35" s="777"/>
      <c r="M35" s="779"/>
    </row>
    <row r="36" spans="1:13" ht="15.75" x14ac:dyDescent="0.2">
      <c r="A36" s="61" t="s">
        <v>16</v>
      </c>
      <c r="B36" s="785" t="s">
        <v>2</v>
      </c>
      <c r="C36" s="785"/>
      <c r="D36" s="62" t="s">
        <v>1</v>
      </c>
      <c r="E36" s="785" t="s">
        <v>2</v>
      </c>
      <c r="F36" s="785"/>
      <c r="G36" s="62" t="s">
        <v>1</v>
      </c>
      <c r="H36" s="785" t="s">
        <v>2</v>
      </c>
      <c r="I36" s="785"/>
      <c r="J36" s="62" t="s">
        <v>1</v>
      </c>
      <c r="K36" s="785" t="s">
        <v>2</v>
      </c>
      <c r="L36" s="785"/>
      <c r="M36" s="63" t="s">
        <v>1</v>
      </c>
    </row>
    <row r="37" spans="1:13" ht="15" x14ac:dyDescent="0.2">
      <c r="A37" s="41" t="s">
        <v>19</v>
      </c>
      <c r="B37" s="157"/>
      <c r="C37" s="240">
        <f>C31</f>
        <v>261</v>
      </c>
      <c r="D37" s="73">
        <f>SUM('09 Five Reports'!C21+'09 Five Reports'!G24)-'Sept Report'!D41</f>
        <v>190327.59000000003</v>
      </c>
      <c r="E37" s="149"/>
      <c r="F37" s="244">
        <f>F31</f>
        <v>131</v>
      </c>
      <c r="G37" s="11">
        <v>89543.89</v>
      </c>
      <c r="H37" s="157"/>
      <c r="I37" s="240">
        <f>SUM(C37+'Aug Report'!I37)</f>
        <v>566</v>
      </c>
      <c r="J37" s="298">
        <f>SUM(D37+'Aug Report'!J37)</f>
        <v>509333.48000000004</v>
      </c>
      <c r="K37" s="99"/>
      <c r="L37" s="255">
        <f>SUM(F37+'Aug Report'!L37)</f>
        <v>362</v>
      </c>
      <c r="M37" s="262">
        <f>SUM(G37+'Aug Report'!M37)</f>
        <v>372212.60000000003</v>
      </c>
    </row>
    <row r="38" spans="1:13" ht="15" x14ac:dyDescent="0.2">
      <c r="A38" s="41" t="s">
        <v>20</v>
      </c>
      <c r="B38" s="161"/>
      <c r="C38" s="253">
        <f>'09 Five Reports'!J6</f>
        <v>128</v>
      </c>
      <c r="D38" s="73">
        <f>SUM('09 Five Reports'!C22+'09 Five Reports'!G25)</f>
        <v>27188.3</v>
      </c>
      <c r="E38" s="149"/>
      <c r="F38" s="244">
        <v>90</v>
      </c>
      <c r="G38" s="12">
        <v>29421</v>
      </c>
      <c r="H38" s="157"/>
      <c r="I38" s="240">
        <f>SUM(C38+'Aug Report'!I38)</f>
        <v>434</v>
      </c>
      <c r="J38" s="298">
        <f>SUM(D38+'Aug Report'!J38)</f>
        <v>78314.44</v>
      </c>
      <c r="K38" s="99"/>
      <c r="L38" s="255">
        <f>SUM(F38+'Aug Report'!L38)</f>
        <v>314</v>
      </c>
      <c r="M38" s="262">
        <f>SUM(G38+'Aug Report'!M38)</f>
        <v>85909.24</v>
      </c>
    </row>
    <row r="39" spans="1:13" ht="15" x14ac:dyDescent="0.2">
      <c r="A39" s="41" t="s">
        <v>21</v>
      </c>
      <c r="B39" s="161"/>
      <c r="C39" s="253">
        <f>'09 Five Reports'!J8</f>
        <v>59</v>
      </c>
      <c r="D39" s="73">
        <f>SUM('09 Five Reports'!C23)</f>
        <v>13450</v>
      </c>
      <c r="E39" s="149"/>
      <c r="F39" s="244">
        <v>81</v>
      </c>
      <c r="G39" s="11">
        <v>12221</v>
      </c>
      <c r="H39" s="157"/>
      <c r="I39" s="240">
        <f>SUM(C39+'Aug Report'!I39)</f>
        <v>230</v>
      </c>
      <c r="J39" s="298">
        <f>SUM(D39+'Aug Report'!J39)</f>
        <v>40209</v>
      </c>
      <c r="K39" s="99"/>
      <c r="L39" s="255">
        <f>SUM(F39+'Aug Report'!L39)</f>
        <v>226</v>
      </c>
      <c r="M39" s="262">
        <f>SUM(G39+'Aug Report'!M39)</f>
        <v>38905</v>
      </c>
    </row>
    <row r="40" spans="1:13" ht="15" x14ac:dyDescent="0.2">
      <c r="A40" s="41" t="s">
        <v>22</v>
      </c>
      <c r="B40" s="161"/>
      <c r="C40" s="253">
        <f>'09 Five Reports'!J7</f>
        <v>116</v>
      </c>
      <c r="D40" s="73">
        <f>SUM('09 Five Reports'!C24+'09 Five Reports'!G26)</f>
        <v>13188</v>
      </c>
      <c r="E40" s="149"/>
      <c r="F40" s="244">
        <v>119</v>
      </c>
      <c r="G40" s="12">
        <v>12143</v>
      </c>
      <c r="H40" s="157"/>
      <c r="I40" s="240">
        <f>SUM(C40+'Aug Report'!I40)</f>
        <v>349</v>
      </c>
      <c r="J40" s="298">
        <f>SUM(D40+'Aug Report'!J40)</f>
        <v>35128</v>
      </c>
      <c r="K40" s="99"/>
      <c r="L40" s="255">
        <f>SUM(F40+'Aug Report'!L40)</f>
        <v>325</v>
      </c>
      <c r="M40" s="262">
        <f>SUM(G40+'Aug Report'!M40)</f>
        <v>35381</v>
      </c>
    </row>
    <row r="41" spans="1:13" ht="15.75" thickBot="1" x14ac:dyDescent="0.25">
      <c r="A41" s="43" t="s">
        <v>49</v>
      </c>
      <c r="B41" s="167"/>
      <c r="C41" s="254">
        <f>'09 Five Reports'!J5</f>
        <v>6</v>
      </c>
      <c r="D41" s="74">
        <f>SUM('09 Five Reports'!C61+'09 Five Reports'!G66)</f>
        <v>147</v>
      </c>
      <c r="E41" s="150"/>
      <c r="F41" s="245">
        <v>6</v>
      </c>
      <c r="G41" s="11">
        <v>114</v>
      </c>
      <c r="H41" s="157"/>
      <c r="I41" s="240">
        <f>SUM(C41+'Aug Report'!I41)</f>
        <v>23</v>
      </c>
      <c r="J41" s="298">
        <f>SUM(D41+'Aug Report'!J41)</f>
        <v>483</v>
      </c>
      <c r="K41" s="172"/>
      <c r="L41" s="258">
        <f>SUM(F41+'Aug Report'!L41)</f>
        <v>22</v>
      </c>
      <c r="M41" s="263">
        <f>SUM(G41+'Aug Report'!M41)</f>
        <v>399</v>
      </c>
    </row>
    <row r="42" spans="1:13" ht="16.5" thickBot="1" x14ac:dyDescent="0.3">
      <c r="A42" s="64" t="s">
        <v>18</v>
      </c>
      <c r="B42" s="159"/>
      <c r="C42" s="169">
        <f>SUM(C37:C41)</f>
        <v>570</v>
      </c>
      <c r="D42" s="82">
        <f>SUM(D37:D41)</f>
        <v>244300.89</v>
      </c>
      <c r="E42" s="151"/>
      <c r="F42" s="246">
        <f>SUM(F37:F41)</f>
        <v>427</v>
      </c>
      <c r="G42" s="83">
        <f>SUM(G37:G41)</f>
        <v>143442.89000000001</v>
      </c>
      <c r="H42" s="159"/>
      <c r="I42" s="251">
        <f>SUM(I37:I41)</f>
        <v>1602</v>
      </c>
      <c r="J42" s="82">
        <f>SUM(J37:J41)</f>
        <v>663467.92000000004</v>
      </c>
      <c r="K42" s="154"/>
      <c r="L42" s="246">
        <f>SUM(L37:L41)</f>
        <v>1249</v>
      </c>
      <c r="M42" s="174">
        <f>SUM(M37:M41)</f>
        <v>532806.84000000008</v>
      </c>
    </row>
    <row r="43" spans="1:13" ht="15.75" thickBot="1" x14ac:dyDescent="0.25">
      <c r="A43" s="45"/>
      <c r="B43" s="45"/>
      <c r="C43" s="45"/>
      <c r="D43" s="45"/>
      <c r="E43" s="45"/>
      <c r="F43" s="45"/>
      <c r="G43" s="45"/>
      <c r="H43" s="45"/>
      <c r="I43" s="45"/>
      <c r="J43" s="45"/>
      <c r="K43" s="45"/>
      <c r="L43" s="45"/>
      <c r="M43" s="45"/>
    </row>
    <row r="44" spans="1:13"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3" ht="15" x14ac:dyDescent="0.2">
      <c r="A45" s="40" t="s">
        <v>36</v>
      </c>
      <c r="B45" s="179"/>
      <c r="C45" s="252">
        <f>'09 Five Reports'!J26</f>
        <v>35</v>
      </c>
      <c r="D45" s="203">
        <f>SUM('09 Five Reports'!C134+'09 Five Reports'!G140)</f>
        <v>41313</v>
      </c>
      <c r="E45" s="101"/>
      <c r="F45" s="247">
        <v>56</v>
      </c>
      <c r="G45" s="13">
        <v>14946</v>
      </c>
      <c r="H45" s="180"/>
      <c r="I45" s="252">
        <f>SUM(C45+'Aug Report'!I45)</f>
        <v>85</v>
      </c>
      <c r="J45" s="297">
        <f>SUM(D45+'Aug Report'!J45)</f>
        <v>56121</v>
      </c>
      <c r="K45" s="269"/>
      <c r="L45" s="266">
        <f>SUM(F45+'Aug Report'!L45)</f>
        <v>134</v>
      </c>
      <c r="M45" s="284">
        <f>SUM(G45+'Aug Report'!M45)</f>
        <v>37436</v>
      </c>
    </row>
    <row r="46" spans="1:13" ht="15" x14ac:dyDescent="0.2">
      <c r="A46" s="41" t="s">
        <v>35</v>
      </c>
      <c r="B46" s="161"/>
      <c r="C46" s="253">
        <f>'09 Five Reports'!J25</f>
        <v>21</v>
      </c>
      <c r="D46" s="204">
        <f>SUM('09 Five Reports'!C131+'09 Five Reports'!G135)</f>
        <v>12078</v>
      </c>
      <c r="E46" s="97"/>
      <c r="F46" s="248">
        <v>2</v>
      </c>
      <c r="G46" s="14">
        <v>587</v>
      </c>
      <c r="H46" s="93"/>
      <c r="I46" s="253">
        <f>SUM(C46+'Aug Report'!I46)</f>
        <v>51</v>
      </c>
      <c r="J46" s="298">
        <f>SUM(D46+'Aug Report'!J46)</f>
        <v>34813.39</v>
      </c>
      <c r="K46" s="270"/>
      <c r="L46" s="267">
        <f>SUM(F46+'Aug Report'!L46)</f>
        <v>49</v>
      </c>
      <c r="M46" s="262">
        <f>SUM(G46+'Aug Report'!M46)</f>
        <v>47093.55</v>
      </c>
    </row>
    <row r="47" spans="1:13" ht="15" x14ac:dyDescent="0.2">
      <c r="A47" s="41" t="s">
        <v>25</v>
      </c>
      <c r="B47" s="161"/>
      <c r="C47" s="253">
        <f>'09 Five Reports'!J20</f>
        <v>43</v>
      </c>
      <c r="D47" s="204">
        <f>SUM('09 Five Reports'!C81+'09 Five Reports'!G86)</f>
        <v>24198</v>
      </c>
      <c r="E47" s="97"/>
      <c r="F47" s="248">
        <v>79</v>
      </c>
      <c r="G47" s="14">
        <v>40309</v>
      </c>
      <c r="H47" s="93"/>
      <c r="I47" s="253">
        <f>SUM(C47+'Aug Report'!I47)</f>
        <v>66</v>
      </c>
      <c r="J47" s="298">
        <f>SUM(D47+'Aug Report'!J47)</f>
        <v>34587</v>
      </c>
      <c r="K47" s="270"/>
      <c r="L47" s="267">
        <f>SUM(F47+'Aug Report'!L47)</f>
        <v>152</v>
      </c>
      <c r="M47" s="262">
        <f>SUM(G47+'Aug Report'!M47)</f>
        <v>99525</v>
      </c>
    </row>
    <row r="48" spans="1:13" ht="15" x14ac:dyDescent="0.2">
      <c r="A48" s="41" t="s">
        <v>26</v>
      </c>
      <c r="B48" s="157"/>
      <c r="C48" s="240">
        <v>0</v>
      </c>
      <c r="D48" s="204">
        <v>0</v>
      </c>
      <c r="E48" s="97"/>
      <c r="F48" s="248">
        <v>0</v>
      </c>
      <c r="G48" s="14">
        <v>0</v>
      </c>
      <c r="H48" s="93"/>
      <c r="I48" s="253">
        <f>SUM(C48+'Aug Report'!I48)</f>
        <v>1</v>
      </c>
      <c r="J48" s="298">
        <f>SUM(D48+'Aug Report'!J48)</f>
        <v>308</v>
      </c>
      <c r="K48" s="270"/>
      <c r="L48" s="267">
        <f>SUM(F48+'Aug Report'!L48)</f>
        <v>0</v>
      </c>
      <c r="M48" s="262">
        <f>SUM(G48+'Aug Report'!M48)</f>
        <v>0</v>
      </c>
    </row>
    <row r="49" spans="1:13" ht="15" x14ac:dyDescent="0.2">
      <c r="A49" s="41" t="s">
        <v>27</v>
      </c>
      <c r="B49" s="161"/>
      <c r="C49" s="253">
        <f>'09 Five Reports'!J18</f>
        <v>23</v>
      </c>
      <c r="D49" s="204">
        <f>SUM('09 Five Reports'!C75+'09 Five Reports'!G81)</f>
        <v>23587.379999999997</v>
      </c>
      <c r="E49" s="97"/>
      <c r="F49" s="248">
        <v>35</v>
      </c>
      <c r="G49" s="14">
        <v>17004.599999999999</v>
      </c>
      <c r="H49" s="93"/>
      <c r="I49" s="253">
        <f>SUM(C49+'Aug Report'!I49)</f>
        <v>67</v>
      </c>
      <c r="J49" s="298">
        <f>SUM(D49+'Aug Report'!J49)</f>
        <v>120248.99000000002</v>
      </c>
      <c r="K49" s="270"/>
      <c r="L49" s="267">
        <f>SUM(F49+'Aug Report'!L49)</f>
        <v>79</v>
      </c>
      <c r="M49" s="262">
        <f>SUM(G49+'Aug Report'!M49)</f>
        <v>48631.64</v>
      </c>
    </row>
    <row r="50" spans="1:13" ht="15" x14ac:dyDescent="0.2">
      <c r="A50" s="41" t="s">
        <v>28</v>
      </c>
      <c r="B50" s="161"/>
      <c r="C50" s="253">
        <f>'09 Five Reports'!J19</f>
        <v>7</v>
      </c>
      <c r="D50" s="204">
        <f>SUM('09 Five Reports'!C78+'09 Five Reports'!G83)</f>
        <v>434</v>
      </c>
      <c r="E50" s="97"/>
      <c r="F50" s="248">
        <v>4</v>
      </c>
      <c r="G50" s="14">
        <v>319</v>
      </c>
      <c r="H50" s="93"/>
      <c r="I50" s="253">
        <f>SUM(C50+'Aug Report'!I50)</f>
        <v>18</v>
      </c>
      <c r="J50" s="298">
        <f>SUM(D50+'Aug Report'!J50)</f>
        <v>1579</v>
      </c>
      <c r="K50" s="270"/>
      <c r="L50" s="267">
        <f>SUM(F50+'Aug Report'!L50)</f>
        <v>18</v>
      </c>
      <c r="M50" s="262">
        <f>SUM(G50+'Aug Report'!M50)</f>
        <v>1687</v>
      </c>
    </row>
    <row r="51" spans="1:13" ht="15" x14ac:dyDescent="0.2">
      <c r="A51" s="41" t="s">
        <v>3</v>
      </c>
      <c r="B51" s="161"/>
      <c r="C51" s="253">
        <f>'09 Five Reports'!J16</f>
        <v>4</v>
      </c>
      <c r="D51" s="204">
        <f>SUM('09 Five Reports'!C67+'09 Five Reports'!G72)</f>
        <v>2215.6</v>
      </c>
      <c r="E51" s="97"/>
      <c r="F51" s="248">
        <v>5</v>
      </c>
      <c r="G51" s="14">
        <v>0</v>
      </c>
      <c r="H51" s="93"/>
      <c r="I51" s="253">
        <f>SUM(C51+'Aug Report'!I51)</f>
        <v>8</v>
      </c>
      <c r="J51" s="298">
        <f>SUM(D51+'Aug Report'!J51)</f>
        <v>4208.6000000000004</v>
      </c>
      <c r="K51" s="270"/>
      <c r="L51" s="267">
        <f>SUM(F51+'Aug Report'!L51)</f>
        <v>14</v>
      </c>
      <c r="M51" s="262">
        <f>SUM(G51+'Aug Report'!M51)</f>
        <v>937</v>
      </c>
    </row>
    <row r="52" spans="1:13" ht="15" x14ac:dyDescent="0.2">
      <c r="A52" s="41" t="s">
        <v>29</v>
      </c>
      <c r="B52" s="161"/>
      <c r="C52" s="253">
        <f>'09 Five Reports'!J17</f>
        <v>21</v>
      </c>
      <c r="D52" s="204">
        <f>SUM('09 Five Reports'!C70+'09 Five Reports'!G77)</f>
        <v>4347</v>
      </c>
      <c r="E52" s="97"/>
      <c r="F52" s="248">
        <v>22</v>
      </c>
      <c r="G52" s="14">
        <v>618</v>
      </c>
      <c r="H52" s="93"/>
      <c r="I52" s="253">
        <f>SUM(C52+'Aug Report'!I52)</f>
        <v>55</v>
      </c>
      <c r="J52" s="298">
        <f>SUM(D52+'Aug Report'!J52)</f>
        <v>11582</v>
      </c>
      <c r="K52" s="270"/>
      <c r="L52" s="267">
        <f>SUM(F52+'Aug Report'!L52)</f>
        <v>74</v>
      </c>
      <c r="M52" s="262">
        <f>SUM(G52+'Aug Report'!M52)</f>
        <v>2916</v>
      </c>
    </row>
    <row r="53" spans="1:13" ht="15" x14ac:dyDescent="0.2">
      <c r="A53" s="41" t="s">
        <v>30</v>
      </c>
      <c r="B53" s="157"/>
      <c r="C53" s="240">
        <v>0</v>
      </c>
      <c r="D53" s="204">
        <v>0</v>
      </c>
      <c r="E53" s="97"/>
      <c r="F53" s="248">
        <v>0</v>
      </c>
      <c r="G53" s="14">
        <v>0</v>
      </c>
      <c r="H53" s="93"/>
      <c r="I53" s="253">
        <f>SUM(C53+'Aug Report'!I53)</f>
        <v>0</v>
      </c>
      <c r="J53" s="298">
        <f>SUM(D53+'Aug Report'!J53)</f>
        <v>0</v>
      </c>
      <c r="K53" s="270"/>
      <c r="L53" s="267">
        <f>SUM(F53+'Aug Report'!L53)</f>
        <v>0</v>
      </c>
      <c r="M53" s="262">
        <f>SUM(G53+'Aug Report'!M53)</f>
        <v>0</v>
      </c>
    </row>
    <row r="54" spans="1:13" ht="15" x14ac:dyDescent="0.2">
      <c r="A54" s="41" t="s">
        <v>4</v>
      </c>
      <c r="B54" s="161"/>
      <c r="C54" s="253">
        <f>'09 Five Reports'!J24</f>
        <v>16</v>
      </c>
      <c r="D54" s="204">
        <f>SUM('09 Five Reports'!C127+'09 Five Reports'!G133)</f>
        <v>6332</v>
      </c>
      <c r="E54" s="97"/>
      <c r="F54" s="248">
        <v>18</v>
      </c>
      <c r="G54" s="14">
        <v>5344</v>
      </c>
      <c r="H54" s="93"/>
      <c r="I54" s="253">
        <f>SUM(C54+'Aug Report'!I54)</f>
        <v>40</v>
      </c>
      <c r="J54" s="298">
        <f>SUM(D54+'Aug Report'!J54)</f>
        <v>15046</v>
      </c>
      <c r="K54" s="270"/>
      <c r="L54" s="267">
        <f>SUM(F54+'Aug Report'!L54)</f>
        <v>57</v>
      </c>
      <c r="M54" s="262">
        <f>SUM(G54+'Aug Report'!M54)</f>
        <v>15675</v>
      </c>
    </row>
    <row r="55" spans="1:13" ht="15" x14ac:dyDescent="0.2">
      <c r="A55" s="41" t="s">
        <v>31</v>
      </c>
      <c r="B55" s="161"/>
      <c r="C55" s="253">
        <f>'09 Five Reports'!J22</f>
        <v>11</v>
      </c>
      <c r="D55" s="204">
        <f>SUM('09 Five Reports'!C88+'09 Five Reports'!G95)</f>
        <v>1001</v>
      </c>
      <c r="E55" s="97"/>
      <c r="F55" s="248">
        <v>9</v>
      </c>
      <c r="G55" s="14">
        <v>733</v>
      </c>
      <c r="H55" s="93"/>
      <c r="I55" s="253">
        <f>SUM(C55+'Aug Report'!I55)</f>
        <v>39</v>
      </c>
      <c r="J55" s="298">
        <f>SUM(D55+'Aug Report'!J55)</f>
        <v>3353</v>
      </c>
      <c r="K55" s="270"/>
      <c r="L55" s="267">
        <f>SUM(F55+'Aug Report'!L55)</f>
        <v>20</v>
      </c>
      <c r="M55" s="262">
        <f>SUM(G55+'Aug Report'!M55)</f>
        <v>1748</v>
      </c>
    </row>
    <row r="56" spans="1:13" ht="15" x14ac:dyDescent="0.2">
      <c r="A56" s="41" t="s">
        <v>32</v>
      </c>
      <c r="B56" s="161"/>
      <c r="C56" s="253">
        <f>'09 Five Reports'!J33</f>
        <v>6</v>
      </c>
      <c r="D56" s="204">
        <f>SUM('09 Five Reports'!C124+'09 Five Reports'!G128)</f>
        <v>416</v>
      </c>
      <c r="E56" s="97"/>
      <c r="F56" s="248">
        <v>10</v>
      </c>
      <c r="G56" s="14">
        <v>1324</v>
      </c>
      <c r="H56" s="93"/>
      <c r="I56" s="253">
        <f>SUM(C56+'Aug Report'!I56)</f>
        <v>14</v>
      </c>
      <c r="J56" s="298">
        <f>SUM(D56+'Aug Report'!J56)</f>
        <v>4117</v>
      </c>
      <c r="K56" s="270"/>
      <c r="L56" s="267">
        <f>SUM(F56+'Aug Report'!L56)</f>
        <v>23</v>
      </c>
      <c r="M56" s="262">
        <f>SUM(G56+'Aug Report'!M56)</f>
        <v>5612</v>
      </c>
    </row>
    <row r="57" spans="1:13" ht="15" x14ac:dyDescent="0.2">
      <c r="A57" s="430" t="s">
        <v>33</v>
      </c>
      <c r="B57" s="438"/>
      <c r="C57" s="443">
        <f>'09 Five Reports'!J34</f>
        <v>1</v>
      </c>
      <c r="D57" s="439">
        <f>SUM('09 Five Reports'!C138+'09 Five Reports'!G6)</f>
        <v>6514</v>
      </c>
      <c r="E57" s="440"/>
      <c r="F57" s="441">
        <v>1</v>
      </c>
      <c r="G57" s="15">
        <v>749</v>
      </c>
      <c r="H57" s="442"/>
      <c r="I57" s="443">
        <f>SUM(C57+'Aug Report'!I57)</f>
        <v>8</v>
      </c>
      <c r="J57" s="569">
        <f>SUM(D57+'Aug Report'!J57)</f>
        <v>25707</v>
      </c>
      <c r="K57" s="570"/>
      <c r="L57" s="571">
        <f>SUM(F57+'Aug Report'!L57)</f>
        <v>8</v>
      </c>
      <c r="M57" s="572">
        <f>SUM(G57+'Aug Report'!M57)</f>
        <v>10281</v>
      </c>
    </row>
    <row r="58" spans="1:13" ht="15.75" thickBot="1" x14ac:dyDescent="0.25">
      <c r="A58" s="66" t="s">
        <v>165</v>
      </c>
      <c r="B58" s="167"/>
      <c r="C58" s="254">
        <v>0</v>
      </c>
      <c r="D58" s="205">
        <v>0</v>
      </c>
      <c r="E58" s="182"/>
      <c r="F58" s="249"/>
      <c r="G58" s="183"/>
      <c r="H58" s="95"/>
      <c r="I58" s="254"/>
      <c r="J58" s="299"/>
      <c r="K58" s="271"/>
      <c r="L58" s="268"/>
      <c r="M58" s="263"/>
    </row>
    <row r="59" spans="1:13" ht="16.5" thickBot="1" x14ac:dyDescent="0.3">
      <c r="A59" s="67" t="s">
        <v>34</v>
      </c>
      <c r="B59" s="164"/>
      <c r="C59" s="241">
        <f>SUM(C45:C57)</f>
        <v>188</v>
      </c>
      <c r="D59" s="82">
        <f>SUM(D45:D57)</f>
        <v>122435.98000000001</v>
      </c>
      <c r="E59" s="154"/>
      <c r="F59" s="246">
        <f>SUM(F45:F57)</f>
        <v>241</v>
      </c>
      <c r="G59" s="83">
        <f>SUM(G45:G57)</f>
        <v>81933.600000000006</v>
      </c>
      <c r="H59" s="164"/>
      <c r="I59" s="241">
        <f>SUM(I45:I57)</f>
        <v>452</v>
      </c>
      <c r="J59" s="82">
        <f>SUM(J45:J57)</f>
        <v>311670.98</v>
      </c>
      <c r="K59" s="151"/>
      <c r="L59" s="246">
        <f>SUM(L45:L57)</f>
        <v>628</v>
      </c>
      <c r="M59" s="256">
        <f>SUM(M45:M57)</f>
        <v>271542.19</v>
      </c>
    </row>
    <row r="60" spans="1:13" ht="15.75" thickBot="1" x14ac:dyDescent="0.25">
      <c r="A60" s="45"/>
      <c r="B60" s="45"/>
      <c r="C60" s="242"/>
      <c r="D60" s="45"/>
      <c r="E60" s="155"/>
      <c r="F60" s="242"/>
      <c r="G60" s="45"/>
      <c r="H60" s="155"/>
      <c r="I60" s="242"/>
      <c r="J60" s="45"/>
      <c r="K60" s="45"/>
      <c r="L60" s="242"/>
      <c r="M60" s="45"/>
    </row>
    <row r="61" spans="1:13" ht="16.5" thickBot="1" x14ac:dyDescent="0.3">
      <c r="A61" s="68" t="s">
        <v>24</v>
      </c>
      <c r="B61" s="162"/>
      <c r="C61" s="243">
        <f>SUM(C42+C59)</f>
        <v>758</v>
      </c>
      <c r="D61" s="83">
        <f>SUM(D42+D59)</f>
        <v>366736.87</v>
      </c>
      <c r="E61" s="156"/>
      <c r="F61" s="250">
        <f>SUM(F42+F59)</f>
        <v>668</v>
      </c>
      <c r="G61" s="85">
        <f>SUM(G42+G59)</f>
        <v>225376.49000000002</v>
      </c>
      <c r="H61" s="166"/>
      <c r="I61" s="243">
        <f>SUM(I42+I59)</f>
        <v>2054</v>
      </c>
      <c r="J61" s="83">
        <f>SUM(J42+J59)</f>
        <v>975138.9</v>
      </c>
      <c r="K61" s="156"/>
      <c r="L61" s="250">
        <f>SUM(L42+L59)</f>
        <v>1877</v>
      </c>
      <c r="M61" s="86">
        <f>SUM(M42+M59)</f>
        <v>804349.03</v>
      </c>
    </row>
    <row r="62" spans="1:13" ht="15" x14ac:dyDescent="0.2">
      <c r="A62" s="45"/>
      <c r="B62" s="45"/>
      <c r="C62" s="45"/>
      <c r="D62" s="45"/>
      <c r="E62" s="45"/>
      <c r="F62" s="45"/>
      <c r="G62" s="45"/>
      <c r="H62" s="45"/>
      <c r="I62" s="45"/>
      <c r="J62" s="45"/>
      <c r="K62" s="45"/>
      <c r="L62" s="45"/>
      <c r="M62" s="45"/>
    </row>
    <row r="63" spans="1:13" ht="15" x14ac:dyDescent="0.2">
      <c r="A63" s="69" t="s">
        <v>46</v>
      </c>
      <c r="B63" s="69"/>
      <c r="C63" s="69"/>
      <c r="D63" s="69"/>
      <c r="E63" s="69"/>
      <c r="F63" s="69"/>
      <c r="G63" s="69"/>
      <c r="H63" s="69"/>
      <c r="I63" s="69"/>
      <c r="J63" s="69"/>
      <c r="K63" s="45"/>
      <c r="L63" s="45"/>
      <c r="M63" s="45"/>
    </row>
    <row r="64" spans="1:13" ht="15" x14ac:dyDescent="0.2">
      <c r="A64" s="69"/>
      <c r="B64" s="69"/>
      <c r="C64" s="69"/>
      <c r="D64" s="69"/>
      <c r="E64" s="69"/>
      <c r="F64" s="69"/>
      <c r="G64" s="69"/>
      <c r="H64" s="69"/>
      <c r="I64" s="69"/>
      <c r="J64" s="69"/>
      <c r="K64" s="45"/>
      <c r="L64" s="45"/>
      <c r="M64" s="45"/>
    </row>
    <row r="65" spans="1:13" ht="15" x14ac:dyDescent="0.2">
      <c r="A65" s="69" t="s">
        <v>63</v>
      </c>
      <c r="B65" s="69"/>
      <c r="C65" s="69"/>
      <c r="D65" s="69"/>
      <c r="E65" s="69"/>
      <c r="F65" s="69"/>
      <c r="G65" s="69"/>
      <c r="H65" s="69"/>
      <c r="I65" s="69"/>
      <c r="J65" s="69"/>
      <c r="K65" s="45"/>
      <c r="L65" s="45"/>
      <c r="M65"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1" orientation="portrait"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6644-9B2A-4C43-86FD-62E4C1D551B4}">
  <dimension ref="A1:AF269"/>
  <sheetViews>
    <sheetView topLeftCell="F249" zoomScale="92" zoomScaleNormal="92" workbookViewId="0">
      <selection activeCell="K259" sqref="K259:K260"/>
    </sheetView>
  </sheetViews>
  <sheetFormatPr defaultRowHeight="12.75" outlineLevelRow="2" x14ac:dyDescent="0.2"/>
  <cols>
    <col min="1" max="2" width="27.85546875" customWidth="1"/>
    <col min="3" max="3" width="27.28515625" customWidth="1"/>
    <col min="4" max="4" width="25.140625" customWidth="1"/>
    <col min="6" max="6" width="48.28515625" customWidth="1"/>
    <col min="7" max="7" width="32.7109375" customWidth="1"/>
    <col min="8" max="10" width="14.7109375" customWidth="1"/>
    <col min="11" max="11" width="14.7109375" style="721" customWidth="1"/>
    <col min="12" max="12" width="28.7109375" customWidth="1"/>
    <col min="14" max="15" width="23.42578125" customWidth="1"/>
    <col min="19" max="19" width="12.85546875" bestFit="1" customWidth="1"/>
    <col min="21" max="21" width="16" customWidth="1"/>
  </cols>
  <sheetData>
    <row r="1" spans="1:32" ht="38.25" x14ac:dyDescent="0.2">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row>
    <row r="2" spans="1:32" ht="165.75" outlineLevel="2" x14ac:dyDescent="0.2">
      <c r="A2" s="548" t="s">
        <v>67</v>
      </c>
      <c r="B2" s="548" t="s">
        <v>1181</v>
      </c>
      <c r="C2" s="548" t="s">
        <v>68</v>
      </c>
      <c r="D2" s="548"/>
      <c r="E2" s="548"/>
      <c r="F2" s="548" t="s">
        <v>1182</v>
      </c>
      <c r="G2" s="548" t="s">
        <v>1183</v>
      </c>
      <c r="H2" s="550">
        <v>1217363.03</v>
      </c>
      <c r="I2" s="550">
        <v>0</v>
      </c>
      <c r="J2" s="550"/>
      <c r="K2" s="719"/>
      <c r="L2" s="548" t="s">
        <v>179</v>
      </c>
      <c r="M2" s="548"/>
      <c r="N2" s="398">
        <f t="shared" ref="N2" si="0">SUM(H2:I2)</f>
        <v>1217363.03</v>
      </c>
      <c r="O2" s="415">
        <f t="shared" ref="O2" si="1">IF((J2+K2)&gt;0,(J2+K2)-N2,0)</f>
        <v>0</v>
      </c>
      <c r="R2" s="807" t="s">
        <v>175</v>
      </c>
      <c r="S2" s="808"/>
      <c r="T2" s="808"/>
      <c r="U2" s="808"/>
      <c r="V2" s="808"/>
      <c r="W2" s="808"/>
      <c r="X2" s="808"/>
      <c r="Y2" s="808"/>
      <c r="Z2" s="808"/>
      <c r="AA2" s="808"/>
      <c r="AB2" s="808"/>
      <c r="AC2" s="808"/>
      <c r="AD2" s="808"/>
      <c r="AE2" s="808"/>
      <c r="AF2" s="809"/>
    </row>
    <row r="3" spans="1:32" ht="51" outlineLevel="2" x14ac:dyDescent="0.2">
      <c r="A3" s="548" t="s">
        <v>67</v>
      </c>
      <c r="B3" s="548" t="s">
        <v>1191</v>
      </c>
      <c r="C3" s="548" t="s">
        <v>68</v>
      </c>
      <c r="D3" s="548"/>
      <c r="E3" s="548"/>
      <c r="F3" s="548" t="s">
        <v>1192</v>
      </c>
      <c r="G3" s="548" t="s">
        <v>106</v>
      </c>
      <c r="H3" s="550">
        <v>34187</v>
      </c>
      <c r="I3" s="550">
        <v>0</v>
      </c>
      <c r="J3" s="550"/>
      <c r="K3" s="719"/>
      <c r="L3" s="548" t="s">
        <v>1193</v>
      </c>
      <c r="M3" s="548"/>
      <c r="N3" s="398">
        <f t="shared" ref="N3:N67" si="2">SUM(H3:I3)</f>
        <v>34187</v>
      </c>
      <c r="O3" s="415">
        <f t="shared" ref="O3:O67" si="3">IF((J3+K3)&gt;0,(J3+K3)-N3,0)</f>
        <v>0</v>
      </c>
      <c r="R3" s="807" t="s">
        <v>142</v>
      </c>
      <c r="S3" s="809"/>
      <c r="T3" s="807" t="s">
        <v>145</v>
      </c>
      <c r="U3" s="808"/>
      <c r="V3" s="809"/>
      <c r="W3" s="807" t="s">
        <v>146</v>
      </c>
      <c r="X3" s="809"/>
      <c r="Y3" s="807" t="s">
        <v>147</v>
      </c>
      <c r="Z3" s="809"/>
      <c r="AA3" s="548" t="s">
        <v>148</v>
      </c>
      <c r="AB3" s="548" t="s">
        <v>149</v>
      </c>
      <c r="AC3" s="807" t="s">
        <v>150</v>
      </c>
      <c r="AD3" s="809"/>
      <c r="AE3" s="807" t="s">
        <v>151</v>
      </c>
      <c r="AF3" s="809"/>
    </row>
    <row r="4" spans="1:32" ht="127.5" outlineLevel="2" x14ac:dyDescent="0.2">
      <c r="A4" s="548" t="s">
        <v>67</v>
      </c>
      <c r="B4" s="548" t="s">
        <v>1167</v>
      </c>
      <c r="C4" s="548" t="s">
        <v>68</v>
      </c>
      <c r="D4" s="548"/>
      <c r="E4" s="548"/>
      <c r="F4" s="548" t="s">
        <v>1168</v>
      </c>
      <c r="G4" s="548" t="s">
        <v>106</v>
      </c>
      <c r="H4" s="550">
        <v>91000</v>
      </c>
      <c r="I4" s="550">
        <v>0</v>
      </c>
      <c r="J4" s="550"/>
      <c r="K4" s="719"/>
      <c r="L4" s="548" t="s">
        <v>1169</v>
      </c>
      <c r="M4" s="548"/>
      <c r="N4" s="398">
        <f t="shared" si="2"/>
        <v>91000</v>
      </c>
      <c r="O4" s="415">
        <f t="shared" si="3"/>
        <v>0</v>
      </c>
      <c r="R4" s="807" t="s">
        <v>2097</v>
      </c>
      <c r="S4" s="809"/>
      <c r="T4" s="807" t="s">
        <v>2098</v>
      </c>
      <c r="U4" s="808"/>
      <c r="V4" s="809"/>
      <c r="W4" s="807" t="s">
        <v>85</v>
      </c>
      <c r="X4" s="809"/>
      <c r="Y4" s="807">
        <v>1000</v>
      </c>
      <c r="Z4" s="809"/>
      <c r="AA4" s="548"/>
      <c r="AB4" s="548"/>
      <c r="AC4" s="807"/>
      <c r="AD4" s="809"/>
      <c r="AE4" s="807" t="s">
        <v>1293</v>
      </c>
      <c r="AF4" s="809"/>
    </row>
    <row r="5" spans="1:32" ht="63.75" outlineLevel="2" x14ac:dyDescent="0.2">
      <c r="A5" s="548" t="s">
        <v>67</v>
      </c>
      <c r="B5" s="548" t="s">
        <v>1164</v>
      </c>
      <c r="C5" s="548" t="s">
        <v>68</v>
      </c>
      <c r="D5" s="548"/>
      <c r="E5" s="548"/>
      <c r="F5" s="548" t="s">
        <v>1165</v>
      </c>
      <c r="G5" s="548" t="s">
        <v>70</v>
      </c>
      <c r="H5" s="550">
        <v>3635117</v>
      </c>
      <c r="I5" s="550">
        <v>0</v>
      </c>
      <c r="J5" s="550"/>
      <c r="K5" s="719"/>
      <c r="L5" s="548" t="s">
        <v>1166</v>
      </c>
      <c r="M5" s="548"/>
      <c r="N5" s="398">
        <f t="shared" si="2"/>
        <v>3635117</v>
      </c>
      <c r="O5" s="415">
        <f t="shared" si="3"/>
        <v>0</v>
      </c>
      <c r="R5" s="807" t="s">
        <v>2097</v>
      </c>
      <c r="S5" s="809"/>
      <c r="T5" s="807" t="s">
        <v>2098</v>
      </c>
      <c r="U5" s="808"/>
      <c r="V5" s="809"/>
      <c r="W5" s="807" t="s">
        <v>85</v>
      </c>
      <c r="X5" s="809"/>
      <c r="Y5" s="807">
        <v>1000</v>
      </c>
      <c r="Z5" s="809"/>
      <c r="AA5" s="548"/>
      <c r="AB5" s="548"/>
      <c r="AC5" s="807"/>
      <c r="AD5" s="809"/>
      <c r="AE5" s="807" t="s">
        <v>2099</v>
      </c>
      <c r="AF5" s="809"/>
    </row>
    <row r="6" spans="1:32" ht="395.25" outlineLevel="2" x14ac:dyDescent="0.2">
      <c r="A6" s="548" t="s">
        <v>67</v>
      </c>
      <c r="B6" s="548" t="s">
        <v>1173</v>
      </c>
      <c r="C6" s="548" t="s">
        <v>68</v>
      </c>
      <c r="D6" s="548"/>
      <c r="E6" s="548"/>
      <c r="F6" s="548" t="s">
        <v>1174</v>
      </c>
      <c r="G6" s="548" t="s">
        <v>1175</v>
      </c>
      <c r="H6" s="550">
        <v>319915.55</v>
      </c>
      <c r="I6" s="550">
        <v>0</v>
      </c>
      <c r="J6" s="550"/>
      <c r="K6" s="719"/>
      <c r="L6" s="548" t="s">
        <v>1176</v>
      </c>
      <c r="M6" s="548" t="s">
        <v>131</v>
      </c>
      <c r="N6" s="398">
        <f t="shared" si="2"/>
        <v>319915.55</v>
      </c>
      <c r="O6" s="415">
        <f t="shared" si="3"/>
        <v>0</v>
      </c>
      <c r="R6" s="807" t="s">
        <v>2100</v>
      </c>
      <c r="S6" s="809"/>
      <c r="T6" s="807" t="s">
        <v>2101</v>
      </c>
      <c r="U6" s="808"/>
      <c r="V6" s="809"/>
      <c r="W6" s="807" t="s">
        <v>2102</v>
      </c>
      <c r="X6" s="809"/>
      <c r="Y6" s="807">
        <v>5000</v>
      </c>
      <c r="Z6" s="809"/>
      <c r="AA6" s="548"/>
      <c r="AB6" s="548"/>
      <c r="AC6" s="807"/>
      <c r="AD6" s="809"/>
      <c r="AE6" s="807" t="s">
        <v>2103</v>
      </c>
      <c r="AF6" s="809"/>
    </row>
    <row r="7" spans="1:32" ht="38.25" outlineLevel="2" x14ac:dyDescent="0.2">
      <c r="A7" s="548" t="s">
        <v>67</v>
      </c>
      <c r="B7" s="548" t="s">
        <v>1146</v>
      </c>
      <c r="C7" s="548" t="s">
        <v>68</v>
      </c>
      <c r="D7" s="548"/>
      <c r="E7" s="548"/>
      <c r="F7" s="548" t="s">
        <v>1147</v>
      </c>
      <c r="G7" s="548" t="s">
        <v>69</v>
      </c>
      <c r="H7" s="550">
        <v>15000</v>
      </c>
      <c r="I7" s="550">
        <v>0</v>
      </c>
      <c r="J7" s="550"/>
      <c r="K7" s="719"/>
      <c r="L7" s="548" t="s">
        <v>1148</v>
      </c>
      <c r="M7" s="548" t="s">
        <v>131</v>
      </c>
      <c r="N7" s="398">
        <f t="shared" si="2"/>
        <v>15000</v>
      </c>
      <c r="O7" s="415">
        <f t="shared" si="3"/>
        <v>0</v>
      </c>
      <c r="R7" s="807" t="s">
        <v>2104</v>
      </c>
      <c r="S7" s="809"/>
      <c r="T7" s="807" t="s">
        <v>2105</v>
      </c>
      <c r="U7" s="808"/>
      <c r="V7" s="809"/>
      <c r="W7" s="807" t="s">
        <v>1848</v>
      </c>
      <c r="X7" s="809"/>
      <c r="Y7" s="807"/>
      <c r="Z7" s="809"/>
      <c r="AA7" s="548"/>
      <c r="AB7" s="548"/>
      <c r="AC7" s="807"/>
      <c r="AD7" s="809"/>
      <c r="AE7" s="807" t="s">
        <v>1849</v>
      </c>
      <c r="AF7" s="809"/>
    </row>
    <row r="8" spans="1:32" ht="38.25" outlineLevel="2" x14ac:dyDescent="0.2">
      <c r="A8" s="548" t="s">
        <v>67</v>
      </c>
      <c r="B8" s="548" t="s">
        <v>1146</v>
      </c>
      <c r="C8" s="548" t="s">
        <v>68</v>
      </c>
      <c r="D8" s="548"/>
      <c r="E8" s="548"/>
      <c r="F8" s="548" t="s">
        <v>1147</v>
      </c>
      <c r="G8" s="548" t="s">
        <v>69</v>
      </c>
      <c r="H8" s="550"/>
      <c r="I8" s="550"/>
      <c r="J8" s="550"/>
      <c r="K8" s="719"/>
      <c r="L8" s="548" t="s">
        <v>1149</v>
      </c>
      <c r="M8" s="548" t="s">
        <v>131</v>
      </c>
      <c r="N8" s="398">
        <f t="shared" si="2"/>
        <v>0</v>
      </c>
      <c r="O8" s="415">
        <f t="shared" si="3"/>
        <v>0</v>
      </c>
      <c r="X8">
        <v>3</v>
      </c>
      <c r="Y8">
        <f>SUM(Y4:Z6)</f>
        <v>7000</v>
      </c>
    </row>
    <row r="9" spans="1:32" ht="51" outlineLevel="2" x14ac:dyDescent="0.2">
      <c r="A9" s="548" t="s">
        <v>67</v>
      </c>
      <c r="B9" s="548" t="s">
        <v>1177</v>
      </c>
      <c r="C9" s="548" t="s">
        <v>68</v>
      </c>
      <c r="D9" s="548"/>
      <c r="E9" s="548"/>
      <c r="F9" s="548" t="s">
        <v>1178</v>
      </c>
      <c r="G9" s="548" t="s">
        <v>1179</v>
      </c>
      <c r="H9" s="550">
        <v>200000</v>
      </c>
      <c r="I9" s="550">
        <v>0</v>
      </c>
      <c r="J9" s="550"/>
      <c r="K9" s="719"/>
      <c r="L9" s="548" t="s">
        <v>1180</v>
      </c>
      <c r="M9" s="548" t="s">
        <v>131</v>
      </c>
      <c r="N9" s="398">
        <f t="shared" si="2"/>
        <v>200000</v>
      </c>
      <c r="O9" s="415">
        <f t="shared" si="3"/>
        <v>0</v>
      </c>
    </row>
    <row r="10" spans="1:32" ht="63.75" outlineLevel="2" x14ac:dyDescent="0.2">
      <c r="A10" s="548" t="s">
        <v>67</v>
      </c>
      <c r="B10" s="548" t="s">
        <v>1201</v>
      </c>
      <c r="C10" s="548" t="s">
        <v>68</v>
      </c>
      <c r="D10" s="548"/>
      <c r="E10" s="548"/>
      <c r="F10" s="548" t="s">
        <v>1202</v>
      </c>
      <c r="G10" s="548" t="s">
        <v>1203</v>
      </c>
      <c r="H10" s="550">
        <v>8000</v>
      </c>
      <c r="I10" s="550">
        <v>0</v>
      </c>
      <c r="J10" s="550"/>
      <c r="K10" s="719"/>
      <c r="L10" s="548" t="s">
        <v>1204</v>
      </c>
      <c r="M10" s="548"/>
      <c r="N10" s="398">
        <f t="shared" si="2"/>
        <v>8000</v>
      </c>
      <c r="O10" s="415">
        <f t="shared" si="3"/>
        <v>0</v>
      </c>
    </row>
    <row r="11" spans="1:32" ht="114.75" outlineLevel="2" x14ac:dyDescent="0.2">
      <c r="A11" s="548" t="s">
        <v>67</v>
      </c>
      <c r="B11" s="548" t="s">
        <v>1150</v>
      </c>
      <c r="C11" s="548" t="s">
        <v>68</v>
      </c>
      <c r="D11" s="548"/>
      <c r="E11" s="548"/>
      <c r="F11" s="548" t="s">
        <v>1151</v>
      </c>
      <c r="G11" s="548" t="s">
        <v>70</v>
      </c>
      <c r="H11" s="550">
        <v>2081000</v>
      </c>
      <c r="I11" s="550">
        <v>0</v>
      </c>
      <c r="J11" s="550"/>
      <c r="K11" s="719"/>
      <c r="L11" s="548" t="s">
        <v>1152</v>
      </c>
      <c r="M11" s="548"/>
      <c r="N11" s="398">
        <f t="shared" si="2"/>
        <v>2081000</v>
      </c>
      <c r="O11" s="415">
        <f t="shared" si="3"/>
        <v>0</v>
      </c>
    </row>
    <row r="12" spans="1:32" ht="25.5" outlineLevel="2" x14ac:dyDescent="0.2">
      <c r="A12" s="548" t="s">
        <v>67</v>
      </c>
      <c r="B12" s="548" t="s">
        <v>1153</v>
      </c>
      <c r="C12" s="548" t="s">
        <v>68</v>
      </c>
      <c r="D12" s="548"/>
      <c r="E12" s="548"/>
      <c r="F12" s="548" t="s">
        <v>1154</v>
      </c>
      <c r="G12" s="548" t="s">
        <v>1155</v>
      </c>
      <c r="H12" s="550">
        <v>40000</v>
      </c>
      <c r="I12" s="550">
        <v>0</v>
      </c>
      <c r="J12" s="550"/>
      <c r="K12" s="719"/>
      <c r="L12" s="548" t="s">
        <v>1156</v>
      </c>
      <c r="M12" s="548"/>
      <c r="N12" s="398">
        <f t="shared" si="2"/>
        <v>40000</v>
      </c>
      <c r="O12" s="415">
        <f t="shared" si="3"/>
        <v>0</v>
      </c>
    </row>
    <row r="13" spans="1:32" ht="38.25" outlineLevel="2" x14ac:dyDescent="0.2">
      <c r="A13" s="548" t="s">
        <v>67</v>
      </c>
      <c r="B13" s="548" t="s">
        <v>1157</v>
      </c>
      <c r="C13" s="548" t="s">
        <v>68</v>
      </c>
      <c r="D13" s="548"/>
      <c r="E13" s="548"/>
      <c r="F13" s="548" t="s">
        <v>1158</v>
      </c>
      <c r="G13" s="548" t="s">
        <v>1159</v>
      </c>
      <c r="H13" s="550">
        <v>1</v>
      </c>
      <c r="I13" s="550">
        <v>0</v>
      </c>
      <c r="J13" s="550"/>
      <c r="K13" s="719"/>
      <c r="L13" s="548" t="s">
        <v>1160</v>
      </c>
      <c r="M13" s="548"/>
      <c r="N13" s="398">
        <f t="shared" si="2"/>
        <v>1</v>
      </c>
      <c r="O13" s="415">
        <f t="shared" si="3"/>
        <v>0</v>
      </c>
    </row>
    <row r="14" spans="1:32" ht="25.5" outlineLevel="2" x14ac:dyDescent="0.2">
      <c r="A14" s="548" t="s">
        <v>67</v>
      </c>
      <c r="B14" s="548" t="s">
        <v>1187</v>
      </c>
      <c r="C14" s="548" t="s">
        <v>68</v>
      </c>
      <c r="D14" s="548"/>
      <c r="E14" s="548"/>
      <c r="F14" s="548" t="s">
        <v>1188</v>
      </c>
      <c r="G14" s="548" t="s">
        <v>1189</v>
      </c>
      <c r="H14" s="550">
        <v>100000</v>
      </c>
      <c r="I14" s="550">
        <v>0</v>
      </c>
      <c r="J14" s="550"/>
      <c r="K14" s="719"/>
      <c r="L14" s="548" t="s">
        <v>1190</v>
      </c>
      <c r="M14" s="548"/>
      <c r="N14" s="398">
        <f t="shared" si="2"/>
        <v>100000</v>
      </c>
      <c r="O14" s="415">
        <f t="shared" si="3"/>
        <v>0</v>
      </c>
    </row>
    <row r="15" spans="1:32" ht="38.25" outlineLevel="2" x14ac:dyDescent="0.2">
      <c r="A15" s="548" t="s">
        <v>67</v>
      </c>
      <c r="B15" s="548" t="s">
        <v>1170</v>
      </c>
      <c r="C15" s="548" t="s">
        <v>68</v>
      </c>
      <c r="D15" s="548"/>
      <c r="E15" s="548"/>
      <c r="F15" s="548" t="s">
        <v>1171</v>
      </c>
      <c r="G15" s="548" t="s">
        <v>181</v>
      </c>
      <c r="H15" s="550">
        <v>92700</v>
      </c>
      <c r="I15" s="550">
        <v>0</v>
      </c>
      <c r="J15" s="550"/>
      <c r="K15" s="719"/>
      <c r="L15" s="548" t="s">
        <v>1172</v>
      </c>
      <c r="M15" s="548" t="s">
        <v>131</v>
      </c>
      <c r="N15" s="398">
        <f t="shared" si="2"/>
        <v>92700</v>
      </c>
      <c r="O15" s="415">
        <f t="shared" si="3"/>
        <v>0</v>
      </c>
    </row>
    <row r="16" spans="1:32" ht="216.75" outlineLevel="2" x14ac:dyDescent="0.2">
      <c r="A16" s="548" t="s">
        <v>67</v>
      </c>
      <c r="B16" s="548" t="s">
        <v>1161</v>
      </c>
      <c r="C16" s="548" t="s">
        <v>68</v>
      </c>
      <c r="D16" s="548"/>
      <c r="E16" s="548"/>
      <c r="F16" s="548" t="s">
        <v>1162</v>
      </c>
      <c r="G16" s="548" t="s">
        <v>69</v>
      </c>
      <c r="H16" s="550">
        <v>200000</v>
      </c>
      <c r="I16" s="550">
        <v>0</v>
      </c>
      <c r="J16" s="550"/>
      <c r="K16" s="719"/>
      <c r="L16" s="548" t="s">
        <v>1163</v>
      </c>
      <c r="M16" s="548"/>
      <c r="N16" s="398">
        <f t="shared" si="2"/>
        <v>200000</v>
      </c>
      <c r="O16" s="415">
        <f t="shared" si="3"/>
        <v>0</v>
      </c>
    </row>
    <row r="17" spans="1:15" ht="25.5" outlineLevel="2" x14ac:dyDescent="0.2">
      <c r="A17" s="548" t="s">
        <v>67</v>
      </c>
      <c r="B17" s="548" t="s">
        <v>1194</v>
      </c>
      <c r="C17" s="548" t="s">
        <v>68</v>
      </c>
      <c r="D17" s="548"/>
      <c r="E17" s="548"/>
      <c r="F17" s="548" t="s">
        <v>1195</v>
      </c>
      <c r="G17" s="548" t="s">
        <v>70</v>
      </c>
      <c r="H17" s="550">
        <v>267500</v>
      </c>
      <c r="I17" s="550">
        <v>0</v>
      </c>
      <c r="J17" s="550"/>
      <c r="K17" s="719"/>
      <c r="L17" s="548" t="s">
        <v>1196</v>
      </c>
      <c r="M17" s="548"/>
      <c r="N17" s="398">
        <f t="shared" si="2"/>
        <v>267500</v>
      </c>
      <c r="O17" s="415">
        <f t="shared" si="3"/>
        <v>0</v>
      </c>
    </row>
    <row r="18" spans="1:15" ht="38.25" outlineLevel="2" x14ac:dyDescent="0.2">
      <c r="A18" s="548" t="s">
        <v>67</v>
      </c>
      <c r="B18" s="548" t="s">
        <v>1197</v>
      </c>
      <c r="C18" s="548" t="s">
        <v>68</v>
      </c>
      <c r="D18" s="548"/>
      <c r="E18" s="548"/>
      <c r="F18" s="548" t="s">
        <v>1198</v>
      </c>
      <c r="G18" s="548" t="s">
        <v>1199</v>
      </c>
      <c r="H18" s="550">
        <v>15000</v>
      </c>
      <c r="I18" s="550">
        <v>0</v>
      </c>
      <c r="J18" s="550"/>
      <c r="K18" s="719"/>
      <c r="L18" s="548" t="s">
        <v>1200</v>
      </c>
      <c r="M18" s="548"/>
      <c r="N18" s="398">
        <f t="shared" si="2"/>
        <v>15000</v>
      </c>
      <c r="O18" s="415">
        <f t="shared" si="3"/>
        <v>0</v>
      </c>
    </row>
    <row r="19" spans="1:15" ht="25.5" outlineLevel="2" x14ac:dyDescent="0.2">
      <c r="A19" s="548" t="s">
        <v>67</v>
      </c>
      <c r="B19" s="548" t="s">
        <v>1142</v>
      </c>
      <c r="C19" s="548" t="s">
        <v>68</v>
      </c>
      <c r="D19" s="548"/>
      <c r="E19" s="548"/>
      <c r="F19" s="548" t="s">
        <v>1143</v>
      </c>
      <c r="G19" s="548" t="s">
        <v>1144</v>
      </c>
      <c r="H19" s="550">
        <v>20000</v>
      </c>
      <c r="I19" s="550">
        <v>0</v>
      </c>
      <c r="J19" s="550"/>
      <c r="K19" s="719"/>
      <c r="L19" s="548" t="s">
        <v>1145</v>
      </c>
      <c r="M19" s="548"/>
      <c r="N19" s="398">
        <f t="shared" si="2"/>
        <v>20000</v>
      </c>
      <c r="O19" s="415">
        <f t="shared" si="3"/>
        <v>0</v>
      </c>
    </row>
    <row r="20" spans="1:15" ht="38.25" outlineLevel="2" x14ac:dyDescent="0.2">
      <c r="A20" s="548" t="s">
        <v>67</v>
      </c>
      <c r="B20" s="548" t="s">
        <v>1184</v>
      </c>
      <c r="C20" s="548" t="s">
        <v>68</v>
      </c>
      <c r="D20" s="548"/>
      <c r="E20" s="548"/>
      <c r="F20" s="548" t="s">
        <v>1185</v>
      </c>
      <c r="G20" s="548" t="s">
        <v>70</v>
      </c>
      <c r="H20" s="550">
        <v>34790</v>
      </c>
      <c r="I20" s="550">
        <v>0</v>
      </c>
      <c r="J20" s="550"/>
      <c r="K20" s="719"/>
      <c r="L20" s="548" t="s">
        <v>1186</v>
      </c>
      <c r="M20" s="548"/>
      <c r="N20" s="398">
        <f t="shared" si="2"/>
        <v>34790</v>
      </c>
      <c r="O20" s="415">
        <f t="shared" si="3"/>
        <v>0</v>
      </c>
    </row>
    <row r="21" spans="1:15" ht="38.25" outlineLevel="2" x14ac:dyDescent="0.2">
      <c r="A21" s="548" t="s">
        <v>67</v>
      </c>
      <c r="B21" s="548" t="s">
        <v>1205</v>
      </c>
      <c r="C21" s="548" t="s">
        <v>68</v>
      </c>
      <c r="D21" s="548" t="s">
        <v>76</v>
      </c>
      <c r="E21" s="548"/>
      <c r="F21" s="548" t="s">
        <v>1206</v>
      </c>
      <c r="G21" s="548" t="s">
        <v>69</v>
      </c>
      <c r="H21" s="550">
        <v>250000</v>
      </c>
      <c r="I21" s="550">
        <v>0</v>
      </c>
      <c r="J21" s="550"/>
      <c r="K21" s="719"/>
      <c r="L21" s="548" t="s">
        <v>1207</v>
      </c>
      <c r="M21" s="548" t="s">
        <v>2106</v>
      </c>
      <c r="N21" s="398">
        <f t="shared" si="2"/>
        <v>250000</v>
      </c>
      <c r="O21" s="415">
        <f t="shared" si="3"/>
        <v>0</v>
      </c>
    </row>
    <row r="22" spans="1:15" ht="165.75" outlineLevel="2" x14ac:dyDescent="0.2">
      <c r="A22" s="548" t="s">
        <v>67</v>
      </c>
      <c r="B22" s="548" t="s">
        <v>1208</v>
      </c>
      <c r="C22" s="548" t="s">
        <v>71</v>
      </c>
      <c r="D22" s="548"/>
      <c r="E22" s="548"/>
      <c r="F22" s="548" t="s">
        <v>1209</v>
      </c>
      <c r="G22" s="548" t="s">
        <v>78</v>
      </c>
      <c r="H22" s="550">
        <v>7500</v>
      </c>
      <c r="I22" s="550">
        <v>0</v>
      </c>
      <c r="J22" s="550"/>
      <c r="K22" s="719"/>
      <c r="L22" s="548" t="s">
        <v>1210</v>
      </c>
      <c r="M22" s="548"/>
      <c r="N22" s="398">
        <f t="shared" si="2"/>
        <v>7500</v>
      </c>
      <c r="O22" s="415">
        <f t="shared" si="3"/>
        <v>0</v>
      </c>
    </row>
    <row r="23" spans="1:15" ht="51" outlineLevel="2" x14ac:dyDescent="0.2">
      <c r="A23" s="548" t="s">
        <v>67</v>
      </c>
      <c r="B23" s="548" t="s">
        <v>1238</v>
      </c>
      <c r="C23" s="548" t="s">
        <v>71</v>
      </c>
      <c r="D23" s="548"/>
      <c r="E23" s="548"/>
      <c r="F23" s="548" t="s">
        <v>1239</v>
      </c>
      <c r="G23" s="548" t="s">
        <v>134</v>
      </c>
      <c r="H23" s="550">
        <v>67295</v>
      </c>
      <c r="I23" s="550">
        <v>0</v>
      </c>
      <c r="J23" s="550"/>
      <c r="K23" s="719"/>
      <c r="L23" s="548" t="s">
        <v>1240</v>
      </c>
      <c r="M23" s="548"/>
      <c r="N23" s="398">
        <f t="shared" si="2"/>
        <v>67295</v>
      </c>
      <c r="O23" s="415">
        <f t="shared" si="3"/>
        <v>0</v>
      </c>
    </row>
    <row r="24" spans="1:15" ht="63.75" outlineLevel="2" x14ac:dyDescent="0.2">
      <c r="A24" s="548" t="s">
        <v>67</v>
      </c>
      <c r="B24" s="548" t="s">
        <v>1250</v>
      </c>
      <c r="C24" s="548" t="s">
        <v>71</v>
      </c>
      <c r="D24" s="548"/>
      <c r="E24" s="548"/>
      <c r="F24" s="548" t="s">
        <v>1251</v>
      </c>
      <c r="G24" s="548" t="s">
        <v>107</v>
      </c>
      <c r="H24" s="550">
        <v>45000</v>
      </c>
      <c r="I24" s="550">
        <v>0</v>
      </c>
      <c r="J24" s="550"/>
      <c r="K24" s="719"/>
      <c r="L24" s="548" t="s">
        <v>1252</v>
      </c>
      <c r="M24" s="548"/>
      <c r="N24" s="398">
        <f t="shared" si="2"/>
        <v>45000</v>
      </c>
      <c r="O24" s="415">
        <f t="shared" si="3"/>
        <v>0</v>
      </c>
    </row>
    <row r="25" spans="1:15" ht="51" outlineLevel="2" x14ac:dyDescent="0.2">
      <c r="A25" s="548" t="s">
        <v>67</v>
      </c>
      <c r="B25" s="548" t="s">
        <v>1256</v>
      </c>
      <c r="C25" s="548" t="s">
        <v>71</v>
      </c>
      <c r="D25" s="548"/>
      <c r="E25" s="548"/>
      <c r="F25" s="548" t="s">
        <v>1257</v>
      </c>
      <c r="G25" s="548" t="s">
        <v>72</v>
      </c>
      <c r="H25" s="550">
        <v>19000</v>
      </c>
      <c r="I25" s="550">
        <v>0</v>
      </c>
      <c r="J25" s="550"/>
      <c r="K25" s="719"/>
      <c r="L25" s="548" t="s">
        <v>1258</v>
      </c>
      <c r="M25" s="548"/>
      <c r="N25" s="398">
        <f t="shared" si="2"/>
        <v>19000</v>
      </c>
      <c r="O25" s="415">
        <f t="shared" si="3"/>
        <v>0</v>
      </c>
    </row>
    <row r="26" spans="1:15" ht="89.25" outlineLevel="2" x14ac:dyDescent="0.2">
      <c r="A26" s="548" t="s">
        <v>67</v>
      </c>
      <c r="B26" s="548" t="s">
        <v>1232</v>
      </c>
      <c r="C26" s="548" t="s">
        <v>71</v>
      </c>
      <c r="D26" s="548"/>
      <c r="E26" s="548"/>
      <c r="F26" s="548" t="s">
        <v>1233</v>
      </c>
      <c r="G26" s="548" t="s">
        <v>72</v>
      </c>
      <c r="H26" s="550">
        <v>110000</v>
      </c>
      <c r="I26" s="550">
        <v>0</v>
      </c>
      <c r="J26" s="550"/>
      <c r="K26" s="719"/>
      <c r="L26" s="548" t="s">
        <v>1234</v>
      </c>
      <c r="M26" s="548"/>
      <c r="N26" s="398">
        <f t="shared" si="2"/>
        <v>110000</v>
      </c>
      <c r="O26" s="415">
        <f t="shared" si="3"/>
        <v>0</v>
      </c>
    </row>
    <row r="27" spans="1:15" ht="89.25" outlineLevel="2" x14ac:dyDescent="0.2">
      <c r="A27" s="548" t="s">
        <v>67</v>
      </c>
      <c r="B27" s="548" t="s">
        <v>1244</v>
      </c>
      <c r="C27" s="548" t="s">
        <v>71</v>
      </c>
      <c r="D27" s="548"/>
      <c r="E27" s="548"/>
      <c r="F27" s="548" t="s">
        <v>1245</v>
      </c>
      <c r="G27" s="548" t="s">
        <v>154</v>
      </c>
      <c r="H27" s="550">
        <v>53900</v>
      </c>
      <c r="I27" s="550">
        <v>0</v>
      </c>
      <c r="J27" s="550"/>
      <c r="K27" s="719"/>
      <c r="L27" s="548" t="s">
        <v>1246</v>
      </c>
      <c r="M27" s="548"/>
      <c r="N27" s="398">
        <f t="shared" si="2"/>
        <v>53900</v>
      </c>
      <c r="O27" s="415">
        <f t="shared" si="3"/>
        <v>0</v>
      </c>
    </row>
    <row r="28" spans="1:15" ht="63.75" outlineLevel="2" x14ac:dyDescent="0.2">
      <c r="A28" s="548" t="s">
        <v>67</v>
      </c>
      <c r="B28" s="548" t="s">
        <v>1247</v>
      </c>
      <c r="C28" s="548" t="s">
        <v>71</v>
      </c>
      <c r="D28" s="548"/>
      <c r="E28" s="548"/>
      <c r="F28" s="548" t="s">
        <v>1248</v>
      </c>
      <c r="G28" s="548" t="s">
        <v>72</v>
      </c>
      <c r="H28" s="550">
        <v>35000</v>
      </c>
      <c r="I28" s="550">
        <v>0</v>
      </c>
      <c r="J28" s="550"/>
      <c r="K28" s="719"/>
      <c r="L28" s="548" t="s">
        <v>1249</v>
      </c>
      <c r="M28" s="548"/>
      <c r="N28" s="398">
        <f t="shared" si="2"/>
        <v>35000</v>
      </c>
      <c r="O28" s="415">
        <f t="shared" si="3"/>
        <v>0</v>
      </c>
    </row>
    <row r="29" spans="1:15" ht="51" outlineLevel="2" x14ac:dyDescent="0.2">
      <c r="A29" s="548" t="s">
        <v>67</v>
      </c>
      <c r="B29" s="548" t="s">
        <v>1241</v>
      </c>
      <c r="C29" s="548" t="s">
        <v>71</v>
      </c>
      <c r="D29" s="548"/>
      <c r="E29" s="548"/>
      <c r="F29" s="548" t="s">
        <v>1242</v>
      </c>
      <c r="G29" s="548" t="s">
        <v>107</v>
      </c>
      <c r="H29" s="550">
        <v>29000</v>
      </c>
      <c r="I29" s="550">
        <v>0</v>
      </c>
      <c r="J29" s="550"/>
      <c r="K29" s="719"/>
      <c r="L29" s="548" t="s">
        <v>1243</v>
      </c>
      <c r="M29" s="548"/>
      <c r="N29" s="398">
        <f t="shared" si="2"/>
        <v>29000</v>
      </c>
      <c r="O29" s="415">
        <f t="shared" si="3"/>
        <v>0</v>
      </c>
    </row>
    <row r="30" spans="1:15" ht="89.25" outlineLevel="2" x14ac:dyDescent="0.2">
      <c r="A30" s="548" t="s">
        <v>67</v>
      </c>
      <c r="B30" s="548" t="s">
        <v>1235</v>
      </c>
      <c r="C30" s="548" t="s">
        <v>71</v>
      </c>
      <c r="D30" s="548"/>
      <c r="E30" s="548"/>
      <c r="F30" s="548" t="s">
        <v>1236</v>
      </c>
      <c r="G30" s="548" t="s">
        <v>72</v>
      </c>
      <c r="H30" s="550">
        <v>170000</v>
      </c>
      <c r="I30" s="550">
        <v>0</v>
      </c>
      <c r="J30" s="550"/>
      <c r="K30" s="719"/>
      <c r="L30" s="548" t="s">
        <v>1237</v>
      </c>
      <c r="M30" s="548"/>
      <c r="N30" s="398">
        <f t="shared" si="2"/>
        <v>170000</v>
      </c>
      <c r="O30" s="415">
        <f t="shared" si="3"/>
        <v>0</v>
      </c>
    </row>
    <row r="31" spans="1:15" ht="38.25" outlineLevel="2" x14ac:dyDescent="0.2">
      <c r="A31" s="548" t="s">
        <v>67</v>
      </c>
      <c r="B31" s="548" t="s">
        <v>1281</v>
      </c>
      <c r="C31" s="548" t="s">
        <v>71</v>
      </c>
      <c r="D31" s="548"/>
      <c r="E31" s="548"/>
      <c r="F31" s="548" t="s">
        <v>1282</v>
      </c>
      <c r="G31" s="548" t="s">
        <v>697</v>
      </c>
      <c r="H31" s="550">
        <v>25000</v>
      </c>
      <c r="I31" s="550">
        <v>0</v>
      </c>
      <c r="J31" s="550"/>
      <c r="K31" s="719"/>
      <c r="L31" s="548" t="s">
        <v>1283</v>
      </c>
      <c r="M31" s="548"/>
      <c r="N31" s="398">
        <f t="shared" si="2"/>
        <v>25000</v>
      </c>
      <c r="O31" s="415">
        <f t="shared" si="3"/>
        <v>0</v>
      </c>
    </row>
    <row r="32" spans="1:15" ht="63.75" outlineLevel="2" x14ac:dyDescent="0.2">
      <c r="A32" s="548" t="s">
        <v>67</v>
      </c>
      <c r="B32" s="548" t="s">
        <v>1211</v>
      </c>
      <c r="C32" s="548" t="s">
        <v>71</v>
      </c>
      <c r="D32" s="548"/>
      <c r="E32" s="548"/>
      <c r="F32" s="548" t="s">
        <v>1212</v>
      </c>
      <c r="G32" s="548" t="s">
        <v>72</v>
      </c>
      <c r="H32" s="550">
        <v>50000</v>
      </c>
      <c r="I32" s="550">
        <v>0</v>
      </c>
      <c r="J32" s="550"/>
      <c r="K32" s="719"/>
      <c r="L32" s="548" t="s">
        <v>1213</v>
      </c>
      <c r="M32" s="548" t="s">
        <v>2106</v>
      </c>
      <c r="N32" s="398">
        <f t="shared" si="2"/>
        <v>50000</v>
      </c>
      <c r="O32" s="415">
        <f t="shared" si="3"/>
        <v>0</v>
      </c>
    </row>
    <row r="33" spans="1:15" ht="63.75" outlineLevel="2" x14ac:dyDescent="0.2">
      <c r="A33" s="548" t="s">
        <v>67</v>
      </c>
      <c r="B33" s="548" t="s">
        <v>1214</v>
      </c>
      <c r="C33" s="548" t="s">
        <v>71</v>
      </c>
      <c r="D33" s="548"/>
      <c r="E33" s="548"/>
      <c r="F33" s="548" t="s">
        <v>1212</v>
      </c>
      <c r="G33" s="548" t="s">
        <v>72</v>
      </c>
      <c r="H33" s="550">
        <v>50000</v>
      </c>
      <c r="I33" s="550">
        <v>0</v>
      </c>
      <c r="J33" s="550"/>
      <c r="K33" s="719"/>
      <c r="L33" s="548" t="s">
        <v>1215</v>
      </c>
      <c r="M33" s="548" t="s">
        <v>2106</v>
      </c>
      <c r="N33" s="398">
        <f t="shared" si="2"/>
        <v>50000</v>
      </c>
      <c r="O33" s="415">
        <f t="shared" si="3"/>
        <v>0</v>
      </c>
    </row>
    <row r="34" spans="1:15" ht="63.75" outlineLevel="2" x14ac:dyDescent="0.2">
      <c r="A34" s="548" t="s">
        <v>67</v>
      </c>
      <c r="B34" s="548" t="s">
        <v>1216</v>
      </c>
      <c r="C34" s="548" t="s">
        <v>71</v>
      </c>
      <c r="D34" s="548"/>
      <c r="E34" s="548"/>
      <c r="F34" s="548" t="s">
        <v>1217</v>
      </c>
      <c r="G34" s="548" t="s">
        <v>72</v>
      </c>
      <c r="H34" s="550">
        <v>80000</v>
      </c>
      <c r="I34" s="550">
        <v>0</v>
      </c>
      <c r="J34" s="550"/>
      <c r="K34" s="719"/>
      <c r="L34" s="548" t="s">
        <v>1218</v>
      </c>
      <c r="M34" s="548" t="s">
        <v>2106</v>
      </c>
      <c r="N34" s="398">
        <f t="shared" si="2"/>
        <v>80000</v>
      </c>
      <c r="O34" s="415">
        <f t="shared" si="3"/>
        <v>0</v>
      </c>
    </row>
    <row r="35" spans="1:15" ht="63.75" outlineLevel="2" x14ac:dyDescent="0.2">
      <c r="A35" s="548" t="s">
        <v>67</v>
      </c>
      <c r="B35" s="548" t="s">
        <v>1219</v>
      </c>
      <c r="C35" s="548" t="s">
        <v>71</v>
      </c>
      <c r="D35" s="548"/>
      <c r="E35" s="548"/>
      <c r="F35" s="548" t="s">
        <v>1220</v>
      </c>
      <c r="G35" s="548" t="s">
        <v>72</v>
      </c>
      <c r="H35" s="550">
        <v>45000</v>
      </c>
      <c r="I35" s="550">
        <v>0</v>
      </c>
      <c r="J35" s="550"/>
      <c r="K35" s="719"/>
      <c r="L35" s="548" t="s">
        <v>1221</v>
      </c>
      <c r="M35" s="548"/>
      <c r="N35" s="398">
        <f t="shared" si="2"/>
        <v>45000</v>
      </c>
      <c r="O35" s="415">
        <f t="shared" si="3"/>
        <v>0</v>
      </c>
    </row>
    <row r="36" spans="1:15" ht="63.75" outlineLevel="2" x14ac:dyDescent="0.2">
      <c r="A36" s="548" t="s">
        <v>67</v>
      </c>
      <c r="B36" s="548" t="s">
        <v>1222</v>
      </c>
      <c r="C36" s="548" t="s">
        <v>71</v>
      </c>
      <c r="D36" s="548"/>
      <c r="E36" s="548"/>
      <c r="F36" s="548" t="s">
        <v>1217</v>
      </c>
      <c r="G36" s="548" t="s">
        <v>72</v>
      </c>
      <c r="H36" s="550">
        <v>78000</v>
      </c>
      <c r="I36" s="550">
        <v>0</v>
      </c>
      <c r="J36" s="550"/>
      <c r="K36" s="719"/>
      <c r="L36" s="548" t="s">
        <v>1223</v>
      </c>
      <c r="M36" s="548"/>
      <c r="N36" s="398">
        <f t="shared" si="2"/>
        <v>78000</v>
      </c>
      <c r="O36" s="415">
        <f t="shared" si="3"/>
        <v>0</v>
      </c>
    </row>
    <row r="37" spans="1:15" ht="63.75" outlineLevel="2" x14ac:dyDescent="0.2">
      <c r="A37" s="548" t="s">
        <v>67</v>
      </c>
      <c r="B37" s="548" t="s">
        <v>1224</v>
      </c>
      <c r="C37" s="548" t="s">
        <v>71</v>
      </c>
      <c r="D37" s="548"/>
      <c r="E37" s="548"/>
      <c r="F37" s="548" t="s">
        <v>1225</v>
      </c>
      <c r="G37" s="548" t="s">
        <v>72</v>
      </c>
      <c r="H37" s="550">
        <v>30000</v>
      </c>
      <c r="I37" s="550">
        <v>0</v>
      </c>
      <c r="J37" s="550"/>
      <c r="K37" s="719"/>
      <c r="L37" s="548" t="s">
        <v>1226</v>
      </c>
      <c r="M37" s="548"/>
      <c r="N37" s="398">
        <f t="shared" si="2"/>
        <v>30000</v>
      </c>
      <c r="O37" s="415">
        <f t="shared" si="3"/>
        <v>0</v>
      </c>
    </row>
    <row r="38" spans="1:15" ht="63.75" outlineLevel="2" x14ac:dyDescent="0.2">
      <c r="A38" s="548" t="s">
        <v>67</v>
      </c>
      <c r="B38" s="548" t="s">
        <v>1227</v>
      </c>
      <c r="C38" s="548" t="s">
        <v>71</v>
      </c>
      <c r="D38" s="548"/>
      <c r="E38" s="548"/>
      <c r="F38" s="548" t="s">
        <v>1228</v>
      </c>
      <c r="G38" s="548" t="s">
        <v>72</v>
      </c>
      <c r="H38" s="550">
        <v>19000</v>
      </c>
      <c r="I38" s="550">
        <v>0</v>
      </c>
      <c r="J38" s="550"/>
      <c r="K38" s="719"/>
      <c r="L38" s="548" t="s">
        <v>1229</v>
      </c>
      <c r="M38" s="548"/>
      <c r="N38" s="398">
        <f t="shared" si="2"/>
        <v>19000</v>
      </c>
      <c r="O38" s="415">
        <f t="shared" si="3"/>
        <v>0</v>
      </c>
    </row>
    <row r="39" spans="1:15" ht="63.75" outlineLevel="2" x14ac:dyDescent="0.2">
      <c r="A39" s="548" t="s">
        <v>67</v>
      </c>
      <c r="B39" s="548" t="s">
        <v>1230</v>
      </c>
      <c r="C39" s="548" t="s">
        <v>71</v>
      </c>
      <c r="D39" s="548"/>
      <c r="E39" s="548"/>
      <c r="F39" s="548" t="s">
        <v>1228</v>
      </c>
      <c r="G39" s="548" t="s">
        <v>72</v>
      </c>
      <c r="H39" s="550">
        <v>19000</v>
      </c>
      <c r="I39" s="550">
        <v>0</v>
      </c>
      <c r="J39" s="550"/>
      <c r="K39" s="719"/>
      <c r="L39" s="548" t="s">
        <v>1231</v>
      </c>
      <c r="M39" s="548"/>
      <c r="N39" s="398">
        <f t="shared" si="2"/>
        <v>19000</v>
      </c>
      <c r="O39" s="415">
        <f t="shared" si="3"/>
        <v>0</v>
      </c>
    </row>
    <row r="40" spans="1:15" ht="76.5" outlineLevel="2" x14ac:dyDescent="0.2">
      <c r="A40" s="548" t="s">
        <v>67</v>
      </c>
      <c r="B40" s="548" t="s">
        <v>1259</v>
      </c>
      <c r="C40" s="548" t="s">
        <v>71</v>
      </c>
      <c r="D40" s="548"/>
      <c r="E40" s="548"/>
      <c r="F40" s="548" t="s">
        <v>1260</v>
      </c>
      <c r="G40" s="548" t="s">
        <v>130</v>
      </c>
      <c r="H40" s="550">
        <v>125000</v>
      </c>
      <c r="I40" s="550">
        <v>0</v>
      </c>
      <c r="J40" s="550"/>
      <c r="K40" s="719"/>
      <c r="L40" s="548" t="s">
        <v>1261</v>
      </c>
      <c r="M40" s="548"/>
      <c r="N40" s="398">
        <f t="shared" si="2"/>
        <v>125000</v>
      </c>
      <c r="O40" s="415">
        <f t="shared" si="3"/>
        <v>0</v>
      </c>
    </row>
    <row r="41" spans="1:15" ht="89.25" outlineLevel="2" x14ac:dyDescent="0.2">
      <c r="A41" s="548" t="s">
        <v>67</v>
      </c>
      <c r="B41" s="548" t="s">
        <v>1253</v>
      </c>
      <c r="C41" s="548" t="s">
        <v>71</v>
      </c>
      <c r="D41" s="548"/>
      <c r="E41" s="548"/>
      <c r="F41" s="548" t="s">
        <v>1254</v>
      </c>
      <c r="G41" s="548" t="s">
        <v>101</v>
      </c>
      <c r="H41" s="550">
        <v>30000</v>
      </c>
      <c r="I41" s="550">
        <v>0</v>
      </c>
      <c r="J41" s="550"/>
      <c r="K41" s="719"/>
      <c r="L41" s="548" t="s">
        <v>1255</v>
      </c>
      <c r="M41" s="548"/>
      <c r="N41" s="398">
        <f t="shared" si="2"/>
        <v>30000</v>
      </c>
      <c r="O41" s="415">
        <f t="shared" si="3"/>
        <v>0</v>
      </c>
    </row>
    <row r="42" spans="1:15" ht="51" outlineLevel="2" x14ac:dyDescent="0.2">
      <c r="A42" s="548" t="s">
        <v>67</v>
      </c>
      <c r="B42" s="548" t="s">
        <v>1288</v>
      </c>
      <c r="C42" s="548" t="s">
        <v>71</v>
      </c>
      <c r="D42" s="548"/>
      <c r="E42" s="548"/>
      <c r="F42" s="548" t="s">
        <v>1289</v>
      </c>
      <c r="G42" s="548" t="s">
        <v>81</v>
      </c>
      <c r="H42" s="550">
        <v>40000</v>
      </c>
      <c r="I42" s="550">
        <v>0</v>
      </c>
      <c r="J42" s="550"/>
      <c r="K42" s="719"/>
      <c r="L42" s="548" t="s">
        <v>1290</v>
      </c>
      <c r="M42" s="548"/>
      <c r="N42" s="398">
        <f t="shared" si="2"/>
        <v>40000</v>
      </c>
      <c r="O42" s="415">
        <f t="shared" si="3"/>
        <v>0</v>
      </c>
    </row>
    <row r="43" spans="1:15" ht="165.75" outlineLevel="2" x14ac:dyDescent="0.2">
      <c r="A43" s="548" t="s">
        <v>67</v>
      </c>
      <c r="B43" s="548" t="s">
        <v>1284</v>
      </c>
      <c r="C43" s="548" t="s">
        <v>71</v>
      </c>
      <c r="D43" s="548"/>
      <c r="E43" s="548"/>
      <c r="F43" s="548" t="s">
        <v>1285</v>
      </c>
      <c r="G43" s="548" t="s">
        <v>1286</v>
      </c>
      <c r="H43" s="550">
        <v>240000</v>
      </c>
      <c r="I43" s="550">
        <v>0</v>
      </c>
      <c r="J43" s="550"/>
      <c r="K43" s="719"/>
      <c r="L43" s="548" t="s">
        <v>1287</v>
      </c>
      <c r="M43" s="548"/>
      <c r="N43" s="398">
        <f t="shared" si="2"/>
        <v>240000</v>
      </c>
      <c r="O43" s="415">
        <f t="shared" si="3"/>
        <v>0</v>
      </c>
    </row>
    <row r="44" spans="1:15" ht="51" outlineLevel="2" x14ac:dyDescent="0.2">
      <c r="A44" s="548" t="s">
        <v>67</v>
      </c>
      <c r="B44" s="548" t="s">
        <v>1262</v>
      </c>
      <c r="C44" s="548" t="s">
        <v>71</v>
      </c>
      <c r="D44" s="548"/>
      <c r="E44" s="548"/>
      <c r="F44" s="548" t="s">
        <v>1263</v>
      </c>
      <c r="G44" s="548" t="s">
        <v>697</v>
      </c>
      <c r="H44" s="550">
        <v>25000</v>
      </c>
      <c r="I44" s="550">
        <v>0</v>
      </c>
      <c r="J44" s="550"/>
      <c r="K44" s="719"/>
      <c r="L44" s="548" t="s">
        <v>1264</v>
      </c>
      <c r="M44" s="548"/>
      <c r="N44" s="398">
        <f t="shared" si="2"/>
        <v>25000</v>
      </c>
      <c r="O44" s="415">
        <f t="shared" si="3"/>
        <v>0</v>
      </c>
    </row>
    <row r="45" spans="1:15" ht="51" outlineLevel="2" x14ac:dyDescent="0.2">
      <c r="A45" s="548" t="s">
        <v>67</v>
      </c>
      <c r="B45" s="548" t="s">
        <v>1265</v>
      </c>
      <c r="C45" s="548" t="s">
        <v>71</v>
      </c>
      <c r="D45" s="548"/>
      <c r="E45" s="548"/>
      <c r="F45" s="548" t="s">
        <v>1266</v>
      </c>
      <c r="G45" s="548" t="s">
        <v>697</v>
      </c>
      <c r="H45" s="550">
        <v>25000</v>
      </c>
      <c r="I45" s="550">
        <v>0</v>
      </c>
      <c r="J45" s="550"/>
      <c r="K45" s="719"/>
      <c r="L45" s="548" t="s">
        <v>1267</v>
      </c>
      <c r="M45" s="548"/>
      <c r="N45" s="398">
        <f t="shared" si="2"/>
        <v>25000</v>
      </c>
      <c r="O45" s="415">
        <f t="shared" si="3"/>
        <v>0</v>
      </c>
    </row>
    <row r="46" spans="1:15" ht="51" outlineLevel="2" x14ac:dyDescent="0.2">
      <c r="A46" s="548" t="s">
        <v>67</v>
      </c>
      <c r="B46" s="548" t="s">
        <v>1268</v>
      </c>
      <c r="C46" s="548" t="s">
        <v>71</v>
      </c>
      <c r="D46" s="548"/>
      <c r="E46" s="548"/>
      <c r="F46" s="548" t="s">
        <v>1269</v>
      </c>
      <c r="G46" s="548" t="s">
        <v>697</v>
      </c>
      <c r="H46" s="550">
        <v>25000</v>
      </c>
      <c r="I46" s="550">
        <v>0</v>
      </c>
      <c r="J46" s="550"/>
      <c r="K46" s="719"/>
      <c r="L46" s="548" t="s">
        <v>1270</v>
      </c>
      <c r="M46" s="548"/>
      <c r="N46" s="398">
        <f t="shared" si="2"/>
        <v>25000</v>
      </c>
      <c r="O46" s="415">
        <f t="shared" si="3"/>
        <v>0</v>
      </c>
    </row>
    <row r="47" spans="1:15" ht="51" outlineLevel="2" x14ac:dyDescent="0.2">
      <c r="A47" s="548" t="s">
        <v>67</v>
      </c>
      <c r="B47" s="548" t="s">
        <v>1271</v>
      </c>
      <c r="C47" s="548" t="s">
        <v>71</v>
      </c>
      <c r="D47" s="548"/>
      <c r="E47" s="548"/>
      <c r="F47" s="548" t="s">
        <v>1272</v>
      </c>
      <c r="G47" s="548" t="s">
        <v>697</v>
      </c>
      <c r="H47" s="550">
        <v>25000</v>
      </c>
      <c r="I47" s="550">
        <v>0</v>
      </c>
      <c r="J47" s="550"/>
      <c r="K47" s="719"/>
      <c r="L47" s="548" t="s">
        <v>1273</v>
      </c>
      <c r="M47" s="548"/>
      <c r="N47" s="398">
        <f t="shared" si="2"/>
        <v>25000</v>
      </c>
      <c r="O47" s="415">
        <f t="shared" si="3"/>
        <v>0</v>
      </c>
    </row>
    <row r="48" spans="1:15" ht="51" outlineLevel="2" x14ac:dyDescent="0.2">
      <c r="A48" s="548" t="s">
        <v>67</v>
      </c>
      <c r="B48" s="548" t="s">
        <v>1274</v>
      </c>
      <c r="C48" s="548" t="s">
        <v>71</v>
      </c>
      <c r="D48" s="548"/>
      <c r="E48" s="548"/>
      <c r="F48" s="548" t="s">
        <v>1272</v>
      </c>
      <c r="G48" s="548" t="s">
        <v>697</v>
      </c>
      <c r="H48" s="550">
        <v>25000</v>
      </c>
      <c r="I48" s="550">
        <v>0</v>
      </c>
      <c r="J48" s="550"/>
      <c r="K48" s="719"/>
      <c r="L48" s="548" t="s">
        <v>1275</v>
      </c>
      <c r="M48" s="548"/>
      <c r="N48" s="398">
        <f t="shared" si="2"/>
        <v>25000</v>
      </c>
      <c r="O48" s="415">
        <f t="shared" si="3"/>
        <v>0</v>
      </c>
    </row>
    <row r="49" spans="1:15" ht="51" outlineLevel="2" x14ac:dyDescent="0.2">
      <c r="A49" s="548" t="s">
        <v>67</v>
      </c>
      <c r="B49" s="548" t="s">
        <v>1276</v>
      </c>
      <c r="C49" s="548" t="s">
        <v>71</v>
      </c>
      <c r="D49" s="548"/>
      <c r="E49" s="548"/>
      <c r="F49" s="548" t="s">
        <v>1272</v>
      </c>
      <c r="G49" s="548" t="s">
        <v>697</v>
      </c>
      <c r="H49" s="550">
        <v>25000</v>
      </c>
      <c r="I49" s="550">
        <v>0</v>
      </c>
      <c r="J49" s="550"/>
      <c r="K49" s="719"/>
      <c r="L49" s="548" t="s">
        <v>1277</v>
      </c>
      <c r="M49" s="548"/>
      <c r="N49" s="398">
        <f t="shared" si="2"/>
        <v>25000</v>
      </c>
      <c r="O49" s="415">
        <f t="shared" si="3"/>
        <v>0</v>
      </c>
    </row>
    <row r="50" spans="1:15" ht="51" outlineLevel="2" x14ac:dyDescent="0.2">
      <c r="A50" s="548" t="s">
        <v>67</v>
      </c>
      <c r="B50" s="548" t="s">
        <v>1278</v>
      </c>
      <c r="C50" s="548" t="s">
        <v>71</v>
      </c>
      <c r="D50" s="548"/>
      <c r="E50" s="548"/>
      <c r="F50" s="548" t="s">
        <v>1279</v>
      </c>
      <c r="G50" s="548" t="s">
        <v>697</v>
      </c>
      <c r="H50" s="550">
        <v>25000</v>
      </c>
      <c r="I50" s="550">
        <v>0</v>
      </c>
      <c r="J50" s="550"/>
      <c r="K50" s="719"/>
      <c r="L50" s="548" t="s">
        <v>1280</v>
      </c>
      <c r="M50" s="548"/>
      <c r="N50" s="398">
        <f t="shared" si="2"/>
        <v>25000</v>
      </c>
      <c r="O50" s="415">
        <f t="shared" si="3"/>
        <v>0</v>
      </c>
    </row>
    <row r="51" spans="1:15" ht="25.5" outlineLevel="1" x14ac:dyDescent="0.2">
      <c r="A51" s="551" t="s">
        <v>94</v>
      </c>
      <c r="B51" s="552">
        <f>COUNTA(B2:B50)</f>
        <v>49</v>
      </c>
      <c r="C51" s="552"/>
      <c r="D51" s="552"/>
      <c r="E51" s="552"/>
      <c r="F51" s="552"/>
      <c r="G51" s="552"/>
      <c r="H51" s="553">
        <f>SUBTOTAL(9,H2:H50)</f>
        <v>10164268.58</v>
      </c>
      <c r="I51" s="553">
        <f>SUBTOTAL(9,I2:I50)</f>
        <v>0</v>
      </c>
      <c r="J51" s="553">
        <f>SUBTOTAL(9,J2:J50)</f>
        <v>0</v>
      </c>
      <c r="K51" s="719">
        <f>SUBTOTAL(9,K2:K50)</f>
        <v>0</v>
      </c>
      <c r="L51" s="552"/>
      <c r="M51" s="552"/>
      <c r="N51" s="554">
        <f>SUBTOTAL(9,N2:N50)</f>
        <v>10164268.58</v>
      </c>
      <c r="O51" s="554">
        <f>SUBTOTAL(9,O2:O50)</f>
        <v>0</v>
      </c>
    </row>
    <row r="52" spans="1:15" ht="38.25" outlineLevel="2" x14ac:dyDescent="0.2">
      <c r="A52" s="548" t="s">
        <v>75</v>
      </c>
      <c r="B52" s="548" t="s">
        <v>1346</v>
      </c>
      <c r="C52" s="548"/>
      <c r="D52" s="548" t="s">
        <v>76</v>
      </c>
      <c r="E52" s="548"/>
      <c r="F52" s="548" t="s">
        <v>350</v>
      </c>
      <c r="G52" s="548" t="s">
        <v>1347</v>
      </c>
      <c r="H52" s="550">
        <v>200000</v>
      </c>
      <c r="I52" s="550">
        <v>0</v>
      </c>
      <c r="J52" s="550"/>
      <c r="K52" s="719"/>
      <c r="L52" s="548" t="s">
        <v>1348</v>
      </c>
      <c r="M52" s="548"/>
      <c r="N52" s="398">
        <f t="shared" si="2"/>
        <v>200000</v>
      </c>
      <c r="O52" s="415">
        <f t="shared" si="3"/>
        <v>0</v>
      </c>
    </row>
    <row r="53" spans="1:15" ht="38.25" outlineLevel="2" x14ac:dyDescent="0.2">
      <c r="A53" s="548" t="s">
        <v>75</v>
      </c>
      <c r="B53" s="548" t="s">
        <v>1338</v>
      </c>
      <c r="C53" s="548"/>
      <c r="D53" s="548" t="s">
        <v>76</v>
      </c>
      <c r="E53" s="548"/>
      <c r="F53" s="548" t="s">
        <v>1339</v>
      </c>
      <c r="G53" s="548" t="s">
        <v>69</v>
      </c>
      <c r="H53" s="550">
        <v>200000</v>
      </c>
      <c r="I53" s="550">
        <v>0</v>
      </c>
      <c r="J53" s="550"/>
      <c r="K53" s="719"/>
      <c r="L53" s="548" t="s">
        <v>1340</v>
      </c>
      <c r="M53" s="548"/>
      <c r="N53" s="398">
        <f t="shared" si="2"/>
        <v>200000</v>
      </c>
      <c r="O53" s="415">
        <f t="shared" si="3"/>
        <v>0</v>
      </c>
    </row>
    <row r="54" spans="1:15" ht="38.25" outlineLevel="2" x14ac:dyDescent="0.2">
      <c r="A54" s="548" t="s">
        <v>75</v>
      </c>
      <c r="B54" s="548" t="s">
        <v>1344</v>
      </c>
      <c r="C54" s="548"/>
      <c r="D54" s="548" t="s">
        <v>76</v>
      </c>
      <c r="E54" s="548"/>
      <c r="F54" s="548" t="s">
        <v>1345</v>
      </c>
      <c r="G54" s="548" t="s">
        <v>85</v>
      </c>
      <c r="H54" s="550">
        <v>12000</v>
      </c>
      <c r="I54" s="550">
        <v>0</v>
      </c>
      <c r="J54" s="550"/>
      <c r="K54" s="719"/>
      <c r="L54" s="548" t="s">
        <v>1293</v>
      </c>
      <c r="M54" s="548"/>
      <c r="N54" s="398">
        <f t="shared" si="2"/>
        <v>12000</v>
      </c>
      <c r="O54" s="415">
        <f t="shared" si="3"/>
        <v>0</v>
      </c>
    </row>
    <row r="55" spans="1:15" ht="38.25" outlineLevel="2" x14ac:dyDescent="0.2">
      <c r="A55" s="548" t="s">
        <v>75</v>
      </c>
      <c r="B55" s="548" t="s">
        <v>1314</v>
      </c>
      <c r="C55" s="548"/>
      <c r="D55" s="548" t="s">
        <v>76</v>
      </c>
      <c r="E55" s="548"/>
      <c r="F55" s="548" t="s">
        <v>1315</v>
      </c>
      <c r="G55" s="548" t="s">
        <v>1316</v>
      </c>
      <c r="H55" s="550">
        <v>35000</v>
      </c>
      <c r="I55" s="550">
        <v>0</v>
      </c>
      <c r="J55" s="550"/>
      <c r="K55" s="719"/>
      <c r="L55" s="548" t="s">
        <v>1317</v>
      </c>
      <c r="M55" s="548"/>
      <c r="N55" s="398">
        <f t="shared" si="2"/>
        <v>35000</v>
      </c>
      <c r="O55" s="415">
        <f t="shared" si="3"/>
        <v>0</v>
      </c>
    </row>
    <row r="56" spans="1:15" ht="191.25" outlineLevel="2" x14ac:dyDescent="0.2">
      <c r="A56" s="548" t="s">
        <v>75</v>
      </c>
      <c r="B56" s="548" t="s">
        <v>1321</v>
      </c>
      <c r="C56" s="548"/>
      <c r="D56" s="548" t="s">
        <v>76</v>
      </c>
      <c r="E56" s="548"/>
      <c r="F56" s="548" t="s">
        <v>1322</v>
      </c>
      <c r="G56" s="548" t="s">
        <v>1323</v>
      </c>
      <c r="H56" s="550">
        <v>200000</v>
      </c>
      <c r="I56" s="550">
        <v>0</v>
      </c>
      <c r="J56" s="550"/>
      <c r="K56" s="719"/>
      <c r="L56" s="548" t="s">
        <v>1324</v>
      </c>
      <c r="M56" s="548"/>
      <c r="N56" s="398">
        <f t="shared" si="2"/>
        <v>200000</v>
      </c>
      <c r="O56" s="415">
        <f t="shared" si="3"/>
        <v>0</v>
      </c>
    </row>
    <row r="57" spans="1:15" ht="51" outlineLevel="2" x14ac:dyDescent="0.2">
      <c r="A57" s="548" t="s">
        <v>75</v>
      </c>
      <c r="B57" s="548" t="s">
        <v>1300</v>
      </c>
      <c r="C57" s="548"/>
      <c r="D57" s="548" t="s">
        <v>76</v>
      </c>
      <c r="E57" s="548"/>
      <c r="F57" s="548" t="s">
        <v>1301</v>
      </c>
      <c r="G57" s="548" t="s">
        <v>69</v>
      </c>
      <c r="H57" s="550">
        <v>15000</v>
      </c>
      <c r="I57" s="550">
        <v>0</v>
      </c>
      <c r="J57" s="550"/>
      <c r="K57" s="719"/>
      <c r="L57" s="548" t="s">
        <v>1302</v>
      </c>
      <c r="M57" s="548"/>
      <c r="N57" s="398">
        <f t="shared" si="2"/>
        <v>15000</v>
      </c>
      <c r="O57" s="415">
        <f t="shared" si="3"/>
        <v>0</v>
      </c>
    </row>
    <row r="58" spans="1:15" ht="51" outlineLevel="2" x14ac:dyDescent="0.2">
      <c r="A58" s="548" t="s">
        <v>75</v>
      </c>
      <c r="B58" s="548" t="s">
        <v>1297</v>
      </c>
      <c r="C58" s="548"/>
      <c r="D58" s="548" t="s">
        <v>76</v>
      </c>
      <c r="E58" s="548"/>
      <c r="F58" s="548" t="s">
        <v>1298</v>
      </c>
      <c r="G58" s="548" t="s">
        <v>69</v>
      </c>
      <c r="H58" s="550">
        <v>1200</v>
      </c>
      <c r="I58" s="550">
        <v>0</v>
      </c>
      <c r="J58" s="550"/>
      <c r="K58" s="719"/>
      <c r="L58" s="548" t="s">
        <v>1299</v>
      </c>
      <c r="M58" s="548"/>
      <c r="N58" s="398">
        <f t="shared" si="2"/>
        <v>1200</v>
      </c>
      <c r="O58" s="415">
        <f t="shared" si="3"/>
        <v>0</v>
      </c>
    </row>
    <row r="59" spans="1:15" ht="51" outlineLevel="2" x14ac:dyDescent="0.2">
      <c r="A59" s="548" t="s">
        <v>75</v>
      </c>
      <c r="B59" s="548" t="s">
        <v>1294</v>
      </c>
      <c r="C59" s="548"/>
      <c r="D59" s="548" t="s">
        <v>76</v>
      </c>
      <c r="E59" s="548"/>
      <c r="F59" s="548" t="s">
        <v>1295</v>
      </c>
      <c r="G59" s="548" t="s">
        <v>69</v>
      </c>
      <c r="H59" s="550">
        <v>3000</v>
      </c>
      <c r="I59" s="550">
        <v>0</v>
      </c>
      <c r="J59" s="550"/>
      <c r="K59" s="719"/>
      <c r="L59" s="548" t="s">
        <v>1296</v>
      </c>
      <c r="M59" s="548"/>
      <c r="N59" s="398">
        <f t="shared" si="2"/>
        <v>3000</v>
      </c>
      <c r="O59" s="415">
        <f t="shared" si="3"/>
        <v>0</v>
      </c>
    </row>
    <row r="60" spans="1:15" ht="38.25" outlineLevel="2" x14ac:dyDescent="0.2">
      <c r="A60" s="548" t="s">
        <v>75</v>
      </c>
      <c r="B60" s="548" t="s">
        <v>1303</v>
      </c>
      <c r="C60" s="548"/>
      <c r="D60" s="548" t="s">
        <v>76</v>
      </c>
      <c r="E60" s="548"/>
      <c r="F60" s="548" t="s">
        <v>1304</v>
      </c>
      <c r="G60" s="548" t="s">
        <v>1305</v>
      </c>
      <c r="H60" s="550">
        <v>2000</v>
      </c>
      <c r="I60" s="550">
        <v>0</v>
      </c>
      <c r="J60" s="550"/>
      <c r="K60" s="719"/>
      <c r="L60" s="548" t="s">
        <v>1306</v>
      </c>
      <c r="M60" s="548"/>
      <c r="N60" s="398">
        <f t="shared" si="2"/>
        <v>2000</v>
      </c>
      <c r="O60" s="415">
        <f t="shared" si="3"/>
        <v>0</v>
      </c>
    </row>
    <row r="61" spans="1:15" ht="51" outlineLevel="2" x14ac:dyDescent="0.2">
      <c r="A61" s="548" t="s">
        <v>75</v>
      </c>
      <c r="B61" s="548" t="s">
        <v>1310</v>
      </c>
      <c r="C61" s="548"/>
      <c r="D61" s="548" t="s">
        <v>76</v>
      </c>
      <c r="E61" s="548"/>
      <c r="F61" s="548" t="s">
        <v>1311</v>
      </c>
      <c r="G61" s="548" t="s">
        <v>1312</v>
      </c>
      <c r="H61" s="550">
        <v>180000</v>
      </c>
      <c r="I61" s="550">
        <v>0</v>
      </c>
      <c r="J61" s="550"/>
      <c r="K61" s="719"/>
      <c r="L61" s="548" t="s">
        <v>1313</v>
      </c>
      <c r="M61" s="548"/>
      <c r="N61" s="398">
        <f t="shared" si="2"/>
        <v>180000</v>
      </c>
      <c r="O61" s="415">
        <f t="shared" si="3"/>
        <v>0</v>
      </c>
    </row>
    <row r="62" spans="1:15" ht="51" outlineLevel="2" x14ac:dyDescent="0.2">
      <c r="A62" s="548" t="s">
        <v>75</v>
      </c>
      <c r="B62" s="548" t="s">
        <v>1291</v>
      </c>
      <c r="C62" s="548"/>
      <c r="D62" s="548" t="s">
        <v>76</v>
      </c>
      <c r="E62" s="548"/>
      <c r="F62" s="548" t="s">
        <v>1292</v>
      </c>
      <c r="G62" s="548" t="s">
        <v>85</v>
      </c>
      <c r="H62" s="550">
        <v>7200</v>
      </c>
      <c r="I62" s="550">
        <v>0</v>
      </c>
      <c r="J62" s="550"/>
      <c r="K62" s="719"/>
      <c r="L62" s="548" t="s">
        <v>1293</v>
      </c>
      <c r="M62" s="548"/>
      <c r="N62" s="398">
        <f t="shared" si="2"/>
        <v>7200</v>
      </c>
      <c r="O62" s="415">
        <f t="shared" si="3"/>
        <v>0</v>
      </c>
    </row>
    <row r="63" spans="1:15" ht="63.75" outlineLevel="2" x14ac:dyDescent="0.2">
      <c r="A63" s="548" t="s">
        <v>75</v>
      </c>
      <c r="B63" s="548" t="s">
        <v>1329</v>
      </c>
      <c r="C63" s="548"/>
      <c r="D63" s="548" t="s">
        <v>76</v>
      </c>
      <c r="E63" s="548"/>
      <c r="F63" s="548" t="s">
        <v>2093</v>
      </c>
      <c r="G63" s="548" t="s">
        <v>69</v>
      </c>
      <c r="H63" s="550"/>
      <c r="I63" s="550">
        <v>3505.12</v>
      </c>
      <c r="J63" s="550"/>
      <c r="K63" s="719">
        <v>9576</v>
      </c>
      <c r="L63" s="548" t="s">
        <v>1330</v>
      </c>
      <c r="M63" s="548"/>
      <c r="N63" s="398">
        <f t="shared" si="2"/>
        <v>3505.12</v>
      </c>
      <c r="O63" s="415">
        <f t="shared" si="3"/>
        <v>6070.88</v>
      </c>
    </row>
    <row r="64" spans="1:15" ht="38.25" outlineLevel="2" x14ac:dyDescent="0.2">
      <c r="A64" s="548" t="s">
        <v>75</v>
      </c>
      <c r="B64" s="548" t="s">
        <v>1331</v>
      </c>
      <c r="C64" s="548"/>
      <c r="D64" s="548" t="s">
        <v>76</v>
      </c>
      <c r="E64" s="548"/>
      <c r="F64" s="548" t="s">
        <v>1332</v>
      </c>
      <c r="G64" s="548" t="s">
        <v>69</v>
      </c>
      <c r="H64" s="550">
        <v>50000</v>
      </c>
      <c r="I64" s="550">
        <v>0</v>
      </c>
      <c r="J64" s="550"/>
      <c r="K64" s="719"/>
      <c r="L64" s="548" t="s">
        <v>1333</v>
      </c>
      <c r="M64" s="548"/>
      <c r="N64" s="398">
        <f t="shared" si="2"/>
        <v>50000</v>
      </c>
      <c r="O64" s="415">
        <f t="shared" si="3"/>
        <v>0</v>
      </c>
    </row>
    <row r="65" spans="1:15" ht="153" outlineLevel="2" x14ac:dyDescent="0.2">
      <c r="A65" s="548" t="s">
        <v>75</v>
      </c>
      <c r="B65" s="548" t="s">
        <v>1318</v>
      </c>
      <c r="C65" s="548"/>
      <c r="D65" s="548" t="s">
        <v>76</v>
      </c>
      <c r="E65" s="548"/>
      <c r="F65" s="548" t="s">
        <v>1319</v>
      </c>
      <c r="G65" s="548" t="s">
        <v>69</v>
      </c>
      <c r="H65" s="550">
        <v>75000</v>
      </c>
      <c r="I65" s="550">
        <v>0</v>
      </c>
      <c r="J65" s="550"/>
      <c r="K65" s="719"/>
      <c r="L65" s="548" t="s">
        <v>1320</v>
      </c>
      <c r="M65" s="548"/>
      <c r="N65" s="398">
        <f t="shared" si="2"/>
        <v>75000</v>
      </c>
      <c r="O65" s="415">
        <f t="shared" si="3"/>
        <v>0</v>
      </c>
    </row>
    <row r="66" spans="1:15" ht="38.25" outlineLevel="2" x14ac:dyDescent="0.2">
      <c r="A66" s="548" t="s">
        <v>75</v>
      </c>
      <c r="B66" s="548" t="s">
        <v>1325</v>
      </c>
      <c r="C66" s="548"/>
      <c r="D66" s="548" t="s">
        <v>76</v>
      </c>
      <c r="E66" s="548"/>
      <c r="F66" s="548" t="s">
        <v>1326</v>
      </c>
      <c r="G66" s="548" t="s">
        <v>1327</v>
      </c>
      <c r="H66" s="550">
        <v>13700</v>
      </c>
      <c r="I66" s="550">
        <v>0</v>
      </c>
      <c r="J66" s="550"/>
      <c r="K66" s="719"/>
      <c r="L66" s="548" t="s">
        <v>1328</v>
      </c>
      <c r="M66" s="548"/>
      <c r="N66" s="398">
        <f t="shared" si="2"/>
        <v>13700</v>
      </c>
      <c r="O66" s="415">
        <f t="shared" si="3"/>
        <v>0</v>
      </c>
    </row>
    <row r="67" spans="1:15" ht="51" outlineLevel="2" x14ac:dyDescent="0.2">
      <c r="A67" s="548" t="s">
        <v>75</v>
      </c>
      <c r="B67" s="548" t="s">
        <v>1307</v>
      </c>
      <c r="C67" s="548"/>
      <c r="D67" s="548" t="s">
        <v>76</v>
      </c>
      <c r="E67" s="548"/>
      <c r="F67" s="548" t="s">
        <v>1308</v>
      </c>
      <c r="G67" s="548" t="s">
        <v>69</v>
      </c>
      <c r="H67" s="550">
        <v>100000</v>
      </c>
      <c r="I67" s="550">
        <v>0</v>
      </c>
      <c r="J67" s="550"/>
      <c r="K67" s="719"/>
      <c r="L67" s="548" t="s">
        <v>1309</v>
      </c>
      <c r="M67" s="548"/>
      <c r="N67" s="398">
        <f t="shared" si="2"/>
        <v>100000</v>
      </c>
      <c r="O67" s="415">
        <f t="shared" si="3"/>
        <v>0</v>
      </c>
    </row>
    <row r="68" spans="1:15" ht="38.25" outlineLevel="2" x14ac:dyDescent="0.2">
      <c r="A68" s="548" t="s">
        <v>75</v>
      </c>
      <c r="B68" s="548" t="s">
        <v>1334</v>
      </c>
      <c r="C68" s="548"/>
      <c r="D68" s="548" t="s">
        <v>76</v>
      </c>
      <c r="E68" s="548"/>
      <c r="F68" s="548" t="s">
        <v>1335</v>
      </c>
      <c r="G68" s="548" t="s">
        <v>1336</v>
      </c>
      <c r="H68" s="550">
        <v>25000</v>
      </c>
      <c r="I68" s="550">
        <v>0</v>
      </c>
      <c r="J68" s="550"/>
      <c r="K68" s="719"/>
      <c r="L68" s="548" t="s">
        <v>1337</v>
      </c>
      <c r="M68" s="548"/>
      <c r="N68" s="398">
        <f t="shared" ref="N68:N131" si="4">SUM(H68:I68)</f>
        <v>25000</v>
      </c>
      <c r="O68" s="415">
        <f t="shared" ref="O68:O131" si="5">IF((J68+K68)&gt;0,(J68+K68)-N68,0)</f>
        <v>0</v>
      </c>
    </row>
    <row r="69" spans="1:15" ht="51" outlineLevel="2" x14ac:dyDescent="0.2">
      <c r="A69" s="548" t="s">
        <v>75</v>
      </c>
      <c r="B69" s="548" t="s">
        <v>1351</v>
      </c>
      <c r="C69" s="548"/>
      <c r="D69" s="548" t="s">
        <v>76</v>
      </c>
      <c r="E69" s="548"/>
      <c r="F69" s="548" t="s">
        <v>1352</v>
      </c>
      <c r="G69" s="548" t="s">
        <v>1353</v>
      </c>
      <c r="H69" s="550">
        <v>130000</v>
      </c>
      <c r="I69" s="550">
        <v>0</v>
      </c>
      <c r="J69" s="550"/>
      <c r="K69" s="719"/>
      <c r="L69" s="548" t="s">
        <v>1354</v>
      </c>
      <c r="M69" s="548"/>
      <c r="N69" s="398">
        <f t="shared" si="4"/>
        <v>130000</v>
      </c>
      <c r="O69" s="415">
        <f t="shared" si="5"/>
        <v>0</v>
      </c>
    </row>
    <row r="70" spans="1:15" ht="51" outlineLevel="2" x14ac:dyDescent="0.2">
      <c r="A70" s="548" t="s">
        <v>75</v>
      </c>
      <c r="B70" s="548" t="s">
        <v>1341</v>
      </c>
      <c r="C70" s="548"/>
      <c r="D70" s="548" t="s">
        <v>76</v>
      </c>
      <c r="E70" s="548"/>
      <c r="F70" s="548" t="s">
        <v>1342</v>
      </c>
      <c r="G70" s="548" t="s">
        <v>69</v>
      </c>
      <c r="H70" s="550">
        <v>30000</v>
      </c>
      <c r="I70" s="550">
        <v>0</v>
      </c>
      <c r="J70" s="550"/>
      <c r="K70" s="719"/>
      <c r="L70" s="548" t="s">
        <v>1343</v>
      </c>
      <c r="M70" s="548"/>
      <c r="N70" s="398">
        <f t="shared" si="4"/>
        <v>30000</v>
      </c>
      <c r="O70" s="415">
        <f t="shared" si="5"/>
        <v>0</v>
      </c>
    </row>
    <row r="71" spans="1:15" ht="38.25" outlineLevel="2" x14ac:dyDescent="0.2">
      <c r="A71" s="548" t="s">
        <v>75</v>
      </c>
      <c r="B71" s="548" t="s">
        <v>1355</v>
      </c>
      <c r="C71" s="548"/>
      <c r="D71" s="548" t="s">
        <v>76</v>
      </c>
      <c r="E71" s="548"/>
      <c r="F71" s="548" t="s">
        <v>1356</v>
      </c>
      <c r="G71" s="548" t="s">
        <v>69</v>
      </c>
      <c r="H71" s="550">
        <v>5000</v>
      </c>
      <c r="I71" s="550">
        <v>0</v>
      </c>
      <c r="J71" s="550"/>
      <c r="K71" s="719"/>
      <c r="L71" s="548" t="s">
        <v>1357</v>
      </c>
      <c r="M71" s="548"/>
      <c r="N71" s="398">
        <f t="shared" si="4"/>
        <v>5000</v>
      </c>
      <c r="O71" s="415">
        <f t="shared" si="5"/>
        <v>0</v>
      </c>
    </row>
    <row r="72" spans="1:15" ht="63.75" outlineLevel="2" x14ac:dyDescent="0.2">
      <c r="A72" s="548" t="s">
        <v>75</v>
      </c>
      <c r="B72" s="548" t="s">
        <v>1349</v>
      </c>
      <c r="C72" s="548"/>
      <c r="D72" s="548" t="s">
        <v>76</v>
      </c>
      <c r="E72" s="548"/>
      <c r="F72" s="548" t="s">
        <v>1350</v>
      </c>
      <c r="G72" s="548" t="s">
        <v>1336</v>
      </c>
      <c r="H72" s="550">
        <v>700000</v>
      </c>
      <c r="I72" s="550">
        <v>0</v>
      </c>
      <c r="J72" s="550"/>
      <c r="K72" s="719"/>
      <c r="L72" s="548" t="s">
        <v>1337</v>
      </c>
      <c r="M72" s="548"/>
      <c r="N72" s="398">
        <f t="shared" si="4"/>
        <v>700000</v>
      </c>
      <c r="O72" s="415">
        <f t="shared" si="5"/>
        <v>0</v>
      </c>
    </row>
    <row r="73" spans="1:15" ht="76.5" outlineLevel="2" x14ac:dyDescent="0.2">
      <c r="A73" s="548" t="s">
        <v>75</v>
      </c>
      <c r="B73" s="548" t="s">
        <v>1358</v>
      </c>
      <c r="C73" s="548"/>
      <c r="D73" s="548" t="s">
        <v>77</v>
      </c>
      <c r="E73" s="548"/>
      <c r="F73" s="548" t="s">
        <v>1359</v>
      </c>
      <c r="G73" s="548" t="s">
        <v>156</v>
      </c>
      <c r="H73" s="550">
        <v>20000</v>
      </c>
      <c r="I73" s="550">
        <v>0</v>
      </c>
      <c r="J73" s="550"/>
      <c r="K73" s="719"/>
      <c r="L73" s="548" t="s">
        <v>1360</v>
      </c>
      <c r="M73" s="548"/>
      <c r="N73" s="398">
        <f t="shared" si="4"/>
        <v>20000</v>
      </c>
      <c r="O73" s="415">
        <f t="shared" si="5"/>
        <v>0</v>
      </c>
    </row>
    <row r="74" spans="1:15" ht="63.75" outlineLevel="2" x14ac:dyDescent="0.2">
      <c r="A74" s="548" t="s">
        <v>75</v>
      </c>
      <c r="B74" s="548" t="s">
        <v>1361</v>
      </c>
      <c r="C74" s="548"/>
      <c r="D74" s="548" t="s">
        <v>77</v>
      </c>
      <c r="E74" s="548"/>
      <c r="F74" s="548" t="s">
        <v>1362</v>
      </c>
      <c r="G74" s="548" t="s">
        <v>107</v>
      </c>
      <c r="H74" s="550">
        <v>18000</v>
      </c>
      <c r="I74" s="550">
        <v>0</v>
      </c>
      <c r="J74" s="550"/>
      <c r="K74" s="719"/>
      <c r="L74" s="548" t="s">
        <v>1363</v>
      </c>
      <c r="M74" s="548"/>
      <c r="N74" s="398">
        <f t="shared" si="4"/>
        <v>18000</v>
      </c>
      <c r="O74" s="415">
        <f t="shared" si="5"/>
        <v>0</v>
      </c>
    </row>
    <row r="75" spans="1:15" ht="63.75" outlineLevel="2" x14ac:dyDescent="0.2">
      <c r="A75" s="548" t="s">
        <v>75</v>
      </c>
      <c r="B75" s="548" t="s">
        <v>1367</v>
      </c>
      <c r="C75" s="548"/>
      <c r="D75" s="548" t="s">
        <v>77</v>
      </c>
      <c r="E75" s="548"/>
      <c r="F75" s="548" t="s">
        <v>1368</v>
      </c>
      <c r="G75" s="548" t="s">
        <v>107</v>
      </c>
      <c r="H75" s="550">
        <v>2500</v>
      </c>
      <c r="I75" s="550">
        <v>0</v>
      </c>
      <c r="J75" s="550"/>
      <c r="K75" s="719"/>
      <c r="L75" s="548" t="s">
        <v>1369</v>
      </c>
      <c r="M75" s="548"/>
      <c r="N75" s="398">
        <f t="shared" si="4"/>
        <v>2500</v>
      </c>
      <c r="O75" s="415">
        <f t="shared" si="5"/>
        <v>0</v>
      </c>
    </row>
    <row r="76" spans="1:15" ht="63.75" outlineLevel="2" x14ac:dyDescent="0.2">
      <c r="A76" s="548" t="s">
        <v>75</v>
      </c>
      <c r="B76" s="548" t="s">
        <v>1370</v>
      </c>
      <c r="C76" s="548"/>
      <c r="D76" s="548" t="s">
        <v>77</v>
      </c>
      <c r="E76" s="548"/>
      <c r="F76" s="548" t="s">
        <v>1371</v>
      </c>
      <c r="G76" s="548" t="s">
        <v>107</v>
      </c>
      <c r="H76" s="550">
        <v>15000</v>
      </c>
      <c r="I76" s="550">
        <v>0</v>
      </c>
      <c r="J76" s="550"/>
      <c r="K76" s="719"/>
      <c r="L76" s="548" t="s">
        <v>1372</v>
      </c>
      <c r="M76" s="548"/>
      <c r="N76" s="398">
        <f t="shared" si="4"/>
        <v>15000</v>
      </c>
      <c r="O76" s="415">
        <f t="shared" si="5"/>
        <v>0</v>
      </c>
    </row>
    <row r="77" spans="1:15" ht="38.25" outlineLevel="2" x14ac:dyDescent="0.2">
      <c r="A77" s="548" t="s">
        <v>75</v>
      </c>
      <c r="B77" s="548" t="s">
        <v>1640</v>
      </c>
      <c r="C77" s="548"/>
      <c r="D77" s="548" t="s">
        <v>77</v>
      </c>
      <c r="E77" s="548"/>
      <c r="F77" s="548" t="s">
        <v>1641</v>
      </c>
      <c r="G77" s="548" t="s">
        <v>1642</v>
      </c>
      <c r="H77" s="550">
        <v>482500</v>
      </c>
      <c r="I77" s="550">
        <v>0</v>
      </c>
      <c r="J77" s="550"/>
      <c r="K77" s="719"/>
      <c r="L77" s="548" t="s">
        <v>1643</v>
      </c>
      <c r="M77" s="548"/>
      <c r="N77" s="398">
        <f t="shared" si="4"/>
        <v>482500</v>
      </c>
      <c r="O77" s="415">
        <f t="shared" si="5"/>
        <v>0</v>
      </c>
    </row>
    <row r="78" spans="1:15" ht="51" outlineLevel="2" x14ac:dyDescent="0.2">
      <c r="A78" s="548" t="s">
        <v>75</v>
      </c>
      <c r="B78" s="548" t="s">
        <v>1443</v>
      </c>
      <c r="C78" s="548"/>
      <c r="D78" s="548" t="s">
        <v>77</v>
      </c>
      <c r="E78" s="548"/>
      <c r="F78" s="548" t="s">
        <v>1444</v>
      </c>
      <c r="G78" s="548" t="s">
        <v>1050</v>
      </c>
      <c r="H78" s="550">
        <v>13390</v>
      </c>
      <c r="I78" s="550">
        <v>0</v>
      </c>
      <c r="J78" s="550"/>
      <c r="K78" s="719"/>
      <c r="L78" s="548" t="s">
        <v>1445</v>
      </c>
      <c r="M78" s="548"/>
      <c r="N78" s="398">
        <f t="shared" si="4"/>
        <v>13390</v>
      </c>
      <c r="O78" s="415">
        <f t="shared" si="5"/>
        <v>0</v>
      </c>
    </row>
    <row r="79" spans="1:15" ht="102" outlineLevel="2" x14ac:dyDescent="0.2">
      <c r="A79" s="548" t="s">
        <v>75</v>
      </c>
      <c r="B79" s="548" t="s">
        <v>1449</v>
      </c>
      <c r="C79" s="548"/>
      <c r="D79" s="548" t="s">
        <v>77</v>
      </c>
      <c r="E79" s="548"/>
      <c r="F79" s="548" t="s">
        <v>1450</v>
      </c>
      <c r="G79" s="548" t="s">
        <v>82</v>
      </c>
      <c r="H79" s="550">
        <v>17000</v>
      </c>
      <c r="I79" s="550">
        <v>0</v>
      </c>
      <c r="J79" s="550"/>
      <c r="K79" s="719"/>
      <c r="L79" s="548" t="s">
        <v>1451</v>
      </c>
      <c r="M79" s="548"/>
      <c r="N79" s="398">
        <f t="shared" si="4"/>
        <v>17000</v>
      </c>
      <c r="O79" s="415">
        <f t="shared" si="5"/>
        <v>0</v>
      </c>
    </row>
    <row r="80" spans="1:15" ht="38.25" outlineLevel="2" x14ac:dyDescent="0.2">
      <c r="A80" s="548" t="s">
        <v>75</v>
      </c>
      <c r="B80" s="548" t="s">
        <v>1440</v>
      </c>
      <c r="C80" s="548"/>
      <c r="D80" s="548" t="s">
        <v>77</v>
      </c>
      <c r="E80" s="548"/>
      <c r="F80" s="548" t="s">
        <v>1441</v>
      </c>
      <c r="G80" s="548" t="s">
        <v>81</v>
      </c>
      <c r="H80" s="550">
        <v>20000</v>
      </c>
      <c r="I80" s="550">
        <v>0</v>
      </c>
      <c r="J80" s="550"/>
      <c r="K80" s="719"/>
      <c r="L80" s="548" t="s">
        <v>1442</v>
      </c>
      <c r="M80" s="548"/>
      <c r="N80" s="398">
        <f t="shared" si="4"/>
        <v>20000</v>
      </c>
      <c r="O80" s="415">
        <f t="shared" si="5"/>
        <v>0</v>
      </c>
    </row>
    <row r="81" spans="1:15" ht="63.75" outlineLevel="2" x14ac:dyDescent="0.2">
      <c r="A81" s="548" t="s">
        <v>75</v>
      </c>
      <c r="B81" s="548" t="s">
        <v>1373</v>
      </c>
      <c r="C81" s="548"/>
      <c r="D81" s="548" t="s">
        <v>77</v>
      </c>
      <c r="E81" s="548"/>
      <c r="F81" s="548" t="s">
        <v>1374</v>
      </c>
      <c r="G81" s="548" t="s">
        <v>82</v>
      </c>
      <c r="H81" s="550">
        <v>20000</v>
      </c>
      <c r="I81" s="550">
        <v>0</v>
      </c>
      <c r="J81" s="550"/>
      <c r="K81" s="719"/>
      <c r="L81" s="548" t="s">
        <v>1375</v>
      </c>
      <c r="M81" s="548"/>
      <c r="N81" s="398">
        <f t="shared" si="4"/>
        <v>20000</v>
      </c>
      <c r="O81" s="415">
        <f t="shared" si="5"/>
        <v>0</v>
      </c>
    </row>
    <row r="82" spans="1:15" ht="63.75" outlineLevel="2" x14ac:dyDescent="0.2">
      <c r="A82" s="548" t="s">
        <v>75</v>
      </c>
      <c r="B82" s="548" t="s">
        <v>1376</v>
      </c>
      <c r="C82" s="548"/>
      <c r="D82" s="548" t="s">
        <v>77</v>
      </c>
      <c r="E82" s="548"/>
      <c r="F82" s="548" t="s">
        <v>1377</v>
      </c>
      <c r="G82" s="548" t="s">
        <v>153</v>
      </c>
      <c r="H82" s="550">
        <v>19431</v>
      </c>
      <c r="I82" s="550">
        <v>0</v>
      </c>
      <c r="J82" s="550"/>
      <c r="K82" s="719"/>
      <c r="L82" s="548" t="s">
        <v>1378</v>
      </c>
      <c r="M82" s="548"/>
      <c r="N82" s="398">
        <f t="shared" si="4"/>
        <v>19431</v>
      </c>
      <c r="O82" s="415">
        <f t="shared" si="5"/>
        <v>0</v>
      </c>
    </row>
    <row r="83" spans="1:15" ht="76.5" outlineLevel="2" x14ac:dyDescent="0.2">
      <c r="A83" s="548" t="s">
        <v>75</v>
      </c>
      <c r="B83" s="548" t="s">
        <v>1379</v>
      </c>
      <c r="C83" s="548"/>
      <c r="D83" s="548" t="s">
        <v>77</v>
      </c>
      <c r="E83" s="548"/>
      <c r="F83" s="548" t="s">
        <v>1380</v>
      </c>
      <c r="G83" s="548" t="s">
        <v>153</v>
      </c>
      <c r="H83" s="550">
        <v>21406</v>
      </c>
      <c r="I83" s="550">
        <v>0</v>
      </c>
      <c r="J83" s="550"/>
      <c r="K83" s="719"/>
      <c r="L83" s="548" t="s">
        <v>1381</v>
      </c>
      <c r="M83" s="548"/>
      <c r="N83" s="398">
        <f t="shared" si="4"/>
        <v>21406</v>
      </c>
      <c r="O83" s="415">
        <f t="shared" si="5"/>
        <v>0</v>
      </c>
    </row>
    <row r="84" spans="1:15" ht="38.25" outlineLevel="2" x14ac:dyDescent="0.2">
      <c r="A84" s="548" t="s">
        <v>75</v>
      </c>
      <c r="B84" s="548" t="s">
        <v>1452</v>
      </c>
      <c r="C84" s="548"/>
      <c r="D84" s="548" t="s">
        <v>77</v>
      </c>
      <c r="E84" s="548"/>
      <c r="F84" s="548" t="s">
        <v>1453</v>
      </c>
      <c r="G84" s="548" t="s">
        <v>153</v>
      </c>
      <c r="H84" s="550">
        <v>17000</v>
      </c>
      <c r="I84" s="550">
        <v>0</v>
      </c>
      <c r="J84" s="550"/>
      <c r="K84" s="719"/>
      <c r="L84" s="548" t="s">
        <v>1454</v>
      </c>
      <c r="M84" s="548"/>
      <c r="N84" s="398">
        <f t="shared" si="4"/>
        <v>17000</v>
      </c>
      <c r="O84" s="415">
        <f t="shared" si="5"/>
        <v>0</v>
      </c>
    </row>
    <row r="85" spans="1:15" ht="51" outlineLevel="2" x14ac:dyDescent="0.2">
      <c r="A85" s="548" t="s">
        <v>75</v>
      </c>
      <c r="B85" s="548" t="s">
        <v>1382</v>
      </c>
      <c r="C85" s="548"/>
      <c r="D85" s="548" t="s">
        <v>77</v>
      </c>
      <c r="E85" s="548"/>
      <c r="F85" s="548" t="s">
        <v>1383</v>
      </c>
      <c r="G85" s="548" t="s">
        <v>1384</v>
      </c>
      <c r="H85" s="550">
        <v>8711</v>
      </c>
      <c r="I85" s="550">
        <v>0</v>
      </c>
      <c r="J85" s="550"/>
      <c r="K85" s="719"/>
      <c r="L85" s="548" t="s">
        <v>1385</v>
      </c>
      <c r="M85" s="548"/>
      <c r="N85" s="398">
        <f t="shared" si="4"/>
        <v>8711</v>
      </c>
      <c r="O85" s="415">
        <f t="shared" si="5"/>
        <v>0</v>
      </c>
    </row>
    <row r="86" spans="1:15" ht="51" outlineLevel="2" x14ac:dyDescent="0.2">
      <c r="A86" s="548" t="s">
        <v>75</v>
      </c>
      <c r="B86" s="548" t="s">
        <v>1455</v>
      </c>
      <c r="C86" s="548"/>
      <c r="D86" s="548" t="s">
        <v>77</v>
      </c>
      <c r="E86" s="548"/>
      <c r="F86" s="548" t="s">
        <v>1456</v>
      </c>
      <c r="G86" s="548" t="s">
        <v>72</v>
      </c>
      <c r="H86" s="550">
        <v>7500</v>
      </c>
      <c r="I86" s="550">
        <v>0</v>
      </c>
      <c r="J86" s="550"/>
      <c r="K86" s="719"/>
      <c r="L86" s="548" t="s">
        <v>1457</v>
      </c>
      <c r="M86" s="548"/>
      <c r="N86" s="398">
        <f t="shared" si="4"/>
        <v>7500</v>
      </c>
      <c r="O86" s="415">
        <f t="shared" si="5"/>
        <v>0</v>
      </c>
    </row>
    <row r="87" spans="1:15" ht="63.75" outlineLevel="2" x14ac:dyDescent="0.2">
      <c r="A87" s="548" t="s">
        <v>75</v>
      </c>
      <c r="B87" s="548" t="s">
        <v>1386</v>
      </c>
      <c r="C87" s="548"/>
      <c r="D87" s="548" t="s">
        <v>77</v>
      </c>
      <c r="E87" s="548"/>
      <c r="F87" s="548" t="s">
        <v>1387</v>
      </c>
      <c r="G87" s="548" t="s">
        <v>1388</v>
      </c>
      <c r="H87" s="550">
        <v>14100</v>
      </c>
      <c r="I87" s="550">
        <v>0</v>
      </c>
      <c r="J87" s="550"/>
      <c r="K87" s="719"/>
      <c r="L87" s="548" t="s">
        <v>1389</v>
      </c>
      <c r="M87" s="548"/>
      <c r="N87" s="398">
        <f t="shared" si="4"/>
        <v>14100</v>
      </c>
      <c r="O87" s="415">
        <f t="shared" si="5"/>
        <v>0</v>
      </c>
    </row>
    <row r="88" spans="1:15" ht="76.5" outlineLevel="2" x14ac:dyDescent="0.2">
      <c r="A88" s="548" t="s">
        <v>75</v>
      </c>
      <c r="B88" s="548" t="s">
        <v>1390</v>
      </c>
      <c r="C88" s="548"/>
      <c r="D88" s="548" t="s">
        <v>77</v>
      </c>
      <c r="E88" s="548"/>
      <c r="F88" s="548" t="s">
        <v>1391</v>
      </c>
      <c r="G88" s="548" t="s">
        <v>1388</v>
      </c>
      <c r="H88" s="550">
        <v>14000</v>
      </c>
      <c r="I88" s="550">
        <v>0</v>
      </c>
      <c r="J88" s="550"/>
      <c r="K88" s="719"/>
      <c r="L88" s="548" t="s">
        <v>1392</v>
      </c>
      <c r="M88" s="548"/>
      <c r="N88" s="398">
        <f t="shared" si="4"/>
        <v>14000</v>
      </c>
      <c r="O88" s="415">
        <f t="shared" si="5"/>
        <v>0</v>
      </c>
    </row>
    <row r="89" spans="1:15" ht="51" outlineLevel="2" x14ac:dyDescent="0.2">
      <c r="A89" s="548" t="s">
        <v>75</v>
      </c>
      <c r="B89" s="548" t="s">
        <v>1393</v>
      </c>
      <c r="C89" s="548"/>
      <c r="D89" s="548" t="s">
        <v>77</v>
      </c>
      <c r="E89" s="548"/>
      <c r="F89" s="548" t="s">
        <v>1394</v>
      </c>
      <c r="G89" s="548" t="s">
        <v>140</v>
      </c>
      <c r="H89" s="550">
        <v>5779.45</v>
      </c>
      <c r="I89" s="550">
        <v>0</v>
      </c>
      <c r="J89" s="550"/>
      <c r="K89" s="719"/>
      <c r="L89" s="548" t="s">
        <v>1395</v>
      </c>
      <c r="M89" s="548"/>
      <c r="N89" s="398">
        <f t="shared" si="4"/>
        <v>5779.45</v>
      </c>
      <c r="O89" s="415">
        <f t="shared" si="5"/>
        <v>0</v>
      </c>
    </row>
    <row r="90" spans="1:15" ht="63.75" outlineLevel="2" x14ac:dyDescent="0.2">
      <c r="A90" s="548" t="s">
        <v>75</v>
      </c>
      <c r="B90" s="548" t="s">
        <v>1400</v>
      </c>
      <c r="C90" s="548"/>
      <c r="D90" s="548" t="s">
        <v>77</v>
      </c>
      <c r="E90" s="548"/>
      <c r="F90" s="548" t="s">
        <v>1401</v>
      </c>
      <c r="G90" s="548" t="s">
        <v>153</v>
      </c>
      <c r="H90" s="550">
        <v>15332</v>
      </c>
      <c r="I90" s="550">
        <v>0</v>
      </c>
      <c r="J90" s="550"/>
      <c r="K90" s="719"/>
      <c r="L90" s="548" t="s">
        <v>1402</v>
      </c>
      <c r="M90" s="548"/>
      <c r="N90" s="398">
        <f t="shared" si="4"/>
        <v>15332</v>
      </c>
      <c r="O90" s="415">
        <f t="shared" si="5"/>
        <v>0</v>
      </c>
    </row>
    <row r="91" spans="1:15" ht="89.25" outlineLevel="2" x14ac:dyDescent="0.2">
      <c r="A91" s="548" t="s">
        <v>75</v>
      </c>
      <c r="B91" s="548" t="s">
        <v>1799</v>
      </c>
      <c r="C91" s="548"/>
      <c r="D91" s="548" t="s">
        <v>77</v>
      </c>
      <c r="E91" s="548"/>
      <c r="F91" s="548" t="s">
        <v>1800</v>
      </c>
      <c r="G91" s="548" t="s">
        <v>190</v>
      </c>
      <c r="H91" s="550">
        <v>6700</v>
      </c>
      <c r="I91" s="550">
        <v>0</v>
      </c>
      <c r="J91" s="550"/>
      <c r="K91" s="719"/>
      <c r="L91" s="548" t="s">
        <v>1801</v>
      </c>
      <c r="M91" s="548"/>
      <c r="N91" s="398">
        <f t="shared" si="4"/>
        <v>6700</v>
      </c>
      <c r="O91" s="415">
        <f t="shared" si="5"/>
        <v>0</v>
      </c>
    </row>
    <row r="92" spans="1:15" ht="63.75" outlineLevel="2" x14ac:dyDescent="0.2">
      <c r="A92" s="548" t="s">
        <v>75</v>
      </c>
      <c r="B92" s="548" t="s">
        <v>1407</v>
      </c>
      <c r="C92" s="548"/>
      <c r="D92" s="548" t="s">
        <v>77</v>
      </c>
      <c r="E92" s="548"/>
      <c r="F92" s="548" t="s">
        <v>1408</v>
      </c>
      <c r="G92" s="548" t="s">
        <v>1409</v>
      </c>
      <c r="H92" s="550">
        <v>14111.3</v>
      </c>
      <c r="I92" s="550">
        <v>0</v>
      </c>
      <c r="J92" s="550"/>
      <c r="K92" s="719"/>
      <c r="L92" s="548" t="s">
        <v>1410</v>
      </c>
      <c r="M92" s="548"/>
      <c r="N92" s="398">
        <f t="shared" si="4"/>
        <v>14111.3</v>
      </c>
      <c r="O92" s="415">
        <f t="shared" si="5"/>
        <v>0</v>
      </c>
    </row>
    <row r="93" spans="1:15" ht="76.5" outlineLevel="2" x14ac:dyDescent="0.2">
      <c r="A93" s="548" t="s">
        <v>75</v>
      </c>
      <c r="B93" s="548" t="s">
        <v>1414</v>
      </c>
      <c r="C93" s="548"/>
      <c r="D93" s="548" t="s">
        <v>77</v>
      </c>
      <c r="E93" s="548"/>
      <c r="F93" s="548" t="s">
        <v>1415</v>
      </c>
      <c r="G93" s="548" t="s">
        <v>69</v>
      </c>
      <c r="H93" s="550">
        <v>15000</v>
      </c>
      <c r="I93" s="550">
        <v>0</v>
      </c>
      <c r="J93" s="550"/>
      <c r="K93" s="719"/>
      <c r="L93" s="548" t="s">
        <v>1416</v>
      </c>
      <c r="M93" s="548"/>
      <c r="N93" s="398">
        <f t="shared" si="4"/>
        <v>15000</v>
      </c>
      <c r="O93" s="415">
        <f t="shared" si="5"/>
        <v>0</v>
      </c>
    </row>
    <row r="94" spans="1:15" ht="89.25" outlineLevel="2" x14ac:dyDescent="0.2">
      <c r="A94" s="548" t="s">
        <v>75</v>
      </c>
      <c r="B94" s="548" t="s">
        <v>1417</v>
      </c>
      <c r="C94" s="548"/>
      <c r="D94" s="548" t="s">
        <v>77</v>
      </c>
      <c r="E94" s="548"/>
      <c r="F94" s="548" t="s">
        <v>1418</v>
      </c>
      <c r="G94" s="548" t="s">
        <v>154</v>
      </c>
      <c r="H94" s="550">
        <v>13225</v>
      </c>
      <c r="I94" s="550">
        <v>0</v>
      </c>
      <c r="J94" s="550"/>
      <c r="K94" s="719"/>
      <c r="L94" s="548" t="s">
        <v>1419</v>
      </c>
      <c r="M94" s="548"/>
      <c r="N94" s="398">
        <f t="shared" si="4"/>
        <v>13225</v>
      </c>
      <c r="O94" s="415">
        <f t="shared" si="5"/>
        <v>0</v>
      </c>
    </row>
    <row r="95" spans="1:15" ht="89.25" outlineLevel="2" x14ac:dyDescent="0.2">
      <c r="A95" s="548" t="s">
        <v>75</v>
      </c>
      <c r="B95" s="548" t="s">
        <v>1420</v>
      </c>
      <c r="C95" s="548"/>
      <c r="D95" s="548" t="s">
        <v>77</v>
      </c>
      <c r="E95" s="548"/>
      <c r="F95" s="548" t="s">
        <v>1421</v>
      </c>
      <c r="G95" s="548" t="s">
        <v>154</v>
      </c>
      <c r="H95" s="550">
        <v>10200</v>
      </c>
      <c r="I95" s="550">
        <v>0</v>
      </c>
      <c r="J95" s="550"/>
      <c r="K95" s="719"/>
      <c r="L95" s="548" t="s">
        <v>1422</v>
      </c>
      <c r="M95" s="548"/>
      <c r="N95" s="398">
        <f t="shared" si="4"/>
        <v>10200</v>
      </c>
      <c r="O95" s="415">
        <f t="shared" si="5"/>
        <v>0</v>
      </c>
    </row>
    <row r="96" spans="1:15" ht="51" outlineLevel="2" x14ac:dyDescent="0.2">
      <c r="A96" s="548" t="s">
        <v>75</v>
      </c>
      <c r="B96" s="548" t="s">
        <v>1428</v>
      </c>
      <c r="C96" s="548"/>
      <c r="D96" s="548" t="s">
        <v>77</v>
      </c>
      <c r="E96" s="548"/>
      <c r="F96" s="548" t="s">
        <v>1429</v>
      </c>
      <c r="G96" s="548" t="s">
        <v>1384</v>
      </c>
      <c r="H96" s="550">
        <v>15931</v>
      </c>
      <c r="I96" s="550">
        <v>0</v>
      </c>
      <c r="J96" s="550"/>
      <c r="K96" s="719"/>
      <c r="L96" s="548" t="s">
        <v>1430</v>
      </c>
      <c r="M96" s="548"/>
      <c r="N96" s="398">
        <f t="shared" si="4"/>
        <v>15931</v>
      </c>
      <c r="O96" s="415">
        <f t="shared" si="5"/>
        <v>0</v>
      </c>
    </row>
    <row r="97" spans="1:15" ht="89.25" outlineLevel="2" x14ac:dyDescent="0.2">
      <c r="A97" s="548" t="s">
        <v>75</v>
      </c>
      <c r="B97" s="548" t="s">
        <v>1425</v>
      </c>
      <c r="C97" s="548"/>
      <c r="D97" s="548" t="s">
        <v>77</v>
      </c>
      <c r="E97" s="548"/>
      <c r="F97" s="548" t="s">
        <v>1426</v>
      </c>
      <c r="G97" s="548" t="s">
        <v>133</v>
      </c>
      <c r="H97" s="550">
        <v>12323</v>
      </c>
      <c r="I97" s="550">
        <v>0</v>
      </c>
      <c r="J97" s="550"/>
      <c r="K97" s="719"/>
      <c r="L97" s="548" t="s">
        <v>1427</v>
      </c>
      <c r="M97" s="548"/>
      <c r="N97" s="398">
        <f t="shared" si="4"/>
        <v>12323</v>
      </c>
      <c r="O97" s="415">
        <f t="shared" si="5"/>
        <v>0</v>
      </c>
    </row>
    <row r="98" spans="1:15" ht="51" outlineLevel="2" x14ac:dyDescent="0.2">
      <c r="A98" s="548" t="s">
        <v>75</v>
      </c>
      <c r="B98" s="548" t="s">
        <v>1431</v>
      </c>
      <c r="C98" s="548"/>
      <c r="D98" s="548" t="s">
        <v>77</v>
      </c>
      <c r="E98" s="548"/>
      <c r="F98" s="548" t="s">
        <v>1432</v>
      </c>
      <c r="G98" s="548" t="s">
        <v>1384</v>
      </c>
      <c r="H98" s="550">
        <v>15927</v>
      </c>
      <c r="I98" s="550">
        <v>0</v>
      </c>
      <c r="J98" s="550"/>
      <c r="K98" s="719"/>
      <c r="L98" s="548" t="s">
        <v>1433</v>
      </c>
      <c r="M98" s="548"/>
      <c r="N98" s="398">
        <f t="shared" si="4"/>
        <v>15927</v>
      </c>
      <c r="O98" s="415">
        <f t="shared" si="5"/>
        <v>0</v>
      </c>
    </row>
    <row r="99" spans="1:15" ht="51" outlineLevel="2" x14ac:dyDescent="0.2">
      <c r="A99" s="548" t="s">
        <v>75</v>
      </c>
      <c r="B99" s="548" t="s">
        <v>1434</v>
      </c>
      <c r="C99" s="548"/>
      <c r="D99" s="548" t="s">
        <v>77</v>
      </c>
      <c r="E99" s="548"/>
      <c r="F99" s="548" t="s">
        <v>1435</v>
      </c>
      <c r="G99" s="548" t="s">
        <v>1384</v>
      </c>
      <c r="H99" s="550">
        <v>20333</v>
      </c>
      <c r="I99" s="550">
        <v>0</v>
      </c>
      <c r="J99" s="550"/>
      <c r="K99" s="719"/>
      <c r="L99" s="548" t="s">
        <v>1436</v>
      </c>
      <c r="M99" s="548"/>
      <c r="N99" s="398">
        <f t="shared" si="4"/>
        <v>20333</v>
      </c>
      <c r="O99" s="415">
        <f t="shared" si="5"/>
        <v>0</v>
      </c>
    </row>
    <row r="100" spans="1:15" ht="51" outlineLevel="2" x14ac:dyDescent="0.2">
      <c r="A100" s="548" t="s">
        <v>75</v>
      </c>
      <c r="B100" s="548" t="s">
        <v>1437</v>
      </c>
      <c r="C100" s="548"/>
      <c r="D100" s="548" t="s">
        <v>77</v>
      </c>
      <c r="E100" s="548"/>
      <c r="F100" s="548" t="s">
        <v>1438</v>
      </c>
      <c r="G100" s="548" t="s">
        <v>79</v>
      </c>
      <c r="H100" s="550">
        <v>23700</v>
      </c>
      <c r="I100" s="550">
        <v>0</v>
      </c>
      <c r="J100" s="550"/>
      <c r="K100" s="719"/>
      <c r="L100" s="548" t="s">
        <v>1439</v>
      </c>
      <c r="M100" s="548"/>
      <c r="N100" s="398">
        <f t="shared" si="4"/>
        <v>23700</v>
      </c>
      <c r="O100" s="415">
        <f t="shared" si="5"/>
        <v>0</v>
      </c>
    </row>
    <row r="101" spans="1:15" ht="51" outlineLevel="2" x14ac:dyDescent="0.2">
      <c r="A101" s="548" t="s">
        <v>75</v>
      </c>
      <c r="B101" s="548" t="s">
        <v>1446</v>
      </c>
      <c r="C101" s="548"/>
      <c r="D101" s="548" t="s">
        <v>77</v>
      </c>
      <c r="E101" s="548"/>
      <c r="F101" s="548" t="s">
        <v>1447</v>
      </c>
      <c r="G101" s="548" t="s">
        <v>79</v>
      </c>
      <c r="H101" s="550">
        <v>19975</v>
      </c>
      <c r="I101" s="550">
        <v>0</v>
      </c>
      <c r="J101" s="550"/>
      <c r="K101" s="719"/>
      <c r="L101" s="548" t="s">
        <v>1448</v>
      </c>
      <c r="M101" s="548"/>
      <c r="N101" s="398">
        <f t="shared" si="4"/>
        <v>19975</v>
      </c>
      <c r="O101" s="415">
        <f t="shared" si="5"/>
        <v>0</v>
      </c>
    </row>
    <row r="102" spans="1:15" ht="51" outlineLevel="2" x14ac:dyDescent="0.2">
      <c r="A102" s="548" t="s">
        <v>75</v>
      </c>
      <c r="B102" s="548" t="s">
        <v>1458</v>
      </c>
      <c r="C102" s="548"/>
      <c r="D102" s="548" t="s">
        <v>77</v>
      </c>
      <c r="E102" s="548"/>
      <c r="F102" s="548" t="s">
        <v>1459</v>
      </c>
      <c r="G102" s="548" t="s">
        <v>79</v>
      </c>
      <c r="H102" s="550">
        <v>17100</v>
      </c>
      <c r="I102" s="550">
        <v>0</v>
      </c>
      <c r="J102" s="550"/>
      <c r="K102" s="719"/>
      <c r="L102" s="548" t="s">
        <v>1460</v>
      </c>
      <c r="M102" s="548"/>
      <c r="N102" s="398">
        <f t="shared" si="4"/>
        <v>17100</v>
      </c>
      <c r="O102" s="415">
        <f t="shared" si="5"/>
        <v>0</v>
      </c>
    </row>
    <row r="103" spans="1:15" ht="51" outlineLevel="2" x14ac:dyDescent="0.2">
      <c r="A103" s="548" t="s">
        <v>75</v>
      </c>
      <c r="B103" s="548" t="s">
        <v>1470</v>
      </c>
      <c r="C103" s="548"/>
      <c r="D103" s="548" t="s">
        <v>77</v>
      </c>
      <c r="E103" s="548"/>
      <c r="F103" s="548" t="s">
        <v>1471</v>
      </c>
      <c r="G103" s="548" t="s">
        <v>79</v>
      </c>
      <c r="H103" s="550">
        <v>25900</v>
      </c>
      <c r="I103" s="550">
        <v>0</v>
      </c>
      <c r="J103" s="550"/>
      <c r="K103" s="719"/>
      <c r="L103" s="548" t="s">
        <v>1472</v>
      </c>
      <c r="M103" s="548"/>
      <c r="N103" s="398">
        <f t="shared" si="4"/>
        <v>25900</v>
      </c>
      <c r="O103" s="415">
        <f t="shared" si="5"/>
        <v>0</v>
      </c>
    </row>
    <row r="104" spans="1:15" ht="51" outlineLevel="2" x14ac:dyDescent="0.2">
      <c r="A104" s="548" t="s">
        <v>75</v>
      </c>
      <c r="B104" s="548" t="s">
        <v>1473</v>
      </c>
      <c r="C104" s="548"/>
      <c r="D104" s="548" t="s">
        <v>77</v>
      </c>
      <c r="E104" s="548"/>
      <c r="F104" s="548" t="s">
        <v>1474</v>
      </c>
      <c r="G104" s="548" t="s">
        <v>79</v>
      </c>
      <c r="H104" s="550">
        <v>12200</v>
      </c>
      <c r="I104" s="550">
        <v>0</v>
      </c>
      <c r="J104" s="550"/>
      <c r="K104" s="719"/>
      <c r="L104" s="548" t="s">
        <v>1475</v>
      </c>
      <c r="M104" s="548"/>
      <c r="N104" s="398">
        <f t="shared" si="4"/>
        <v>12200</v>
      </c>
      <c r="O104" s="415">
        <f t="shared" si="5"/>
        <v>0</v>
      </c>
    </row>
    <row r="105" spans="1:15" ht="51" outlineLevel="2" x14ac:dyDescent="0.2">
      <c r="A105" s="548" t="s">
        <v>75</v>
      </c>
      <c r="B105" s="548" t="s">
        <v>1476</v>
      </c>
      <c r="C105" s="548"/>
      <c r="D105" s="548" t="s">
        <v>77</v>
      </c>
      <c r="E105" s="548"/>
      <c r="F105" s="548" t="s">
        <v>1477</v>
      </c>
      <c r="G105" s="548" t="s">
        <v>79</v>
      </c>
      <c r="H105" s="550">
        <v>19075</v>
      </c>
      <c r="I105" s="550">
        <v>0</v>
      </c>
      <c r="J105" s="550"/>
      <c r="K105" s="719"/>
      <c r="L105" s="548" t="s">
        <v>1478</v>
      </c>
      <c r="M105" s="548"/>
      <c r="N105" s="398">
        <f t="shared" si="4"/>
        <v>19075</v>
      </c>
      <c r="O105" s="415">
        <f t="shared" si="5"/>
        <v>0</v>
      </c>
    </row>
    <row r="106" spans="1:15" ht="51" outlineLevel="2" x14ac:dyDescent="0.2">
      <c r="A106" s="548" t="s">
        <v>75</v>
      </c>
      <c r="B106" s="548" t="s">
        <v>1461</v>
      </c>
      <c r="C106" s="548"/>
      <c r="D106" s="548" t="s">
        <v>77</v>
      </c>
      <c r="E106" s="548"/>
      <c r="F106" s="548" t="s">
        <v>1462</v>
      </c>
      <c r="G106" s="548" t="s">
        <v>72</v>
      </c>
      <c r="H106" s="550">
        <v>10000</v>
      </c>
      <c r="I106" s="550">
        <v>0</v>
      </c>
      <c r="J106" s="550"/>
      <c r="K106" s="719"/>
      <c r="L106" s="548" t="s">
        <v>1463</v>
      </c>
      <c r="M106" s="548"/>
      <c r="N106" s="398">
        <f t="shared" si="4"/>
        <v>10000</v>
      </c>
      <c r="O106" s="415">
        <f t="shared" si="5"/>
        <v>0</v>
      </c>
    </row>
    <row r="107" spans="1:15" ht="89.25" outlineLevel="2" x14ac:dyDescent="0.2">
      <c r="A107" s="548" t="s">
        <v>75</v>
      </c>
      <c r="B107" s="548" t="s">
        <v>1464</v>
      </c>
      <c r="C107" s="548"/>
      <c r="D107" s="548" t="s">
        <v>77</v>
      </c>
      <c r="E107" s="548"/>
      <c r="F107" s="548" t="s">
        <v>1465</v>
      </c>
      <c r="G107" s="548" t="s">
        <v>74</v>
      </c>
      <c r="H107" s="550">
        <v>59210</v>
      </c>
      <c r="I107" s="550">
        <v>0</v>
      </c>
      <c r="J107" s="550"/>
      <c r="K107" s="719"/>
      <c r="L107" s="548" t="s">
        <v>1466</v>
      </c>
      <c r="M107" s="548"/>
      <c r="N107" s="398">
        <f t="shared" si="4"/>
        <v>59210</v>
      </c>
      <c r="O107" s="415">
        <f t="shared" si="5"/>
        <v>0</v>
      </c>
    </row>
    <row r="108" spans="1:15" ht="51" outlineLevel="2" x14ac:dyDescent="0.2">
      <c r="A108" s="548" t="s">
        <v>75</v>
      </c>
      <c r="B108" s="548" t="s">
        <v>1479</v>
      </c>
      <c r="C108" s="548"/>
      <c r="D108" s="548" t="s">
        <v>77</v>
      </c>
      <c r="E108" s="548"/>
      <c r="F108" s="548" t="s">
        <v>1480</v>
      </c>
      <c r="G108" s="548" t="s">
        <v>79</v>
      </c>
      <c r="H108" s="550">
        <v>17125</v>
      </c>
      <c r="I108" s="550">
        <v>0</v>
      </c>
      <c r="J108" s="550"/>
      <c r="K108" s="719"/>
      <c r="L108" s="548" t="s">
        <v>1481</v>
      </c>
      <c r="M108" s="548"/>
      <c r="N108" s="398">
        <f t="shared" si="4"/>
        <v>17125</v>
      </c>
      <c r="O108" s="415">
        <f t="shared" si="5"/>
        <v>0</v>
      </c>
    </row>
    <row r="109" spans="1:15" ht="89.25" outlineLevel="2" x14ac:dyDescent="0.2">
      <c r="A109" s="548" t="s">
        <v>75</v>
      </c>
      <c r="B109" s="548" t="s">
        <v>1482</v>
      </c>
      <c r="C109" s="548"/>
      <c r="D109" s="548" t="s">
        <v>77</v>
      </c>
      <c r="E109" s="548"/>
      <c r="F109" s="548" t="s">
        <v>1483</v>
      </c>
      <c r="G109" s="548" t="s">
        <v>154</v>
      </c>
      <c r="H109" s="550">
        <v>17650</v>
      </c>
      <c r="I109" s="550">
        <v>0</v>
      </c>
      <c r="J109" s="550"/>
      <c r="K109" s="719"/>
      <c r="L109" s="548" t="s">
        <v>1484</v>
      </c>
      <c r="M109" s="548"/>
      <c r="N109" s="398">
        <f t="shared" si="4"/>
        <v>17650</v>
      </c>
      <c r="O109" s="415">
        <f t="shared" si="5"/>
        <v>0</v>
      </c>
    </row>
    <row r="110" spans="1:15" ht="63.75" outlineLevel="2" x14ac:dyDescent="0.2">
      <c r="A110" s="548" t="s">
        <v>75</v>
      </c>
      <c r="B110" s="548" t="s">
        <v>1485</v>
      </c>
      <c r="C110" s="548"/>
      <c r="D110" s="548" t="s">
        <v>77</v>
      </c>
      <c r="E110" s="548"/>
      <c r="F110" s="548" t="s">
        <v>1486</v>
      </c>
      <c r="G110" s="548" t="s">
        <v>1487</v>
      </c>
      <c r="H110" s="550">
        <v>11000</v>
      </c>
      <c r="I110" s="550">
        <v>0</v>
      </c>
      <c r="J110" s="550"/>
      <c r="K110" s="719"/>
      <c r="L110" s="548" t="s">
        <v>1488</v>
      </c>
      <c r="M110" s="548"/>
      <c r="N110" s="398">
        <f t="shared" si="4"/>
        <v>11000</v>
      </c>
      <c r="O110" s="415">
        <f t="shared" si="5"/>
        <v>0</v>
      </c>
    </row>
    <row r="111" spans="1:15" ht="51" outlineLevel="2" x14ac:dyDescent="0.2">
      <c r="A111" s="548" t="s">
        <v>75</v>
      </c>
      <c r="B111" s="548" t="s">
        <v>1467</v>
      </c>
      <c r="C111" s="548"/>
      <c r="D111" s="548" t="s">
        <v>77</v>
      </c>
      <c r="E111" s="548"/>
      <c r="F111" s="548" t="s">
        <v>1468</v>
      </c>
      <c r="G111" s="548" t="s">
        <v>72</v>
      </c>
      <c r="H111" s="550">
        <v>11000</v>
      </c>
      <c r="I111" s="550">
        <v>0</v>
      </c>
      <c r="J111" s="550"/>
      <c r="K111" s="719"/>
      <c r="L111" s="548" t="s">
        <v>1469</v>
      </c>
      <c r="M111" s="548"/>
      <c r="N111" s="398">
        <f t="shared" si="4"/>
        <v>11000</v>
      </c>
      <c r="O111" s="415">
        <f t="shared" si="5"/>
        <v>0</v>
      </c>
    </row>
    <row r="112" spans="1:15" ht="76.5" outlineLevel="2" x14ac:dyDescent="0.2">
      <c r="A112" s="548" t="s">
        <v>75</v>
      </c>
      <c r="B112" s="548" t="s">
        <v>1489</v>
      </c>
      <c r="C112" s="548"/>
      <c r="D112" s="548" t="s">
        <v>77</v>
      </c>
      <c r="E112" s="548"/>
      <c r="F112" s="548" t="s">
        <v>1490</v>
      </c>
      <c r="G112" s="548" t="s">
        <v>1491</v>
      </c>
      <c r="H112" s="550">
        <v>10000</v>
      </c>
      <c r="I112" s="550">
        <v>0</v>
      </c>
      <c r="J112" s="550"/>
      <c r="K112" s="719"/>
      <c r="L112" s="548" t="s">
        <v>1492</v>
      </c>
      <c r="M112" s="548"/>
      <c r="N112" s="398">
        <f t="shared" si="4"/>
        <v>10000</v>
      </c>
      <c r="O112" s="415">
        <f t="shared" si="5"/>
        <v>0</v>
      </c>
    </row>
    <row r="113" spans="1:15" ht="76.5" outlineLevel="2" x14ac:dyDescent="0.2">
      <c r="A113" s="548" t="s">
        <v>75</v>
      </c>
      <c r="B113" s="548" t="s">
        <v>1493</v>
      </c>
      <c r="C113" s="548"/>
      <c r="D113" s="548" t="s">
        <v>77</v>
      </c>
      <c r="E113" s="548"/>
      <c r="F113" s="548" t="s">
        <v>1494</v>
      </c>
      <c r="G113" s="548" t="s">
        <v>1491</v>
      </c>
      <c r="H113" s="550">
        <v>10000</v>
      </c>
      <c r="I113" s="550">
        <v>0</v>
      </c>
      <c r="J113" s="550"/>
      <c r="K113" s="719"/>
      <c r="L113" s="548" t="s">
        <v>1495</v>
      </c>
      <c r="M113" s="548"/>
      <c r="N113" s="398">
        <f t="shared" si="4"/>
        <v>10000</v>
      </c>
      <c r="O113" s="415">
        <f t="shared" si="5"/>
        <v>0</v>
      </c>
    </row>
    <row r="114" spans="1:15" ht="38.25" outlineLevel="2" x14ac:dyDescent="0.2">
      <c r="A114" s="548" t="s">
        <v>75</v>
      </c>
      <c r="B114" s="548" t="s">
        <v>1496</v>
      </c>
      <c r="C114" s="548"/>
      <c r="D114" s="548" t="s">
        <v>77</v>
      </c>
      <c r="E114" s="548"/>
      <c r="F114" s="548" t="s">
        <v>1497</v>
      </c>
      <c r="G114" s="548" t="s">
        <v>1050</v>
      </c>
      <c r="H114" s="550">
        <v>18700</v>
      </c>
      <c r="I114" s="550">
        <v>0</v>
      </c>
      <c r="J114" s="550"/>
      <c r="K114" s="719"/>
      <c r="L114" s="548" t="s">
        <v>1498</v>
      </c>
      <c r="M114" s="548"/>
      <c r="N114" s="398">
        <f t="shared" si="4"/>
        <v>18700</v>
      </c>
      <c r="O114" s="415">
        <f t="shared" si="5"/>
        <v>0</v>
      </c>
    </row>
    <row r="115" spans="1:15" ht="38.25" outlineLevel="2" x14ac:dyDescent="0.2">
      <c r="A115" s="548" t="s">
        <v>75</v>
      </c>
      <c r="B115" s="548" t="s">
        <v>1440</v>
      </c>
      <c r="C115" s="548"/>
      <c r="D115" s="548" t="s">
        <v>77</v>
      </c>
      <c r="E115" s="548"/>
      <c r="F115" s="548" t="s">
        <v>1441</v>
      </c>
      <c r="G115" s="548" t="s">
        <v>81</v>
      </c>
      <c r="H115" s="550"/>
      <c r="I115" s="550"/>
      <c r="J115" s="550"/>
      <c r="K115" s="719"/>
      <c r="L115" s="548" t="s">
        <v>1442</v>
      </c>
      <c r="M115" s="548"/>
      <c r="N115" s="398">
        <f t="shared" si="4"/>
        <v>0</v>
      </c>
      <c r="O115" s="415">
        <f t="shared" si="5"/>
        <v>0</v>
      </c>
    </row>
    <row r="116" spans="1:15" ht="63.75" outlineLevel="2" x14ac:dyDescent="0.2">
      <c r="A116" s="548" t="s">
        <v>75</v>
      </c>
      <c r="B116" s="548" t="s">
        <v>1499</v>
      </c>
      <c r="C116" s="548"/>
      <c r="D116" s="548" t="s">
        <v>77</v>
      </c>
      <c r="E116" s="548"/>
      <c r="F116" s="548" t="s">
        <v>1500</v>
      </c>
      <c r="G116" s="548" t="s">
        <v>107</v>
      </c>
      <c r="H116" s="550">
        <v>18000</v>
      </c>
      <c r="I116" s="550">
        <v>0</v>
      </c>
      <c r="J116" s="550"/>
      <c r="K116" s="719"/>
      <c r="L116" s="548" t="s">
        <v>1501</v>
      </c>
      <c r="M116" s="548"/>
      <c r="N116" s="398">
        <f t="shared" si="4"/>
        <v>18000</v>
      </c>
      <c r="O116" s="415">
        <f t="shared" si="5"/>
        <v>0</v>
      </c>
    </row>
    <row r="117" spans="1:15" ht="51" outlineLevel="2" x14ac:dyDescent="0.2">
      <c r="A117" s="548" t="s">
        <v>75</v>
      </c>
      <c r="B117" s="548" t="s">
        <v>1502</v>
      </c>
      <c r="C117" s="548"/>
      <c r="D117" s="548" t="s">
        <v>77</v>
      </c>
      <c r="E117" s="548"/>
      <c r="F117" s="548" t="s">
        <v>1503</v>
      </c>
      <c r="G117" s="548" t="s">
        <v>107</v>
      </c>
      <c r="H117" s="550">
        <v>20000</v>
      </c>
      <c r="I117" s="550">
        <v>0</v>
      </c>
      <c r="J117" s="550"/>
      <c r="K117" s="719"/>
      <c r="L117" s="548" t="s">
        <v>1504</v>
      </c>
      <c r="M117" s="548"/>
      <c r="N117" s="398">
        <f t="shared" si="4"/>
        <v>20000</v>
      </c>
      <c r="O117" s="415">
        <f t="shared" si="5"/>
        <v>0</v>
      </c>
    </row>
    <row r="118" spans="1:15" ht="63.75" outlineLevel="2" x14ac:dyDescent="0.2">
      <c r="A118" s="548" t="s">
        <v>75</v>
      </c>
      <c r="B118" s="548" t="s">
        <v>1505</v>
      </c>
      <c r="C118" s="548"/>
      <c r="D118" s="548" t="s">
        <v>77</v>
      </c>
      <c r="E118" s="548"/>
      <c r="F118" s="548" t="s">
        <v>1371</v>
      </c>
      <c r="G118" s="548" t="s">
        <v>107</v>
      </c>
      <c r="H118" s="550">
        <v>12000</v>
      </c>
      <c r="I118" s="550">
        <v>0</v>
      </c>
      <c r="J118" s="550"/>
      <c r="K118" s="719"/>
      <c r="L118" s="548" t="s">
        <v>1506</v>
      </c>
      <c r="M118" s="548"/>
      <c r="N118" s="398">
        <f t="shared" si="4"/>
        <v>12000</v>
      </c>
      <c r="O118" s="415">
        <f t="shared" si="5"/>
        <v>0</v>
      </c>
    </row>
    <row r="119" spans="1:15" ht="63.75" outlineLevel="2" x14ac:dyDescent="0.2">
      <c r="A119" s="548" t="s">
        <v>75</v>
      </c>
      <c r="B119" s="548" t="s">
        <v>1507</v>
      </c>
      <c r="C119" s="548"/>
      <c r="D119" s="548" t="s">
        <v>77</v>
      </c>
      <c r="E119" s="548"/>
      <c r="F119" s="548" t="s">
        <v>1508</v>
      </c>
      <c r="G119" s="548" t="s">
        <v>78</v>
      </c>
      <c r="H119" s="550">
        <v>10900</v>
      </c>
      <c r="I119" s="550">
        <v>0</v>
      </c>
      <c r="J119" s="550"/>
      <c r="K119" s="719"/>
      <c r="L119" s="548" t="s">
        <v>1509</v>
      </c>
      <c r="M119" s="548"/>
      <c r="N119" s="398">
        <f t="shared" si="4"/>
        <v>10900</v>
      </c>
      <c r="O119" s="415">
        <f t="shared" si="5"/>
        <v>0</v>
      </c>
    </row>
    <row r="120" spans="1:15" ht="63.75" outlineLevel="2" x14ac:dyDescent="0.2">
      <c r="A120" s="548" t="s">
        <v>75</v>
      </c>
      <c r="B120" s="548" t="s">
        <v>1510</v>
      </c>
      <c r="C120" s="548"/>
      <c r="D120" s="548" t="s">
        <v>77</v>
      </c>
      <c r="E120" s="548"/>
      <c r="F120" s="548" t="s">
        <v>1511</v>
      </c>
      <c r="G120" s="548" t="s">
        <v>230</v>
      </c>
      <c r="H120" s="550">
        <v>14980</v>
      </c>
      <c r="I120" s="550">
        <v>0</v>
      </c>
      <c r="J120" s="550"/>
      <c r="K120" s="719"/>
      <c r="L120" s="548" t="s">
        <v>1512</v>
      </c>
      <c r="M120" s="548"/>
      <c r="N120" s="398">
        <f t="shared" si="4"/>
        <v>14980</v>
      </c>
      <c r="O120" s="415">
        <f t="shared" si="5"/>
        <v>0</v>
      </c>
    </row>
    <row r="121" spans="1:15" ht="63.75" outlineLevel="2" x14ac:dyDescent="0.2">
      <c r="A121" s="548" t="s">
        <v>75</v>
      </c>
      <c r="B121" s="548" t="s">
        <v>1513</v>
      </c>
      <c r="C121" s="548"/>
      <c r="D121" s="548" t="s">
        <v>77</v>
      </c>
      <c r="E121" s="548"/>
      <c r="F121" s="548" t="s">
        <v>1514</v>
      </c>
      <c r="G121" s="548" t="s">
        <v>155</v>
      </c>
      <c r="H121" s="550">
        <v>22570</v>
      </c>
      <c r="I121" s="550">
        <v>0</v>
      </c>
      <c r="J121" s="550"/>
      <c r="K121" s="719"/>
      <c r="L121" s="548" t="s">
        <v>1515</v>
      </c>
      <c r="M121" s="548"/>
      <c r="N121" s="398">
        <f t="shared" si="4"/>
        <v>22570</v>
      </c>
      <c r="O121" s="415">
        <f t="shared" si="5"/>
        <v>0</v>
      </c>
    </row>
    <row r="122" spans="1:15" ht="51" outlineLevel="2" x14ac:dyDescent="0.2">
      <c r="A122" s="548" t="s">
        <v>75</v>
      </c>
      <c r="B122" s="548" t="s">
        <v>1516</v>
      </c>
      <c r="C122" s="548"/>
      <c r="D122" s="548" t="s">
        <v>77</v>
      </c>
      <c r="E122" s="548"/>
      <c r="F122" s="548" t="s">
        <v>1517</v>
      </c>
      <c r="G122" s="548" t="s">
        <v>155</v>
      </c>
      <c r="H122" s="550">
        <v>21485</v>
      </c>
      <c r="I122" s="550">
        <v>0</v>
      </c>
      <c r="J122" s="550"/>
      <c r="K122" s="719"/>
      <c r="L122" s="548" t="s">
        <v>1518</v>
      </c>
      <c r="M122" s="548"/>
      <c r="N122" s="398">
        <f t="shared" si="4"/>
        <v>21485</v>
      </c>
      <c r="O122" s="415">
        <f t="shared" si="5"/>
        <v>0</v>
      </c>
    </row>
    <row r="123" spans="1:15" ht="63.75" outlineLevel="2" x14ac:dyDescent="0.2">
      <c r="A123" s="548" t="s">
        <v>75</v>
      </c>
      <c r="B123" s="548" t="s">
        <v>1519</v>
      </c>
      <c r="C123" s="548"/>
      <c r="D123" s="548" t="s">
        <v>77</v>
      </c>
      <c r="E123" s="548"/>
      <c r="F123" s="548" t="s">
        <v>1520</v>
      </c>
      <c r="G123" s="548" t="s">
        <v>72</v>
      </c>
      <c r="H123" s="550">
        <v>20000</v>
      </c>
      <c r="I123" s="550">
        <v>0</v>
      </c>
      <c r="J123" s="550"/>
      <c r="K123" s="719"/>
      <c r="L123" s="548" t="s">
        <v>1521</v>
      </c>
      <c r="M123" s="548"/>
      <c r="N123" s="398">
        <f t="shared" si="4"/>
        <v>20000</v>
      </c>
      <c r="O123" s="415">
        <f t="shared" si="5"/>
        <v>0</v>
      </c>
    </row>
    <row r="124" spans="1:15" ht="51" outlineLevel="2" x14ac:dyDescent="0.2">
      <c r="A124" s="548" t="s">
        <v>75</v>
      </c>
      <c r="B124" s="548" t="s">
        <v>1522</v>
      </c>
      <c r="C124" s="548"/>
      <c r="D124" s="548" t="s">
        <v>77</v>
      </c>
      <c r="E124" s="548"/>
      <c r="F124" s="548" t="s">
        <v>1523</v>
      </c>
      <c r="G124" s="548" t="s">
        <v>140</v>
      </c>
      <c r="H124" s="550">
        <v>16900</v>
      </c>
      <c r="I124" s="550">
        <v>0</v>
      </c>
      <c r="J124" s="550"/>
      <c r="K124" s="719"/>
      <c r="L124" s="548" t="s">
        <v>1524</v>
      </c>
      <c r="M124" s="548"/>
      <c r="N124" s="398">
        <f t="shared" si="4"/>
        <v>16900</v>
      </c>
      <c r="O124" s="415">
        <f t="shared" si="5"/>
        <v>0</v>
      </c>
    </row>
    <row r="125" spans="1:15" ht="63.75" outlineLevel="2" x14ac:dyDescent="0.2">
      <c r="A125" s="548" t="s">
        <v>75</v>
      </c>
      <c r="B125" s="548" t="s">
        <v>1525</v>
      </c>
      <c r="C125" s="548"/>
      <c r="D125" s="548" t="s">
        <v>77</v>
      </c>
      <c r="E125" s="548"/>
      <c r="F125" s="548" t="s">
        <v>1526</v>
      </c>
      <c r="G125" s="548" t="s">
        <v>134</v>
      </c>
      <c r="H125" s="550">
        <v>31550</v>
      </c>
      <c r="I125" s="550">
        <v>0</v>
      </c>
      <c r="J125" s="550"/>
      <c r="K125" s="719"/>
      <c r="L125" s="548" t="s">
        <v>1527</v>
      </c>
      <c r="M125" s="548"/>
      <c r="N125" s="398">
        <f t="shared" si="4"/>
        <v>31550</v>
      </c>
      <c r="O125" s="415">
        <f t="shared" si="5"/>
        <v>0</v>
      </c>
    </row>
    <row r="126" spans="1:15" ht="51" outlineLevel="2" x14ac:dyDescent="0.2">
      <c r="A126" s="548" t="s">
        <v>75</v>
      </c>
      <c r="B126" s="548" t="s">
        <v>1528</v>
      </c>
      <c r="C126" s="548"/>
      <c r="D126" s="548" t="s">
        <v>77</v>
      </c>
      <c r="E126" s="548"/>
      <c r="F126" s="548" t="s">
        <v>1529</v>
      </c>
      <c r="G126" s="548" t="s">
        <v>153</v>
      </c>
      <c r="H126" s="550">
        <v>12566</v>
      </c>
      <c r="I126" s="550">
        <v>0</v>
      </c>
      <c r="J126" s="550"/>
      <c r="K126" s="719"/>
      <c r="L126" s="548" t="s">
        <v>1530</v>
      </c>
      <c r="M126" s="548"/>
      <c r="N126" s="398">
        <f t="shared" si="4"/>
        <v>12566</v>
      </c>
      <c r="O126" s="415">
        <f t="shared" si="5"/>
        <v>0</v>
      </c>
    </row>
    <row r="127" spans="1:15" ht="127.5" outlineLevel="2" x14ac:dyDescent="0.2">
      <c r="A127" s="548" t="s">
        <v>75</v>
      </c>
      <c r="B127" s="548" t="s">
        <v>1531</v>
      </c>
      <c r="C127" s="548"/>
      <c r="D127" s="548" t="s">
        <v>77</v>
      </c>
      <c r="E127" s="548"/>
      <c r="F127" s="548" t="s">
        <v>1532</v>
      </c>
      <c r="G127" s="548" t="s">
        <v>101</v>
      </c>
      <c r="H127" s="550">
        <v>17800</v>
      </c>
      <c r="I127" s="550">
        <v>0</v>
      </c>
      <c r="J127" s="550"/>
      <c r="K127" s="719"/>
      <c r="L127" s="548" t="s">
        <v>1533</v>
      </c>
      <c r="M127" s="548"/>
      <c r="N127" s="398">
        <f t="shared" si="4"/>
        <v>17800</v>
      </c>
      <c r="O127" s="415">
        <f t="shared" si="5"/>
        <v>0</v>
      </c>
    </row>
    <row r="128" spans="1:15" ht="89.25" outlineLevel="2" x14ac:dyDescent="0.2">
      <c r="A128" s="548" t="s">
        <v>75</v>
      </c>
      <c r="B128" s="548" t="s">
        <v>1534</v>
      </c>
      <c r="C128" s="548"/>
      <c r="D128" s="548" t="s">
        <v>77</v>
      </c>
      <c r="E128" s="548"/>
      <c r="F128" s="548" t="s">
        <v>1535</v>
      </c>
      <c r="G128" s="548" t="s">
        <v>82</v>
      </c>
      <c r="H128" s="550">
        <v>35000</v>
      </c>
      <c r="I128" s="550">
        <v>0</v>
      </c>
      <c r="J128" s="550"/>
      <c r="K128" s="719"/>
      <c r="L128" s="548" t="s">
        <v>1536</v>
      </c>
      <c r="M128" s="548"/>
      <c r="N128" s="398">
        <f t="shared" si="4"/>
        <v>35000</v>
      </c>
      <c r="O128" s="415">
        <f t="shared" si="5"/>
        <v>0</v>
      </c>
    </row>
    <row r="129" spans="1:15" ht="76.5" outlineLevel="2" x14ac:dyDescent="0.2">
      <c r="A129" s="548" t="s">
        <v>75</v>
      </c>
      <c r="B129" s="548" t="s">
        <v>1537</v>
      </c>
      <c r="C129" s="548"/>
      <c r="D129" s="548" t="s">
        <v>77</v>
      </c>
      <c r="E129" s="548"/>
      <c r="F129" s="548" t="s">
        <v>1538</v>
      </c>
      <c r="G129" s="548" t="s">
        <v>82</v>
      </c>
      <c r="H129" s="550">
        <v>15000</v>
      </c>
      <c r="I129" s="550">
        <v>0</v>
      </c>
      <c r="J129" s="550"/>
      <c r="K129" s="719"/>
      <c r="L129" s="548" t="s">
        <v>1539</v>
      </c>
      <c r="M129" s="548"/>
      <c r="N129" s="398">
        <f t="shared" si="4"/>
        <v>15000</v>
      </c>
      <c r="O129" s="415">
        <f t="shared" si="5"/>
        <v>0</v>
      </c>
    </row>
    <row r="130" spans="1:15" ht="76.5" outlineLevel="2" x14ac:dyDescent="0.2">
      <c r="A130" s="548" t="s">
        <v>75</v>
      </c>
      <c r="B130" s="548" t="s">
        <v>1540</v>
      </c>
      <c r="C130" s="548"/>
      <c r="D130" s="548" t="s">
        <v>77</v>
      </c>
      <c r="E130" s="548"/>
      <c r="F130" s="548" t="s">
        <v>1541</v>
      </c>
      <c r="G130" s="548" t="s">
        <v>82</v>
      </c>
      <c r="H130" s="550">
        <v>20000</v>
      </c>
      <c r="I130" s="550">
        <v>0</v>
      </c>
      <c r="J130" s="550"/>
      <c r="K130" s="719"/>
      <c r="L130" s="548" t="s">
        <v>1542</v>
      </c>
      <c r="M130" s="548"/>
      <c r="N130" s="398">
        <f t="shared" si="4"/>
        <v>20000</v>
      </c>
      <c r="O130" s="415">
        <f t="shared" si="5"/>
        <v>0</v>
      </c>
    </row>
    <row r="131" spans="1:15" ht="63.75" outlineLevel="2" x14ac:dyDescent="0.2">
      <c r="A131" s="548" t="s">
        <v>75</v>
      </c>
      <c r="B131" s="548" t="s">
        <v>1543</v>
      </c>
      <c r="C131" s="548"/>
      <c r="D131" s="548" t="s">
        <v>77</v>
      </c>
      <c r="E131" s="548"/>
      <c r="F131" s="548" t="s">
        <v>1544</v>
      </c>
      <c r="G131" s="548" t="s">
        <v>82</v>
      </c>
      <c r="H131" s="550">
        <v>30000</v>
      </c>
      <c r="I131" s="550">
        <v>0</v>
      </c>
      <c r="J131" s="550"/>
      <c r="K131" s="719"/>
      <c r="L131" s="548" t="s">
        <v>1545</v>
      </c>
      <c r="M131" s="548"/>
      <c r="N131" s="398">
        <f t="shared" si="4"/>
        <v>30000</v>
      </c>
      <c r="O131" s="415">
        <f t="shared" si="5"/>
        <v>0</v>
      </c>
    </row>
    <row r="132" spans="1:15" ht="63.75" outlineLevel="2" x14ac:dyDescent="0.2">
      <c r="A132" s="548" t="s">
        <v>75</v>
      </c>
      <c r="B132" s="548" t="s">
        <v>1546</v>
      </c>
      <c r="C132" s="548"/>
      <c r="D132" s="548" t="s">
        <v>77</v>
      </c>
      <c r="E132" s="548"/>
      <c r="F132" s="548" t="s">
        <v>1547</v>
      </c>
      <c r="G132" s="548" t="s">
        <v>82</v>
      </c>
      <c r="H132" s="550">
        <v>30000</v>
      </c>
      <c r="I132" s="550">
        <v>0</v>
      </c>
      <c r="J132" s="550"/>
      <c r="K132" s="719"/>
      <c r="L132" s="548" t="s">
        <v>1545</v>
      </c>
      <c r="M132" s="548"/>
      <c r="N132" s="398">
        <f t="shared" ref="N132:N195" si="6">SUM(H132:I132)</f>
        <v>30000</v>
      </c>
      <c r="O132" s="415">
        <f t="shared" ref="O132:O195" si="7">IF((J132+K132)&gt;0,(J132+K132)-N132,0)</f>
        <v>0</v>
      </c>
    </row>
    <row r="133" spans="1:15" ht="63.75" outlineLevel="2" x14ac:dyDescent="0.2">
      <c r="A133" s="548" t="s">
        <v>75</v>
      </c>
      <c r="B133" s="548" t="s">
        <v>1548</v>
      </c>
      <c r="C133" s="548"/>
      <c r="D133" s="548" t="s">
        <v>77</v>
      </c>
      <c r="E133" s="548"/>
      <c r="F133" s="548" t="s">
        <v>1500</v>
      </c>
      <c r="G133" s="548" t="s">
        <v>107</v>
      </c>
      <c r="H133" s="550">
        <v>8000</v>
      </c>
      <c r="I133" s="550">
        <v>0</v>
      </c>
      <c r="J133" s="550"/>
      <c r="K133" s="719"/>
      <c r="L133" s="548" t="s">
        <v>1549</v>
      </c>
      <c r="M133" s="548"/>
      <c r="N133" s="398">
        <f t="shared" si="6"/>
        <v>8000</v>
      </c>
      <c r="O133" s="415">
        <f t="shared" si="7"/>
        <v>0</v>
      </c>
    </row>
    <row r="134" spans="1:15" ht="76.5" outlineLevel="2" x14ac:dyDescent="0.2">
      <c r="A134" s="548" t="s">
        <v>75</v>
      </c>
      <c r="B134" s="548" t="s">
        <v>1550</v>
      </c>
      <c r="C134" s="548"/>
      <c r="D134" s="548" t="s">
        <v>77</v>
      </c>
      <c r="E134" s="548"/>
      <c r="F134" s="548" t="s">
        <v>1551</v>
      </c>
      <c r="G134" s="548" t="s">
        <v>190</v>
      </c>
      <c r="H134" s="550">
        <v>9700</v>
      </c>
      <c r="I134" s="550">
        <v>0</v>
      </c>
      <c r="J134" s="550"/>
      <c r="K134" s="719"/>
      <c r="L134" s="548" t="s">
        <v>1552</v>
      </c>
      <c r="M134" s="548"/>
      <c r="N134" s="398">
        <f t="shared" si="6"/>
        <v>9700</v>
      </c>
      <c r="O134" s="415">
        <f t="shared" si="7"/>
        <v>0</v>
      </c>
    </row>
    <row r="135" spans="1:15" ht="102" outlineLevel="2" x14ac:dyDescent="0.2">
      <c r="A135" s="548" t="s">
        <v>75</v>
      </c>
      <c r="B135" s="548" t="s">
        <v>1553</v>
      </c>
      <c r="C135" s="548"/>
      <c r="D135" s="548" t="s">
        <v>77</v>
      </c>
      <c r="E135" s="548"/>
      <c r="F135" s="548" t="s">
        <v>1554</v>
      </c>
      <c r="G135" s="548" t="s">
        <v>101</v>
      </c>
      <c r="H135" s="550">
        <v>15000</v>
      </c>
      <c r="I135" s="550">
        <v>0</v>
      </c>
      <c r="J135" s="550"/>
      <c r="K135" s="719"/>
      <c r="L135" s="548" t="s">
        <v>1555</v>
      </c>
      <c r="M135" s="548"/>
      <c r="N135" s="398">
        <f t="shared" si="6"/>
        <v>15000</v>
      </c>
      <c r="O135" s="415">
        <f t="shared" si="7"/>
        <v>0</v>
      </c>
    </row>
    <row r="136" spans="1:15" ht="63.75" outlineLevel="2" x14ac:dyDescent="0.2">
      <c r="A136" s="548" t="s">
        <v>75</v>
      </c>
      <c r="B136" s="548" t="s">
        <v>1556</v>
      </c>
      <c r="C136" s="548"/>
      <c r="D136" s="548" t="s">
        <v>77</v>
      </c>
      <c r="E136" s="548"/>
      <c r="F136" s="548" t="s">
        <v>1557</v>
      </c>
      <c r="G136" s="548" t="s">
        <v>72</v>
      </c>
      <c r="H136" s="550">
        <v>9000</v>
      </c>
      <c r="I136" s="550">
        <v>0</v>
      </c>
      <c r="J136" s="550"/>
      <c r="K136" s="719"/>
      <c r="L136" s="548" t="s">
        <v>1558</v>
      </c>
      <c r="M136" s="548"/>
      <c r="N136" s="398">
        <f t="shared" si="6"/>
        <v>9000</v>
      </c>
      <c r="O136" s="415">
        <f t="shared" si="7"/>
        <v>0</v>
      </c>
    </row>
    <row r="137" spans="1:15" ht="63.75" outlineLevel="2" x14ac:dyDescent="0.2">
      <c r="A137" s="548" t="s">
        <v>75</v>
      </c>
      <c r="B137" s="548" t="s">
        <v>1559</v>
      </c>
      <c r="C137" s="548"/>
      <c r="D137" s="548" t="s">
        <v>77</v>
      </c>
      <c r="E137" s="548"/>
      <c r="F137" s="548" t="s">
        <v>1560</v>
      </c>
      <c r="G137" s="548" t="s">
        <v>72</v>
      </c>
      <c r="H137" s="550">
        <v>13000</v>
      </c>
      <c r="I137" s="550">
        <v>0</v>
      </c>
      <c r="J137" s="550"/>
      <c r="K137" s="719"/>
      <c r="L137" s="548" t="s">
        <v>1561</v>
      </c>
      <c r="M137" s="548"/>
      <c r="N137" s="398">
        <f t="shared" si="6"/>
        <v>13000</v>
      </c>
      <c r="O137" s="415">
        <f t="shared" si="7"/>
        <v>0</v>
      </c>
    </row>
    <row r="138" spans="1:15" ht="63.75" outlineLevel="2" x14ac:dyDescent="0.2">
      <c r="A138" s="548" t="s">
        <v>75</v>
      </c>
      <c r="B138" s="548" t="s">
        <v>1562</v>
      </c>
      <c r="C138" s="548"/>
      <c r="D138" s="548" t="s">
        <v>77</v>
      </c>
      <c r="E138" s="548"/>
      <c r="F138" s="548" t="s">
        <v>1560</v>
      </c>
      <c r="G138" s="548" t="s">
        <v>72</v>
      </c>
      <c r="H138" s="550">
        <v>13000</v>
      </c>
      <c r="I138" s="550">
        <v>0</v>
      </c>
      <c r="J138" s="550"/>
      <c r="K138" s="719"/>
      <c r="L138" s="548" t="s">
        <v>1563</v>
      </c>
      <c r="M138" s="548"/>
      <c r="N138" s="398">
        <f t="shared" si="6"/>
        <v>13000</v>
      </c>
      <c r="O138" s="415">
        <f t="shared" si="7"/>
        <v>0</v>
      </c>
    </row>
    <row r="139" spans="1:15" ht="76.5" outlineLevel="2" x14ac:dyDescent="0.2">
      <c r="A139" s="548" t="s">
        <v>75</v>
      </c>
      <c r="B139" s="548" t="s">
        <v>1564</v>
      </c>
      <c r="C139" s="548"/>
      <c r="D139" s="548" t="s">
        <v>77</v>
      </c>
      <c r="E139" s="548"/>
      <c r="F139" s="548" t="s">
        <v>1565</v>
      </c>
      <c r="G139" s="548" t="s">
        <v>1566</v>
      </c>
      <c r="H139" s="550">
        <v>11400</v>
      </c>
      <c r="I139" s="550">
        <v>0</v>
      </c>
      <c r="J139" s="550"/>
      <c r="K139" s="719"/>
      <c r="L139" s="548" t="s">
        <v>1567</v>
      </c>
      <c r="M139" s="548"/>
      <c r="N139" s="398">
        <f t="shared" si="6"/>
        <v>11400</v>
      </c>
      <c r="O139" s="415">
        <f t="shared" si="7"/>
        <v>0</v>
      </c>
    </row>
    <row r="140" spans="1:15" ht="76.5" outlineLevel="2" x14ac:dyDescent="0.2">
      <c r="A140" s="548" t="s">
        <v>75</v>
      </c>
      <c r="B140" s="548" t="s">
        <v>1568</v>
      </c>
      <c r="C140" s="548"/>
      <c r="D140" s="548" t="s">
        <v>77</v>
      </c>
      <c r="E140" s="548"/>
      <c r="F140" s="548" t="s">
        <v>1569</v>
      </c>
      <c r="G140" s="548" t="s">
        <v>168</v>
      </c>
      <c r="H140" s="550">
        <v>18000</v>
      </c>
      <c r="I140" s="550">
        <v>0</v>
      </c>
      <c r="J140" s="550"/>
      <c r="K140" s="719"/>
      <c r="L140" s="548" t="s">
        <v>1570</v>
      </c>
      <c r="M140" s="548"/>
      <c r="N140" s="398">
        <f t="shared" si="6"/>
        <v>18000</v>
      </c>
      <c r="O140" s="415">
        <f t="shared" si="7"/>
        <v>0</v>
      </c>
    </row>
    <row r="141" spans="1:15" ht="51" outlineLevel="2" x14ac:dyDescent="0.2">
      <c r="A141" s="548" t="s">
        <v>75</v>
      </c>
      <c r="B141" s="548" t="s">
        <v>1571</v>
      </c>
      <c r="C141" s="548"/>
      <c r="D141" s="548" t="s">
        <v>77</v>
      </c>
      <c r="E141" s="548"/>
      <c r="F141" s="548" t="s">
        <v>1572</v>
      </c>
      <c r="G141" s="548" t="s">
        <v>140</v>
      </c>
      <c r="H141" s="550">
        <v>12859.49</v>
      </c>
      <c r="I141" s="550">
        <v>0</v>
      </c>
      <c r="J141" s="550"/>
      <c r="K141" s="719"/>
      <c r="L141" s="548" t="s">
        <v>1573</v>
      </c>
      <c r="M141" s="548"/>
      <c r="N141" s="398">
        <f t="shared" si="6"/>
        <v>12859.49</v>
      </c>
      <c r="O141" s="415">
        <f t="shared" si="7"/>
        <v>0</v>
      </c>
    </row>
    <row r="142" spans="1:15" ht="51" outlineLevel="2" x14ac:dyDescent="0.2">
      <c r="A142" s="548" t="s">
        <v>75</v>
      </c>
      <c r="B142" s="548" t="s">
        <v>1574</v>
      </c>
      <c r="C142" s="548"/>
      <c r="D142" s="548" t="s">
        <v>77</v>
      </c>
      <c r="E142" s="548"/>
      <c r="F142" s="548" t="s">
        <v>1575</v>
      </c>
      <c r="G142" s="548" t="s">
        <v>140</v>
      </c>
      <c r="H142" s="550">
        <v>20826.38</v>
      </c>
      <c r="I142" s="550">
        <v>0</v>
      </c>
      <c r="J142" s="550"/>
      <c r="K142" s="719"/>
      <c r="L142" s="548" t="s">
        <v>1576</v>
      </c>
      <c r="M142" s="548"/>
      <c r="N142" s="398">
        <f t="shared" si="6"/>
        <v>20826.38</v>
      </c>
      <c r="O142" s="415">
        <f t="shared" si="7"/>
        <v>0</v>
      </c>
    </row>
    <row r="143" spans="1:15" ht="38.25" outlineLevel="2" x14ac:dyDescent="0.2">
      <c r="A143" s="548" t="s">
        <v>75</v>
      </c>
      <c r="B143" s="548" t="s">
        <v>1496</v>
      </c>
      <c r="C143" s="548"/>
      <c r="D143" s="548" t="s">
        <v>77</v>
      </c>
      <c r="E143" s="548"/>
      <c r="F143" s="548" t="s">
        <v>1497</v>
      </c>
      <c r="G143" s="548" t="s">
        <v>1050</v>
      </c>
      <c r="H143" s="550"/>
      <c r="I143" s="550"/>
      <c r="J143" s="550"/>
      <c r="K143" s="719"/>
      <c r="L143" s="548" t="s">
        <v>1498</v>
      </c>
      <c r="M143" s="548"/>
      <c r="N143" s="398">
        <f t="shared" si="6"/>
        <v>0</v>
      </c>
      <c r="O143" s="415">
        <f t="shared" si="7"/>
        <v>0</v>
      </c>
    </row>
    <row r="144" spans="1:15" ht="63.75" outlineLevel="2" x14ac:dyDescent="0.2">
      <c r="A144" s="548" t="s">
        <v>75</v>
      </c>
      <c r="B144" s="548" t="s">
        <v>1577</v>
      </c>
      <c r="C144" s="548"/>
      <c r="D144" s="548" t="s">
        <v>77</v>
      </c>
      <c r="E144" s="548"/>
      <c r="F144" s="548" t="s">
        <v>1578</v>
      </c>
      <c r="G144" s="548" t="s">
        <v>107</v>
      </c>
      <c r="H144" s="550">
        <v>3200</v>
      </c>
      <c r="I144" s="550">
        <v>0</v>
      </c>
      <c r="J144" s="550"/>
      <c r="K144" s="719"/>
      <c r="L144" s="548" t="s">
        <v>1579</v>
      </c>
      <c r="M144" s="548"/>
      <c r="N144" s="398">
        <f t="shared" si="6"/>
        <v>3200</v>
      </c>
      <c r="O144" s="415">
        <f t="shared" si="7"/>
        <v>0</v>
      </c>
    </row>
    <row r="145" spans="1:15" ht="51" outlineLevel="2" x14ac:dyDescent="0.2">
      <c r="A145" s="548" t="s">
        <v>75</v>
      </c>
      <c r="B145" s="548" t="s">
        <v>1580</v>
      </c>
      <c r="C145" s="548"/>
      <c r="D145" s="548" t="s">
        <v>77</v>
      </c>
      <c r="E145" s="548"/>
      <c r="F145" s="548" t="s">
        <v>1581</v>
      </c>
      <c r="G145" s="548" t="s">
        <v>107</v>
      </c>
      <c r="H145" s="550">
        <v>7500</v>
      </c>
      <c r="I145" s="550">
        <v>0</v>
      </c>
      <c r="J145" s="550"/>
      <c r="K145" s="719"/>
      <c r="L145" s="548" t="s">
        <v>1579</v>
      </c>
      <c r="M145" s="548"/>
      <c r="N145" s="398">
        <f t="shared" si="6"/>
        <v>7500</v>
      </c>
      <c r="O145" s="415">
        <f t="shared" si="7"/>
        <v>0</v>
      </c>
    </row>
    <row r="146" spans="1:15" ht="51" outlineLevel="2" x14ac:dyDescent="0.2">
      <c r="A146" s="548" t="s">
        <v>75</v>
      </c>
      <c r="B146" s="548" t="s">
        <v>1582</v>
      </c>
      <c r="C146" s="548"/>
      <c r="D146" s="548" t="s">
        <v>77</v>
      </c>
      <c r="E146" s="548"/>
      <c r="F146" s="548" t="s">
        <v>1583</v>
      </c>
      <c r="G146" s="548" t="s">
        <v>1584</v>
      </c>
      <c r="H146" s="550">
        <v>23977.34</v>
      </c>
      <c r="I146" s="550">
        <v>0</v>
      </c>
      <c r="J146" s="550"/>
      <c r="K146" s="719"/>
      <c r="L146" s="548" t="s">
        <v>1585</v>
      </c>
      <c r="M146" s="548"/>
      <c r="N146" s="398">
        <f t="shared" si="6"/>
        <v>23977.34</v>
      </c>
      <c r="O146" s="415">
        <f t="shared" si="7"/>
        <v>0</v>
      </c>
    </row>
    <row r="147" spans="1:15" ht="63.75" outlineLevel="2" x14ac:dyDescent="0.2">
      <c r="A147" s="548" t="s">
        <v>75</v>
      </c>
      <c r="B147" s="548" t="s">
        <v>1586</v>
      </c>
      <c r="C147" s="548"/>
      <c r="D147" s="548" t="s">
        <v>77</v>
      </c>
      <c r="E147" s="548"/>
      <c r="F147" s="548" t="s">
        <v>1587</v>
      </c>
      <c r="G147" s="548" t="s">
        <v>72</v>
      </c>
      <c r="H147" s="550">
        <v>3000</v>
      </c>
      <c r="I147" s="550">
        <v>0</v>
      </c>
      <c r="J147" s="550"/>
      <c r="K147" s="719"/>
      <c r="L147" s="548" t="s">
        <v>1588</v>
      </c>
      <c r="M147" s="548"/>
      <c r="N147" s="398">
        <f t="shared" si="6"/>
        <v>3000</v>
      </c>
      <c r="O147" s="415">
        <f t="shared" si="7"/>
        <v>0</v>
      </c>
    </row>
    <row r="148" spans="1:15" ht="51" outlineLevel="2" x14ac:dyDescent="0.2">
      <c r="A148" s="548" t="s">
        <v>75</v>
      </c>
      <c r="B148" s="548" t="s">
        <v>1589</v>
      </c>
      <c r="C148" s="548"/>
      <c r="D148" s="548" t="s">
        <v>77</v>
      </c>
      <c r="E148" s="548"/>
      <c r="F148" s="548" t="s">
        <v>1590</v>
      </c>
      <c r="G148" s="548" t="s">
        <v>72</v>
      </c>
      <c r="H148" s="550">
        <v>17000</v>
      </c>
      <c r="I148" s="550">
        <v>0</v>
      </c>
      <c r="J148" s="550"/>
      <c r="K148" s="719"/>
      <c r="L148" s="548" t="s">
        <v>1588</v>
      </c>
      <c r="M148" s="548"/>
      <c r="N148" s="398">
        <f t="shared" si="6"/>
        <v>17000</v>
      </c>
      <c r="O148" s="415">
        <f t="shared" si="7"/>
        <v>0</v>
      </c>
    </row>
    <row r="149" spans="1:15" ht="63.75" outlineLevel="2" x14ac:dyDescent="0.2">
      <c r="A149" s="548" t="s">
        <v>75</v>
      </c>
      <c r="B149" s="548" t="s">
        <v>1591</v>
      </c>
      <c r="C149" s="548"/>
      <c r="D149" s="548" t="s">
        <v>77</v>
      </c>
      <c r="E149" s="548"/>
      <c r="F149" s="548" t="s">
        <v>1592</v>
      </c>
      <c r="G149" s="548" t="s">
        <v>1593</v>
      </c>
      <c r="H149" s="550">
        <v>15000</v>
      </c>
      <c r="I149" s="550">
        <v>0</v>
      </c>
      <c r="J149" s="550"/>
      <c r="K149" s="719"/>
      <c r="L149" s="548" t="s">
        <v>1594</v>
      </c>
      <c r="M149" s="548"/>
      <c r="N149" s="398">
        <f t="shared" si="6"/>
        <v>15000</v>
      </c>
      <c r="O149" s="415">
        <f t="shared" si="7"/>
        <v>0</v>
      </c>
    </row>
    <row r="150" spans="1:15" ht="89.25" outlineLevel="2" x14ac:dyDescent="0.2">
      <c r="A150" s="548" t="s">
        <v>75</v>
      </c>
      <c r="B150" s="548" t="s">
        <v>1595</v>
      </c>
      <c r="C150" s="548"/>
      <c r="D150" s="548" t="s">
        <v>77</v>
      </c>
      <c r="E150" s="548"/>
      <c r="F150" s="548" t="s">
        <v>1596</v>
      </c>
      <c r="G150" s="548" t="s">
        <v>69</v>
      </c>
      <c r="H150" s="550">
        <v>7000</v>
      </c>
      <c r="I150" s="550">
        <v>0</v>
      </c>
      <c r="J150" s="550"/>
      <c r="K150" s="719"/>
      <c r="L150" s="548" t="s">
        <v>1597</v>
      </c>
      <c r="M150" s="548"/>
      <c r="N150" s="398">
        <f t="shared" si="6"/>
        <v>7000</v>
      </c>
      <c r="O150" s="415">
        <f t="shared" si="7"/>
        <v>0</v>
      </c>
    </row>
    <row r="151" spans="1:15" ht="255" outlineLevel="2" x14ac:dyDescent="0.2">
      <c r="A151" s="548" t="s">
        <v>75</v>
      </c>
      <c r="B151" s="548" t="s">
        <v>1598</v>
      </c>
      <c r="C151" s="548"/>
      <c r="D151" s="548" t="s">
        <v>77</v>
      </c>
      <c r="E151" s="548"/>
      <c r="F151" s="548" t="s">
        <v>1599</v>
      </c>
      <c r="G151" s="548" t="s">
        <v>1600</v>
      </c>
      <c r="H151" s="550">
        <v>14291</v>
      </c>
      <c r="I151" s="550">
        <v>0</v>
      </c>
      <c r="J151" s="550"/>
      <c r="K151" s="719"/>
      <c r="L151" s="548" t="s">
        <v>1601</v>
      </c>
      <c r="M151" s="548"/>
      <c r="N151" s="398">
        <f t="shared" si="6"/>
        <v>14291</v>
      </c>
      <c r="O151" s="415">
        <f t="shared" si="7"/>
        <v>0</v>
      </c>
    </row>
    <row r="152" spans="1:15" ht="51" outlineLevel="2" x14ac:dyDescent="0.2">
      <c r="A152" s="548" t="s">
        <v>75</v>
      </c>
      <c r="B152" s="548" t="s">
        <v>1602</v>
      </c>
      <c r="C152" s="548"/>
      <c r="D152" s="548" t="s">
        <v>77</v>
      </c>
      <c r="E152" s="548"/>
      <c r="F152" s="548" t="s">
        <v>1603</v>
      </c>
      <c r="G152" s="548" t="s">
        <v>72</v>
      </c>
      <c r="H152" s="550">
        <v>14000</v>
      </c>
      <c r="I152" s="550">
        <v>0</v>
      </c>
      <c r="J152" s="550"/>
      <c r="K152" s="719"/>
      <c r="L152" s="548" t="s">
        <v>1604</v>
      </c>
      <c r="M152" s="548"/>
      <c r="N152" s="398">
        <f t="shared" si="6"/>
        <v>14000</v>
      </c>
      <c r="O152" s="415">
        <f t="shared" si="7"/>
        <v>0</v>
      </c>
    </row>
    <row r="153" spans="1:15" ht="51" outlineLevel="2" x14ac:dyDescent="0.2">
      <c r="A153" s="548" t="s">
        <v>75</v>
      </c>
      <c r="B153" s="548" t="s">
        <v>1605</v>
      </c>
      <c r="C153" s="548"/>
      <c r="D153" s="548" t="s">
        <v>77</v>
      </c>
      <c r="E153" s="548"/>
      <c r="F153" s="548" t="s">
        <v>1606</v>
      </c>
      <c r="G153" s="548" t="s">
        <v>72</v>
      </c>
      <c r="H153" s="550">
        <v>28000</v>
      </c>
      <c r="I153" s="550">
        <v>0</v>
      </c>
      <c r="J153" s="550"/>
      <c r="K153" s="719"/>
      <c r="L153" s="548" t="s">
        <v>1607</v>
      </c>
      <c r="M153" s="548"/>
      <c r="N153" s="398">
        <f t="shared" si="6"/>
        <v>28000</v>
      </c>
      <c r="O153" s="415">
        <f t="shared" si="7"/>
        <v>0</v>
      </c>
    </row>
    <row r="154" spans="1:15" ht="51" outlineLevel="2" x14ac:dyDescent="0.2">
      <c r="A154" s="548" t="s">
        <v>75</v>
      </c>
      <c r="B154" s="548" t="s">
        <v>1608</v>
      </c>
      <c r="C154" s="548"/>
      <c r="D154" s="548" t="s">
        <v>77</v>
      </c>
      <c r="E154" s="548"/>
      <c r="F154" s="548" t="s">
        <v>1609</v>
      </c>
      <c r="G154" s="548" t="s">
        <v>72</v>
      </c>
      <c r="H154" s="550">
        <v>20000</v>
      </c>
      <c r="I154" s="550">
        <v>0</v>
      </c>
      <c r="J154" s="550"/>
      <c r="K154" s="719"/>
      <c r="L154" s="548" t="s">
        <v>2094</v>
      </c>
      <c r="M154" s="548"/>
      <c r="N154" s="398">
        <f t="shared" si="6"/>
        <v>20000</v>
      </c>
      <c r="O154" s="415">
        <f t="shared" si="7"/>
        <v>0</v>
      </c>
    </row>
    <row r="155" spans="1:15" ht="140.25" outlineLevel="2" x14ac:dyDescent="0.2">
      <c r="A155" s="548" t="s">
        <v>75</v>
      </c>
      <c r="B155" s="548" t="s">
        <v>1610</v>
      </c>
      <c r="C155" s="548"/>
      <c r="D155" s="548" t="s">
        <v>77</v>
      </c>
      <c r="E155" s="548"/>
      <c r="F155" s="548" t="s">
        <v>1611</v>
      </c>
      <c r="G155" s="548" t="s">
        <v>204</v>
      </c>
      <c r="H155" s="550">
        <v>8240</v>
      </c>
      <c r="I155" s="550">
        <v>0</v>
      </c>
      <c r="J155" s="550"/>
      <c r="K155" s="719"/>
      <c r="L155" s="548" t="s">
        <v>1612</v>
      </c>
      <c r="M155" s="548"/>
      <c r="N155" s="398">
        <f t="shared" si="6"/>
        <v>8240</v>
      </c>
      <c r="O155" s="415">
        <f t="shared" si="7"/>
        <v>0</v>
      </c>
    </row>
    <row r="156" spans="1:15" ht="51" outlineLevel="2" x14ac:dyDescent="0.2">
      <c r="A156" s="548" t="s">
        <v>75</v>
      </c>
      <c r="B156" s="548" t="s">
        <v>1613</v>
      </c>
      <c r="C156" s="548"/>
      <c r="D156" s="548" t="s">
        <v>77</v>
      </c>
      <c r="E156" s="548"/>
      <c r="F156" s="548" t="s">
        <v>1614</v>
      </c>
      <c r="G156" s="548" t="s">
        <v>204</v>
      </c>
      <c r="H156" s="550">
        <v>22660</v>
      </c>
      <c r="I156" s="550">
        <v>0</v>
      </c>
      <c r="J156" s="550"/>
      <c r="K156" s="719"/>
      <c r="L156" s="548" t="s">
        <v>1615</v>
      </c>
      <c r="M156" s="548"/>
      <c r="N156" s="398">
        <f t="shared" si="6"/>
        <v>22660</v>
      </c>
      <c r="O156" s="415">
        <f t="shared" si="7"/>
        <v>0</v>
      </c>
    </row>
    <row r="157" spans="1:15" ht="51" outlineLevel="2" x14ac:dyDescent="0.2">
      <c r="A157" s="548" t="s">
        <v>75</v>
      </c>
      <c r="B157" s="548" t="s">
        <v>1616</v>
      </c>
      <c r="C157" s="548"/>
      <c r="D157" s="548" t="s">
        <v>77</v>
      </c>
      <c r="E157" s="548"/>
      <c r="F157" s="548" t="s">
        <v>1617</v>
      </c>
      <c r="G157" s="548" t="s">
        <v>204</v>
      </c>
      <c r="H157" s="550">
        <v>18025</v>
      </c>
      <c r="I157" s="550">
        <v>0</v>
      </c>
      <c r="J157" s="550"/>
      <c r="K157" s="719"/>
      <c r="L157" s="548" t="s">
        <v>1618</v>
      </c>
      <c r="M157" s="548"/>
      <c r="N157" s="398">
        <f t="shared" si="6"/>
        <v>18025</v>
      </c>
      <c r="O157" s="415">
        <f t="shared" si="7"/>
        <v>0</v>
      </c>
    </row>
    <row r="158" spans="1:15" ht="63.75" outlineLevel="2" x14ac:dyDescent="0.2">
      <c r="A158" s="548" t="s">
        <v>75</v>
      </c>
      <c r="B158" s="548" t="s">
        <v>1619</v>
      </c>
      <c r="C158" s="548"/>
      <c r="D158" s="548" t="s">
        <v>77</v>
      </c>
      <c r="E158" s="548"/>
      <c r="F158" s="548" t="s">
        <v>1620</v>
      </c>
      <c r="G158" s="548" t="s">
        <v>1566</v>
      </c>
      <c r="H158" s="550">
        <v>10248</v>
      </c>
      <c r="I158" s="550">
        <v>0</v>
      </c>
      <c r="J158" s="550"/>
      <c r="K158" s="719"/>
      <c r="L158" s="548" t="s">
        <v>1621</v>
      </c>
      <c r="M158" s="548"/>
      <c r="N158" s="398">
        <f t="shared" si="6"/>
        <v>10248</v>
      </c>
      <c r="O158" s="415">
        <f t="shared" si="7"/>
        <v>0</v>
      </c>
    </row>
    <row r="159" spans="1:15" ht="76.5" outlineLevel="2" x14ac:dyDescent="0.2">
      <c r="A159" s="548" t="s">
        <v>75</v>
      </c>
      <c r="B159" s="548" t="s">
        <v>1622</v>
      </c>
      <c r="C159" s="548"/>
      <c r="D159" s="548" t="s">
        <v>77</v>
      </c>
      <c r="E159" s="548"/>
      <c r="F159" s="548" t="s">
        <v>1623</v>
      </c>
      <c r="G159" s="548" t="s">
        <v>1566</v>
      </c>
      <c r="H159" s="550">
        <v>22888.799999999999</v>
      </c>
      <c r="I159" s="550">
        <v>0</v>
      </c>
      <c r="J159" s="550"/>
      <c r="K159" s="719"/>
      <c r="L159" s="548" t="s">
        <v>1624</v>
      </c>
      <c r="M159" s="548"/>
      <c r="N159" s="398">
        <f t="shared" si="6"/>
        <v>22888.799999999999</v>
      </c>
      <c r="O159" s="415">
        <f t="shared" si="7"/>
        <v>0</v>
      </c>
    </row>
    <row r="160" spans="1:15" ht="51" outlineLevel="2" x14ac:dyDescent="0.2">
      <c r="A160" s="548" t="s">
        <v>75</v>
      </c>
      <c r="B160" s="548" t="s">
        <v>1625</v>
      </c>
      <c r="C160" s="548"/>
      <c r="D160" s="548" t="s">
        <v>77</v>
      </c>
      <c r="E160" s="548"/>
      <c r="F160" s="548" t="s">
        <v>1626</v>
      </c>
      <c r="G160" s="548" t="s">
        <v>1627</v>
      </c>
      <c r="H160" s="550">
        <v>13500</v>
      </c>
      <c r="I160" s="550">
        <v>0</v>
      </c>
      <c r="J160" s="550"/>
      <c r="K160" s="719"/>
      <c r="L160" s="548" t="s">
        <v>1628</v>
      </c>
      <c r="M160" s="548"/>
      <c r="N160" s="398">
        <f t="shared" si="6"/>
        <v>13500</v>
      </c>
      <c r="O160" s="415">
        <f t="shared" si="7"/>
        <v>0</v>
      </c>
    </row>
    <row r="161" spans="1:15" ht="38.25" outlineLevel="2" x14ac:dyDescent="0.2">
      <c r="A161" s="548" t="s">
        <v>75</v>
      </c>
      <c r="B161" s="548" t="s">
        <v>1629</v>
      </c>
      <c r="C161" s="548"/>
      <c r="D161" s="548" t="s">
        <v>77</v>
      </c>
      <c r="E161" s="548"/>
      <c r="F161" s="548" t="s">
        <v>1630</v>
      </c>
      <c r="G161" s="548" t="s">
        <v>1631</v>
      </c>
      <c r="H161" s="550">
        <v>26822</v>
      </c>
      <c r="I161" s="550">
        <v>0</v>
      </c>
      <c r="J161" s="550"/>
      <c r="K161" s="719"/>
      <c r="L161" s="548" t="s">
        <v>1632</v>
      </c>
      <c r="M161" s="548"/>
      <c r="N161" s="398">
        <f t="shared" si="6"/>
        <v>26822</v>
      </c>
      <c r="O161" s="415">
        <f t="shared" si="7"/>
        <v>0</v>
      </c>
    </row>
    <row r="162" spans="1:15" ht="76.5" outlineLevel="2" x14ac:dyDescent="0.2">
      <c r="A162" s="548" t="s">
        <v>75</v>
      </c>
      <c r="B162" s="548" t="s">
        <v>1633</v>
      </c>
      <c r="C162" s="548"/>
      <c r="D162" s="548" t="s">
        <v>77</v>
      </c>
      <c r="E162" s="548"/>
      <c r="F162" s="548" t="s">
        <v>1634</v>
      </c>
      <c r="G162" s="548" t="s">
        <v>1635</v>
      </c>
      <c r="H162" s="550">
        <v>13950</v>
      </c>
      <c r="I162" s="550">
        <v>0</v>
      </c>
      <c r="J162" s="550"/>
      <c r="K162" s="719"/>
      <c r="L162" s="548" t="s">
        <v>1636</v>
      </c>
      <c r="M162" s="548"/>
      <c r="N162" s="398">
        <f t="shared" si="6"/>
        <v>13950</v>
      </c>
      <c r="O162" s="415">
        <f t="shared" si="7"/>
        <v>0</v>
      </c>
    </row>
    <row r="163" spans="1:15" ht="89.25" outlineLevel="2" x14ac:dyDescent="0.2">
      <c r="A163" s="548" t="s">
        <v>75</v>
      </c>
      <c r="B163" s="548" t="s">
        <v>1637</v>
      </c>
      <c r="C163" s="548"/>
      <c r="D163" s="548" t="s">
        <v>77</v>
      </c>
      <c r="E163" s="548"/>
      <c r="F163" s="548" t="s">
        <v>1638</v>
      </c>
      <c r="G163" s="548" t="s">
        <v>1491</v>
      </c>
      <c r="H163" s="550">
        <v>10000</v>
      </c>
      <c r="I163" s="550">
        <v>0</v>
      </c>
      <c r="J163" s="550"/>
      <c r="K163" s="719"/>
      <c r="L163" s="548" t="s">
        <v>1639</v>
      </c>
      <c r="M163" s="548"/>
      <c r="N163" s="398">
        <f t="shared" si="6"/>
        <v>10000</v>
      </c>
      <c r="O163" s="415">
        <f t="shared" si="7"/>
        <v>0</v>
      </c>
    </row>
    <row r="164" spans="1:15" ht="89.25" outlineLevel="2" x14ac:dyDescent="0.2">
      <c r="A164" s="548" t="s">
        <v>75</v>
      </c>
      <c r="B164" s="548" t="s">
        <v>1644</v>
      </c>
      <c r="C164" s="548"/>
      <c r="D164" s="548" t="s">
        <v>77</v>
      </c>
      <c r="E164" s="548"/>
      <c r="F164" s="548" t="s">
        <v>1645</v>
      </c>
      <c r="G164" s="548" t="s">
        <v>1646</v>
      </c>
      <c r="H164" s="550">
        <v>8500</v>
      </c>
      <c r="I164" s="550">
        <v>0</v>
      </c>
      <c r="J164" s="550"/>
      <c r="K164" s="719"/>
      <c r="L164" s="548" t="s">
        <v>1647</v>
      </c>
      <c r="M164" s="548"/>
      <c r="N164" s="398">
        <f t="shared" si="6"/>
        <v>8500</v>
      </c>
      <c r="O164" s="415">
        <f t="shared" si="7"/>
        <v>0</v>
      </c>
    </row>
    <row r="165" spans="1:15" ht="63.75" outlineLevel="2" x14ac:dyDescent="0.2">
      <c r="A165" s="548" t="s">
        <v>75</v>
      </c>
      <c r="B165" s="548" t="s">
        <v>1648</v>
      </c>
      <c r="C165" s="548"/>
      <c r="D165" s="548" t="s">
        <v>77</v>
      </c>
      <c r="E165" s="548"/>
      <c r="F165" s="548" t="s">
        <v>1649</v>
      </c>
      <c r="G165" s="548" t="s">
        <v>82</v>
      </c>
      <c r="H165" s="550">
        <v>20000</v>
      </c>
      <c r="I165" s="550">
        <v>0</v>
      </c>
      <c r="J165" s="550"/>
      <c r="K165" s="719"/>
      <c r="L165" s="548" t="s">
        <v>1650</v>
      </c>
      <c r="M165" s="548"/>
      <c r="N165" s="398">
        <f t="shared" si="6"/>
        <v>20000</v>
      </c>
      <c r="O165" s="415">
        <f t="shared" si="7"/>
        <v>0</v>
      </c>
    </row>
    <row r="166" spans="1:15" ht="38.25" outlineLevel="2" x14ac:dyDescent="0.2">
      <c r="A166" s="548" t="s">
        <v>75</v>
      </c>
      <c r="B166" s="548" t="s">
        <v>1651</v>
      </c>
      <c r="C166" s="548"/>
      <c r="D166" s="548" t="s">
        <v>77</v>
      </c>
      <c r="E166" s="548"/>
      <c r="F166" s="548" t="s">
        <v>1652</v>
      </c>
      <c r="G166" s="548" t="s">
        <v>1653</v>
      </c>
      <c r="H166" s="550">
        <v>15000</v>
      </c>
      <c r="I166" s="550">
        <v>0</v>
      </c>
      <c r="J166" s="550"/>
      <c r="K166" s="719"/>
      <c r="L166" s="548" t="s">
        <v>1654</v>
      </c>
      <c r="M166" s="548"/>
      <c r="N166" s="398">
        <f t="shared" si="6"/>
        <v>15000</v>
      </c>
      <c r="O166" s="415">
        <f t="shared" si="7"/>
        <v>0</v>
      </c>
    </row>
    <row r="167" spans="1:15" ht="76.5" outlineLevel="2" x14ac:dyDescent="0.2">
      <c r="A167" s="548" t="s">
        <v>75</v>
      </c>
      <c r="B167" s="548" t="s">
        <v>1655</v>
      </c>
      <c r="C167" s="548"/>
      <c r="D167" s="548" t="s">
        <v>77</v>
      </c>
      <c r="E167" s="548"/>
      <c r="F167" s="548" t="s">
        <v>1656</v>
      </c>
      <c r="G167" s="548" t="s">
        <v>74</v>
      </c>
      <c r="H167" s="550">
        <v>12600</v>
      </c>
      <c r="I167" s="550">
        <v>0</v>
      </c>
      <c r="J167" s="550"/>
      <c r="K167" s="719"/>
      <c r="L167" s="548" t="s">
        <v>1657</v>
      </c>
      <c r="M167" s="548"/>
      <c r="N167" s="398">
        <f t="shared" si="6"/>
        <v>12600</v>
      </c>
      <c r="O167" s="415">
        <f t="shared" si="7"/>
        <v>0</v>
      </c>
    </row>
    <row r="168" spans="1:15" ht="76.5" outlineLevel="2" x14ac:dyDescent="0.2">
      <c r="A168" s="548" t="s">
        <v>75</v>
      </c>
      <c r="B168" s="548" t="s">
        <v>1658</v>
      </c>
      <c r="C168" s="548"/>
      <c r="D168" s="548" t="s">
        <v>77</v>
      </c>
      <c r="E168" s="548"/>
      <c r="F168" s="548" t="s">
        <v>1659</v>
      </c>
      <c r="G168" s="548" t="s">
        <v>74</v>
      </c>
      <c r="H168" s="550">
        <v>20750</v>
      </c>
      <c r="I168" s="550">
        <v>0</v>
      </c>
      <c r="J168" s="550"/>
      <c r="K168" s="719"/>
      <c r="L168" s="548" t="s">
        <v>1660</v>
      </c>
      <c r="M168" s="548"/>
      <c r="N168" s="398">
        <f t="shared" si="6"/>
        <v>20750</v>
      </c>
      <c r="O168" s="415">
        <f t="shared" si="7"/>
        <v>0</v>
      </c>
    </row>
    <row r="169" spans="1:15" ht="76.5" outlineLevel="2" x14ac:dyDescent="0.2">
      <c r="A169" s="548" t="s">
        <v>75</v>
      </c>
      <c r="B169" s="548" t="s">
        <v>1661</v>
      </c>
      <c r="C169" s="548"/>
      <c r="D169" s="548" t="s">
        <v>77</v>
      </c>
      <c r="E169" s="548"/>
      <c r="F169" s="548" t="s">
        <v>1662</v>
      </c>
      <c r="G169" s="548" t="s">
        <v>69</v>
      </c>
      <c r="H169" s="550">
        <v>3500</v>
      </c>
      <c r="I169" s="550">
        <v>0</v>
      </c>
      <c r="J169" s="550"/>
      <c r="K169" s="719"/>
      <c r="L169" s="548" t="s">
        <v>1663</v>
      </c>
      <c r="M169" s="548"/>
      <c r="N169" s="398">
        <f t="shared" si="6"/>
        <v>3500</v>
      </c>
      <c r="O169" s="415">
        <f t="shared" si="7"/>
        <v>0</v>
      </c>
    </row>
    <row r="170" spans="1:15" ht="63.75" outlineLevel="2" x14ac:dyDescent="0.2">
      <c r="A170" s="548" t="s">
        <v>75</v>
      </c>
      <c r="B170" s="548" t="s">
        <v>1664</v>
      </c>
      <c r="C170" s="548"/>
      <c r="D170" s="548" t="s">
        <v>77</v>
      </c>
      <c r="E170" s="548"/>
      <c r="F170" s="548" t="s">
        <v>1665</v>
      </c>
      <c r="G170" s="548" t="s">
        <v>1384</v>
      </c>
      <c r="H170" s="550">
        <v>12867.72</v>
      </c>
      <c r="I170" s="550">
        <v>0</v>
      </c>
      <c r="J170" s="550"/>
      <c r="K170" s="719"/>
      <c r="L170" s="548" t="s">
        <v>1666</v>
      </c>
      <c r="M170" s="548"/>
      <c r="N170" s="398">
        <f t="shared" si="6"/>
        <v>12867.72</v>
      </c>
      <c r="O170" s="415">
        <f t="shared" si="7"/>
        <v>0</v>
      </c>
    </row>
    <row r="171" spans="1:15" ht="51" outlineLevel="2" x14ac:dyDescent="0.2">
      <c r="A171" s="548" t="s">
        <v>75</v>
      </c>
      <c r="B171" s="548" t="s">
        <v>1667</v>
      </c>
      <c r="C171" s="548"/>
      <c r="D171" s="548" t="s">
        <v>77</v>
      </c>
      <c r="E171" s="548"/>
      <c r="F171" s="548" t="s">
        <v>1668</v>
      </c>
      <c r="G171" s="548" t="s">
        <v>1384</v>
      </c>
      <c r="H171" s="550">
        <v>16991</v>
      </c>
      <c r="I171" s="550">
        <v>0</v>
      </c>
      <c r="J171" s="550"/>
      <c r="K171" s="719"/>
      <c r="L171" s="548" t="s">
        <v>1669</v>
      </c>
      <c r="M171" s="548"/>
      <c r="N171" s="398">
        <f t="shared" si="6"/>
        <v>16991</v>
      </c>
      <c r="O171" s="415">
        <f t="shared" si="7"/>
        <v>0</v>
      </c>
    </row>
    <row r="172" spans="1:15" ht="51" outlineLevel="2" x14ac:dyDescent="0.2">
      <c r="A172" s="548" t="s">
        <v>75</v>
      </c>
      <c r="B172" s="548" t="s">
        <v>1670</v>
      </c>
      <c r="C172" s="548"/>
      <c r="D172" s="548" t="s">
        <v>77</v>
      </c>
      <c r="E172" s="548"/>
      <c r="F172" s="548" t="s">
        <v>1671</v>
      </c>
      <c r="G172" s="548" t="s">
        <v>1384</v>
      </c>
      <c r="H172" s="550">
        <v>11834</v>
      </c>
      <c r="I172" s="550">
        <v>0</v>
      </c>
      <c r="J172" s="550"/>
      <c r="K172" s="719"/>
      <c r="L172" s="548" t="s">
        <v>1672</v>
      </c>
      <c r="M172" s="548"/>
      <c r="N172" s="398">
        <f t="shared" si="6"/>
        <v>11834</v>
      </c>
      <c r="O172" s="415">
        <f t="shared" si="7"/>
        <v>0</v>
      </c>
    </row>
    <row r="173" spans="1:15" ht="51" outlineLevel="2" x14ac:dyDescent="0.2">
      <c r="A173" s="548" t="s">
        <v>75</v>
      </c>
      <c r="B173" s="548" t="s">
        <v>1673</v>
      </c>
      <c r="C173" s="548"/>
      <c r="D173" s="548" t="s">
        <v>77</v>
      </c>
      <c r="E173" s="548"/>
      <c r="F173" s="548" t="s">
        <v>1674</v>
      </c>
      <c r="G173" s="548" t="s">
        <v>1384</v>
      </c>
      <c r="H173" s="550">
        <v>20857.84</v>
      </c>
      <c r="I173" s="550">
        <v>0</v>
      </c>
      <c r="J173" s="550"/>
      <c r="K173" s="719"/>
      <c r="L173" s="548" t="s">
        <v>1675</v>
      </c>
      <c r="M173" s="548"/>
      <c r="N173" s="398">
        <f t="shared" si="6"/>
        <v>20857.84</v>
      </c>
      <c r="O173" s="415">
        <f t="shared" si="7"/>
        <v>0</v>
      </c>
    </row>
    <row r="174" spans="1:15" ht="51" outlineLevel="2" x14ac:dyDescent="0.2">
      <c r="A174" s="548" t="s">
        <v>75</v>
      </c>
      <c r="B174" s="548" t="s">
        <v>1676</v>
      </c>
      <c r="C174" s="548"/>
      <c r="D174" s="548" t="s">
        <v>77</v>
      </c>
      <c r="E174" s="548"/>
      <c r="F174" s="548" t="s">
        <v>1677</v>
      </c>
      <c r="G174" s="548" t="s">
        <v>1384</v>
      </c>
      <c r="H174" s="550">
        <v>27129</v>
      </c>
      <c r="I174" s="550">
        <v>0</v>
      </c>
      <c r="J174" s="550"/>
      <c r="K174" s="719"/>
      <c r="L174" s="548" t="s">
        <v>1385</v>
      </c>
      <c r="M174" s="548"/>
      <c r="N174" s="398">
        <f t="shared" si="6"/>
        <v>27129</v>
      </c>
      <c r="O174" s="415">
        <f t="shared" si="7"/>
        <v>0</v>
      </c>
    </row>
    <row r="175" spans="1:15" ht="51" outlineLevel="2" x14ac:dyDescent="0.2">
      <c r="A175" s="548" t="s">
        <v>75</v>
      </c>
      <c r="B175" s="548" t="s">
        <v>1678</v>
      </c>
      <c r="C175" s="548"/>
      <c r="D175" s="548" t="s">
        <v>77</v>
      </c>
      <c r="E175" s="548"/>
      <c r="F175" s="548" t="s">
        <v>1679</v>
      </c>
      <c r="G175" s="548" t="s">
        <v>107</v>
      </c>
      <c r="H175" s="550">
        <v>20000</v>
      </c>
      <c r="I175" s="550">
        <v>0</v>
      </c>
      <c r="J175" s="550"/>
      <c r="K175" s="719"/>
      <c r="L175" s="548" t="s">
        <v>1680</v>
      </c>
      <c r="M175" s="548"/>
      <c r="N175" s="398">
        <f t="shared" si="6"/>
        <v>20000</v>
      </c>
      <c r="O175" s="415">
        <f t="shared" si="7"/>
        <v>0</v>
      </c>
    </row>
    <row r="176" spans="1:15" ht="63.75" outlineLevel="2" x14ac:dyDescent="0.2">
      <c r="A176" s="548" t="s">
        <v>75</v>
      </c>
      <c r="B176" s="548" t="s">
        <v>1681</v>
      </c>
      <c r="C176" s="548"/>
      <c r="D176" s="548" t="s">
        <v>77</v>
      </c>
      <c r="E176" s="548"/>
      <c r="F176" s="548" t="s">
        <v>1037</v>
      </c>
      <c r="G176" s="548" t="s">
        <v>72</v>
      </c>
      <c r="H176" s="550">
        <v>15000</v>
      </c>
      <c r="I176" s="550">
        <v>0</v>
      </c>
      <c r="J176" s="550"/>
      <c r="K176" s="719"/>
      <c r="L176" s="548" t="s">
        <v>1682</v>
      </c>
      <c r="M176" s="548"/>
      <c r="N176" s="398">
        <f t="shared" si="6"/>
        <v>15000</v>
      </c>
      <c r="O176" s="415">
        <f t="shared" si="7"/>
        <v>0</v>
      </c>
    </row>
    <row r="177" spans="1:15" ht="63.75" outlineLevel="2" x14ac:dyDescent="0.2">
      <c r="A177" s="548" t="s">
        <v>75</v>
      </c>
      <c r="B177" s="548" t="s">
        <v>1683</v>
      </c>
      <c r="C177" s="548"/>
      <c r="D177" s="548" t="s">
        <v>77</v>
      </c>
      <c r="E177" s="548"/>
      <c r="F177" s="548" t="s">
        <v>1684</v>
      </c>
      <c r="G177" s="548" t="s">
        <v>72</v>
      </c>
      <c r="H177" s="550">
        <v>18000</v>
      </c>
      <c r="I177" s="550">
        <v>0</v>
      </c>
      <c r="J177" s="550"/>
      <c r="K177" s="719"/>
      <c r="L177" s="548" t="s">
        <v>1685</v>
      </c>
      <c r="M177" s="548"/>
      <c r="N177" s="398">
        <f t="shared" si="6"/>
        <v>18000</v>
      </c>
      <c r="O177" s="415">
        <f t="shared" si="7"/>
        <v>0</v>
      </c>
    </row>
    <row r="178" spans="1:15" ht="63.75" outlineLevel="2" x14ac:dyDescent="0.2">
      <c r="A178" s="548" t="s">
        <v>75</v>
      </c>
      <c r="B178" s="548" t="s">
        <v>1686</v>
      </c>
      <c r="C178" s="548"/>
      <c r="D178" s="548" t="s">
        <v>77</v>
      </c>
      <c r="E178" s="548"/>
      <c r="F178" s="548" t="s">
        <v>785</v>
      </c>
      <c r="G178" s="548" t="s">
        <v>72</v>
      </c>
      <c r="H178" s="550">
        <v>9000</v>
      </c>
      <c r="I178" s="550">
        <v>0</v>
      </c>
      <c r="J178" s="550"/>
      <c r="K178" s="719"/>
      <c r="L178" s="548" t="s">
        <v>1687</v>
      </c>
      <c r="M178" s="548"/>
      <c r="N178" s="398">
        <f t="shared" si="6"/>
        <v>9000</v>
      </c>
      <c r="O178" s="415">
        <f t="shared" si="7"/>
        <v>0</v>
      </c>
    </row>
    <row r="179" spans="1:15" ht="63.75" outlineLevel="2" x14ac:dyDescent="0.2">
      <c r="A179" s="548" t="s">
        <v>75</v>
      </c>
      <c r="B179" s="548" t="s">
        <v>1688</v>
      </c>
      <c r="C179" s="548"/>
      <c r="D179" s="548" t="s">
        <v>77</v>
      </c>
      <c r="E179" s="548"/>
      <c r="F179" s="548" t="s">
        <v>1037</v>
      </c>
      <c r="G179" s="548" t="s">
        <v>72</v>
      </c>
      <c r="H179" s="550">
        <v>18000</v>
      </c>
      <c r="I179" s="550">
        <v>0</v>
      </c>
      <c r="J179" s="550"/>
      <c r="K179" s="719"/>
      <c r="L179" s="548" t="s">
        <v>1689</v>
      </c>
      <c r="M179" s="548"/>
      <c r="N179" s="398">
        <f t="shared" si="6"/>
        <v>18000</v>
      </c>
      <c r="O179" s="415">
        <f t="shared" si="7"/>
        <v>0</v>
      </c>
    </row>
    <row r="180" spans="1:15" ht="63.75" outlineLevel="2" x14ac:dyDescent="0.2">
      <c r="A180" s="548" t="s">
        <v>75</v>
      </c>
      <c r="B180" s="548" t="s">
        <v>1690</v>
      </c>
      <c r="C180" s="548"/>
      <c r="D180" s="548" t="s">
        <v>77</v>
      </c>
      <c r="E180" s="548"/>
      <c r="F180" s="548" t="s">
        <v>1691</v>
      </c>
      <c r="G180" s="548" t="s">
        <v>72</v>
      </c>
      <c r="H180" s="550">
        <v>15000</v>
      </c>
      <c r="I180" s="550">
        <v>0</v>
      </c>
      <c r="J180" s="550"/>
      <c r="K180" s="719"/>
      <c r="L180" s="548" t="s">
        <v>1692</v>
      </c>
      <c r="M180" s="548"/>
      <c r="N180" s="398">
        <f t="shared" si="6"/>
        <v>15000</v>
      </c>
      <c r="O180" s="415">
        <f t="shared" si="7"/>
        <v>0</v>
      </c>
    </row>
    <row r="181" spans="1:15" ht="63.75" outlineLevel="2" x14ac:dyDescent="0.2">
      <c r="A181" s="548" t="s">
        <v>75</v>
      </c>
      <c r="B181" s="548" t="s">
        <v>1693</v>
      </c>
      <c r="C181" s="548"/>
      <c r="D181" s="548" t="s">
        <v>77</v>
      </c>
      <c r="E181" s="548"/>
      <c r="F181" s="548" t="s">
        <v>1691</v>
      </c>
      <c r="G181" s="548" t="s">
        <v>72</v>
      </c>
      <c r="H181" s="550">
        <v>20000</v>
      </c>
      <c r="I181" s="550">
        <v>0</v>
      </c>
      <c r="J181" s="550"/>
      <c r="K181" s="719"/>
      <c r="L181" s="548" t="s">
        <v>1694</v>
      </c>
      <c r="M181" s="548"/>
      <c r="N181" s="398">
        <f t="shared" si="6"/>
        <v>20000</v>
      </c>
      <c r="O181" s="415">
        <f t="shared" si="7"/>
        <v>0</v>
      </c>
    </row>
    <row r="182" spans="1:15" ht="63.75" outlineLevel="2" x14ac:dyDescent="0.2">
      <c r="A182" s="548" t="s">
        <v>75</v>
      </c>
      <c r="B182" s="548" t="s">
        <v>1695</v>
      </c>
      <c r="C182" s="548"/>
      <c r="D182" s="548" t="s">
        <v>77</v>
      </c>
      <c r="E182" s="548"/>
      <c r="F182" s="548" t="s">
        <v>1696</v>
      </c>
      <c r="G182" s="548" t="s">
        <v>72</v>
      </c>
      <c r="H182" s="550">
        <v>5000</v>
      </c>
      <c r="I182" s="550">
        <v>0</v>
      </c>
      <c r="J182" s="550"/>
      <c r="K182" s="719"/>
      <c r="L182" s="548" t="s">
        <v>1697</v>
      </c>
      <c r="M182" s="548"/>
      <c r="N182" s="398">
        <f t="shared" si="6"/>
        <v>5000</v>
      </c>
      <c r="O182" s="415">
        <f t="shared" si="7"/>
        <v>0</v>
      </c>
    </row>
    <row r="183" spans="1:15" ht="63.75" outlineLevel="2" x14ac:dyDescent="0.2">
      <c r="A183" s="548" t="s">
        <v>75</v>
      </c>
      <c r="B183" s="548" t="s">
        <v>1698</v>
      </c>
      <c r="C183" s="548"/>
      <c r="D183" s="548" t="s">
        <v>77</v>
      </c>
      <c r="E183" s="548"/>
      <c r="F183" s="548" t="s">
        <v>1696</v>
      </c>
      <c r="G183" s="548" t="s">
        <v>72</v>
      </c>
      <c r="H183" s="550">
        <v>5000</v>
      </c>
      <c r="I183" s="550">
        <v>0</v>
      </c>
      <c r="J183" s="550"/>
      <c r="K183" s="719"/>
      <c r="L183" s="548" t="s">
        <v>1699</v>
      </c>
      <c r="M183" s="548"/>
      <c r="N183" s="398">
        <f t="shared" si="6"/>
        <v>5000</v>
      </c>
      <c r="O183" s="415">
        <f t="shared" si="7"/>
        <v>0</v>
      </c>
    </row>
    <row r="184" spans="1:15" ht="63.75" outlineLevel="2" x14ac:dyDescent="0.2">
      <c r="A184" s="548" t="s">
        <v>75</v>
      </c>
      <c r="B184" s="548" t="s">
        <v>1700</v>
      </c>
      <c r="C184" s="548"/>
      <c r="D184" s="548" t="s">
        <v>77</v>
      </c>
      <c r="E184" s="548"/>
      <c r="F184" s="548" t="s">
        <v>1696</v>
      </c>
      <c r="G184" s="548" t="s">
        <v>72</v>
      </c>
      <c r="H184" s="550">
        <v>5000</v>
      </c>
      <c r="I184" s="550">
        <v>0</v>
      </c>
      <c r="J184" s="550"/>
      <c r="K184" s="719"/>
      <c r="L184" s="548" t="s">
        <v>1701</v>
      </c>
      <c r="M184" s="548"/>
      <c r="N184" s="398">
        <f t="shared" si="6"/>
        <v>5000</v>
      </c>
      <c r="O184" s="415">
        <f t="shared" si="7"/>
        <v>0</v>
      </c>
    </row>
    <row r="185" spans="1:15" ht="63.75" outlineLevel="2" x14ac:dyDescent="0.2">
      <c r="A185" s="548" t="s">
        <v>75</v>
      </c>
      <c r="B185" s="548" t="s">
        <v>1702</v>
      </c>
      <c r="C185" s="548"/>
      <c r="D185" s="548" t="s">
        <v>77</v>
      </c>
      <c r="E185" s="548"/>
      <c r="F185" s="548" t="s">
        <v>1703</v>
      </c>
      <c r="G185" s="548" t="s">
        <v>72</v>
      </c>
      <c r="H185" s="550">
        <v>8000</v>
      </c>
      <c r="I185" s="550">
        <v>0</v>
      </c>
      <c r="J185" s="550"/>
      <c r="K185" s="719"/>
      <c r="L185" s="548" t="s">
        <v>1704</v>
      </c>
      <c r="M185" s="548"/>
      <c r="N185" s="398">
        <f t="shared" si="6"/>
        <v>8000</v>
      </c>
      <c r="O185" s="415">
        <f t="shared" si="7"/>
        <v>0</v>
      </c>
    </row>
    <row r="186" spans="1:15" ht="63.75" outlineLevel="2" x14ac:dyDescent="0.2">
      <c r="A186" s="548" t="s">
        <v>75</v>
      </c>
      <c r="B186" s="548" t="s">
        <v>1705</v>
      </c>
      <c r="C186" s="548"/>
      <c r="D186" s="548" t="s">
        <v>77</v>
      </c>
      <c r="E186" s="548"/>
      <c r="F186" s="548" t="s">
        <v>1706</v>
      </c>
      <c r="G186" s="548" t="s">
        <v>72</v>
      </c>
      <c r="H186" s="550">
        <v>11000</v>
      </c>
      <c r="I186" s="550">
        <v>0</v>
      </c>
      <c r="J186" s="550"/>
      <c r="K186" s="719"/>
      <c r="L186" s="548" t="s">
        <v>1704</v>
      </c>
      <c r="M186" s="548"/>
      <c r="N186" s="398">
        <f t="shared" si="6"/>
        <v>11000</v>
      </c>
      <c r="O186" s="415">
        <f t="shared" si="7"/>
        <v>0</v>
      </c>
    </row>
    <row r="187" spans="1:15" ht="63.75" outlineLevel="2" x14ac:dyDescent="0.2">
      <c r="A187" s="548" t="s">
        <v>75</v>
      </c>
      <c r="B187" s="548" t="s">
        <v>1707</v>
      </c>
      <c r="C187" s="548"/>
      <c r="D187" s="548" t="s">
        <v>77</v>
      </c>
      <c r="E187" s="548"/>
      <c r="F187" s="548" t="s">
        <v>1708</v>
      </c>
      <c r="G187" s="548" t="s">
        <v>153</v>
      </c>
      <c r="H187" s="550">
        <v>19400</v>
      </c>
      <c r="I187" s="550">
        <v>0</v>
      </c>
      <c r="J187" s="550"/>
      <c r="K187" s="719"/>
      <c r="L187" s="548" t="s">
        <v>1378</v>
      </c>
      <c r="M187" s="548"/>
      <c r="N187" s="398">
        <f t="shared" si="6"/>
        <v>19400</v>
      </c>
      <c r="O187" s="415">
        <f t="shared" si="7"/>
        <v>0</v>
      </c>
    </row>
    <row r="188" spans="1:15" ht="63.75" outlineLevel="2" x14ac:dyDescent="0.2">
      <c r="A188" s="548" t="s">
        <v>75</v>
      </c>
      <c r="B188" s="548" t="s">
        <v>1709</v>
      </c>
      <c r="C188" s="548"/>
      <c r="D188" s="548" t="s">
        <v>77</v>
      </c>
      <c r="E188" s="548"/>
      <c r="F188" s="548" t="s">
        <v>1710</v>
      </c>
      <c r="G188" s="548" t="s">
        <v>72</v>
      </c>
      <c r="H188" s="550">
        <v>4000</v>
      </c>
      <c r="I188" s="550">
        <v>0</v>
      </c>
      <c r="J188" s="550"/>
      <c r="K188" s="719"/>
      <c r="L188" s="548" t="s">
        <v>1711</v>
      </c>
      <c r="M188" s="548"/>
      <c r="N188" s="398">
        <f t="shared" si="6"/>
        <v>4000</v>
      </c>
      <c r="O188" s="415">
        <f t="shared" si="7"/>
        <v>0</v>
      </c>
    </row>
    <row r="189" spans="1:15" ht="63.75" outlineLevel="2" x14ac:dyDescent="0.2">
      <c r="A189" s="548" t="s">
        <v>75</v>
      </c>
      <c r="B189" s="548" t="s">
        <v>1712</v>
      </c>
      <c r="C189" s="548"/>
      <c r="D189" s="548" t="s">
        <v>77</v>
      </c>
      <c r="E189" s="548"/>
      <c r="F189" s="548" t="s">
        <v>1713</v>
      </c>
      <c r="G189" s="548" t="s">
        <v>72</v>
      </c>
      <c r="H189" s="550">
        <v>13500</v>
      </c>
      <c r="I189" s="550">
        <v>0</v>
      </c>
      <c r="J189" s="550"/>
      <c r="K189" s="719"/>
      <c r="L189" s="548" t="s">
        <v>1711</v>
      </c>
      <c r="M189" s="548"/>
      <c r="N189" s="398">
        <f t="shared" si="6"/>
        <v>13500</v>
      </c>
      <c r="O189" s="415">
        <f t="shared" si="7"/>
        <v>0</v>
      </c>
    </row>
    <row r="190" spans="1:15" ht="63.75" outlineLevel="2" x14ac:dyDescent="0.2">
      <c r="A190" s="548" t="s">
        <v>75</v>
      </c>
      <c r="B190" s="548" t="s">
        <v>1714</v>
      </c>
      <c r="C190" s="548"/>
      <c r="D190" s="548" t="s">
        <v>77</v>
      </c>
      <c r="E190" s="548"/>
      <c r="F190" s="548" t="s">
        <v>1715</v>
      </c>
      <c r="G190" s="548" t="s">
        <v>72</v>
      </c>
      <c r="H190" s="550">
        <v>5000</v>
      </c>
      <c r="I190" s="550">
        <v>0</v>
      </c>
      <c r="J190" s="550"/>
      <c r="K190" s="719"/>
      <c r="L190" s="548" t="s">
        <v>1716</v>
      </c>
      <c r="M190" s="548"/>
      <c r="N190" s="398">
        <f t="shared" si="6"/>
        <v>5000</v>
      </c>
      <c r="O190" s="415">
        <f t="shared" si="7"/>
        <v>0</v>
      </c>
    </row>
    <row r="191" spans="1:15" ht="63.75" outlineLevel="2" x14ac:dyDescent="0.2">
      <c r="A191" s="548" t="s">
        <v>75</v>
      </c>
      <c r="B191" s="548" t="s">
        <v>1717</v>
      </c>
      <c r="C191" s="548"/>
      <c r="D191" s="548" t="s">
        <v>77</v>
      </c>
      <c r="E191" s="548"/>
      <c r="F191" s="548" t="s">
        <v>1718</v>
      </c>
      <c r="G191" s="548" t="s">
        <v>72</v>
      </c>
      <c r="H191" s="550">
        <v>17000</v>
      </c>
      <c r="I191" s="550">
        <v>0</v>
      </c>
      <c r="J191" s="550"/>
      <c r="K191" s="719"/>
      <c r="L191" s="548" t="s">
        <v>1716</v>
      </c>
      <c r="M191" s="548"/>
      <c r="N191" s="398">
        <f t="shared" si="6"/>
        <v>17000</v>
      </c>
      <c r="O191" s="415">
        <f t="shared" si="7"/>
        <v>0</v>
      </c>
    </row>
    <row r="192" spans="1:15" ht="63.75" outlineLevel="2" x14ac:dyDescent="0.2">
      <c r="A192" s="548" t="s">
        <v>75</v>
      </c>
      <c r="B192" s="548" t="s">
        <v>1719</v>
      </c>
      <c r="C192" s="548"/>
      <c r="D192" s="548" t="s">
        <v>77</v>
      </c>
      <c r="E192" s="548"/>
      <c r="F192" s="548" t="s">
        <v>1371</v>
      </c>
      <c r="G192" s="548" t="s">
        <v>107</v>
      </c>
      <c r="H192" s="550">
        <v>11000</v>
      </c>
      <c r="I192" s="550">
        <v>0</v>
      </c>
      <c r="J192" s="550"/>
      <c r="K192" s="719"/>
      <c r="L192" s="548" t="s">
        <v>1720</v>
      </c>
      <c r="M192" s="548"/>
      <c r="N192" s="398">
        <f t="shared" si="6"/>
        <v>11000</v>
      </c>
      <c r="O192" s="415">
        <f t="shared" si="7"/>
        <v>0</v>
      </c>
    </row>
    <row r="193" spans="1:15" ht="63.75" outlineLevel="2" x14ac:dyDescent="0.2">
      <c r="A193" s="548" t="s">
        <v>75</v>
      </c>
      <c r="B193" s="548" t="s">
        <v>1721</v>
      </c>
      <c r="C193" s="548"/>
      <c r="D193" s="548" t="s">
        <v>77</v>
      </c>
      <c r="E193" s="548"/>
      <c r="F193" s="548" t="s">
        <v>1722</v>
      </c>
      <c r="G193" s="548" t="s">
        <v>107</v>
      </c>
      <c r="H193" s="550">
        <v>8500</v>
      </c>
      <c r="I193" s="550">
        <v>0</v>
      </c>
      <c r="J193" s="550"/>
      <c r="K193" s="719"/>
      <c r="L193" s="548" t="s">
        <v>1723</v>
      </c>
      <c r="M193" s="548"/>
      <c r="N193" s="398">
        <f t="shared" si="6"/>
        <v>8500</v>
      </c>
      <c r="O193" s="415">
        <f t="shared" si="7"/>
        <v>0</v>
      </c>
    </row>
    <row r="194" spans="1:15" ht="63.75" outlineLevel="2" x14ac:dyDescent="0.2">
      <c r="A194" s="548" t="s">
        <v>75</v>
      </c>
      <c r="B194" s="548" t="s">
        <v>1724</v>
      </c>
      <c r="C194" s="548"/>
      <c r="D194" s="548" t="s">
        <v>77</v>
      </c>
      <c r="E194" s="548"/>
      <c r="F194" s="548" t="s">
        <v>1725</v>
      </c>
      <c r="G194" s="548" t="s">
        <v>107</v>
      </c>
      <c r="H194" s="550">
        <v>12000</v>
      </c>
      <c r="I194" s="550">
        <v>0</v>
      </c>
      <c r="J194" s="550"/>
      <c r="K194" s="719"/>
      <c r="L194" s="548" t="s">
        <v>1726</v>
      </c>
      <c r="M194" s="548"/>
      <c r="N194" s="398">
        <f t="shared" si="6"/>
        <v>12000</v>
      </c>
      <c r="O194" s="415">
        <f t="shared" si="7"/>
        <v>0</v>
      </c>
    </row>
    <row r="195" spans="1:15" ht="76.5" outlineLevel="2" x14ac:dyDescent="0.2">
      <c r="A195" s="548" t="s">
        <v>75</v>
      </c>
      <c r="B195" s="548" t="s">
        <v>1727</v>
      </c>
      <c r="C195" s="548"/>
      <c r="D195" s="548" t="s">
        <v>77</v>
      </c>
      <c r="E195" s="548"/>
      <c r="F195" s="548" t="s">
        <v>1728</v>
      </c>
      <c r="G195" s="548" t="s">
        <v>765</v>
      </c>
      <c r="H195" s="550">
        <v>5850</v>
      </c>
      <c r="I195" s="550">
        <v>0</v>
      </c>
      <c r="J195" s="550"/>
      <c r="K195" s="719"/>
      <c r="L195" s="548" t="s">
        <v>1729</v>
      </c>
      <c r="M195" s="548"/>
      <c r="N195" s="398">
        <f t="shared" si="6"/>
        <v>5850</v>
      </c>
      <c r="O195" s="415">
        <f t="shared" si="7"/>
        <v>0</v>
      </c>
    </row>
    <row r="196" spans="1:15" ht="102" outlineLevel="2" x14ac:dyDescent="0.2">
      <c r="A196" s="548" t="s">
        <v>75</v>
      </c>
      <c r="B196" s="548" t="s">
        <v>1730</v>
      </c>
      <c r="C196" s="548"/>
      <c r="D196" s="548" t="s">
        <v>77</v>
      </c>
      <c r="E196" s="548"/>
      <c r="F196" s="548" t="s">
        <v>1731</v>
      </c>
      <c r="G196" s="548" t="s">
        <v>1732</v>
      </c>
      <c r="H196" s="550">
        <v>10000</v>
      </c>
      <c r="I196" s="550">
        <v>0</v>
      </c>
      <c r="J196" s="550"/>
      <c r="K196" s="719"/>
      <c r="L196" s="548" t="s">
        <v>1733</v>
      </c>
      <c r="M196" s="548"/>
      <c r="N196" s="398">
        <f t="shared" ref="N196:N263" si="8">SUM(H196:I196)</f>
        <v>10000</v>
      </c>
      <c r="O196" s="415">
        <f t="shared" ref="O196:O263" si="9">IF((J196+K196)&gt;0,(J196+K196)-N196,0)</f>
        <v>0</v>
      </c>
    </row>
    <row r="197" spans="1:15" ht="51" outlineLevel="2" x14ac:dyDescent="0.2">
      <c r="A197" s="548" t="s">
        <v>75</v>
      </c>
      <c r="B197" s="548" t="s">
        <v>1734</v>
      </c>
      <c r="C197" s="548"/>
      <c r="D197" s="548" t="s">
        <v>77</v>
      </c>
      <c r="E197" s="548"/>
      <c r="F197" s="548" t="s">
        <v>1735</v>
      </c>
      <c r="G197" s="548" t="s">
        <v>72</v>
      </c>
      <c r="H197" s="550">
        <v>30000</v>
      </c>
      <c r="I197" s="550">
        <v>0</v>
      </c>
      <c r="J197" s="550"/>
      <c r="K197" s="719"/>
      <c r="L197" s="548" t="s">
        <v>1736</v>
      </c>
      <c r="M197" s="548"/>
      <c r="N197" s="398">
        <f t="shared" si="8"/>
        <v>30000</v>
      </c>
      <c r="O197" s="415">
        <f t="shared" si="9"/>
        <v>0</v>
      </c>
    </row>
    <row r="198" spans="1:15" ht="51" outlineLevel="2" x14ac:dyDescent="0.2">
      <c r="A198" s="548" t="s">
        <v>75</v>
      </c>
      <c r="B198" s="548" t="s">
        <v>1840</v>
      </c>
      <c r="C198" s="548"/>
      <c r="D198" s="548" t="s">
        <v>77</v>
      </c>
      <c r="E198" s="548"/>
      <c r="F198" s="548" t="s">
        <v>1841</v>
      </c>
      <c r="G198" s="548" t="s">
        <v>72</v>
      </c>
      <c r="H198" s="550">
        <v>6000</v>
      </c>
      <c r="I198" s="550">
        <v>0</v>
      </c>
      <c r="J198" s="550"/>
      <c r="K198" s="719"/>
      <c r="L198" s="548" t="s">
        <v>1842</v>
      </c>
      <c r="M198" s="548"/>
      <c r="N198" s="398">
        <f t="shared" si="8"/>
        <v>6000</v>
      </c>
      <c r="O198" s="415">
        <f t="shared" si="9"/>
        <v>0</v>
      </c>
    </row>
    <row r="199" spans="1:15" ht="63.75" outlineLevel="2" x14ac:dyDescent="0.2">
      <c r="A199" s="548" t="s">
        <v>75</v>
      </c>
      <c r="B199" s="548" t="s">
        <v>1843</v>
      </c>
      <c r="C199" s="548"/>
      <c r="D199" s="548" t="s">
        <v>77</v>
      </c>
      <c r="E199" s="548"/>
      <c r="F199" s="548" t="s">
        <v>1844</v>
      </c>
      <c r="G199" s="548" t="s">
        <v>72</v>
      </c>
      <c r="H199" s="550">
        <v>6200</v>
      </c>
      <c r="I199" s="550">
        <v>0</v>
      </c>
      <c r="J199" s="550"/>
      <c r="K199" s="719"/>
      <c r="L199" s="548" t="s">
        <v>1845</v>
      </c>
      <c r="M199" s="548"/>
      <c r="N199" s="398">
        <f t="shared" si="8"/>
        <v>6200</v>
      </c>
      <c r="O199" s="415">
        <f t="shared" si="9"/>
        <v>0</v>
      </c>
    </row>
    <row r="200" spans="1:15" ht="63.75" outlineLevel="2" x14ac:dyDescent="0.2">
      <c r="A200" s="548" t="s">
        <v>75</v>
      </c>
      <c r="B200" s="548" t="s">
        <v>1837</v>
      </c>
      <c r="C200" s="548"/>
      <c r="D200" s="548" t="s">
        <v>77</v>
      </c>
      <c r="E200" s="548"/>
      <c r="F200" s="548" t="s">
        <v>1838</v>
      </c>
      <c r="G200" s="548" t="s">
        <v>72</v>
      </c>
      <c r="H200" s="550">
        <v>20000</v>
      </c>
      <c r="I200" s="550">
        <v>0</v>
      </c>
      <c r="J200" s="550"/>
      <c r="K200" s="719"/>
      <c r="L200" s="548" t="s">
        <v>1839</v>
      </c>
      <c r="M200" s="548"/>
      <c r="N200" s="398">
        <f t="shared" si="8"/>
        <v>20000</v>
      </c>
      <c r="O200" s="415">
        <f t="shared" si="9"/>
        <v>0</v>
      </c>
    </row>
    <row r="201" spans="1:15" ht="63.75" outlineLevel="2" x14ac:dyDescent="0.2">
      <c r="A201" s="548" t="s">
        <v>75</v>
      </c>
      <c r="B201" s="548" t="s">
        <v>1423</v>
      </c>
      <c r="C201" s="548"/>
      <c r="D201" s="548" t="s">
        <v>77</v>
      </c>
      <c r="E201" s="548"/>
      <c r="F201" s="548" t="s">
        <v>1424</v>
      </c>
      <c r="G201" s="548" t="s">
        <v>107</v>
      </c>
      <c r="H201" s="550">
        <v>8500</v>
      </c>
      <c r="I201" s="550">
        <v>0</v>
      </c>
      <c r="J201" s="550"/>
      <c r="K201" s="719"/>
      <c r="L201" s="548" t="s">
        <v>1369</v>
      </c>
      <c r="M201" s="548"/>
      <c r="N201" s="398">
        <f t="shared" si="8"/>
        <v>8500</v>
      </c>
      <c r="O201" s="415">
        <f t="shared" si="9"/>
        <v>0</v>
      </c>
    </row>
    <row r="202" spans="1:15" ht="76.5" outlineLevel="2" x14ac:dyDescent="0.2">
      <c r="A202" s="548" t="s">
        <v>75</v>
      </c>
      <c r="B202" s="548" t="s">
        <v>1411</v>
      </c>
      <c r="C202" s="548"/>
      <c r="D202" s="548" t="s">
        <v>77</v>
      </c>
      <c r="E202" s="548"/>
      <c r="F202" s="548" t="s">
        <v>1412</v>
      </c>
      <c r="G202" s="548" t="s">
        <v>72</v>
      </c>
      <c r="H202" s="550">
        <v>19000</v>
      </c>
      <c r="I202" s="550">
        <v>0</v>
      </c>
      <c r="J202" s="550"/>
      <c r="K202" s="719"/>
      <c r="L202" s="548" t="s">
        <v>1413</v>
      </c>
      <c r="M202" s="548"/>
      <c r="N202" s="398">
        <f t="shared" si="8"/>
        <v>19000</v>
      </c>
      <c r="O202" s="415">
        <f t="shared" si="9"/>
        <v>0</v>
      </c>
    </row>
    <row r="203" spans="1:15" ht="63.75" outlineLevel="2" x14ac:dyDescent="0.2">
      <c r="A203" s="548" t="s">
        <v>75</v>
      </c>
      <c r="B203" s="548" t="s">
        <v>1403</v>
      </c>
      <c r="C203" s="548"/>
      <c r="D203" s="548" t="s">
        <v>77</v>
      </c>
      <c r="E203" s="548"/>
      <c r="F203" s="548" t="s">
        <v>1404</v>
      </c>
      <c r="G203" s="548" t="s">
        <v>1405</v>
      </c>
      <c r="H203" s="550">
        <v>16000</v>
      </c>
      <c r="I203" s="550">
        <v>0</v>
      </c>
      <c r="J203" s="550"/>
      <c r="K203" s="719"/>
      <c r="L203" s="548" t="s">
        <v>1406</v>
      </c>
      <c r="M203" s="548"/>
      <c r="N203" s="398">
        <f t="shared" si="8"/>
        <v>16000</v>
      </c>
      <c r="O203" s="415">
        <f t="shared" si="9"/>
        <v>0</v>
      </c>
    </row>
    <row r="204" spans="1:15" ht="89.25" outlineLevel="2" x14ac:dyDescent="0.2">
      <c r="A204" s="548" t="s">
        <v>75</v>
      </c>
      <c r="B204" s="548" t="s">
        <v>1396</v>
      </c>
      <c r="C204" s="548"/>
      <c r="D204" s="548" t="s">
        <v>77</v>
      </c>
      <c r="E204" s="548"/>
      <c r="F204" s="548" t="s">
        <v>1397</v>
      </c>
      <c r="G204" s="548" t="s">
        <v>1398</v>
      </c>
      <c r="H204" s="550">
        <v>26000</v>
      </c>
      <c r="I204" s="550">
        <v>0</v>
      </c>
      <c r="J204" s="550"/>
      <c r="K204" s="719"/>
      <c r="L204" s="548" t="s">
        <v>1399</v>
      </c>
      <c r="M204" s="548"/>
      <c r="N204" s="398">
        <f t="shared" si="8"/>
        <v>26000</v>
      </c>
      <c r="O204" s="415">
        <f t="shared" si="9"/>
        <v>0</v>
      </c>
    </row>
    <row r="205" spans="1:15" ht="76.5" outlineLevel="2" x14ac:dyDescent="0.2">
      <c r="A205" s="548" t="s">
        <v>75</v>
      </c>
      <c r="B205" s="548" t="s">
        <v>1364</v>
      </c>
      <c r="C205" s="548"/>
      <c r="D205" s="548" t="s">
        <v>77</v>
      </c>
      <c r="E205" s="548"/>
      <c r="F205" s="548" t="s">
        <v>1365</v>
      </c>
      <c r="G205" s="548" t="s">
        <v>72</v>
      </c>
      <c r="H205" s="550">
        <v>3000</v>
      </c>
      <c r="I205" s="550">
        <v>0</v>
      </c>
      <c r="J205" s="550"/>
      <c r="K205" s="719"/>
      <c r="L205" s="548" t="s">
        <v>1366</v>
      </c>
      <c r="M205" s="548"/>
      <c r="N205" s="398">
        <f t="shared" si="8"/>
        <v>3000</v>
      </c>
      <c r="O205" s="415">
        <f t="shared" si="9"/>
        <v>0</v>
      </c>
    </row>
    <row r="206" spans="1:15" ht="76.5" outlineLevel="2" x14ac:dyDescent="0.2">
      <c r="A206" s="548" t="s">
        <v>75</v>
      </c>
      <c r="B206" s="548" t="s">
        <v>1737</v>
      </c>
      <c r="C206" s="548"/>
      <c r="D206" s="548" t="s">
        <v>77</v>
      </c>
      <c r="E206" s="548"/>
      <c r="F206" s="548" t="s">
        <v>1738</v>
      </c>
      <c r="G206" s="548" t="s">
        <v>72</v>
      </c>
      <c r="H206" s="550">
        <v>15000</v>
      </c>
      <c r="I206" s="550">
        <v>0</v>
      </c>
      <c r="J206" s="550"/>
      <c r="K206" s="719"/>
      <c r="L206" s="548" t="s">
        <v>1366</v>
      </c>
      <c r="M206" s="548"/>
      <c r="N206" s="398">
        <f t="shared" si="8"/>
        <v>15000</v>
      </c>
      <c r="O206" s="415">
        <f t="shared" si="9"/>
        <v>0</v>
      </c>
    </row>
    <row r="207" spans="1:15" ht="76.5" outlineLevel="2" x14ac:dyDescent="0.2">
      <c r="A207" s="548" t="s">
        <v>75</v>
      </c>
      <c r="B207" s="548" t="s">
        <v>1739</v>
      </c>
      <c r="C207" s="548"/>
      <c r="D207" s="548" t="s">
        <v>77</v>
      </c>
      <c r="E207" s="548"/>
      <c r="F207" s="548" t="s">
        <v>1740</v>
      </c>
      <c r="G207" s="548" t="s">
        <v>168</v>
      </c>
      <c r="H207" s="550">
        <v>8000</v>
      </c>
      <c r="I207" s="550">
        <v>0</v>
      </c>
      <c r="J207" s="550"/>
      <c r="K207" s="719"/>
      <c r="L207" s="548" t="s">
        <v>1741</v>
      </c>
      <c r="M207" s="548"/>
      <c r="N207" s="398">
        <f t="shared" si="8"/>
        <v>8000</v>
      </c>
      <c r="O207" s="415">
        <f t="shared" si="9"/>
        <v>0</v>
      </c>
    </row>
    <row r="208" spans="1:15" ht="76.5" outlineLevel="2" x14ac:dyDescent="0.2">
      <c r="A208" s="548" t="s">
        <v>75</v>
      </c>
      <c r="B208" s="548" t="s">
        <v>1742</v>
      </c>
      <c r="C208" s="548"/>
      <c r="D208" s="548" t="s">
        <v>77</v>
      </c>
      <c r="E208" s="548"/>
      <c r="F208" s="548" t="s">
        <v>1743</v>
      </c>
      <c r="G208" s="548" t="s">
        <v>72</v>
      </c>
      <c r="H208" s="550">
        <v>11000</v>
      </c>
      <c r="I208" s="550">
        <v>0</v>
      </c>
      <c r="J208" s="550"/>
      <c r="K208" s="719"/>
      <c r="L208" s="548" t="s">
        <v>1744</v>
      </c>
      <c r="M208" s="548"/>
      <c r="N208" s="398">
        <f t="shared" si="8"/>
        <v>11000</v>
      </c>
      <c r="O208" s="415">
        <f t="shared" si="9"/>
        <v>0</v>
      </c>
    </row>
    <row r="209" spans="1:15" ht="63.75" outlineLevel="2" x14ac:dyDescent="0.2">
      <c r="A209" s="548" t="s">
        <v>75</v>
      </c>
      <c r="B209" s="548" t="s">
        <v>1745</v>
      </c>
      <c r="C209" s="548"/>
      <c r="D209" s="548" t="s">
        <v>77</v>
      </c>
      <c r="E209" s="548"/>
      <c r="F209" s="548" t="s">
        <v>1746</v>
      </c>
      <c r="G209" s="548" t="s">
        <v>107</v>
      </c>
      <c r="H209" s="550">
        <v>4200</v>
      </c>
      <c r="I209" s="550">
        <v>0</v>
      </c>
      <c r="J209" s="550"/>
      <c r="K209" s="719"/>
      <c r="L209" s="548" t="s">
        <v>1747</v>
      </c>
      <c r="M209" s="548"/>
      <c r="N209" s="398">
        <f t="shared" si="8"/>
        <v>4200</v>
      </c>
      <c r="O209" s="415">
        <f t="shared" si="9"/>
        <v>0</v>
      </c>
    </row>
    <row r="210" spans="1:15" ht="229.5" outlineLevel="2" x14ac:dyDescent="0.2">
      <c r="A210" s="548" t="s">
        <v>75</v>
      </c>
      <c r="B210" s="548" t="s">
        <v>1748</v>
      </c>
      <c r="C210" s="548"/>
      <c r="D210" s="548" t="s">
        <v>77</v>
      </c>
      <c r="E210" s="548"/>
      <c r="F210" s="548" t="s">
        <v>1749</v>
      </c>
      <c r="G210" s="548" t="s">
        <v>69</v>
      </c>
      <c r="H210" s="550">
        <v>5000</v>
      </c>
      <c r="I210" s="550">
        <v>0</v>
      </c>
      <c r="J210" s="550"/>
      <c r="K210" s="719"/>
      <c r="L210" s="548" t="s">
        <v>1750</v>
      </c>
      <c r="M210" s="548"/>
      <c r="N210" s="398">
        <f t="shared" si="8"/>
        <v>5000</v>
      </c>
      <c r="O210" s="415">
        <f t="shared" si="9"/>
        <v>0</v>
      </c>
    </row>
    <row r="211" spans="1:15" ht="38.25" outlineLevel="2" x14ac:dyDescent="0.2">
      <c r="A211" s="548" t="s">
        <v>75</v>
      </c>
      <c r="B211" s="548" t="s">
        <v>1751</v>
      </c>
      <c r="C211" s="548"/>
      <c r="D211" s="548" t="s">
        <v>77</v>
      </c>
      <c r="E211" s="548"/>
      <c r="F211" s="548" t="s">
        <v>1752</v>
      </c>
      <c r="G211" s="548" t="s">
        <v>1388</v>
      </c>
      <c r="H211" s="550">
        <v>20000</v>
      </c>
      <c r="I211" s="550">
        <v>0</v>
      </c>
      <c r="J211" s="550"/>
      <c r="K211" s="719"/>
      <c r="L211" s="548" t="s">
        <v>1753</v>
      </c>
      <c r="M211" s="548"/>
      <c r="N211" s="398">
        <f t="shared" si="8"/>
        <v>20000</v>
      </c>
      <c r="O211" s="415">
        <f t="shared" si="9"/>
        <v>0</v>
      </c>
    </row>
    <row r="212" spans="1:15" ht="51" outlineLevel="2" x14ac:dyDescent="0.2">
      <c r="A212" s="548" t="s">
        <v>75</v>
      </c>
      <c r="B212" s="548" t="s">
        <v>1754</v>
      </c>
      <c r="C212" s="548"/>
      <c r="D212" s="548" t="s">
        <v>77</v>
      </c>
      <c r="E212" s="548"/>
      <c r="F212" s="548" t="s">
        <v>1755</v>
      </c>
      <c r="G212" s="548" t="s">
        <v>82</v>
      </c>
      <c r="H212" s="550">
        <v>30000</v>
      </c>
      <c r="I212" s="550">
        <v>0</v>
      </c>
      <c r="J212" s="550"/>
      <c r="K212" s="719"/>
      <c r="L212" s="548" t="s">
        <v>1756</v>
      </c>
      <c r="M212" s="548"/>
      <c r="N212" s="398">
        <f t="shared" si="8"/>
        <v>30000</v>
      </c>
      <c r="O212" s="415">
        <f t="shared" si="9"/>
        <v>0</v>
      </c>
    </row>
    <row r="213" spans="1:15" ht="63.75" outlineLevel="2" x14ac:dyDescent="0.2">
      <c r="A213" s="548" t="s">
        <v>75</v>
      </c>
      <c r="B213" s="548" t="s">
        <v>1757</v>
      </c>
      <c r="C213" s="548"/>
      <c r="D213" s="548" t="s">
        <v>77</v>
      </c>
      <c r="E213" s="548"/>
      <c r="F213" s="548" t="s">
        <v>1758</v>
      </c>
      <c r="G213" s="548" t="s">
        <v>82</v>
      </c>
      <c r="H213" s="550">
        <v>28000</v>
      </c>
      <c r="I213" s="550">
        <v>0</v>
      </c>
      <c r="J213" s="550"/>
      <c r="K213" s="719"/>
      <c r="L213" s="548" t="s">
        <v>1759</v>
      </c>
      <c r="M213" s="548"/>
      <c r="N213" s="398">
        <f t="shared" si="8"/>
        <v>28000</v>
      </c>
      <c r="O213" s="415">
        <f t="shared" si="9"/>
        <v>0</v>
      </c>
    </row>
    <row r="214" spans="1:15" ht="63.75" outlineLevel="2" x14ac:dyDescent="0.2">
      <c r="A214" s="548" t="s">
        <v>75</v>
      </c>
      <c r="B214" s="548" t="s">
        <v>1760</v>
      </c>
      <c r="C214" s="548"/>
      <c r="D214" s="548" t="s">
        <v>77</v>
      </c>
      <c r="E214" s="548"/>
      <c r="F214" s="548" t="s">
        <v>1761</v>
      </c>
      <c r="G214" s="548" t="s">
        <v>82</v>
      </c>
      <c r="H214" s="550">
        <v>10000</v>
      </c>
      <c r="I214" s="550">
        <v>0</v>
      </c>
      <c r="J214" s="550"/>
      <c r="K214" s="719"/>
      <c r="L214" s="548" t="s">
        <v>1762</v>
      </c>
      <c r="M214" s="548"/>
      <c r="N214" s="398">
        <f t="shared" si="8"/>
        <v>10000</v>
      </c>
      <c r="O214" s="415">
        <f t="shared" si="9"/>
        <v>0</v>
      </c>
    </row>
    <row r="215" spans="1:15" ht="63.75" outlineLevel="2" x14ac:dyDescent="0.2">
      <c r="A215" s="548" t="s">
        <v>75</v>
      </c>
      <c r="B215" s="548" t="s">
        <v>1763</v>
      </c>
      <c r="C215" s="548"/>
      <c r="D215" s="548" t="s">
        <v>77</v>
      </c>
      <c r="E215" s="548"/>
      <c r="F215" s="548" t="s">
        <v>1764</v>
      </c>
      <c r="G215" s="548" t="s">
        <v>82</v>
      </c>
      <c r="H215" s="550">
        <v>25000</v>
      </c>
      <c r="I215" s="550">
        <v>0</v>
      </c>
      <c r="J215" s="550"/>
      <c r="K215" s="719"/>
      <c r="L215" s="548" t="s">
        <v>1765</v>
      </c>
      <c r="M215" s="548"/>
      <c r="N215" s="398">
        <f t="shared" si="8"/>
        <v>25000</v>
      </c>
      <c r="O215" s="415">
        <f t="shared" si="9"/>
        <v>0</v>
      </c>
    </row>
    <row r="216" spans="1:15" ht="51" outlineLevel="2" x14ac:dyDescent="0.2">
      <c r="A216" s="548" t="s">
        <v>75</v>
      </c>
      <c r="B216" s="548" t="s">
        <v>1766</v>
      </c>
      <c r="C216" s="548"/>
      <c r="D216" s="548" t="s">
        <v>77</v>
      </c>
      <c r="E216" s="548"/>
      <c r="F216" s="548" t="s">
        <v>1767</v>
      </c>
      <c r="G216" s="548" t="s">
        <v>81</v>
      </c>
      <c r="H216" s="550">
        <v>13500</v>
      </c>
      <c r="I216" s="550">
        <v>0</v>
      </c>
      <c r="J216" s="550"/>
      <c r="K216" s="719"/>
      <c r="L216" s="548" t="s">
        <v>1768</v>
      </c>
      <c r="M216" s="548"/>
      <c r="N216" s="398">
        <f t="shared" si="8"/>
        <v>13500</v>
      </c>
      <c r="O216" s="415">
        <f t="shared" si="9"/>
        <v>0</v>
      </c>
    </row>
    <row r="217" spans="1:15" ht="89.25" outlineLevel="2" x14ac:dyDescent="0.2">
      <c r="A217" s="548" t="s">
        <v>75</v>
      </c>
      <c r="B217" s="548" t="s">
        <v>1769</v>
      </c>
      <c r="C217" s="548"/>
      <c r="D217" s="548" t="s">
        <v>77</v>
      </c>
      <c r="E217" s="548"/>
      <c r="F217" s="548" t="s">
        <v>1770</v>
      </c>
      <c r="G217" s="548" t="s">
        <v>133</v>
      </c>
      <c r="H217" s="550">
        <v>12323</v>
      </c>
      <c r="I217" s="550">
        <v>0</v>
      </c>
      <c r="J217" s="550"/>
      <c r="K217" s="719"/>
      <c r="L217" s="548" t="s">
        <v>1771</v>
      </c>
      <c r="M217" s="548"/>
      <c r="N217" s="398">
        <f t="shared" si="8"/>
        <v>12323</v>
      </c>
      <c r="O217" s="415">
        <f t="shared" si="9"/>
        <v>0</v>
      </c>
    </row>
    <row r="218" spans="1:15" ht="102" outlineLevel="2" x14ac:dyDescent="0.2">
      <c r="A218" s="548" t="s">
        <v>75</v>
      </c>
      <c r="B218" s="548" t="s">
        <v>1772</v>
      </c>
      <c r="C218" s="548"/>
      <c r="D218" s="548" t="s">
        <v>77</v>
      </c>
      <c r="E218" s="548"/>
      <c r="F218" s="548" t="s">
        <v>1773</v>
      </c>
      <c r="G218" s="548" t="s">
        <v>1774</v>
      </c>
      <c r="H218" s="550">
        <v>10000</v>
      </c>
      <c r="I218" s="550">
        <v>0</v>
      </c>
      <c r="J218" s="550"/>
      <c r="K218" s="719"/>
      <c r="L218" s="548" t="s">
        <v>1775</v>
      </c>
      <c r="M218" s="548"/>
      <c r="N218" s="398">
        <f t="shared" si="8"/>
        <v>10000</v>
      </c>
      <c r="O218" s="415">
        <f t="shared" si="9"/>
        <v>0</v>
      </c>
    </row>
    <row r="219" spans="1:15" ht="63.75" outlineLevel="2" x14ac:dyDescent="0.2">
      <c r="A219" s="548" t="s">
        <v>75</v>
      </c>
      <c r="B219" s="548" t="s">
        <v>1776</v>
      </c>
      <c r="C219" s="548"/>
      <c r="D219" s="548" t="s">
        <v>77</v>
      </c>
      <c r="E219" s="548"/>
      <c r="F219" s="548" t="s">
        <v>1777</v>
      </c>
      <c r="G219" s="548" t="s">
        <v>72</v>
      </c>
      <c r="H219" s="550">
        <v>3000</v>
      </c>
      <c r="I219" s="550">
        <v>0</v>
      </c>
      <c r="J219" s="550"/>
      <c r="K219" s="719"/>
      <c r="L219" s="548" t="s">
        <v>1778</v>
      </c>
      <c r="M219" s="548"/>
      <c r="N219" s="398">
        <f t="shared" si="8"/>
        <v>3000</v>
      </c>
      <c r="O219" s="415">
        <f t="shared" si="9"/>
        <v>0</v>
      </c>
    </row>
    <row r="220" spans="1:15" ht="51" outlineLevel="2" x14ac:dyDescent="0.2">
      <c r="A220" s="548" t="s">
        <v>75</v>
      </c>
      <c r="B220" s="548" t="s">
        <v>1779</v>
      </c>
      <c r="C220" s="548"/>
      <c r="D220" s="548" t="s">
        <v>77</v>
      </c>
      <c r="E220" s="548"/>
      <c r="F220" s="548" t="s">
        <v>1780</v>
      </c>
      <c r="G220" s="548" t="s">
        <v>72</v>
      </c>
      <c r="H220" s="550">
        <v>6000</v>
      </c>
      <c r="I220" s="550">
        <v>0</v>
      </c>
      <c r="J220" s="550"/>
      <c r="K220" s="719"/>
      <c r="L220" s="548" t="s">
        <v>1778</v>
      </c>
      <c r="M220" s="548"/>
      <c r="N220" s="398">
        <f t="shared" si="8"/>
        <v>6000</v>
      </c>
      <c r="O220" s="415">
        <f t="shared" si="9"/>
        <v>0</v>
      </c>
    </row>
    <row r="221" spans="1:15" ht="51" outlineLevel="2" x14ac:dyDescent="0.2">
      <c r="A221" s="548" t="s">
        <v>75</v>
      </c>
      <c r="B221" s="548" t="s">
        <v>1781</v>
      </c>
      <c r="C221" s="548"/>
      <c r="D221" s="548" t="s">
        <v>77</v>
      </c>
      <c r="E221" s="548"/>
      <c r="F221" s="548" t="s">
        <v>1782</v>
      </c>
      <c r="G221" s="548" t="s">
        <v>72</v>
      </c>
      <c r="H221" s="550">
        <v>15000</v>
      </c>
      <c r="I221" s="550">
        <v>0</v>
      </c>
      <c r="J221" s="550"/>
      <c r="K221" s="719"/>
      <c r="L221" s="548" t="s">
        <v>1783</v>
      </c>
      <c r="M221" s="548"/>
      <c r="N221" s="398">
        <f t="shared" si="8"/>
        <v>15000</v>
      </c>
      <c r="O221" s="415">
        <f t="shared" si="9"/>
        <v>0</v>
      </c>
    </row>
    <row r="222" spans="1:15" ht="51" outlineLevel="2" x14ac:dyDescent="0.2">
      <c r="A222" s="548" t="s">
        <v>75</v>
      </c>
      <c r="B222" s="548" t="s">
        <v>1784</v>
      </c>
      <c r="C222" s="548"/>
      <c r="D222" s="548" t="s">
        <v>77</v>
      </c>
      <c r="E222" s="548"/>
      <c r="F222" s="548" t="s">
        <v>1785</v>
      </c>
      <c r="G222" s="548" t="s">
        <v>72</v>
      </c>
      <c r="H222" s="550">
        <v>9000</v>
      </c>
      <c r="I222" s="550">
        <v>0</v>
      </c>
      <c r="J222" s="550"/>
      <c r="K222" s="719"/>
      <c r="L222" s="548" t="s">
        <v>1786</v>
      </c>
      <c r="M222" s="548"/>
      <c r="N222" s="398">
        <f t="shared" si="8"/>
        <v>9000</v>
      </c>
      <c r="O222" s="415">
        <f t="shared" si="9"/>
        <v>0</v>
      </c>
    </row>
    <row r="223" spans="1:15" ht="51" outlineLevel="2" x14ac:dyDescent="0.2">
      <c r="A223" s="548" t="s">
        <v>75</v>
      </c>
      <c r="B223" s="548" t="s">
        <v>1787</v>
      </c>
      <c r="C223" s="548"/>
      <c r="D223" s="548" t="s">
        <v>77</v>
      </c>
      <c r="E223" s="548"/>
      <c r="F223" s="548" t="s">
        <v>1788</v>
      </c>
      <c r="G223" s="548" t="s">
        <v>72</v>
      </c>
      <c r="H223" s="550">
        <v>8000</v>
      </c>
      <c r="I223" s="550">
        <v>0</v>
      </c>
      <c r="J223" s="550"/>
      <c r="K223" s="719"/>
      <c r="L223" s="548" t="s">
        <v>1789</v>
      </c>
      <c r="M223" s="548"/>
      <c r="N223" s="398">
        <f t="shared" si="8"/>
        <v>8000</v>
      </c>
      <c r="O223" s="415">
        <f t="shared" si="9"/>
        <v>0</v>
      </c>
    </row>
    <row r="224" spans="1:15" ht="51" outlineLevel="2" x14ac:dyDescent="0.2">
      <c r="A224" s="548" t="s">
        <v>75</v>
      </c>
      <c r="B224" s="548" t="s">
        <v>1790</v>
      </c>
      <c r="C224" s="548"/>
      <c r="D224" s="548" t="s">
        <v>77</v>
      </c>
      <c r="E224" s="548"/>
      <c r="F224" s="548" t="s">
        <v>1791</v>
      </c>
      <c r="G224" s="548" t="s">
        <v>72</v>
      </c>
      <c r="H224" s="550">
        <v>10000</v>
      </c>
      <c r="I224" s="550">
        <v>0</v>
      </c>
      <c r="J224" s="550"/>
      <c r="K224" s="719"/>
      <c r="L224" s="548" t="s">
        <v>1792</v>
      </c>
      <c r="M224" s="548"/>
      <c r="N224" s="398">
        <f t="shared" si="8"/>
        <v>10000</v>
      </c>
      <c r="O224" s="415">
        <f t="shared" si="9"/>
        <v>0</v>
      </c>
    </row>
    <row r="225" spans="1:15" ht="51" outlineLevel="2" x14ac:dyDescent="0.2">
      <c r="A225" s="548" t="s">
        <v>75</v>
      </c>
      <c r="B225" s="548" t="s">
        <v>1793</v>
      </c>
      <c r="C225" s="548"/>
      <c r="D225" s="548" t="s">
        <v>77</v>
      </c>
      <c r="E225" s="548"/>
      <c r="F225" s="548" t="s">
        <v>1794</v>
      </c>
      <c r="G225" s="548" t="s">
        <v>72</v>
      </c>
      <c r="H225" s="550">
        <v>17000</v>
      </c>
      <c r="I225" s="550">
        <v>0</v>
      </c>
      <c r="J225" s="550"/>
      <c r="K225" s="719"/>
      <c r="L225" s="548" t="s">
        <v>1795</v>
      </c>
      <c r="M225" s="548"/>
      <c r="N225" s="398">
        <f t="shared" si="8"/>
        <v>17000</v>
      </c>
      <c r="O225" s="415">
        <f t="shared" si="9"/>
        <v>0</v>
      </c>
    </row>
    <row r="226" spans="1:15" ht="51" outlineLevel="2" x14ac:dyDescent="0.2">
      <c r="A226" s="548" t="s">
        <v>75</v>
      </c>
      <c r="B226" s="548" t="s">
        <v>1796</v>
      </c>
      <c r="C226" s="548"/>
      <c r="D226" s="548" t="s">
        <v>77</v>
      </c>
      <c r="E226" s="548"/>
      <c r="F226" s="548" t="s">
        <v>1797</v>
      </c>
      <c r="G226" s="548" t="s">
        <v>72</v>
      </c>
      <c r="H226" s="550">
        <v>14000</v>
      </c>
      <c r="I226" s="550">
        <v>0</v>
      </c>
      <c r="J226" s="550"/>
      <c r="K226" s="719"/>
      <c r="L226" s="548" t="s">
        <v>1798</v>
      </c>
      <c r="M226" s="548"/>
      <c r="N226" s="398">
        <f t="shared" si="8"/>
        <v>14000</v>
      </c>
      <c r="O226" s="415">
        <f t="shared" si="9"/>
        <v>0</v>
      </c>
    </row>
    <row r="227" spans="1:15" ht="76.5" outlineLevel="2" x14ac:dyDescent="0.2">
      <c r="A227" s="548" t="s">
        <v>75</v>
      </c>
      <c r="B227" s="548" t="s">
        <v>1802</v>
      </c>
      <c r="C227" s="548"/>
      <c r="D227" s="548" t="s">
        <v>77</v>
      </c>
      <c r="E227" s="548"/>
      <c r="F227" s="548" t="s">
        <v>1803</v>
      </c>
      <c r="G227" s="548" t="s">
        <v>183</v>
      </c>
      <c r="H227" s="550">
        <v>13000</v>
      </c>
      <c r="I227" s="550">
        <v>0</v>
      </c>
      <c r="J227" s="550"/>
      <c r="K227" s="719"/>
      <c r="L227" s="548" t="s">
        <v>1804</v>
      </c>
      <c r="M227" s="548"/>
      <c r="N227" s="398">
        <f t="shared" si="8"/>
        <v>13000</v>
      </c>
      <c r="O227" s="415">
        <f t="shared" si="9"/>
        <v>0</v>
      </c>
    </row>
    <row r="228" spans="1:15" ht="102" outlineLevel="2" x14ac:dyDescent="0.2">
      <c r="A228" s="548" t="s">
        <v>75</v>
      </c>
      <c r="B228" s="548" t="s">
        <v>1805</v>
      </c>
      <c r="C228" s="548"/>
      <c r="D228" s="548" t="s">
        <v>77</v>
      </c>
      <c r="E228" s="548"/>
      <c r="F228" s="548" t="s">
        <v>1806</v>
      </c>
      <c r="G228" s="548" t="s">
        <v>1807</v>
      </c>
      <c r="H228" s="550">
        <v>17978</v>
      </c>
      <c r="I228" s="550">
        <v>0</v>
      </c>
      <c r="J228" s="550"/>
      <c r="K228" s="719"/>
      <c r="L228" s="548" t="s">
        <v>1808</v>
      </c>
      <c r="M228" s="548"/>
      <c r="N228" s="398">
        <f t="shared" si="8"/>
        <v>17978</v>
      </c>
      <c r="O228" s="415">
        <f t="shared" si="9"/>
        <v>0</v>
      </c>
    </row>
    <row r="229" spans="1:15" ht="63.75" outlineLevel="2" x14ac:dyDescent="0.2">
      <c r="A229" s="548" t="s">
        <v>75</v>
      </c>
      <c r="B229" s="548" t="s">
        <v>1809</v>
      </c>
      <c r="C229" s="548"/>
      <c r="D229" s="548" t="s">
        <v>77</v>
      </c>
      <c r="E229" s="548"/>
      <c r="F229" s="548" t="s">
        <v>1810</v>
      </c>
      <c r="G229" s="548" t="s">
        <v>72</v>
      </c>
      <c r="H229" s="550">
        <v>9500</v>
      </c>
      <c r="I229" s="550">
        <v>0</v>
      </c>
      <c r="J229" s="550"/>
      <c r="K229" s="719"/>
      <c r="L229" s="548" t="s">
        <v>1811</v>
      </c>
      <c r="M229" s="548"/>
      <c r="N229" s="398">
        <f t="shared" si="8"/>
        <v>9500</v>
      </c>
      <c r="O229" s="415">
        <f t="shared" si="9"/>
        <v>0</v>
      </c>
    </row>
    <row r="230" spans="1:15" ht="51" outlineLevel="2" x14ac:dyDescent="0.2">
      <c r="A230" s="548" t="s">
        <v>75</v>
      </c>
      <c r="B230" s="548" t="s">
        <v>1812</v>
      </c>
      <c r="C230" s="548"/>
      <c r="D230" s="548" t="s">
        <v>77</v>
      </c>
      <c r="E230" s="548"/>
      <c r="F230" s="548" t="s">
        <v>1813</v>
      </c>
      <c r="G230" s="548" t="s">
        <v>1487</v>
      </c>
      <c r="H230" s="550">
        <v>12500</v>
      </c>
      <c r="I230" s="550">
        <v>0</v>
      </c>
      <c r="J230" s="550"/>
      <c r="K230" s="719"/>
      <c r="L230" s="548" t="s">
        <v>1814</v>
      </c>
      <c r="M230" s="548"/>
      <c r="N230" s="398">
        <f t="shared" si="8"/>
        <v>12500</v>
      </c>
      <c r="O230" s="415">
        <f t="shared" si="9"/>
        <v>0</v>
      </c>
    </row>
    <row r="231" spans="1:15" ht="63.75" outlineLevel="2" x14ac:dyDescent="0.2">
      <c r="A231" s="548" t="s">
        <v>75</v>
      </c>
      <c r="B231" s="548" t="s">
        <v>1815</v>
      </c>
      <c r="C231" s="548"/>
      <c r="D231" s="548" t="s">
        <v>77</v>
      </c>
      <c r="E231" s="548"/>
      <c r="F231" s="548" t="s">
        <v>1816</v>
      </c>
      <c r="G231" s="548" t="s">
        <v>153</v>
      </c>
      <c r="H231" s="550">
        <v>14600</v>
      </c>
      <c r="I231" s="550">
        <v>0</v>
      </c>
      <c r="J231" s="550"/>
      <c r="K231" s="719"/>
      <c r="L231" s="548" t="s">
        <v>1817</v>
      </c>
      <c r="M231" s="548"/>
      <c r="N231" s="398">
        <f t="shared" si="8"/>
        <v>14600</v>
      </c>
      <c r="O231" s="415">
        <f t="shared" si="9"/>
        <v>0</v>
      </c>
    </row>
    <row r="232" spans="1:15" ht="76.5" outlineLevel="2" x14ac:dyDescent="0.2">
      <c r="A232" s="548" t="s">
        <v>75</v>
      </c>
      <c r="B232" s="548" t="s">
        <v>1818</v>
      </c>
      <c r="C232" s="548"/>
      <c r="D232" s="548" t="s">
        <v>77</v>
      </c>
      <c r="E232" s="548"/>
      <c r="F232" s="548" t="s">
        <v>1819</v>
      </c>
      <c r="G232" s="548" t="s">
        <v>168</v>
      </c>
      <c r="H232" s="550">
        <v>12000</v>
      </c>
      <c r="I232" s="550">
        <v>0</v>
      </c>
      <c r="J232" s="550"/>
      <c r="K232" s="719"/>
      <c r="L232" s="548" t="s">
        <v>1306</v>
      </c>
      <c r="M232" s="548"/>
      <c r="N232" s="398">
        <f t="shared" si="8"/>
        <v>12000</v>
      </c>
      <c r="O232" s="415">
        <f t="shared" si="9"/>
        <v>0</v>
      </c>
    </row>
    <row r="233" spans="1:15" ht="76.5" outlineLevel="2" x14ac:dyDescent="0.2">
      <c r="A233" s="548" t="s">
        <v>75</v>
      </c>
      <c r="B233" s="548" t="s">
        <v>1820</v>
      </c>
      <c r="C233" s="548"/>
      <c r="D233" s="548" t="s">
        <v>77</v>
      </c>
      <c r="E233" s="548"/>
      <c r="F233" s="548" t="s">
        <v>1821</v>
      </c>
      <c r="G233" s="548" t="s">
        <v>130</v>
      </c>
      <c r="H233" s="550">
        <v>20000</v>
      </c>
      <c r="I233" s="550">
        <v>0</v>
      </c>
      <c r="J233" s="550"/>
      <c r="K233" s="719"/>
      <c r="L233" s="548" t="s">
        <v>1822</v>
      </c>
      <c r="M233" s="548"/>
      <c r="N233" s="398">
        <f t="shared" si="8"/>
        <v>20000</v>
      </c>
      <c r="O233" s="415">
        <f t="shared" si="9"/>
        <v>0</v>
      </c>
    </row>
    <row r="234" spans="1:15" ht="76.5" outlineLevel="2" x14ac:dyDescent="0.2">
      <c r="A234" s="548" t="s">
        <v>75</v>
      </c>
      <c r="B234" s="548" t="s">
        <v>1823</v>
      </c>
      <c r="C234" s="548"/>
      <c r="D234" s="548" t="s">
        <v>77</v>
      </c>
      <c r="E234" s="548"/>
      <c r="F234" s="548" t="s">
        <v>1824</v>
      </c>
      <c r="G234" s="548" t="s">
        <v>130</v>
      </c>
      <c r="H234" s="550">
        <v>10000</v>
      </c>
      <c r="I234" s="550">
        <v>0</v>
      </c>
      <c r="J234" s="550"/>
      <c r="K234" s="719"/>
      <c r="L234" s="548" t="s">
        <v>1825</v>
      </c>
      <c r="M234" s="548"/>
      <c r="N234" s="398">
        <f t="shared" si="8"/>
        <v>10000</v>
      </c>
      <c r="O234" s="415">
        <f t="shared" si="9"/>
        <v>0</v>
      </c>
    </row>
    <row r="235" spans="1:15" ht="76.5" outlineLevel="2" x14ac:dyDescent="0.2">
      <c r="A235" s="548" t="s">
        <v>75</v>
      </c>
      <c r="B235" s="548" t="s">
        <v>1826</v>
      </c>
      <c r="C235" s="548"/>
      <c r="D235" s="548" t="s">
        <v>77</v>
      </c>
      <c r="E235" s="548"/>
      <c r="F235" s="548" t="s">
        <v>1821</v>
      </c>
      <c r="G235" s="548" t="s">
        <v>130</v>
      </c>
      <c r="H235" s="550">
        <v>16000</v>
      </c>
      <c r="I235" s="550">
        <v>0</v>
      </c>
      <c r="J235" s="550"/>
      <c r="K235" s="719"/>
      <c r="L235" s="548" t="s">
        <v>1827</v>
      </c>
      <c r="M235" s="548"/>
      <c r="N235" s="398">
        <f t="shared" si="8"/>
        <v>16000</v>
      </c>
      <c r="O235" s="415">
        <f t="shared" si="9"/>
        <v>0</v>
      </c>
    </row>
    <row r="236" spans="1:15" ht="76.5" outlineLevel="2" x14ac:dyDescent="0.2">
      <c r="A236" s="548" t="s">
        <v>75</v>
      </c>
      <c r="B236" s="548" t="s">
        <v>1828</v>
      </c>
      <c r="C236" s="548"/>
      <c r="D236" s="548" t="s">
        <v>77</v>
      </c>
      <c r="E236" s="548"/>
      <c r="F236" s="548" t="s">
        <v>1829</v>
      </c>
      <c r="G236" s="548" t="s">
        <v>130</v>
      </c>
      <c r="H236" s="550">
        <v>16000</v>
      </c>
      <c r="I236" s="550">
        <v>0</v>
      </c>
      <c r="J236" s="550"/>
      <c r="K236" s="719"/>
      <c r="L236" s="548" t="s">
        <v>1830</v>
      </c>
      <c r="M236" s="548"/>
      <c r="N236" s="398">
        <f t="shared" si="8"/>
        <v>16000</v>
      </c>
      <c r="O236" s="415">
        <f t="shared" si="9"/>
        <v>0</v>
      </c>
    </row>
    <row r="237" spans="1:15" ht="76.5" outlineLevel="2" x14ac:dyDescent="0.2">
      <c r="A237" s="548" t="s">
        <v>75</v>
      </c>
      <c r="B237" s="548" t="s">
        <v>1831</v>
      </c>
      <c r="C237" s="548"/>
      <c r="D237" s="548" t="s">
        <v>77</v>
      </c>
      <c r="E237" s="548"/>
      <c r="F237" s="548" t="s">
        <v>1832</v>
      </c>
      <c r="G237" s="548" t="s">
        <v>130</v>
      </c>
      <c r="H237" s="550">
        <v>13000</v>
      </c>
      <c r="I237" s="550">
        <v>0</v>
      </c>
      <c r="J237" s="550"/>
      <c r="K237" s="719"/>
      <c r="L237" s="548" t="s">
        <v>1833</v>
      </c>
      <c r="M237" s="548"/>
      <c r="N237" s="398">
        <f t="shared" si="8"/>
        <v>13000</v>
      </c>
      <c r="O237" s="415">
        <f t="shared" si="9"/>
        <v>0</v>
      </c>
    </row>
    <row r="238" spans="1:15" ht="63.75" outlineLevel="2" x14ac:dyDescent="0.2">
      <c r="A238" s="548" t="s">
        <v>75</v>
      </c>
      <c r="B238" s="548" t="s">
        <v>1834</v>
      </c>
      <c r="C238" s="548"/>
      <c r="D238" s="548" t="s">
        <v>77</v>
      </c>
      <c r="E238" s="548"/>
      <c r="F238" s="548" t="s">
        <v>1835</v>
      </c>
      <c r="G238" s="548" t="s">
        <v>72</v>
      </c>
      <c r="H238" s="550">
        <v>16000</v>
      </c>
      <c r="I238" s="550">
        <v>0</v>
      </c>
      <c r="J238" s="550"/>
      <c r="K238" s="719"/>
      <c r="L238" s="548" t="s">
        <v>1836</v>
      </c>
      <c r="M238" s="548"/>
      <c r="N238" s="398">
        <f t="shared" si="8"/>
        <v>16000</v>
      </c>
      <c r="O238" s="415">
        <f t="shared" si="9"/>
        <v>0</v>
      </c>
    </row>
    <row r="239" spans="1:15" ht="38.25" outlineLevel="2" x14ac:dyDescent="0.2">
      <c r="A239" s="548" t="s">
        <v>75</v>
      </c>
      <c r="B239" s="548" t="s">
        <v>1205</v>
      </c>
      <c r="C239" s="548" t="s">
        <v>68</v>
      </c>
      <c r="D239" s="548" t="s">
        <v>76</v>
      </c>
      <c r="E239" s="548"/>
      <c r="F239" s="548" t="s">
        <v>1206</v>
      </c>
      <c r="G239" s="548" t="s">
        <v>69</v>
      </c>
      <c r="H239" s="550"/>
      <c r="I239" s="550"/>
      <c r="J239" s="550"/>
      <c r="K239" s="719"/>
      <c r="L239" s="548" t="s">
        <v>1207</v>
      </c>
      <c r="M239" s="548" t="s">
        <v>2106</v>
      </c>
      <c r="N239" s="398">
        <f t="shared" si="8"/>
        <v>0</v>
      </c>
      <c r="O239" s="415">
        <f t="shared" si="9"/>
        <v>0</v>
      </c>
    </row>
    <row r="240" spans="1:15" ht="25.5" outlineLevel="1" x14ac:dyDescent="0.2">
      <c r="A240" s="551" t="s">
        <v>95</v>
      </c>
      <c r="B240" s="552">
        <f>COUNTA(B52:B239)</f>
        <v>188</v>
      </c>
      <c r="C240" s="552"/>
      <c r="D240" s="552"/>
      <c r="E240" s="552"/>
      <c r="F240" s="552"/>
      <c r="G240" s="552"/>
      <c r="H240" s="553">
        <f>SUBTOTAL(9,H52:H239)</f>
        <v>4905554.32</v>
      </c>
      <c r="I240" s="553">
        <f>SUBTOTAL(9,I52:I239)</f>
        <v>3505.12</v>
      </c>
      <c r="J240" s="553">
        <f>SUBTOTAL(9,J52:J239)</f>
        <v>0</v>
      </c>
      <c r="K240" s="719">
        <f>SUBTOTAL(9,K52:K239)</f>
        <v>9576</v>
      </c>
      <c r="L240" s="552"/>
      <c r="M240" s="552"/>
      <c r="N240" s="554">
        <f>SUBTOTAL(9,N52:N239)</f>
        <v>4909059.4399999995</v>
      </c>
      <c r="O240" s="554">
        <f>SUBTOTAL(9,O52:O239)</f>
        <v>6070.88</v>
      </c>
    </row>
    <row r="241" spans="1:21" ht="25.5" outlineLevel="2" x14ac:dyDescent="0.2">
      <c r="A241" s="548" t="s">
        <v>83</v>
      </c>
      <c r="B241" s="548" t="s">
        <v>1877</v>
      </c>
      <c r="C241" s="548"/>
      <c r="D241" s="548" t="s">
        <v>84</v>
      </c>
      <c r="E241" s="548"/>
      <c r="F241" s="548" t="s">
        <v>127</v>
      </c>
      <c r="G241" s="548" t="s">
        <v>1878</v>
      </c>
      <c r="H241" s="550"/>
      <c r="I241" s="550">
        <v>291467.09999999998</v>
      </c>
      <c r="J241" s="550"/>
      <c r="K241" s="722">
        <v>1038759.06</v>
      </c>
      <c r="L241" s="548" t="s">
        <v>1879</v>
      </c>
      <c r="M241" s="548" t="s">
        <v>2107</v>
      </c>
      <c r="N241" s="398">
        <f t="shared" si="8"/>
        <v>291467.09999999998</v>
      </c>
      <c r="O241" s="415">
        <f t="shared" si="9"/>
        <v>747291.96000000008</v>
      </c>
      <c r="Q241" s="548" t="s">
        <v>2107</v>
      </c>
      <c r="R241">
        <v>12</v>
      </c>
      <c r="S241" s="483">
        <f>SUM(N241:N251)+N253</f>
        <v>1501580.44</v>
      </c>
      <c r="U241" s="483">
        <f>SUM(S241+S242+S244)</f>
        <v>1864402.57</v>
      </c>
    </row>
    <row r="242" spans="1:21" ht="25.5" outlineLevel="2" x14ac:dyDescent="0.2">
      <c r="A242" s="548" t="s">
        <v>83</v>
      </c>
      <c r="B242" s="548" t="s">
        <v>1866</v>
      </c>
      <c r="C242" s="548"/>
      <c r="D242" s="548" t="s">
        <v>84</v>
      </c>
      <c r="E242" s="548"/>
      <c r="F242" s="548" t="s">
        <v>127</v>
      </c>
      <c r="G242" s="548" t="s">
        <v>69</v>
      </c>
      <c r="H242" s="550"/>
      <c r="I242" s="550">
        <v>118239.26</v>
      </c>
      <c r="J242" s="550"/>
      <c r="K242" s="722">
        <v>423986.02</v>
      </c>
      <c r="L242" s="548" t="s">
        <v>1867</v>
      </c>
      <c r="M242" s="548" t="s">
        <v>2107</v>
      </c>
      <c r="N242" s="398">
        <f t="shared" si="8"/>
        <v>118239.26</v>
      </c>
      <c r="O242" s="415">
        <f t="shared" si="9"/>
        <v>305746.76</v>
      </c>
      <c r="Q242" s="548" t="s">
        <v>2108</v>
      </c>
      <c r="R242">
        <v>1</v>
      </c>
      <c r="S242" s="483">
        <f>N252</f>
        <v>89106.07</v>
      </c>
    </row>
    <row r="243" spans="1:21" ht="25.5" outlineLevel="2" x14ac:dyDescent="0.2">
      <c r="A243" s="548" t="s">
        <v>83</v>
      </c>
      <c r="B243" s="548" t="s">
        <v>1872</v>
      </c>
      <c r="C243" s="548"/>
      <c r="D243" s="548" t="s">
        <v>84</v>
      </c>
      <c r="E243" s="548"/>
      <c r="F243" s="548" t="s">
        <v>127</v>
      </c>
      <c r="G243" s="548" t="s">
        <v>1873</v>
      </c>
      <c r="H243" s="550"/>
      <c r="I243" s="550">
        <v>95777.06</v>
      </c>
      <c r="J243" s="550"/>
      <c r="K243" s="722">
        <v>347156.88</v>
      </c>
      <c r="L243" s="548" t="s">
        <v>1874</v>
      </c>
      <c r="M243" s="548" t="s">
        <v>2107</v>
      </c>
      <c r="N243" s="398">
        <f t="shared" si="8"/>
        <v>95777.06</v>
      </c>
      <c r="O243" s="415">
        <f t="shared" si="9"/>
        <v>251379.82</v>
      </c>
      <c r="Q243" s="16" t="s">
        <v>102</v>
      </c>
      <c r="R243">
        <v>1</v>
      </c>
      <c r="S243" s="483">
        <f>N254</f>
        <v>31378</v>
      </c>
    </row>
    <row r="244" spans="1:21" ht="25.5" outlineLevel="2" x14ac:dyDescent="0.2">
      <c r="A244" s="548" t="s">
        <v>83</v>
      </c>
      <c r="B244" s="548" t="s">
        <v>1880</v>
      </c>
      <c r="C244" s="548"/>
      <c r="D244" s="548" t="s">
        <v>84</v>
      </c>
      <c r="E244" s="548"/>
      <c r="F244" s="548" t="s">
        <v>127</v>
      </c>
      <c r="G244" s="548" t="s">
        <v>1881</v>
      </c>
      <c r="H244" s="550"/>
      <c r="I244" s="550">
        <v>91734.41</v>
      </c>
      <c r="J244" s="550"/>
      <c r="K244" s="722">
        <v>330186.84000000003</v>
      </c>
      <c r="L244" s="548" t="s">
        <v>1882</v>
      </c>
      <c r="M244" s="548" t="s">
        <v>2107</v>
      </c>
      <c r="N244" s="398">
        <f t="shared" si="8"/>
        <v>91734.41</v>
      </c>
      <c r="O244" s="415">
        <f t="shared" si="9"/>
        <v>238452.43000000002</v>
      </c>
      <c r="Q244" s="548" t="s">
        <v>2110</v>
      </c>
      <c r="R244">
        <v>3</v>
      </c>
      <c r="S244" s="483">
        <f>SUM(N255:N257)</f>
        <v>273716.06</v>
      </c>
    </row>
    <row r="245" spans="1:21" ht="25.5" outlineLevel="2" x14ac:dyDescent="0.2">
      <c r="A245" s="548" t="s">
        <v>83</v>
      </c>
      <c r="B245" s="548" t="s">
        <v>1858</v>
      </c>
      <c r="C245" s="548"/>
      <c r="D245" s="548" t="s">
        <v>84</v>
      </c>
      <c r="E245" s="548"/>
      <c r="F245" s="548" t="s">
        <v>127</v>
      </c>
      <c r="G245" s="548" t="s">
        <v>85</v>
      </c>
      <c r="H245" s="550"/>
      <c r="I245" s="550">
        <v>90844.4</v>
      </c>
      <c r="J245" s="550"/>
      <c r="K245" s="722">
        <v>325365.06</v>
      </c>
      <c r="L245" s="548" t="s">
        <v>1859</v>
      </c>
      <c r="M245" s="548" t="s">
        <v>2107</v>
      </c>
      <c r="N245" s="398">
        <f t="shared" si="8"/>
        <v>90844.4</v>
      </c>
      <c r="O245" s="415">
        <f t="shared" si="9"/>
        <v>234520.66</v>
      </c>
      <c r="Q245" s="563" t="s">
        <v>5</v>
      </c>
      <c r="R245">
        <v>1</v>
      </c>
      <c r="S245" s="483">
        <f>N259</f>
        <v>71008</v>
      </c>
      <c r="T245">
        <v>2</v>
      </c>
    </row>
    <row r="246" spans="1:21" ht="25.5" outlineLevel="2" x14ac:dyDescent="0.2">
      <c r="A246" s="548" t="s">
        <v>83</v>
      </c>
      <c r="B246" s="548" t="s">
        <v>1864</v>
      </c>
      <c r="C246" s="548"/>
      <c r="D246" s="548" t="s">
        <v>84</v>
      </c>
      <c r="E246" s="548"/>
      <c r="F246" s="548" t="s">
        <v>127</v>
      </c>
      <c r="G246" s="548" t="s">
        <v>129</v>
      </c>
      <c r="H246" s="550"/>
      <c r="I246" s="550">
        <v>71429.95</v>
      </c>
      <c r="J246" s="550"/>
      <c r="K246" s="722">
        <v>257194.76</v>
      </c>
      <c r="L246" s="548" t="s">
        <v>1865</v>
      </c>
      <c r="M246" s="548" t="s">
        <v>2107</v>
      </c>
      <c r="N246" s="398">
        <f t="shared" si="8"/>
        <v>71429.95</v>
      </c>
      <c r="O246" s="415">
        <f t="shared" si="9"/>
        <v>185764.81</v>
      </c>
    </row>
    <row r="247" spans="1:21" ht="38.25" outlineLevel="2" x14ac:dyDescent="0.2">
      <c r="A247" s="548" t="s">
        <v>83</v>
      </c>
      <c r="B247" s="548" t="s">
        <v>1846</v>
      </c>
      <c r="C247" s="548"/>
      <c r="D247" s="548" t="s">
        <v>84</v>
      </c>
      <c r="E247" s="548"/>
      <c r="F247" s="548" t="s">
        <v>1847</v>
      </c>
      <c r="G247" s="548" t="s">
        <v>1848</v>
      </c>
      <c r="H247" s="550"/>
      <c r="I247" s="550">
        <v>120864.56</v>
      </c>
      <c r="J247" s="550"/>
      <c r="K247" s="722">
        <v>494023.9</v>
      </c>
      <c r="L247" s="548" t="s">
        <v>1849</v>
      </c>
      <c r="M247" s="548" t="s">
        <v>2107</v>
      </c>
      <c r="N247" s="398">
        <f t="shared" si="8"/>
        <v>120864.56</v>
      </c>
      <c r="O247" s="415">
        <f t="shared" si="9"/>
        <v>373159.34</v>
      </c>
    </row>
    <row r="248" spans="1:21" ht="25.5" outlineLevel="2" x14ac:dyDescent="0.2">
      <c r="A248" s="548" t="s">
        <v>83</v>
      </c>
      <c r="B248" s="548" t="s">
        <v>1875</v>
      </c>
      <c r="C248" s="548"/>
      <c r="D248" s="548" t="s">
        <v>84</v>
      </c>
      <c r="E248" s="548"/>
      <c r="F248" s="548" t="s">
        <v>127</v>
      </c>
      <c r="G248" s="548" t="s">
        <v>1873</v>
      </c>
      <c r="H248" s="550"/>
      <c r="I248" s="550">
        <v>95777.06</v>
      </c>
      <c r="J248" s="550"/>
      <c r="K248" s="722">
        <v>347156.88</v>
      </c>
      <c r="L248" s="548" t="s">
        <v>1876</v>
      </c>
      <c r="M248" s="548" t="s">
        <v>2107</v>
      </c>
      <c r="N248" s="398">
        <f t="shared" si="8"/>
        <v>95777.06</v>
      </c>
      <c r="O248" s="415">
        <f t="shared" si="9"/>
        <v>251379.82</v>
      </c>
    </row>
    <row r="249" spans="1:21" ht="25.5" outlineLevel="2" x14ac:dyDescent="0.2">
      <c r="A249" s="548" t="s">
        <v>83</v>
      </c>
      <c r="B249" s="548" t="s">
        <v>1870</v>
      </c>
      <c r="C249" s="548"/>
      <c r="D249" s="548" t="s">
        <v>84</v>
      </c>
      <c r="E249" s="548"/>
      <c r="F249" s="548" t="s">
        <v>158</v>
      </c>
      <c r="G249" s="548" t="s">
        <v>160</v>
      </c>
      <c r="H249" s="550"/>
      <c r="I249" s="550">
        <v>86125.03</v>
      </c>
      <c r="J249" s="550"/>
      <c r="K249" s="722">
        <v>305980.68</v>
      </c>
      <c r="L249" s="548" t="s">
        <v>1871</v>
      </c>
      <c r="M249" s="548" t="s">
        <v>2107</v>
      </c>
      <c r="N249" s="398">
        <f t="shared" si="8"/>
        <v>86125.03</v>
      </c>
      <c r="O249" s="415">
        <f t="shared" si="9"/>
        <v>219855.65</v>
      </c>
    </row>
    <row r="250" spans="1:21" ht="25.5" outlineLevel="2" x14ac:dyDescent="0.2">
      <c r="A250" s="548" t="s">
        <v>83</v>
      </c>
      <c r="B250" s="548" t="s">
        <v>1854</v>
      </c>
      <c r="C250" s="548"/>
      <c r="D250" s="548" t="s">
        <v>84</v>
      </c>
      <c r="E250" s="548"/>
      <c r="F250" s="548" t="s">
        <v>127</v>
      </c>
      <c r="G250" s="548" t="s">
        <v>86</v>
      </c>
      <c r="H250" s="550"/>
      <c r="I250" s="550">
        <v>115337.64</v>
      </c>
      <c r="J250" s="550"/>
      <c r="K250" s="722">
        <v>414016.91</v>
      </c>
      <c r="L250" s="548" t="s">
        <v>1855</v>
      </c>
      <c r="M250" s="548" t="s">
        <v>2107</v>
      </c>
      <c r="N250" s="398">
        <f t="shared" si="8"/>
        <v>115337.64</v>
      </c>
      <c r="O250" s="415">
        <f t="shared" si="9"/>
        <v>298679.26999999996</v>
      </c>
    </row>
    <row r="251" spans="1:21" ht="25.5" outlineLevel="2" x14ac:dyDescent="0.2">
      <c r="A251" s="548" t="s">
        <v>83</v>
      </c>
      <c r="B251" s="548" t="s">
        <v>1868</v>
      </c>
      <c r="C251" s="548"/>
      <c r="D251" s="548" t="s">
        <v>84</v>
      </c>
      <c r="E251" s="548"/>
      <c r="F251" s="548" t="s">
        <v>127</v>
      </c>
      <c r="G251" s="548" t="s">
        <v>159</v>
      </c>
      <c r="H251" s="550"/>
      <c r="I251" s="550">
        <v>150286.15</v>
      </c>
      <c r="J251" s="550"/>
      <c r="K251" s="722">
        <v>538212.51</v>
      </c>
      <c r="L251" s="548" t="s">
        <v>1869</v>
      </c>
      <c r="M251" s="548" t="s">
        <v>2107</v>
      </c>
      <c r="N251" s="398">
        <f t="shared" si="8"/>
        <v>150286.15</v>
      </c>
      <c r="O251" s="415">
        <f t="shared" si="9"/>
        <v>387926.36</v>
      </c>
    </row>
    <row r="252" spans="1:21" ht="25.5" outlineLevel="2" x14ac:dyDescent="0.2">
      <c r="A252" s="548" t="s">
        <v>83</v>
      </c>
      <c r="B252" s="548" t="s">
        <v>1860</v>
      </c>
      <c r="C252" s="548"/>
      <c r="D252" s="548" t="s">
        <v>84</v>
      </c>
      <c r="E252" s="549" t="s">
        <v>162</v>
      </c>
      <c r="F252" s="548" t="s">
        <v>1861</v>
      </c>
      <c r="G252" s="548" t="s">
        <v>1862</v>
      </c>
      <c r="H252" s="550"/>
      <c r="I252" s="550">
        <v>89106.07</v>
      </c>
      <c r="J252" s="550"/>
      <c r="K252" s="722">
        <v>318496.86</v>
      </c>
      <c r="L252" s="548" t="s">
        <v>1863</v>
      </c>
      <c r="M252" s="548" t="s">
        <v>2108</v>
      </c>
      <c r="N252" s="398">
        <f t="shared" si="8"/>
        <v>89106.07</v>
      </c>
      <c r="O252" s="415">
        <f t="shared" si="9"/>
        <v>229390.78999999998</v>
      </c>
    </row>
    <row r="253" spans="1:21" ht="25.5" outlineLevel="2" x14ac:dyDescent="0.2">
      <c r="A253" s="548" t="s">
        <v>83</v>
      </c>
      <c r="B253" s="548" t="s">
        <v>1856</v>
      </c>
      <c r="C253" s="548"/>
      <c r="D253" s="548" t="s">
        <v>84</v>
      </c>
      <c r="E253" s="548"/>
      <c r="F253" s="548" t="s">
        <v>127</v>
      </c>
      <c r="G253" s="548" t="s">
        <v>185</v>
      </c>
      <c r="H253" s="550"/>
      <c r="I253" s="550">
        <v>173697.82</v>
      </c>
      <c r="J253" s="550"/>
      <c r="K253" s="722">
        <v>623053.59</v>
      </c>
      <c r="L253" s="548" t="s">
        <v>1857</v>
      </c>
      <c r="M253" s="548" t="s">
        <v>2107</v>
      </c>
      <c r="N253" s="398">
        <f t="shared" si="8"/>
        <v>173697.82</v>
      </c>
      <c r="O253" s="415">
        <f t="shared" si="9"/>
        <v>449355.76999999996</v>
      </c>
    </row>
    <row r="254" spans="1:21" ht="25.5" outlineLevel="2" x14ac:dyDescent="0.2">
      <c r="A254" s="548" t="s">
        <v>83</v>
      </c>
      <c r="B254" s="548" t="s">
        <v>1850</v>
      </c>
      <c r="C254" s="548"/>
      <c r="D254" s="548" t="s">
        <v>84</v>
      </c>
      <c r="E254" s="548"/>
      <c r="F254" s="548" t="s">
        <v>1851</v>
      </c>
      <c r="G254" s="548" t="s">
        <v>1852</v>
      </c>
      <c r="H254" s="550"/>
      <c r="I254" s="550">
        <v>31378</v>
      </c>
      <c r="J254" s="550"/>
      <c r="K254" s="722">
        <v>114358.02</v>
      </c>
      <c r="L254" s="548" t="s">
        <v>1853</v>
      </c>
      <c r="M254" s="548" t="s">
        <v>2109</v>
      </c>
      <c r="N254" s="398">
        <f t="shared" si="8"/>
        <v>31378</v>
      </c>
      <c r="O254" s="415">
        <f t="shared" si="9"/>
        <v>82980.02</v>
      </c>
    </row>
    <row r="255" spans="1:21" ht="25.5" outlineLevel="2" x14ac:dyDescent="0.2">
      <c r="A255" s="548" t="s">
        <v>83</v>
      </c>
      <c r="B255" s="548" t="s">
        <v>2095</v>
      </c>
      <c r="C255" s="548"/>
      <c r="D255" s="548" t="s">
        <v>87</v>
      </c>
      <c r="E255" s="549" t="s">
        <v>162</v>
      </c>
      <c r="F255" s="548" t="s">
        <v>170</v>
      </c>
      <c r="G255" s="548" t="s">
        <v>1848</v>
      </c>
      <c r="H255" s="550"/>
      <c r="I255" s="550">
        <v>91350.17</v>
      </c>
      <c r="J255" s="550"/>
      <c r="K255" s="722">
        <v>326837.90999999997</v>
      </c>
      <c r="L255" s="548" t="s">
        <v>2096</v>
      </c>
      <c r="M255" s="548" t="s">
        <v>2110</v>
      </c>
      <c r="N255" s="398">
        <f t="shared" si="8"/>
        <v>91350.17</v>
      </c>
      <c r="O255" s="415">
        <f t="shared" si="9"/>
        <v>235487.74</v>
      </c>
    </row>
    <row r="256" spans="1:21" ht="25.5" outlineLevel="2" x14ac:dyDescent="0.2">
      <c r="A256" s="548" t="s">
        <v>83</v>
      </c>
      <c r="B256" s="548" t="s">
        <v>1883</v>
      </c>
      <c r="C256" s="548"/>
      <c r="D256" s="548" t="s">
        <v>87</v>
      </c>
      <c r="E256" s="549" t="s">
        <v>162</v>
      </c>
      <c r="F256" s="548" t="s">
        <v>1884</v>
      </c>
      <c r="G256" s="548" t="s">
        <v>1848</v>
      </c>
      <c r="H256" s="550"/>
      <c r="I256" s="550">
        <v>91015.72</v>
      </c>
      <c r="J256" s="550"/>
      <c r="K256" s="722">
        <v>325708.26</v>
      </c>
      <c r="L256" s="548" t="s">
        <v>1885</v>
      </c>
      <c r="M256" s="548" t="s">
        <v>2110</v>
      </c>
      <c r="N256" s="398">
        <f t="shared" si="8"/>
        <v>91015.72</v>
      </c>
      <c r="O256" s="415">
        <f t="shared" si="9"/>
        <v>234692.54</v>
      </c>
    </row>
    <row r="257" spans="1:15" ht="25.5" outlineLevel="2" x14ac:dyDescent="0.2">
      <c r="A257" s="548" t="s">
        <v>83</v>
      </c>
      <c r="B257" s="548" t="s">
        <v>1886</v>
      </c>
      <c r="C257" s="548"/>
      <c r="D257" s="548" t="s">
        <v>87</v>
      </c>
      <c r="E257" s="549" t="s">
        <v>162</v>
      </c>
      <c r="F257" s="548" t="s">
        <v>1887</v>
      </c>
      <c r="G257" s="548" t="s">
        <v>1848</v>
      </c>
      <c r="H257" s="550"/>
      <c r="I257" s="550">
        <v>91350.17</v>
      </c>
      <c r="J257" s="550"/>
      <c r="K257" s="722">
        <v>326837.90999999997</v>
      </c>
      <c r="L257" s="548" t="s">
        <v>1888</v>
      </c>
      <c r="M257" s="548" t="s">
        <v>2110</v>
      </c>
      <c r="N257" s="398">
        <f t="shared" si="8"/>
        <v>91350.17</v>
      </c>
      <c r="O257" s="415">
        <f t="shared" si="9"/>
        <v>235487.74</v>
      </c>
    </row>
    <row r="258" spans="1:15" ht="25.5" outlineLevel="1" x14ac:dyDescent="0.2">
      <c r="A258" s="551" t="s">
        <v>96</v>
      </c>
      <c r="B258" s="552"/>
      <c r="C258" s="552"/>
      <c r="D258" s="552"/>
      <c r="E258" s="555"/>
      <c r="F258" s="552"/>
      <c r="G258" s="552"/>
      <c r="H258" s="553">
        <f>SUBTOTAL(9,H241:H257)</f>
        <v>0</v>
      </c>
      <c r="I258" s="553">
        <f>SUBTOTAL(9,I241:I257)</f>
        <v>1895780.5699999998</v>
      </c>
      <c r="J258" s="553">
        <f>SUBTOTAL(9,J241:J257)</f>
        <v>0</v>
      </c>
      <c r="K258" s="722">
        <f>SUBTOTAL(9,K241:K257)-K254</f>
        <v>6742974.0300000003</v>
      </c>
      <c r="L258" s="552"/>
      <c r="M258" s="552"/>
      <c r="N258" s="554">
        <f>SUBTOTAL(9,N241:N257)</f>
        <v>1895780.5699999998</v>
      </c>
      <c r="O258" s="554">
        <f>SUBTOTAL(9,O241:O257)</f>
        <v>4961551.4800000004</v>
      </c>
    </row>
    <row r="259" spans="1:15" ht="25.5" outlineLevel="2" x14ac:dyDescent="0.2">
      <c r="A259" s="548" t="s">
        <v>171</v>
      </c>
      <c r="B259" s="548" t="s">
        <v>1889</v>
      </c>
      <c r="C259" s="548"/>
      <c r="D259" s="548" t="s">
        <v>172</v>
      </c>
      <c r="E259" s="548"/>
      <c r="F259" s="548" t="s">
        <v>1890</v>
      </c>
      <c r="G259" s="548" t="s">
        <v>1848</v>
      </c>
      <c r="H259" s="550"/>
      <c r="I259" s="550">
        <v>71008</v>
      </c>
      <c r="J259" s="550"/>
      <c r="K259" s="722">
        <v>252738.79</v>
      </c>
      <c r="L259" s="548" t="s">
        <v>1891</v>
      </c>
      <c r="M259" s="548" t="s">
        <v>2111</v>
      </c>
      <c r="N259" s="398">
        <f t="shared" si="8"/>
        <v>71008</v>
      </c>
      <c r="O259" s="415">
        <f t="shared" si="9"/>
        <v>181730.79</v>
      </c>
    </row>
    <row r="260" spans="1:15" outlineLevel="1" x14ac:dyDescent="0.2">
      <c r="A260" s="551" t="s">
        <v>176</v>
      </c>
      <c r="B260" s="552"/>
      <c r="C260" s="552"/>
      <c r="D260" s="552"/>
      <c r="E260" s="552"/>
      <c r="F260" s="552"/>
      <c r="G260" s="552"/>
      <c r="H260" s="553">
        <f>SUBTOTAL(9,H259:H259)</f>
        <v>0</v>
      </c>
      <c r="I260" s="553">
        <f>SUBTOTAL(9,I259:I259)</f>
        <v>71008</v>
      </c>
      <c r="J260" s="553">
        <f>SUBTOTAL(9,J259:J259)</f>
        <v>0</v>
      </c>
      <c r="K260" s="722">
        <f>SUBTOTAL(9,K259:K259)</f>
        <v>252738.79</v>
      </c>
      <c r="L260" s="552"/>
      <c r="M260" s="552"/>
      <c r="N260" s="554">
        <f>SUBTOTAL(9,N259:N259)</f>
        <v>71008</v>
      </c>
      <c r="O260" s="554">
        <f>SUBTOTAL(9,O259:O259)</f>
        <v>181730.79</v>
      </c>
    </row>
    <row r="261" spans="1:15" ht="89.25" outlineLevel="2" x14ac:dyDescent="0.2">
      <c r="A261" s="548" t="s">
        <v>90</v>
      </c>
      <c r="B261" s="548" t="s">
        <v>1892</v>
      </c>
      <c r="C261" s="548"/>
      <c r="D261" s="548" t="s">
        <v>91</v>
      </c>
      <c r="E261" s="548"/>
      <c r="F261" s="548" t="s">
        <v>1893</v>
      </c>
      <c r="G261" s="548" t="s">
        <v>160</v>
      </c>
      <c r="H261" s="550"/>
      <c r="I261" s="550">
        <v>9820.7999999999993</v>
      </c>
      <c r="J261" s="550"/>
      <c r="K261" s="719">
        <v>43875.08</v>
      </c>
      <c r="L261" s="548" t="s">
        <v>1871</v>
      </c>
      <c r="M261" s="548"/>
      <c r="N261" s="398">
        <f t="shared" si="8"/>
        <v>9820.7999999999993</v>
      </c>
      <c r="O261" s="415">
        <f t="shared" si="9"/>
        <v>34054.28</v>
      </c>
    </row>
    <row r="262" spans="1:15" outlineLevel="1" x14ac:dyDescent="0.2">
      <c r="A262" s="551" t="s">
        <v>98</v>
      </c>
      <c r="B262" s="552"/>
      <c r="C262" s="552"/>
      <c r="D262" s="552"/>
      <c r="E262" s="552"/>
      <c r="F262" s="552"/>
      <c r="G262" s="552"/>
      <c r="H262" s="553">
        <f>SUBTOTAL(9,H261:H261)</f>
        <v>0</v>
      </c>
      <c r="I262" s="553">
        <f>SUBTOTAL(9,I261:I261)</f>
        <v>9820.7999999999993</v>
      </c>
      <c r="J262" s="553">
        <f>SUBTOTAL(9,J261:J261)</f>
        <v>0</v>
      </c>
      <c r="K262" s="719">
        <f>SUBTOTAL(9,K261:K261)</f>
        <v>43875.08</v>
      </c>
      <c r="L262" s="552"/>
      <c r="M262" s="552"/>
      <c r="N262" s="554">
        <f>SUBTOTAL(9,N261:N261)</f>
        <v>9820.7999999999993</v>
      </c>
      <c r="O262" s="554">
        <f>SUBTOTAL(9,O261:O261)</f>
        <v>34054.28</v>
      </c>
    </row>
    <row r="263" spans="1:15" ht="25.5" outlineLevel="2" x14ac:dyDescent="0.2">
      <c r="A263" s="548" t="s">
        <v>92</v>
      </c>
      <c r="B263" s="548" t="s">
        <v>1894</v>
      </c>
      <c r="C263" s="548" t="s">
        <v>1895</v>
      </c>
      <c r="D263" s="548"/>
      <c r="E263" s="548"/>
      <c r="F263" s="548" t="s">
        <v>1896</v>
      </c>
      <c r="G263" s="548" t="s">
        <v>1897</v>
      </c>
      <c r="H263" s="550">
        <v>5000</v>
      </c>
      <c r="I263" s="550">
        <v>0</v>
      </c>
      <c r="J263" s="550"/>
      <c r="K263" s="719"/>
      <c r="L263" s="548" t="s">
        <v>1898</v>
      </c>
      <c r="M263" s="548" t="s">
        <v>131</v>
      </c>
      <c r="N263" s="398">
        <f t="shared" si="8"/>
        <v>5000</v>
      </c>
      <c r="O263" s="415">
        <f t="shared" si="9"/>
        <v>0</v>
      </c>
    </row>
    <row r="264" spans="1:15" ht="25.5" outlineLevel="2" x14ac:dyDescent="0.2">
      <c r="A264" s="548" t="s">
        <v>92</v>
      </c>
      <c r="B264" s="548" t="s">
        <v>1899</v>
      </c>
      <c r="C264" s="548" t="s">
        <v>93</v>
      </c>
      <c r="D264" s="548"/>
      <c r="E264" s="548"/>
      <c r="F264" s="548" t="s">
        <v>1900</v>
      </c>
      <c r="G264" s="548" t="s">
        <v>1901</v>
      </c>
      <c r="H264" s="550"/>
      <c r="I264" s="550">
        <v>15345</v>
      </c>
      <c r="J264" s="550">
        <v>59829.66</v>
      </c>
      <c r="K264" s="719"/>
      <c r="L264" s="548" t="s">
        <v>1902</v>
      </c>
      <c r="M264" s="548" t="s">
        <v>131</v>
      </c>
      <c r="N264" s="398">
        <f t="shared" ref="N264:N265" si="10">SUM(H264:I264)</f>
        <v>15345</v>
      </c>
      <c r="O264" s="415">
        <f t="shared" ref="O264:O265" si="11">IF((J264+K264)&gt;0,(J264+K264)-N264,0)</f>
        <v>44484.66</v>
      </c>
    </row>
    <row r="265" spans="1:15" ht="51" outlineLevel="2" x14ac:dyDescent="0.2">
      <c r="A265" s="548" t="s">
        <v>92</v>
      </c>
      <c r="B265" s="548" t="s">
        <v>1903</v>
      </c>
      <c r="C265" s="548" t="s">
        <v>1904</v>
      </c>
      <c r="D265" s="548"/>
      <c r="E265" s="548"/>
      <c r="F265" s="548" t="s">
        <v>1905</v>
      </c>
      <c r="G265" s="548" t="s">
        <v>1183</v>
      </c>
      <c r="H265" s="550"/>
      <c r="I265" s="550">
        <v>9096371.1199999992</v>
      </c>
      <c r="J265" s="550"/>
      <c r="K265" s="719">
        <v>31440856.66</v>
      </c>
      <c r="L265" s="548" t="s">
        <v>1906</v>
      </c>
      <c r="M265" s="548" t="s">
        <v>2106</v>
      </c>
      <c r="N265" s="398">
        <f t="shared" si="10"/>
        <v>9096371.1199999992</v>
      </c>
      <c r="O265" s="415">
        <f t="shared" si="11"/>
        <v>22344485.539999999</v>
      </c>
    </row>
    <row r="266" spans="1:15" outlineLevel="1" x14ac:dyDescent="0.2">
      <c r="A266" s="556" t="s">
        <v>99</v>
      </c>
      <c r="B266" s="557"/>
      <c r="C266" s="557"/>
      <c r="D266" s="557"/>
      <c r="E266" s="557"/>
      <c r="F266" s="557"/>
      <c r="G266" s="557"/>
      <c r="H266" s="558">
        <f>SUBTOTAL(9,H263:H265)</f>
        <v>5000</v>
      </c>
      <c r="I266" s="558">
        <f>SUBTOTAL(9,I263:I265)</f>
        <v>9111716.1199999992</v>
      </c>
      <c r="J266" s="558">
        <f>SUBTOTAL(9,J263:J265)</f>
        <v>59829.66</v>
      </c>
      <c r="K266" s="720">
        <f>SUBTOTAL(9,K263:K265)</f>
        <v>31440856.66</v>
      </c>
      <c r="L266" s="557"/>
      <c r="M266" s="557"/>
      <c r="N266" s="554">
        <f>SUBTOTAL(9,N263:N265)</f>
        <v>9116716.1199999992</v>
      </c>
      <c r="O266" s="554">
        <f>SUBTOTAL(9,O263:O265)</f>
        <v>22388970.199999999</v>
      </c>
    </row>
    <row r="267" spans="1:15" x14ac:dyDescent="0.2">
      <c r="A267" s="559" t="s">
        <v>100</v>
      </c>
      <c r="B267" s="560"/>
      <c r="C267" s="560"/>
      <c r="D267" s="560"/>
      <c r="E267" s="560"/>
      <c r="F267" s="560"/>
      <c r="G267" s="560"/>
      <c r="H267" s="561">
        <f>SUBTOTAL(9,H2:H265)</f>
        <v>15074822.900000002</v>
      </c>
      <c r="I267" s="561">
        <f>SUBTOTAL(9,I2:I265)</f>
        <v>11091830.609999999</v>
      </c>
      <c r="J267" s="561">
        <f>SUBTOTAL(9,J2:J265)</f>
        <v>59829.66</v>
      </c>
      <c r="K267" s="720">
        <f>SUBTOTAL(9,K2:K265)</f>
        <v>38604378.579999998</v>
      </c>
      <c r="L267" s="560"/>
      <c r="M267" s="560"/>
      <c r="N267" s="562">
        <f>SUBTOTAL(9,N2:N265)</f>
        <v>26166653.510000005</v>
      </c>
      <c r="O267" s="562">
        <f>SUBTOTAL(9,O2:O265)</f>
        <v>27572377.629999999</v>
      </c>
    </row>
    <row r="269" spans="1:15" x14ac:dyDescent="0.2">
      <c r="L269" s="484"/>
      <c r="M269" s="564" t="s">
        <v>45</v>
      </c>
      <c r="N269" s="485">
        <f>SUM(N267:O267)</f>
        <v>53739031.140000001</v>
      </c>
    </row>
  </sheetData>
  <mergeCells count="31">
    <mergeCell ref="AE7:AF7"/>
    <mergeCell ref="R6:S6"/>
    <mergeCell ref="T6:V6"/>
    <mergeCell ref="W6:X6"/>
    <mergeCell ref="Y6:Z6"/>
    <mergeCell ref="AC6:AD6"/>
    <mergeCell ref="AE6:AF6"/>
    <mergeCell ref="R7:S7"/>
    <mergeCell ref="T7:V7"/>
    <mergeCell ref="W7:X7"/>
    <mergeCell ref="Y7:Z7"/>
    <mergeCell ref="AC7:AD7"/>
    <mergeCell ref="AE5:AF5"/>
    <mergeCell ref="R4:S4"/>
    <mergeCell ref="T4:V4"/>
    <mergeCell ref="W4:X4"/>
    <mergeCell ref="Y4:Z4"/>
    <mergeCell ref="AC4:AD4"/>
    <mergeCell ref="AE4:AF4"/>
    <mergeCell ref="R5:S5"/>
    <mergeCell ref="T5:V5"/>
    <mergeCell ref="W5:X5"/>
    <mergeCell ref="Y5:Z5"/>
    <mergeCell ref="AC5:AD5"/>
    <mergeCell ref="R2:AF2"/>
    <mergeCell ref="R3:S3"/>
    <mergeCell ref="T3:V3"/>
    <mergeCell ref="W3:X3"/>
    <mergeCell ref="Y3:Z3"/>
    <mergeCell ref="AC3:AD3"/>
    <mergeCell ref="AE3:AF3"/>
  </mergeCells>
  <conditionalFormatting sqref="B1:B1048576">
    <cfRule type="duplicateValues" dxfId="7" priority="1"/>
  </conditionalFormatting>
  <conditionalFormatting sqref="N1:O1">
    <cfRule type="expression" dxfId="6" priority="2">
      <formula>_xlfn.ISFORMULA($I1048516)</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1B4B-4C36-40BC-9ECD-D2CE2DDF308E}">
  <dimension ref="A1:J141"/>
  <sheetViews>
    <sheetView workbookViewId="0">
      <selection activeCell="G4" sqref="G4"/>
    </sheetView>
  </sheetViews>
  <sheetFormatPr defaultRowHeight="12.75" x14ac:dyDescent="0.2"/>
  <cols>
    <col min="1" max="1" width="41.28515625" customWidth="1"/>
    <col min="2" max="3" width="20.140625" customWidth="1"/>
    <col min="5" max="5" width="22.42578125" customWidth="1"/>
    <col min="6" max="6" width="35.85546875" customWidth="1"/>
    <col min="7" max="7" width="24" customWidth="1"/>
    <col min="9" max="10" width="25.42578125" customWidth="1"/>
  </cols>
  <sheetData>
    <row r="1" spans="1:10" ht="27.75" customHeight="1" thickBot="1" x14ac:dyDescent="0.25">
      <c r="A1" s="16" t="s">
        <v>1913</v>
      </c>
      <c r="E1" s="16" t="s">
        <v>2009</v>
      </c>
      <c r="I1" s="16" t="s">
        <v>2129</v>
      </c>
      <c r="J1" s="16"/>
    </row>
    <row r="2" spans="1:10" ht="27" customHeight="1" x14ac:dyDescent="0.2">
      <c r="A2" s="489"/>
      <c r="B2" s="489"/>
      <c r="C2" s="573"/>
      <c r="E2" s="565" t="s">
        <v>1914</v>
      </c>
      <c r="F2" s="565" t="s">
        <v>1915</v>
      </c>
      <c r="G2" s="568" t="s">
        <v>1916</v>
      </c>
      <c r="I2" s="803" t="s">
        <v>2073</v>
      </c>
      <c r="J2" s="536"/>
    </row>
    <row r="3" spans="1:10" ht="38.25" customHeight="1" x14ac:dyDescent="0.2">
      <c r="A3" s="565" t="s">
        <v>1917</v>
      </c>
      <c r="B3" s="565" t="s">
        <v>1918</v>
      </c>
      <c r="C3" s="574">
        <v>500</v>
      </c>
      <c r="E3" s="565" t="s">
        <v>2118</v>
      </c>
      <c r="F3" s="565" t="s">
        <v>2119</v>
      </c>
      <c r="G3" s="574">
        <v>525</v>
      </c>
      <c r="I3" s="804"/>
      <c r="J3" s="537" t="s">
        <v>2074</v>
      </c>
    </row>
    <row r="4" spans="1:10" ht="38.25" customHeight="1" thickBot="1" x14ac:dyDescent="0.25">
      <c r="A4" s="565" t="s">
        <v>1919</v>
      </c>
      <c r="B4" s="565" t="s">
        <v>1920</v>
      </c>
      <c r="C4" s="574">
        <v>11974</v>
      </c>
      <c r="E4" s="565" t="s">
        <v>2082</v>
      </c>
      <c r="F4" s="565" t="s">
        <v>2083</v>
      </c>
      <c r="G4" s="574">
        <v>230</v>
      </c>
      <c r="I4" s="805"/>
      <c r="J4" s="538"/>
    </row>
    <row r="5" spans="1:10" ht="38.25" customHeight="1" thickBot="1" x14ac:dyDescent="0.25">
      <c r="A5" s="565" t="s">
        <v>1923</v>
      </c>
      <c r="B5" s="565" t="s">
        <v>1924</v>
      </c>
      <c r="C5" s="574">
        <v>568</v>
      </c>
      <c r="E5" s="565" t="s">
        <v>2010</v>
      </c>
      <c r="F5" s="565" t="s">
        <v>2011</v>
      </c>
      <c r="G5" s="574">
        <v>960</v>
      </c>
      <c r="I5" s="539" t="s">
        <v>49</v>
      </c>
      <c r="J5" s="545">
        <v>6</v>
      </c>
    </row>
    <row r="6" spans="1:10" ht="27" customHeight="1" thickBot="1" x14ac:dyDescent="0.25">
      <c r="A6" s="810" t="s">
        <v>2080</v>
      </c>
      <c r="B6" s="810" t="s">
        <v>2112</v>
      </c>
      <c r="C6" s="575">
        <v>1782</v>
      </c>
      <c r="E6" s="565" t="s">
        <v>1925</v>
      </c>
      <c r="F6" s="565" t="s">
        <v>1926</v>
      </c>
      <c r="G6" s="574">
        <v>5398</v>
      </c>
      <c r="I6" s="541" t="s">
        <v>2059</v>
      </c>
      <c r="J6" s="546">
        <v>128</v>
      </c>
    </row>
    <row r="7" spans="1:10" ht="13.5" thickBot="1" x14ac:dyDescent="0.25">
      <c r="A7" s="811"/>
      <c r="B7" s="811"/>
      <c r="C7" s="576"/>
      <c r="E7" s="565" t="s">
        <v>1927</v>
      </c>
      <c r="F7" s="565" t="s">
        <v>1928</v>
      </c>
      <c r="G7" s="574">
        <v>-40</v>
      </c>
      <c r="I7" s="539" t="s">
        <v>2068</v>
      </c>
      <c r="J7" s="545">
        <v>116</v>
      </c>
    </row>
    <row r="8" spans="1:10" ht="24" customHeight="1" thickBot="1" x14ac:dyDescent="0.25">
      <c r="A8" s="810" t="s">
        <v>1925</v>
      </c>
      <c r="B8" s="810" t="s">
        <v>1926</v>
      </c>
      <c r="C8" s="575">
        <v>4090</v>
      </c>
      <c r="E8" s="810" t="s">
        <v>2084</v>
      </c>
      <c r="F8" s="810" t="s">
        <v>2085</v>
      </c>
      <c r="G8" s="575">
        <v>242</v>
      </c>
      <c r="I8" s="541" t="s">
        <v>2069</v>
      </c>
      <c r="J8" s="546">
        <v>59</v>
      </c>
    </row>
    <row r="9" spans="1:10" ht="14.25" thickTop="1" thickBot="1" x14ac:dyDescent="0.25">
      <c r="A9" s="811"/>
      <c r="B9" s="811"/>
      <c r="C9" s="576"/>
      <c r="E9" s="811"/>
      <c r="F9" s="811"/>
      <c r="G9" s="576"/>
      <c r="I9" s="543"/>
      <c r="J9" s="547">
        <v>309</v>
      </c>
    </row>
    <row r="10" spans="1:10" x14ac:dyDescent="0.2">
      <c r="A10" s="810" t="s">
        <v>1927</v>
      </c>
      <c r="B10" s="810" t="s">
        <v>1928</v>
      </c>
      <c r="C10" s="575">
        <v>524</v>
      </c>
      <c r="E10" s="810" t="s">
        <v>2012</v>
      </c>
      <c r="F10" s="810" t="s">
        <v>2013</v>
      </c>
      <c r="G10" s="575">
        <v>400</v>
      </c>
      <c r="I10" s="16"/>
      <c r="J10" s="16"/>
    </row>
    <row r="11" spans="1:10" x14ac:dyDescent="0.2">
      <c r="A11" s="811"/>
      <c r="B11" s="811"/>
      <c r="C11" s="576"/>
      <c r="E11" s="811"/>
      <c r="F11" s="811"/>
      <c r="G11" s="576"/>
      <c r="I11" s="16"/>
      <c r="J11" s="16"/>
    </row>
    <row r="12" spans="1:10" ht="12.75" customHeight="1" thickBot="1" x14ac:dyDescent="0.25">
      <c r="A12" s="810" t="s">
        <v>2084</v>
      </c>
      <c r="B12" s="810" t="s">
        <v>2085</v>
      </c>
      <c r="C12" s="575">
        <v>226</v>
      </c>
      <c r="E12" s="565" t="s">
        <v>2014</v>
      </c>
      <c r="F12" s="565" t="s">
        <v>2015</v>
      </c>
      <c r="G12" s="574">
        <v>1488</v>
      </c>
      <c r="I12" s="16" t="s">
        <v>2130</v>
      </c>
      <c r="J12" s="16"/>
    </row>
    <row r="13" spans="1:10" x14ac:dyDescent="0.2">
      <c r="A13" s="811"/>
      <c r="B13" s="811"/>
      <c r="C13" s="576"/>
      <c r="E13" s="565" t="s">
        <v>2120</v>
      </c>
      <c r="F13" s="565" t="s">
        <v>2121</v>
      </c>
      <c r="G13" s="574">
        <v>1335</v>
      </c>
      <c r="I13" s="536"/>
      <c r="J13" s="536"/>
    </row>
    <row r="14" spans="1:10" ht="25.5" x14ac:dyDescent="0.2">
      <c r="A14" s="810" t="s">
        <v>1929</v>
      </c>
      <c r="B14" s="810" t="s">
        <v>1930</v>
      </c>
      <c r="C14" s="575">
        <v>1167</v>
      </c>
      <c r="E14" s="565" t="s">
        <v>1929</v>
      </c>
      <c r="F14" s="565" t="s">
        <v>1930</v>
      </c>
      <c r="G14" s="574">
        <v>2068</v>
      </c>
      <c r="I14" s="537" t="s">
        <v>2075</v>
      </c>
      <c r="J14" s="537" t="s">
        <v>2074</v>
      </c>
    </row>
    <row r="15" spans="1:10" ht="13.5" thickBot="1" x14ac:dyDescent="0.25">
      <c r="A15" s="811"/>
      <c r="B15" s="811"/>
      <c r="C15" s="576"/>
      <c r="E15" s="565" t="s">
        <v>1931</v>
      </c>
      <c r="F15" s="565" t="s">
        <v>1932</v>
      </c>
      <c r="G15" s="574">
        <v>3621</v>
      </c>
      <c r="I15" s="538"/>
      <c r="J15" s="538"/>
    </row>
    <row r="16" spans="1:10" ht="38.25" customHeight="1" thickBot="1" x14ac:dyDescent="0.25">
      <c r="A16" s="566" t="s">
        <v>1931</v>
      </c>
      <c r="B16" s="566" t="s">
        <v>1932</v>
      </c>
      <c r="C16" s="575">
        <v>1926</v>
      </c>
      <c r="E16" s="565" t="s">
        <v>1933</v>
      </c>
      <c r="F16" s="565" t="s">
        <v>1934</v>
      </c>
      <c r="G16" s="574">
        <v>577</v>
      </c>
      <c r="I16" s="539" t="s">
        <v>2060</v>
      </c>
      <c r="J16" s="540">
        <v>4</v>
      </c>
    </row>
    <row r="17" spans="1:10" ht="51" customHeight="1" thickBot="1" x14ac:dyDescent="0.25">
      <c r="A17" s="565" t="s">
        <v>1933</v>
      </c>
      <c r="B17" s="565" t="s">
        <v>1934</v>
      </c>
      <c r="C17" s="574">
        <v>477</v>
      </c>
      <c r="E17" s="565" t="s">
        <v>2020</v>
      </c>
      <c r="F17" s="565" t="s">
        <v>2021</v>
      </c>
      <c r="G17" s="574">
        <v>834</v>
      </c>
      <c r="I17" s="541" t="s">
        <v>2061</v>
      </c>
      <c r="J17" s="542">
        <v>21</v>
      </c>
    </row>
    <row r="18" spans="1:10" ht="51" customHeight="1" thickBot="1" x14ac:dyDescent="0.25">
      <c r="A18" s="565" t="s">
        <v>1935</v>
      </c>
      <c r="B18" s="565" t="s">
        <v>1936</v>
      </c>
      <c r="C18" s="574">
        <v>3654</v>
      </c>
      <c r="E18" s="565" t="s">
        <v>1937</v>
      </c>
      <c r="F18" s="565" t="s">
        <v>1938</v>
      </c>
      <c r="G18" s="574">
        <v>363</v>
      </c>
      <c r="I18" s="539" t="s">
        <v>2076</v>
      </c>
      <c r="J18" s="540">
        <v>23</v>
      </c>
    </row>
    <row r="19" spans="1:10" ht="38.25" customHeight="1" thickBot="1" x14ac:dyDescent="0.25">
      <c r="A19" s="565" t="s">
        <v>1937</v>
      </c>
      <c r="B19" s="565" t="s">
        <v>1938</v>
      </c>
      <c r="C19" s="574">
        <v>8135.38</v>
      </c>
      <c r="E19" s="503"/>
      <c r="F19" s="503"/>
      <c r="G19" s="580"/>
      <c r="I19" s="541" t="s">
        <v>2062</v>
      </c>
      <c r="J19" s="542">
        <v>7</v>
      </c>
    </row>
    <row r="20" spans="1:10" ht="38.25" customHeight="1" thickBot="1" x14ac:dyDescent="0.25">
      <c r="A20" s="565" t="s">
        <v>2025</v>
      </c>
      <c r="B20" s="565" t="s">
        <v>2026</v>
      </c>
      <c r="C20" s="574">
        <v>2162</v>
      </c>
      <c r="E20" s="565" t="s">
        <v>2022</v>
      </c>
      <c r="F20" s="489"/>
      <c r="G20" s="574">
        <v>550</v>
      </c>
      <c r="I20" s="539" t="s">
        <v>2064</v>
      </c>
      <c r="J20" s="540">
        <v>43</v>
      </c>
    </row>
    <row r="21" spans="1:10" ht="38.25" customHeight="1" thickBot="1" x14ac:dyDescent="0.25">
      <c r="A21" s="565" t="s">
        <v>1939</v>
      </c>
      <c r="B21" s="565" t="s">
        <v>1940</v>
      </c>
      <c r="C21" s="574">
        <v>87919.85</v>
      </c>
      <c r="E21" s="565" t="s">
        <v>2122</v>
      </c>
      <c r="F21" s="489"/>
      <c r="G21" s="574">
        <v>541.86</v>
      </c>
      <c r="I21" s="541" t="s">
        <v>2066</v>
      </c>
      <c r="J21" s="542">
        <v>11</v>
      </c>
    </row>
    <row r="22" spans="1:10" ht="38.25" customHeight="1" thickBot="1" x14ac:dyDescent="0.25">
      <c r="A22" s="565" t="s">
        <v>1941</v>
      </c>
      <c r="B22" s="565" t="s">
        <v>1942</v>
      </c>
      <c r="C22" s="574">
        <v>26484.3</v>
      </c>
      <c r="E22" s="565" t="s">
        <v>2025</v>
      </c>
      <c r="F22" s="565" t="s">
        <v>2026</v>
      </c>
      <c r="G22" s="574">
        <v>352821.43</v>
      </c>
      <c r="I22" s="539" t="s">
        <v>2067</v>
      </c>
      <c r="J22" s="540">
        <v>11</v>
      </c>
    </row>
    <row r="23" spans="1:10" ht="38.25" customHeight="1" thickBot="1" x14ac:dyDescent="0.25">
      <c r="A23" s="565" t="s">
        <v>1943</v>
      </c>
      <c r="B23" s="565" t="s">
        <v>1944</v>
      </c>
      <c r="C23" s="574">
        <v>13450</v>
      </c>
      <c r="E23" s="565" t="s">
        <v>2027</v>
      </c>
      <c r="F23" s="489"/>
      <c r="G23" s="574">
        <v>13402</v>
      </c>
      <c r="I23" s="541" t="s">
        <v>2070</v>
      </c>
      <c r="J23" s="542">
        <v>71</v>
      </c>
    </row>
    <row r="24" spans="1:10" ht="38.25" customHeight="1" thickBot="1" x14ac:dyDescent="0.25">
      <c r="A24" s="565" t="s">
        <v>1945</v>
      </c>
      <c r="B24" s="565" t="s">
        <v>1946</v>
      </c>
      <c r="C24" s="574">
        <v>12876</v>
      </c>
      <c r="E24" s="565" t="s">
        <v>1939</v>
      </c>
      <c r="F24" s="565" t="s">
        <v>1940</v>
      </c>
      <c r="G24" s="574">
        <v>102554.74</v>
      </c>
      <c r="I24" s="539" t="s">
        <v>2071</v>
      </c>
      <c r="J24" s="540">
        <v>16</v>
      </c>
    </row>
    <row r="25" spans="1:10" ht="38.25" customHeight="1" thickBot="1" x14ac:dyDescent="0.25">
      <c r="A25" s="565" t="s">
        <v>1947</v>
      </c>
      <c r="B25" s="489"/>
      <c r="C25" s="574">
        <v>12934.24</v>
      </c>
      <c r="E25" s="565" t="s">
        <v>1941</v>
      </c>
      <c r="F25" s="565" t="s">
        <v>1942</v>
      </c>
      <c r="G25" s="574">
        <v>704</v>
      </c>
      <c r="I25" s="541" t="s">
        <v>2078</v>
      </c>
      <c r="J25" s="542">
        <v>21</v>
      </c>
    </row>
    <row r="26" spans="1:10" ht="38.25" customHeight="1" thickBot="1" x14ac:dyDescent="0.25">
      <c r="A26" s="565" t="s">
        <v>1948</v>
      </c>
      <c r="B26" s="565" t="s">
        <v>1949</v>
      </c>
      <c r="C26" s="574">
        <v>2220</v>
      </c>
      <c r="E26" s="565" t="s">
        <v>1945</v>
      </c>
      <c r="F26" s="565" t="s">
        <v>1946</v>
      </c>
      <c r="G26" s="574">
        <v>312</v>
      </c>
      <c r="I26" s="539" t="s">
        <v>2072</v>
      </c>
      <c r="J26" s="540">
        <v>35</v>
      </c>
    </row>
    <row r="27" spans="1:10" ht="38.25" customHeight="1" thickTop="1" thickBot="1" x14ac:dyDescent="0.25">
      <c r="A27" s="565" t="s">
        <v>1950</v>
      </c>
      <c r="B27" s="489"/>
      <c r="C27" s="574">
        <v>490</v>
      </c>
      <c r="E27" s="565" t="s">
        <v>2028</v>
      </c>
      <c r="F27" s="565" t="s">
        <v>2029</v>
      </c>
      <c r="G27" s="574">
        <v>5</v>
      </c>
      <c r="I27" s="543"/>
      <c r="J27" s="544">
        <v>263</v>
      </c>
    </row>
    <row r="28" spans="1:10" ht="38.25" customHeight="1" thickBot="1" x14ac:dyDescent="0.25">
      <c r="A28" s="565" t="s">
        <v>2030</v>
      </c>
      <c r="B28" s="489"/>
      <c r="C28" s="574">
        <v>182</v>
      </c>
      <c r="E28" s="565" t="s">
        <v>1948</v>
      </c>
      <c r="F28" s="565" t="s">
        <v>1949</v>
      </c>
      <c r="G28" s="574">
        <v>9858</v>
      </c>
      <c r="I28" s="16" t="s">
        <v>2131</v>
      </c>
      <c r="J28" s="16"/>
    </row>
    <row r="29" spans="1:10" ht="38.25" customHeight="1" x14ac:dyDescent="0.2">
      <c r="A29" s="565" t="s">
        <v>2031</v>
      </c>
      <c r="B29" s="489"/>
      <c r="C29" s="574">
        <v>1071</v>
      </c>
      <c r="E29" s="565" t="s">
        <v>1950</v>
      </c>
      <c r="F29" s="489"/>
      <c r="G29" s="574">
        <v>511</v>
      </c>
      <c r="I29" s="803" t="s">
        <v>2075</v>
      </c>
      <c r="J29" s="536"/>
    </row>
    <row r="30" spans="1:10" ht="38.25" customHeight="1" x14ac:dyDescent="0.2">
      <c r="A30" s="565" t="s">
        <v>2087</v>
      </c>
      <c r="B30" s="489"/>
      <c r="C30" s="574">
        <v>1422</v>
      </c>
      <c r="E30" s="565" t="s">
        <v>2030</v>
      </c>
      <c r="F30" s="489"/>
      <c r="G30" s="574">
        <v>3640</v>
      </c>
      <c r="I30" s="804"/>
      <c r="J30" s="537" t="s">
        <v>2074</v>
      </c>
    </row>
    <row r="31" spans="1:10" ht="38.25" customHeight="1" thickBot="1" x14ac:dyDescent="0.25">
      <c r="A31" s="565" t="s">
        <v>1951</v>
      </c>
      <c r="B31" s="489"/>
      <c r="C31" s="574">
        <v>479</v>
      </c>
      <c r="E31" s="565" t="s">
        <v>2031</v>
      </c>
      <c r="F31" s="489"/>
      <c r="G31" s="574">
        <v>1144.5999999999999</v>
      </c>
      <c r="I31" s="805"/>
      <c r="J31" s="538"/>
    </row>
    <row r="32" spans="1:10" ht="38.25" customHeight="1" thickBot="1" x14ac:dyDescent="0.25">
      <c r="A32" s="565" t="s">
        <v>1952</v>
      </c>
      <c r="B32" s="489"/>
      <c r="C32" s="574">
        <v>10168</v>
      </c>
      <c r="E32" s="565" t="s">
        <v>2087</v>
      </c>
      <c r="F32" s="489"/>
      <c r="G32" s="574">
        <v>3950</v>
      </c>
      <c r="I32" s="539" t="s">
        <v>2117</v>
      </c>
      <c r="J32" s="540">
        <v>1</v>
      </c>
    </row>
    <row r="33" spans="1:10" ht="38.25" customHeight="1" thickBot="1" x14ac:dyDescent="0.25">
      <c r="A33" s="565" t="s">
        <v>1953</v>
      </c>
      <c r="B33" s="489"/>
      <c r="C33" s="574">
        <v>12615</v>
      </c>
      <c r="E33" s="565" t="s">
        <v>1951</v>
      </c>
      <c r="F33" s="489"/>
      <c r="G33" s="574">
        <v>3233</v>
      </c>
      <c r="I33" s="541" t="s">
        <v>2077</v>
      </c>
      <c r="J33" s="542">
        <v>6</v>
      </c>
    </row>
    <row r="34" spans="1:10" ht="38.25" customHeight="1" thickBot="1" x14ac:dyDescent="0.25">
      <c r="A34" s="565" t="s">
        <v>1954</v>
      </c>
      <c r="B34" s="489"/>
      <c r="C34" s="574">
        <v>6248</v>
      </c>
      <c r="E34" s="565" t="s">
        <v>1952</v>
      </c>
      <c r="F34" s="489"/>
      <c r="G34" s="574">
        <v>2459</v>
      </c>
      <c r="I34" s="539" t="s">
        <v>33</v>
      </c>
      <c r="J34" s="540">
        <v>1</v>
      </c>
    </row>
    <row r="35" spans="1:10" ht="38.25" customHeight="1" thickTop="1" thickBot="1" x14ac:dyDescent="0.25">
      <c r="A35" s="565" t="s">
        <v>1957</v>
      </c>
      <c r="B35" s="565" t="s">
        <v>1958</v>
      </c>
      <c r="C35" s="574">
        <v>5152</v>
      </c>
      <c r="E35" s="565" t="s">
        <v>1953</v>
      </c>
      <c r="F35" s="489"/>
      <c r="G35" s="574">
        <v>49102</v>
      </c>
      <c r="I35" s="543"/>
      <c r="J35" s="544">
        <v>8</v>
      </c>
    </row>
    <row r="36" spans="1:10" ht="38.25" customHeight="1" x14ac:dyDescent="0.2">
      <c r="A36" s="567" t="s">
        <v>1959</v>
      </c>
      <c r="B36" s="489"/>
      <c r="C36" s="577">
        <v>230896.77</v>
      </c>
      <c r="E36" s="565" t="s">
        <v>1954</v>
      </c>
      <c r="F36" s="489"/>
      <c r="G36" s="574">
        <v>9275</v>
      </c>
    </row>
    <row r="37" spans="1:10" x14ac:dyDescent="0.2">
      <c r="A37" s="493"/>
      <c r="B37" s="493"/>
      <c r="C37" s="578"/>
      <c r="E37" s="565" t="s">
        <v>2033</v>
      </c>
      <c r="F37" s="565" t="s">
        <v>2034</v>
      </c>
      <c r="G37" s="574">
        <v>5530</v>
      </c>
    </row>
    <row r="38" spans="1:10" ht="25.5" customHeight="1" x14ac:dyDescent="0.2">
      <c r="A38" s="816" t="s">
        <v>1960</v>
      </c>
      <c r="B38" s="817"/>
      <c r="C38" s="579" t="s">
        <v>1916</v>
      </c>
      <c r="E38" s="565" t="s">
        <v>1955</v>
      </c>
      <c r="F38" s="565" t="s">
        <v>1956</v>
      </c>
      <c r="G38" s="574">
        <v>33856</v>
      </c>
    </row>
    <row r="39" spans="1:10" x14ac:dyDescent="0.2">
      <c r="A39" s="814" t="s">
        <v>1961</v>
      </c>
      <c r="B39" s="815"/>
      <c r="C39" s="573"/>
      <c r="E39" s="565" t="s">
        <v>2035</v>
      </c>
      <c r="F39" s="565" t="s">
        <v>2036</v>
      </c>
      <c r="G39" s="574">
        <v>137</v>
      </c>
    </row>
    <row r="40" spans="1:10" x14ac:dyDescent="0.2">
      <c r="A40" s="812" t="s">
        <v>1925</v>
      </c>
      <c r="B40" s="813"/>
      <c r="C40" s="574">
        <v>1996</v>
      </c>
      <c r="E40" s="565" t="s">
        <v>1957</v>
      </c>
      <c r="F40" s="565" t="s">
        <v>1958</v>
      </c>
      <c r="G40" s="574">
        <v>46368</v>
      </c>
    </row>
    <row r="41" spans="1:10" ht="25.5" x14ac:dyDescent="0.2">
      <c r="A41" s="812" t="s">
        <v>1929</v>
      </c>
      <c r="B41" s="813"/>
      <c r="C41" s="574">
        <v>1167</v>
      </c>
      <c r="E41" s="565" t="s">
        <v>2088</v>
      </c>
      <c r="F41" s="565" t="s">
        <v>2089</v>
      </c>
      <c r="G41" s="574">
        <v>1488.02</v>
      </c>
    </row>
    <row r="42" spans="1:10" x14ac:dyDescent="0.2">
      <c r="A42" s="812" t="s">
        <v>1931</v>
      </c>
      <c r="B42" s="813"/>
      <c r="C42" s="574">
        <v>1926</v>
      </c>
      <c r="E42" s="567" t="s">
        <v>1959</v>
      </c>
      <c r="F42" s="489"/>
      <c r="G42" s="577">
        <v>659443.65</v>
      </c>
    </row>
    <row r="43" spans="1:10" x14ac:dyDescent="0.2">
      <c r="A43" s="503"/>
      <c r="B43" s="503"/>
      <c r="C43" s="580"/>
      <c r="E43" s="493"/>
      <c r="F43" s="493"/>
      <c r="G43" s="578"/>
    </row>
    <row r="44" spans="1:10" x14ac:dyDescent="0.2">
      <c r="A44" s="812" t="s">
        <v>1933</v>
      </c>
      <c r="B44" s="813"/>
      <c r="C44" s="574">
        <v>477</v>
      </c>
      <c r="E44" s="816" t="s">
        <v>1960</v>
      </c>
      <c r="F44" s="817"/>
      <c r="G44" s="579" t="s">
        <v>1916</v>
      </c>
    </row>
    <row r="45" spans="1:10" x14ac:dyDescent="0.2">
      <c r="A45" s="812" t="s">
        <v>1939</v>
      </c>
      <c r="B45" s="813"/>
      <c r="C45" s="574">
        <v>50346.78</v>
      </c>
      <c r="E45" s="814" t="s">
        <v>1961</v>
      </c>
      <c r="F45" s="815"/>
      <c r="G45" s="573"/>
    </row>
    <row r="46" spans="1:10" x14ac:dyDescent="0.2">
      <c r="A46" s="814" t="s">
        <v>1962</v>
      </c>
      <c r="B46" s="815"/>
      <c r="C46" s="577">
        <v>55912.78</v>
      </c>
      <c r="E46" s="812" t="s">
        <v>1925</v>
      </c>
      <c r="F46" s="813"/>
      <c r="G46" s="574">
        <v>2146</v>
      </c>
    </row>
    <row r="47" spans="1:10" x14ac:dyDescent="0.2">
      <c r="A47" s="814" t="s">
        <v>1963</v>
      </c>
      <c r="B47" s="815"/>
      <c r="C47" s="573"/>
      <c r="E47" s="812" t="s">
        <v>1929</v>
      </c>
      <c r="F47" s="813"/>
      <c r="G47" s="574">
        <v>2068</v>
      </c>
    </row>
    <row r="48" spans="1:10" x14ac:dyDescent="0.2">
      <c r="A48" s="812" t="s">
        <v>1925</v>
      </c>
      <c r="B48" s="813"/>
      <c r="C48" s="574">
        <v>515</v>
      </c>
      <c r="E48" s="812" t="s">
        <v>1931</v>
      </c>
      <c r="F48" s="813"/>
      <c r="G48" s="574">
        <v>3621</v>
      </c>
    </row>
    <row r="49" spans="1:7" x14ac:dyDescent="0.2">
      <c r="A49" s="812" t="s">
        <v>2025</v>
      </c>
      <c r="B49" s="813"/>
      <c r="C49" s="574">
        <v>1836</v>
      </c>
      <c r="E49" s="812" t="s">
        <v>1933</v>
      </c>
      <c r="F49" s="813"/>
      <c r="G49" s="574">
        <v>577</v>
      </c>
    </row>
    <row r="50" spans="1:7" x14ac:dyDescent="0.2">
      <c r="A50" s="812" t="s">
        <v>1939</v>
      </c>
      <c r="B50" s="813"/>
      <c r="C50" s="574">
        <v>37447.07</v>
      </c>
      <c r="E50" s="812" t="s">
        <v>2025</v>
      </c>
      <c r="F50" s="813"/>
      <c r="G50" s="574">
        <v>298923</v>
      </c>
    </row>
    <row r="51" spans="1:7" x14ac:dyDescent="0.2">
      <c r="A51" s="812" t="s">
        <v>1951</v>
      </c>
      <c r="B51" s="813"/>
      <c r="C51" s="574">
        <v>479</v>
      </c>
      <c r="E51" s="812" t="s">
        <v>1939</v>
      </c>
      <c r="F51" s="813"/>
      <c r="G51" s="574">
        <v>72948.210000000006</v>
      </c>
    </row>
    <row r="52" spans="1:7" ht="12.75" customHeight="1" x14ac:dyDescent="0.2">
      <c r="A52" s="814" t="s">
        <v>1964</v>
      </c>
      <c r="B52" s="815"/>
      <c r="C52" s="577">
        <v>40277.07</v>
      </c>
      <c r="E52" s="814" t="s">
        <v>1962</v>
      </c>
      <c r="F52" s="815"/>
      <c r="G52" s="577">
        <v>380283.21</v>
      </c>
    </row>
    <row r="53" spans="1:7" x14ac:dyDescent="0.2">
      <c r="A53" s="814" t="s">
        <v>1967</v>
      </c>
      <c r="B53" s="815"/>
      <c r="C53" s="573"/>
      <c r="E53" s="503"/>
      <c r="F53" s="503"/>
      <c r="G53" s="580"/>
    </row>
    <row r="54" spans="1:7" x14ac:dyDescent="0.2">
      <c r="A54" s="812" t="s">
        <v>1919</v>
      </c>
      <c r="B54" s="813"/>
      <c r="C54" s="574">
        <v>96</v>
      </c>
      <c r="E54" s="814" t="s">
        <v>1963</v>
      </c>
      <c r="F54" s="815"/>
      <c r="G54" s="573"/>
    </row>
    <row r="55" spans="1:7" x14ac:dyDescent="0.2">
      <c r="A55" s="814" t="s">
        <v>1968</v>
      </c>
      <c r="B55" s="815"/>
      <c r="C55" s="577">
        <v>96</v>
      </c>
      <c r="E55" s="812" t="s">
        <v>1925</v>
      </c>
      <c r="F55" s="813"/>
      <c r="G55" s="574">
        <v>3252</v>
      </c>
    </row>
    <row r="56" spans="1:7" x14ac:dyDescent="0.2">
      <c r="A56" s="814" t="s">
        <v>1969</v>
      </c>
      <c r="B56" s="815"/>
      <c r="C56" s="573"/>
      <c r="E56" s="812" t="s">
        <v>2025</v>
      </c>
      <c r="F56" s="813"/>
      <c r="G56" s="574">
        <v>36456</v>
      </c>
    </row>
    <row r="57" spans="1:7" x14ac:dyDescent="0.2">
      <c r="A57" s="812" t="s">
        <v>1919</v>
      </c>
      <c r="B57" s="813"/>
      <c r="C57" s="574">
        <v>3780</v>
      </c>
      <c r="E57" s="812" t="s">
        <v>2027</v>
      </c>
      <c r="F57" s="813"/>
      <c r="G57" s="574">
        <v>13402</v>
      </c>
    </row>
    <row r="58" spans="1:7" x14ac:dyDescent="0.2">
      <c r="A58" s="812" t="s">
        <v>1935</v>
      </c>
      <c r="B58" s="813"/>
      <c r="C58" s="574">
        <v>2016</v>
      </c>
      <c r="E58" s="812" t="s">
        <v>1939</v>
      </c>
      <c r="F58" s="813"/>
      <c r="G58" s="574">
        <v>29585.53</v>
      </c>
    </row>
    <row r="59" spans="1:7" x14ac:dyDescent="0.2">
      <c r="A59" s="814" t="s">
        <v>1970</v>
      </c>
      <c r="B59" s="815"/>
      <c r="C59" s="577">
        <v>5796</v>
      </c>
      <c r="E59" s="812" t="s">
        <v>1951</v>
      </c>
      <c r="F59" s="813"/>
      <c r="G59" s="574">
        <v>3233</v>
      </c>
    </row>
    <row r="60" spans="1:7" x14ac:dyDescent="0.2">
      <c r="A60" s="814" t="s">
        <v>1973</v>
      </c>
      <c r="B60" s="815"/>
      <c r="C60" s="573"/>
      <c r="E60" s="812" t="s">
        <v>2033</v>
      </c>
      <c r="F60" s="813"/>
      <c r="G60" s="574">
        <v>5530</v>
      </c>
    </row>
    <row r="61" spans="1:7" ht="12.75" customHeight="1" x14ac:dyDescent="0.2">
      <c r="A61" s="812" t="s">
        <v>1939</v>
      </c>
      <c r="B61" s="813"/>
      <c r="C61" s="574">
        <v>126</v>
      </c>
      <c r="E61" s="814" t="s">
        <v>1964</v>
      </c>
      <c r="F61" s="815"/>
      <c r="G61" s="577">
        <v>91458.53</v>
      </c>
    </row>
    <row r="62" spans="1:7" ht="12.75" customHeight="1" x14ac:dyDescent="0.2">
      <c r="A62" s="814" t="s">
        <v>1974</v>
      </c>
      <c r="B62" s="815"/>
      <c r="C62" s="577">
        <v>126</v>
      </c>
      <c r="E62" s="814" t="s">
        <v>2123</v>
      </c>
      <c r="F62" s="815"/>
      <c r="G62" s="573"/>
    </row>
    <row r="63" spans="1:7" x14ac:dyDescent="0.2">
      <c r="A63" s="814" t="s">
        <v>1975</v>
      </c>
      <c r="B63" s="815"/>
      <c r="C63" s="573"/>
      <c r="E63" s="812" t="s">
        <v>2122</v>
      </c>
      <c r="F63" s="813"/>
      <c r="G63" s="574">
        <v>541.86</v>
      </c>
    </row>
    <row r="64" spans="1:7" ht="12.75" customHeight="1" x14ac:dyDescent="0.2">
      <c r="A64" s="812" t="s">
        <v>1941</v>
      </c>
      <c r="B64" s="813"/>
      <c r="C64" s="574">
        <v>26484.3</v>
      </c>
      <c r="E64" s="814" t="s">
        <v>2124</v>
      </c>
      <c r="F64" s="815"/>
      <c r="G64" s="577">
        <v>541.86</v>
      </c>
    </row>
    <row r="65" spans="1:7" x14ac:dyDescent="0.2">
      <c r="A65" s="814" t="s">
        <v>1976</v>
      </c>
      <c r="B65" s="815"/>
      <c r="C65" s="577">
        <v>26484.3</v>
      </c>
      <c r="E65" s="814" t="s">
        <v>1973</v>
      </c>
      <c r="F65" s="815"/>
      <c r="G65" s="573"/>
    </row>
    <row r="66" spans="1:7" x14ac:dyDescent="0.2">
      <c r="A66" s="814" t="s">
        <v>2037</v>
      </c>
      <c r="B66" s="815"/>
      <c r="C66" s="573"/>
      <c r="E66" s="812" t="s">
        <v>1939</v>
      </c>
      <c r="F66" s="813"/>
      <c r="G66" s="574">
        <v>21</v>
      </c>
    </row>
    <row r="67" spans="1:7" x14ac:dyDescent="0.2">
      <c r="A67" s="812" t="s">
        <v>2031</v>
      </c>
      <c r="B67" s="813"/>
      <c r="C67" s="574">
        <v>1071</v>
      </c>
      <c r="E67" s="814" t="s">
        <v>1974</v>
      </c>
      <c r="F67" s="815"/>
      <c r="G67" s="577">
        <v>21</v>
      </c>
    </row>
    <row r="68" spans="1:7" x14ac:dyDescent="0.2">
      <c r="A68" s="814" t="s">
        <v>2038</v>
      </c>
      <c r="B68" s="815"/>
      <c r="C68" s="577">
        <v>1071</v>
      </c>
      <c r="E68" s="814" t="s">
        <v>1975</v>
      </c>
      <c r="F68" s="815"/>
      <c r="G68" s="573"/>
    </row>
    <row r="69" spans="1:7" x14ac:dyDescent="0.2">
      <c r="A69" s="814" t="s">
        <v>2039</v>
      </c>
      <c r="B69" s="815"/>
      <c r="C69" s="573"/>
      <c r="E69" s="812" t="s">
        <v>1941</v>
      </c>
      <c r="F69" s="813"/>
      <c r="G69" s="574">
        <v>704</v>
      </c>
    </row>
    <row r="70" spans="1:7" x14ac:dyDescent="0.2">
      <c r="A70" s="812" t="s">
        <v>2030</v>
      </c>
      <c r="B70" s="813"/>
      <c r="C70" s="574">
        <v>182</v>
      </c>
      <c r="E70" s="814" t="s">
        <v>1976</v>
      </c>
      <c r="F70" s="815"/>
      <c r="G70" s="577">
        <v>704</v>
      </c>
    </row>
    <row r="71" spans="1:7" ht="12.75" customHeight="1" x14ac:dyDescent="0.2">
      <c r="A71" s="814" t="s">
        <v>2040</v>
      </c>
      <c r="B71" s="815"/>
      <c r="C71" s="577">
        <v>182</v>
      </c>
      <c r="E71" s="814" t="s">
        <v>2037</v>
      </c>
      <c r="F71" s="815"/>
      <c r="G71" s="573"/>
    </row>
    <row r="72" spans="1:7" x14ac:dyDescent="0.2">
      <c r="A72" s="814" t="s">
        <v>1977</v>
      </c>
      <c r="B72" s="815"/>
      <c r="C72" s="581"/>
      <c r="E72" s="812" t="s">
        <v>2031</v>
      </c>
      <c r="F72" s="813"/>
      <c r="G72" s="574">
        <v>1144.5999999999999</v>
      </c>
    </row>
    <row r="73" spans="1:7" ht="12.75" customHeight="1" x14ac:dyDescent="0.2">
      <c r="A73" s="812" t="s">
        <v>1937</v>
      </c>
      <c r="B73" s="813"/>
      <c r="C73" s="574">
        <v>8135.38</v>
      </c>
      <c r="E73" s="814" t="s">
        <v>2038</v>
      </c>
      <c r="F73" s="815"/>
      <c r="G73" s="577">
        <v>1144.5999999999999</v>
      </c>
    </row>
    <row r="74" spans="1:7" ht="12.75" customHeight="1" x14ac:dyDescent="0.2">
      <c r="A74" s="812" t="s">
        <v>1954</v>
      </c>
      <c r="B74" s="813"/>
      <c r="C74" s="574">
        <v>6072</v>
      </c>
      <c r="E74" s="814" t="s">
        <v>2039</v>
      </c>
      <c r="F74" s="815"/>
      <c r="G74" s="573"/>
    </row>
    <row r="75" spans="1:7" ht="12.75" customHeight="1" x14ac:dyDescent="0.2">
      <c r="A75" s="814" t="s">
        <v>1978</v>
      </c>
      <c r="B75" s="815"/>
      <c r="C75" s="577">
        <v>14207.38</v>
      </c>
      <c r="E75" s="812" t="s">
        <v>2118</v>
      </c>
      <c r="F75" s="813"/>
      <c r="G75" s="574">
        <v>525</v>
      </c>
    </row>
    <row r="76" spans="1:7" x14ac:dyDescent="0.2">
      <c r="A76" s="503"/>
      <c r="B76" s="503"/>
      <c r="C76" s="580"/>
      <c r="E76" s="812" t="s">
        <v>2030</v>
      </c>
      <c r="F76" s="813"/>
      <c r="G76" s="574">
        <v>3640</v>
      </c>
    </row>
    <row r="77" spans="1:7" ht="12.75" customHeight="1" x14ac:dyDescent="0.2">
      <c r="A77" s="814" t="s">
        <v>2041</v>
      </c>
      <c r="B77" s="815"/>
      <c r="C77" s="573"/>
      <c r="E77" s="814" t="s">
        <v>2040</v>
      </c>
      <c r="F77" s="815"/>
      <c r="G77" s="577">
        <v>4165</v>
      </c>
    </row>
    <row r="78" spans="1:7" ht="12.75" customHeight="1" x14ac:dyDescent="0.2">
      <c r="A78" s="812" t="s">
        <v>1954</v>
      </c>
      <c r="B78" s="813"/>
      <c r="C78" s="574">
        <v>176</v>
      </c>
      <c r="E78" s="814" t="s">
        <v>1977</v>
      </c>
      <c r="F78" s="815"/>
      <c r="G78" s="581"/>
    </row>
    <row r="79" spans="1:7" x14ac:dyDescent="0.2">
      <c r="A79" s="814" t="s">
        <v>2042</v>
      </c>
      <c r="B79" s="815"/>
      <c r="C79" s="577">
        <v>176</v>
      </c>
      <c r="E79" s="812" t="s">
        <v>1937</v>
      </c>
      <c r="F79" s="813"/>
      <c r="G79" s="574">
        <v>363</v>
      </c>
    </row>
    <row r="80" spans="1:7" ht="12.75" customHeight="1" x14ac:dyDescent="0.2">
      <c r="A80" s="814" t="s">
        <v>1979</v>
      </c>
      <c r="B80" s="815"/>
      <c r="C80" s="581"/>
      <c r="E80" s="812" t="s">
        <v>1954</v>
      </c>
      <c r="F80" s="813"/>
      <c r="G80" s="574">
        <v>9017</v>
      </c>
    </row>
    <row r="81" spans="1:7" ht="12.75" customHeight="1" x14ac:dyDescent="0.2">
      <c r="A81" s="812" t="s">
        <v>1953</v>
      </c>
      <c r="B81" s="813"/>
      <c r="C81" s="574">
        <v>1018</v>
      </c>
      <c r="E81" s="814" t="s">
        <v>1978</v>
      </c>
      <c r="F81" s="815"/>
      <c r="G81" s="577">
        <v>9380</v>
      </c>
    </row>
    <row r="82" spans="1:7" ht="12.75" customHeight="1" x14ac:dyDescent="0.2">
      <c r="A82" s="814" t="s">
        <v>1980</v>
      </c>
      <c r="B82" s="815"/>
      <c r="C82" s="577">
        <v>1018</v>
      </c>
      <c r="E82" s="814" t="s">
        <v>2041</v>
      </c>
      <c r="F82" s="815"/>
      <c r="G82" s="573"/>
    </row>
    <row r="83" spans="1:7" ht="12.75" customHeight="1" x14ac:dyDescent="0.2">
      <c r="A83" s="814" t="s">
        <v>1981</v>
      </c>
      <c r="B83" s="815"/>
      <c r="C83" s="581"/>
      <c r="E83" s="812" t="s">
        <v>1954</v>
      </c>
      <c r="F83" s="813"/>
      <c r="G83" s="574">
        <v>258</v>
      </c>
    </row>
    <row r="84" spans="1:7" ht="12.75" customHeight="1" x14ac:dyDescent="0.2">
      <c r="A84" s="812" t="s">
        <v>1952</v>
      </c>
      <c r="B84" s="813"/>
      <c r="C84" s="574">
        <v>1123</v>
      </c>
      <c r="E84" s="814" t="s">
        <v>2042</v>
      </c>
      <c r="F84" s="815"/>
      <c r="G84" s="577">
        <v>258</v>
      </c>
    </row>
    <row r="85" spans="1:7" ht="12.75" customHeight="1" x14ac:dyDescent="0.2">
      <c r="A85" s="814" t="s">
        <v>1982</v>
      </c>
      <c r="B85" s="815"/>
      <c r="C85" s="577">
        <v>1123</v>
      </c>
      <c r="E85" s="814" t="s">
        <v>1979</v>
      </c>
      <c r="F85" s="815"/>
      <c r="G85" s="581"/>
    </row>
    <row r="86" spans="1:7" x14ac:dyDescent="0.2">
      <c r="A86" s="814" t="s">
        <v>1983</v>
      </c>
      <c r="B86" s="815"/>
      <c r="C86" s="573"/>
      <c r="E86" s="812" t="s">
        <v>1953</v>
      </c>
      <c r="F86" s="813"/>
      <c r="G86" s="574">
        <v>23180</v>
      </c>
    </row>
    <row r="87" spans="1:7" x14ac:dyDescent="0.2">
      <c r="A87" s="812" t="s">
        <v>1950</v>
      </c>
      <c r="B87" s="813"/>
      <c r="C87" s="574">
        <v>490</v>
      </c>
      <c r="E87" s="503"/>
      <c r="F87" s="503"/>
      <c r="G87" s="580"/>
    </row>
    <row r="88" spans="1:7" x14ac:dyDescent="0.2">
      <c r="A88" s="814" t="s">
        <v>1984</v>
      </c>
      <c r="B88" s="815"/>
      <c r="C88" s="577">
        <v>490</v>
      </c>
      <c r="E88" s="812" t="s">
        <v>1957</v>
      </c>
      <c r="F88" s="813"/>
      <c r="G88" s="574">
        <v>2576</v>
      </c>
    </row>
    <row r="89" spans="1:7" ht="12.75" customHeight="1" x14ac:dyDescent="0.2">
      <c r="A89" s="814" t="s">
        <v>1985</v>
      </c>
      <c r="B89" s="815"/>
      <c r="C89" s="573"/>
      <c r="E89" s="814" t="s">
        <v>1980</v>
      </c>
      <c r="F89" s="815"/>
      <c r="G89" s="577">
        <v>25756</v>
      </c>
    </row>
    <row r="90" spans="1:7" ht="12.75" customHeight="1" x14ac:dyDescent="0.2">
      <c r="A90" s="812" t="s">
        <v>1919</v>
      </c>
      <c r="B90" s="813"/>
      <c r="C90" s="574">
        <v>5250</v>
      </c>
      <c r="E90" s="814" t="s">
        <v>1981</v>
      </c>
      <c r="F90" s="815"/>
      <c r="G90" s="581"/>
    </row>
    <row r="91" spans="1:7" x14ac:dyDescent="0.2">
      <c r="A91" s="812" t="s">
        <v>1935</v>
      </c>
      <c r="B91" s="813"/>
      <c r="C91" s="574">
        <v>1638</v>
      </c>
      <c r="E91" s="812" t="s">
        <v>1952</v>
      </c>
      <c r="F91" s="813"/>
      <c r="G91" s="574">
        <v>1931</v>
      </c>
    </row>
    <row r="92" spans="1:7" x14ac:dyDescent="0.2">
      <c r="A92" s="814" t="s">
        <v>1986</v>
      </c>
      <c r="B92" s="815"/>
      <c r="C92" s="577">
        <v>6888</v>
      </c>
      <c r="E92" s="812" t="s">
        <v>1955</v>
      </c>
      <c r="F92" s="813"/>
      <c r="G92" s="574">
        <v>2116</v>
      </c>
    </row>
    <row r="93" spans="1:7" ht="12.75" customHeight="1" x14ac:dyDescent="0.2">
      <c r="A93" s="814" t="s">
        <v>1987</v>
      </c>
      <c r="B93" s="815"/>
      <c r="C93" s="573"/>
      <c r="E93" s="814" t="s">
        <v>1982</v>
      </c>
      <c r="F93" s="815"/>
      <c r="G93" s="577">
        <v>4047</v>
      </c>
    </row>
    <row r="94" spans="1:7" x14ac:dyDescent="0.2">
      <c r="A94" s="812" t="s">
        <v>1919</v>
      </c>
      <c r="B94" s="813"/>
      <c r="C94" s="574">
        <v>568</v>
      </c>
      <c r="E94" s="814" t="s">
        <v>1983</v>
      </c>
      <c r="F94" s="815"/>
      <c r="G94" s="573"/>
    </row>
    <row r="95" spans="1:7" x14ac:dyDescent="0.2">
      <c r="A95" s="812" t="s">
        <v>1923</v>
      </c>
      <c r="B95" s="813"/>
      <c r="C95" s="574">
        <v>568</v>
      </c>
      <c r="E95" s="812" t="s">
        <v>1950</v>
      </c>
      <c r="F95" s="813"/>
      <c r="G95" s="574">
        <v>511</v>
      </c>
    </row>
    <row r="96" spans="1:7" x14ac:dyDescent="0.2">
      <c r="A96" s="814" t="s">
        <v>1988</v>
      </c>
      <c r="B96" s="815"/>
      <c r="C96" s="577">
        <v>1136</v>
      </c>
      <c r="E96" s="814" t="s">
        <v>1984</v>
      </c>
      <c r="F96" s="815"/>
      <c r="G96" s="577">
        <v>511</v>
      </c>
    </row>
    <row r="97" spans="1:7" x14ac:dyDescent="0.2">
      <c r="A97" s="814" t="s">
        <v>2113</v>
      </c>
      <c r="B97" s="815"/>
      <c r="C97" s="573"/>
      <c r="E97" s="814" t="s">
        <v>1993</v>
      </c>
      <c r="F97" s="815"/>
      <c r="G97" s="573"/>
    </row>
    <row r="98" spans="1:7" x14ac:dyDescent="0.2">
      <c r="A98" s="812" t="s">
        <v>2080</v>
      </c>
      <c r="B98" s="813"/>
      <c r="C98" s="574">
        <v>594</v>
      </c>
      <c r="E98" s="812" t="s">
        <v>1945</v>
      </c>
      <c r="F98" s="813"/>
      <c r="G98" s="574">
        <v>312</v>
      </c>
    </row>
    <row r="99" spans="1:7" ht="12.75" customHeight="1" x14ac:dyDescent="0.2">
      <c r="A99" s="814" t="s">
        <v>2114</v>
      </c>
      <c r="B99" s="815"/>
      <c r="C99" s="577">
        <v>594</v>
      </c>
      <c r="E99" s="814" t="s">
        <v>1994</v>
      </c>
      <c r="F99" s="815"/>
      <c r="G99" s="577">
        <v>312</v>
      </c>
    </row>
    <row r="100" spans="1:7" ht="12.75" customHeight="1" x14ac:dyDescent="0.2">
      <c r="A100" s="814" t="s">
        <v>1991</v>
      </c>
      <c r="B100" s="815"/>
      <c r="C100" s="573"/>
      <c r="E100" s="814" t="s">
        <v>2047</v>
      </c>
      <c r="F100" s="815"/>
      <c r="G100" s="573"/>
    </row>
    <row r="101" spans="1:7" x14ac:dyDescent="0.2">
      <c r="A101" s="812" t="s">
        <v>1917</v>
      </c>
      <c r="B101" s="813"/>
      <c r="C101" s="574">
        <v>500</v>
      </c>
      <c r="E101" s="812" t="s">
        <v>2082</v>
      </c>
      <c r="F101" s="813"/>
      <c r="G101" s="574">
        <v>230</v>
      </c>
    </row>
    <row r="102" spans="1:7" x14ac:dyDescent="0.2">
      <c r="A102" s="812" t="s">
        <v>1919</v>
      </c>
      <c r="B102" s="813"/>
      <c r="C102" s="574">
        <v>2280</v>
      </c>
      <c r="E102" s="812" t="s">
        <v>2022</v>
      </c>
      <c r="F102" s="813"/>
      <c r="G102" s="574">
        <v>550</v>
      </c>
    </row>
    <row r="103" spans="1:7" x14ac:dyDescent="0.2">
      <c r="A103" s="814" t="s">
        <v>1992</v>
      </c>
      <c r="B103" s="815"/>
      <c r="C103" s="577">
        <v>2780</v>
      </c>
      <c r="E103" s="812" t="s">
        <v>2028</v>
      </c>
      <c r="F103" s="813"/>
      <c r="G103" s="574">
        <v>5</v>
      </c>
    </row>
    <row r="104" spans="1:7" x14ac:dyDescent="0.2">
      <c r="A104" s="814" t="s">
        <v>1993</v>
      </c>
      <c r="B104" s="815"/>
      <c r="C104" s="573"/>
      <c r="E104" s="812" t="s">
        <v>2035</v>
      </c>
      <c r="F104" s="813"/>
      <c r="G104" s="574">
        <v>137</v>
      </c>
    </row>
    <row r="105" spans="1:7" ht="12.75" customHeight="1" x14ac:dyDescent="0.2">
      <c r="A105" s="812" t="s">
        <v>1945</v>
      </c>
      <c r="B105" s="813"/>
      <c r="C105" s="574">
        <v>12876</v>
      </c>
      <c r="E105" s="814" t="s">
        <v>2048</v>
      </c>
      <c r="F105" s="815"/>
      <c r="G105" s="577">
        <v>922</v>
      </c>
    </row>
    <row r="106" spans="1:7" ht="12.75" customHeight="1" x14ac:dyDescent="0.2">
      <c r="A106" s="814" t="s">
        <v>1994</v>
      </c>
      <c r="B106" s="815"/>
      <c r="C106" s="577">
        <v>12876</v>
      </c>
      <c r="E106" s="814" t="s">
        <v>2049</v>
      </c>
      <c r="F106" s="815"/>
      <c r="G106" s="573"/>
    </row>
    <row r="107" spans="1:7" x14ac:dyDescent="0.2">
      <c r="A107" s="503"/>
      <c r="B107" s="503"/>
      <c r="C107" s="580"/>
      <c r="E107" s="812" t="s">
        <v>2120</v>
      </c>
      <c r="F107" s="813"/>
      <c r="G107" s="574">
        <v>1335</v>
      </c>
    </row>
    <row r="108" spans="1:7" ht="12.75" customHeight="1" x14ac:dyDescent="0.2">
      <c r="A108" s="814" t="s">
        <v>2115</v>
      </c>
      <c r="B108" s="815"/>
      <c r="C108" s="573"/>
      <c r="E108" s="814" t="s">
        <v>2050</v>
      </c>
      <c r="F108" s="815"/>
      <c r="G108" s="577">
        <v>1335</v>
      </c>
    </row>
    <row r="109" spans="1:7" x14ac:dyDescent="0.2">
      <c r="A109" s="812" t="s">
        <v>1925</v>
      </c>
      <c r="B109" s="813"/>
      <c r="C109" s="574">
        <v>463</v>
      </c>
      <c r="E109" s="814" t="s">
        <v>2125</v>
      </c>
      <c r="F109" s="815"/>
      <c r="G109" s="573"/>
    </row>
    <row r="110" spans="1:7" x14ac:dyDescent="0.2">
      <c r="A110" s="814" t="s">
        <v>2116</v>
      </c>
      <c r="B110" s="815"/>
      <c r="C110" s="577">
        <v>463</v>
      </c>
      <c r="E110" s="812" t="s">
        <v>1927</v>
      </c>
      <c r="F110" s="813"/>
      <c r="G110" s="574">
        <v>68</v>
      </c>
    </row>
    <row r="111" spans="1:7" ht="12.75" customHeight="1" x14ac:dyDescent="0.2">
      <c r="A111" s="814" t="s">
        <v>1995</v>
      </c>
      <c r="B111" s="815"/>
      <c r="C111" s="573"/>
      <c r="E111" s="814" t="s">
        <v>2126</v>
      </c>
      <c r="F111" s="815"/>
      <c r="G111" s="577">
        <v>68</v>
      </c>
    </row>
    <row r="112" spans="1:7" ht="12.75" customHeight="1" x14ac:dyDescent="0.2">
      <c r="A112" s="812" t="s">
        <v>1943</v>
      </c>
      <c r="B112" s="813"/>
      <c r="C112" s="574">
        <v>13450</v>
      </c>
      <c r="E112" s="814" t="s">
        <v>2051</v>
      </c>
      <c r="F112" s="815"/>
      <c r="G112" s="581"/>
    </row>
    <row r="113" spans="1:7" x14ac:dyDescent="0.2">
      <c r="A113" s="814" t="s">
        <v>1996</v>
      </c>
      <c r="B113" s="815"/>
      <c r="C113" s="577">
        <v>13450</v>
      </c>
      <c r="E113" s="812" t="s">
        <v>2012</v>
      </c>
      <c r="F113" s="813"/>
      <c r="G113" s="574">
        <v>400</v>
      </c>
    </row>
    <row r="114" spans="1:7" ht="12.75" customHeight="1" x14ac:dyDescent="0.2">
      <c r="A114" s="814" t="s">
        <v>1999</v>
      </c>
      <c r="B114" s="815"/>
      <c r="C114" s="573"/>
      <c r="E114" s="814" t="s">
        <v>2052</v>
      </c>
      <c r="F114" s="815"/>
      <c r="G114" s="577">
        <v>400</v>
      </c>
    </row>
    <row r="115" spans="1:7" ht="12.75" customHeight="1" x14ac:dyDescent="0.2">
      <c r="A115" s="812" t="s">
        <v>2084</v>
      </c>
      <c r="B115" s="813"/>
      <c r="C115" s="574">
        <v>226</v>
      </c>
      <c r="E115" s="814" t="s">
        <v>2127</v>
      </c>
      <c r="F115" s="815"/>
      <c r="G115" s="581"/>
    </row>
    <row r="116" spans="1:7" x14ac:dyDescent="0.2">
      <c r="A116" s="812" t="s">
        <v>2025</v>
      </c>
      <c r="B116" s="813"/>
      <c r="C116" s="574">
        <v>326</v>
      </c>
      <c r="E116" s="812" t="s">
        <v>2014</v>
      </c>
      <c r="F116" s="813"/>
      <c r="G116" s="574">
        <v>1488</v>
      </c>
    </row>
    <row r="117" spans="1:7" ht="12.75" customHeight="1" x14ac:dyDescent="0.2">
      <c r="A117" s="812" t="s">
        <v>1953</v>
      </c>
      <c r="B117" s="813"/>
      <c r="C117" s="574">
        <v>11597</v>
      </c>
      <c r="E117" s="814" t="s">
        <v>2128</v>
      </c>
      <c r="F117" s="815"/>
      <c r="G117" s="577">
        <v>1488</v>
      </c>
    </row>
    <row r="118" spans="1:7" x14ac:dyDescent="0.2">
      <c r="A118" s="812" t="s">
        <v>1957</v>
      </c>
      <c r="B118" s="813"/>
      <c r="C118" s="574">
        <v>5152</v>
      </c>
      <c r="E118" s="503"/>
      <c r="F118" s="503"/>
      <c r="G118" s="580"/>
    </row>
    <row r="119" spans="1:7" ht="12.75" customHeight="1" x14ac:dyDescent="0.2">
      <c r="A119" s="814" t="s">
        <v>2000</v>
      </c>
      <c r="B119" s="815"/>
      <c r="C119" s="577">
        <v>17301</v>
      </c>
      <c r="E119" s="814" t="s">
        <v>1999</v>
      </c>
      <c r="F119" s="815"/>
      <c r="G119" s="573"/>
    </row>
    <row r="120" spans="1:7" x14ac:dyDescent="0.2">
      <c r="A120" s="814" t="s">
        <v>2079</v>
      </c>
      <c r="B120" s="815"/>
      <c r="C120" s="573"/>
      <c r="E120" s="812" t="s">
        <v>2084</v>
      </c>
      <c r="F120" s="813"/>
      <c r="G120" s="574">
        <v>242</v>
      </c>
    </row>
    <row r="121" spans="1:7" x14ac:dyDescent="0.2">
      <c r="A121" s="812" t="s">
        <v>2080</v>
      </c>
      <c r="B121" s="813"/>
      <c r="C121" s="574">
        <v>1188</v>
      </c>
      <c r="E121" s="812" t="s">
        <v>2020</v>
      </c>
      <c r="F121" s="813"/>
      <c r="G121" s="574">
        <v>834</v>
      </c>
    </row>
    <row r="122" spans="1:7" x14ac:dyDescent="0.2">
      <c r="A122" s="814" t="s">
        <v>2081</v>
      </c>
      <c r="B122" s="815"/>
      <c r="C122" s="577">
        <v>1188</v>
      </c>
      <c r="E122" s="812" t="s">
        <v>2025</v>
      </c>
      <c r="F122" s="813"/>
      <c r="G122" s="574">
        <v>17442.43</v>
      </c>
    </row>
    <row r="123" spans="1:7" x14ac:dyDescent="0.2">
      <c r="A123" s="814" t="s">
        <v>2001</v>
      </c>
      <c r="B123" s="815"/>
      <c r="C123" s="573"/>
      <c r="E123" s="812" t="s">
        <v>1953</v>
      </c>
      <c r="F123" s="813"/>
      <c r="G123" s="574">
        <v>25922</v>
      </c>
    </row>
    <row r="124" spans="1:7" x14ac:dyDescent="0.2">
      <c r="A124" s="812" t="s">
        <v>1927</v>
      </c>
      <c r="B124" s="813"/>
      <c r="C124" s="574">
        <v>524</v>
      </c>
      <c r="E124" s="812" t="s">
        <v>1957</v>
      </c>
      <c r="F124" s="813"/>
      <c r="G124" s="574">
        <v>43792</v>
      </c>
    </row>
    <row r="125" spans="1:7" x14ac:dyDescent="0.2">
      <c r="A125" s="814" t="s">
        <v>2002</v>
      </c>
      <c r="B125" s="815"/>
      <c r="C125" s="577">
        <v>524</v>
      </c>
      <c r="E125" s="812" t="s">
        <v>2088</v>
      </c>
      <c r="F125" s="813"/>
      <c r="G125" s="574">
        <v>1488.02</v>
      </c>
    </row>
    <row r="126" spans="1:7" ht="12.75" customHeight="1" x14ac:dyDescent="0.2">
      <c r="A126" s="814" t="s">
        <v>2057</v>
      </c>
      <c r="B126" s="815"/>
      <c r="C126" s="573"/>
      <c r="E126" s="814" t="s">
        <v>2000</v>
      </c>
      <c r="F126" s="815"/>
      <c r="G126" s="577">
        <v>89720.45</v>
      </c>
    </row>
    <row r="127" spans="1:7" x14ac:dyDescent="0.2">
      <c r="A127" s="812" t="s">
        <v>2087</v>
      </c>
      <c r="B127" s="813"/>
      <c r="C127" s="574">
        <v>1422</v>
      </c>
      <c r="E127" s="814" t="s">
        <v>2001</v>
      </c>
      <c r="F127" s="815"/>
      <c r="G127" s="573"/>
    </row>
    <row r="128" spans="1:7" x14ac:dyDescent="0.2">
      <c r="A128" s="814" t="s">
        <v>2058</v>
      </c>
      <c r="B128" s="815"/>
      <c r="C128" s="577">
        <v>1422</v>
      </c>
      <c r="E128" s="812" t="s">
        <v>1927</v>
      </c>
      <c r="F128" s="813"/>
      <c r="G128" s="574">
        <v>-108</v>
      </c>
    </row>
    <row r="129" spans="1:7" ht="12.75" customHeight="1" x14ac:dyDescent="0.2">
      <c r="A129" s="814" t="s">
        <v>2003</v>
      </c>
      <c r="B129" s="815"/>
      <c r="C129" s="581"/>
      <c r="E129" s="814" t="s">
        <v>2002</v>
      </c>
      <c r="F129" s="815"/>
      <c r="G129" s="577">
        <v>-108</v>
      </c>
    </row>
    <row r="130" spans="1:7" ht="12.75" customHeight="1" x14ac:dyDescent="0.2">
      <c r="A130" s="812" t="s">
        <v>1947</v>
      </c>
      <c r="B130" s="813"/>
      <c r="C130" s="574">
        <v>12934.24</v>
      </c>
      <c r="E130" s="814" t="s">
        <v>2057</v>
      </c>
      <c r="F130" s="815"/>
      <c r="G130" s="573"/>
    </row>
    <row r="131" spans="1:7" x14ac:dyDescent="0.2">
      <c r="A131" s="812" t="s">
        <v>1948</v>
      </c>
      <c r="B131" s="813"/>
      <c r="C131" s="574">
        <v>2220</v>
      </c>
      <c r="E131" s="812" t="s">
        <v>2010</v>
      </c>
      <c r="F131" s="813"/>
      <c r="G131" s="574">
        <v>960</v>
      </c>
    </row>
    <row r="132" spans="1:7" ht="12.75" customHeight="1" x14ac:dyDescent="0.2">
      <c r="A132" s="814" t="s">
        <v>2004</v>
      </c>
      <c r="B132" s="815"/>
      <c r="C132" s="577">
        <v>15154.24</v>
      </c>
      <c r="E132" s="812" t="s">
        <v>2087</v>
      </c>
      <c r="F132" s="813"/>
      <c r="G132" s="574">
        <v>3950</v>
      </c>
    </row>
    <row r="133" spans="1:7" ht="12.75" customHeight="1" x14ac:dyDescent="0.2">
      <c r="A133" s="814" t="s">
        <v>2005</v>
      </c>
      <c r="B133" s="815"/>
      <c r="C133" s="573"/>
      <c r="E133" s="814" t="s">
        <v>2058</v>
      </c>
      <c r="F133" s="815"/>
      <c r="G133" s="577">
        <v>4910</v>
      </c>
    </row>
    <row r="134" spans="1:7" ht="12.75" customHeight="1" x14ac:dyDescent="0.2">
      <c r="A134" s="812" t="s">
        <v>1952</v>
      </c>
      <c r="B134" s="813"/>
      <c r="C134" s="574">
        <v>9045</v>
      </c>
      <c r="E134" s="814" t="s">
        <v>2003</v>
      </c>
      <c r="F134" s="815"/>
      <c r="G134" s="581"/>
    </row>
    <row r="135" spans="1:7" x14ac:dyDescent="0.2">
      <c r="A135" s="814" t="s">
        <v>2006</v>
      </c>
      <c r="B135" s="815"/>
      <c r="C135" s="577">
        <v>9045</v>
      </c>
      <c r="E135" s="812" t="s">
        <v>1948</v>
      </c>
      <c r="F135" s="813"/>
      <c r="G135" s="574">
        <v>9858</v>
      </c>
    </row>
    <row r="136" spans="1:7" ht="12.75" customHeight="1" x14ac:dyDescent="0.2">
      <c r="A136" s="814" t="s">
        <v>2007</v>
      </c>
      <c r="B136" s="815"/>
      <c r="C136" s="573"/>
      <c r="E136" s="814" t="s">
        <v>2004</v>
      </c>
      <c r="F136" s="815"/>
      <c r="G136" s="577">
        <v>9858</v>
      </c>
    </row>
    <row r="137" spans="1:7" ht="12.75" customHeight="1" x14ac:dyDescent="0.2">
      <c r="A137" s="812" t="s">
        <v>1925</v>
      </c>
      <c r="B137" s="813"/>
      <c r="C137" s="574">
        <v>1116</v>
      </c>
      <c r="E137" s="814" t="s">
        <v>2005</v>
      </c>
      <c r="F137" s="815"/>
      <c r="G137" s="573"/>
    </row>
    <row r="138" spans="1:7" x14ac:dyDescent="0.2">
      <c r="A138" s="814" t="s">
        <v>2008</v>
      </c>
      <c r="B138" s="815"/>
      <c r="C138" s="577">
        <v>1116</v>
      </c>
      <c r="E138" s="812" t="s">
        <v>1952</v>
      </c>
      <c r="F138" s="813"/>
      <c r="G138" s="574">
        <v>528</v>
      </c>
    </row>
    <row r="139" spans="1:7" x14ac:dyDescent="0.2">
      <c r="A139" s="814" t="s">
        <v>1959</v>
      </c>
      <c r="B139" s="815"/>
      <c r="C139" s="577">
        <v>230896.77</v>
      </c>
      <c r="E139" s="812" t="s">
        <v>1955</v>
      </c>
      <c r="F139" s="813"/>
      <c r="G139" s="574">
        <v>31740</v>
      </c>
    </row>
    <row r="140" spans="1:7" x14ac:dyDescent="0.2">
      <c r="E140" s="814" t="s">
        <v>2006</v>
      </c>
      <c r="F140" s="815"/>
      <c r="G140" s="577">
        <v>32268</v>
      </c>
    </row>
    <row r="141" spans="1:7" x14ac:dyDescent="0.2">
      <c r="E141" s="814" t="s">
        <v>1959</v>
      </c>
      <c r="F141" s="815"/>
      <c r="G141" s="577">
        <v>659443.65</v>
      </c>
    </row>
  </sheetData>
  <mergeCells count="210">
    <mergeCell ref="I2:I4"/>
    <mergeCell ref="I29:I31"/>
    <mergeCell ref="E136:F136"/>
    <mergeCell ref="E137:F137"/>
    <mergeCell ref="E138:F138"/>
    <mergeCell ref="E139:F139"/>
    <mergeCell ref="E140:F140"/>
    <mergeCell ref="E141:F141"/>
    <mergeCell ref="E130:F130"/>
    <mergeCell ref="E131:F131"/>
    <mergeCell ref="E132:F132"/>
    <mergeCell ref="E133:F133"/>
    <mergeCell ref="E134:F134"/>
    <mergeCell ref="E135:F135"/>
    <mergeCell ref="E124:F124"/>
    <mergeCell ref="E125:F125"/>
    <mergeCell ref="E126:F126"/>
    <mergeCell ref="E127:F127"/>
    <mergeCell ref="E128:F128"/>
    <mergeCell ref="E129:F129"/>
    <mergeCell ref="E117:F117"/>
    <mergeCell ref="E119:F119"/>
    <mergeCell ref="E120:F120"/>
    <mergeCell ref="E121:F121"/>
    <mergeCell ref="E122:F122"/>
    <mergeCell ref="E123:F123"/>
    <mergeCell ref="E111:F111"/>
    <mergeCell ref="E112:F112"/>
    <mergeCell ref="E113:F113"/>
    <mergeCell ref="E114:F114"/>
    <mergeCell ref="E115:F115"/>
    <mergeCell ref="E116:F116"/>
    <mergeCell ref="E105:F105"/>
    <mergeCell ref="E106:F106"/>
    <mergeCell ref="E107:F107"/>
    <mergeCell ref="E108:F108"/>
    <mergeCell ref="E109:F109"/>
    <mergeCell ref="E110:F110"/>
    <mergeCell ref="E99:F99"/>
    <mergeCell ref="E100:F100"/>
    <mergeCell ref="E101:F101"/>
    <mergeCell ref="E102:F102"/>
    <mergeCell ref="E103:F103"/>
    <mergeCell ref="E104:F104"/>
    <mergeCell ref="E93:F93"/>
    <mergeCell ref="E94:F94"/>
    <mergeCell ref="E95:F95"/>
    <mergeCell ref="E96:F96"/>
    <mergeCell ref="E97:F97"/>
    <mergeCell ref="E98:F98"/>
    <mergeCell ref="E86:F86"/>
    <mergeCell ref="E88:F88"/>
    <mergeCell ref="E89:F89"/>
    <mergeCell ref="E90:F90"/>
    <mergeCell ref="E91:F91"/>
    <mergeCell ref="E92:F92"/>
    <mergeCell ref="E80:F80"/>
    <mergeCell ref="E81:F81"/>
    <mergeCell ref="E82:F82"/>
    <mergeCell ref="E83:F83"/>
    <mergeCell ref="E84:F84"/>
    <mergeCell ref="E85:F85"/>
    <mergeCell ref="E74:F74"/>
    <mergeCell ref="E75:F75"/>
    <mergeCell ref="E76:F76"/>
    <mergeCell ref="E77:F77"/>
    <mergeCell ref="E78:F78"/>
    <mergeCell ref="E79:F79"/>
    <mergeCell ref="E68:F68"/>
    <mergeCell ref="E69:F69"/>
    <mergeCell ref="E70:F70"/>
    <mergeCell ref="E71:F71"/>
    <mergeCell ref="E72:F72"/>
    <mergeCell ref="E73:F73"/>
    <mergeCell ref="E62:F62"/>
    <mergeCell ref="E63:F63"/>
    <mergeCell ref="E64:F64"/>
    <mergeCell ref="E65:F65"/>
    <mergeCell ref="E66:F66"/>
    <mergeCell ref="E67:F67"/>
    <mergeCell ref="E56:F56"/>
    <mergeCell ref="E57:F57"/>
    <mergeCell ref="E58:F58"/>
    <mergeCell ref="E59:F59"/>
    <mergeCell ref="E60:F60"/>
    <mergeCell ref="E61:F61"/>
    <mergeCell ref="E49:F49"/>
    <mergeCell ref="E50:F50"/>
    <mergeCell ref="E51:F51"/>
    <mergeCell ref="E52:F52"/>
    <mergeCell ref="E54:F54"/>
    <mergeCell ref="E55:F55"/>
    <mergeCell ref="A139:B139"/>
    <mergeCell ref="E8:E9"/>
    <mergeCell ref="F8:F9"/>
    <mergeCell ref="E10:E11"/>
    <mergeCell ref="F10:F11"/>
    <mergeCell ref="E44:F44"/>
    <mergeCell ref="E45:F45"/>
    <mergeCell ref="E46:F46"/>
    <mergeCell ref="E47:F47"/>
    <mergeCell ref="E48:F48"/>
    <mergeCell ref="A133:B133"/>
    <mergeCell ref="A134:B134"/>
    <mergeCell ref="A135:B135"/>
    <mergeCell ref="A136:B136"/>
    <mergeCell ref="A137:B137"/>
    <mergeCell ref="A138:B138"/>
    <mergeCell ref="A127:B127"/>
    <mergeCell ref="A128:B128"/>
    <mergeCell ref="A129:B129"/>
    <mergeCell ref="A130:B130"/>
    <mergeCell ref="A131:B131"/>
    <mergeCell ref="A132:B132"/>
    <mergeCell ref="A121:B121"/>
    <mergeCell ref="A122:B122"/>
    <mergeCell ref="A123:B123"/>
    <mergeCell ref="A124:B124"/>
    <mergeCell ref="A125:B125"/>
    <mergeCell ref="A126:B126"/>
    <mergeCell ref="A115:B115"/>
    <mergeCell ref="A116:B116"/>
    <mergeCell ref="A117:B117"/>
    <mergeCell ref="A118:B118"/>
    <mergeCell ref="A119:B119"/>
    <mergeCell ref="A120:B120"/>
    <mergeCell ref="A109:B109"/>
    <mergeCell ref="A110:B110"/>
    <mergeCell ref="A111:B111"/>
    <mergeCell ref="A112:B112"/>
    <mergeCell ref="A113:B113"/>
    <mergeCell ref="A114:B114"/>
    <mergeCell ref="A102:B102"/>
    <mergeCell ref="A103:B103"/>
    <mergeCell ref="A104:B104"/>
    <mergeCell ref="A105:B105"/>
    <mergeCell ref="A106:B106"/>
    <mergeCell ref="A108:B108"/>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1:B71"/>
    <mergeCell ref="A72:B72"/>
    <mergeCell ref="A73:B73"/>
    <mergeCell ref="A74:B74"/>
    <mergeCell ref="A75:B75"/>
    <mergeCell ref="A77:B77"/>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4:B44"/>
    <mergeCell ref="A45:B45"/>
    <mergeCell ref="A46:B46"/>
    <mergeCell ref="A12:A13"/>
    <mergeCell ref="B12:B13"/>
    <mergeCell ref="A14:A15"/>
    <mergeCell ref="B14:B15"/>
    <mergeCell ref="A38:B38"/>
    <mergeCell ref="A39:B39"/>
    <mergeCell ref="A6:A7"/>
    <mergeCell ref="B6:B7"/>
    <mergeCell ref="A8:A9"/>
    <mergeCell ref="B8:B9"/>
    <mergeCell ref="A10:A11"/>
    <mergeCell ref="B10:B11"/>
    <mergeCell ref="A40:B40"/>
    <mergeCell ref="A41:B41"/>
    <mergeCell ref="A42:B4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F21A-2F8B-4281-A34D-A2E1CCBE9C13}">
  <sheetPr>
    <pageSetUpPr fitToPage="1"/>
  </sheetPr>
  <dimension ref="A1:P65"/>
  <sheetViews>
    <sheetView topLeftCell="A30" workbookViewId="0">
      <selection activeCell="I58" sqref="I58"/>
    </sheetView>
  </sheetViews>
  <sheetFormatPr defaultRowHeight="12.75" x14ac:dyDescent="0.2"/>
  <cols>
    <col min="1" max="1" width="41.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0.28515625" customWidth="1"/>
    <col min="15" max="15" width="15.140625" bestFit="1" customWidth="1"/>
    <col min="16" max="16" width="11.42578125" bestFit="1" customWidth="1"/>
  </cols>
  <sheetData>
    <row r="1" spans="1:15" ht="100.15" customHeight="1" thickBot="1" x14ac:dyDescent="0.25">
      <c r="A1" s="775"/>
      <c r="B1" s="775"/>
      <c r="C1" s="775"/>
      <c r="D1" s="775"/>
      <c r="E1" s="775"/>
      <c r="F1" s="775"/>
      <c r="G1" s="775"/>
      <c r="H1" s="775"/>
      <c r="I1" s="775"/>
      <c r="J1" s="775"/>
      <c r="K1" s="775"/>
      <c r="L1" s="775"/>
      <c r="M1" s="776"/>
      <c r="O1" s="16"/>
    </row>
    <row r="2" spans="1:15" ht="16.5" thickBot="1" x14ac:dyDescent="0.3">
      <c r="A2" s="32">
        <v>45566</v>
      </c>
      <c r="B2" s="33"/>
      <c r="C2" s="33"/>
      <c r="D2" s="33"/>
      <c r="E2" s="33"/>
      <c r="F2" s="33"/>
      <c r="G2" s="33"/>
      <c r="H2" s="33"/>
      <c r="I2" s="33"/>
      <c r="J2" s="33"/>
      <c r="K2" s="33"/>
      <c r="L2" s="33"/>
      <c r="M2" s="34" t="s">
        <v>234</v>
      </c>
    </row>
    <row r="3" spans="1:15" ht="16.5" thickBot="1" x14ac:dyDescent="0.25">
      <c r="A3" s="35"/>
      <c r="B3" s="777" t="s">
        <v>235</v>
      </c>
      <c r="C3" s="777"/>
      <c r="D3" s="778"/>
      <c r="E3" s="777" t="s">
        <v>135</v>
      </c>
      <c r="F3" s="777"/>
      <c r="G3" s="778"/>
      <c r="H3" s="777" t="s">
        <v>236</v>
      </c>
      <c r="I3" s="777"/>
      <c r="J3" s="778"/>
      <c r="K3" s="777" t="s">
        <v>136</v>
      </c>
      <c r="L3" s="777"/>
      <c r="M3" s="779"/>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v>0</v>
      </c>
      <c r="C5" s="208">
        <v>0</v>
      </c>
      <c r="D5" s="107">
        <v>0</v>
      </c>
      <c r="E5" s="214">
        <v>0</v>
      </c>
      <c r="F5" s="214">
        <v>0</v>
      </c>
      <c r="G5" s="4">
        <v>0</v>
      </c>
      <c r="H5" s="221">
        <f>SUM(B5+'Sept Report'!H5)</f>
        <v>5</v>
      </c>
      <c r="I5" s="221">
        <f>SUM(C5+'Sept Report'!I5)</f>
        <v>5</v>
      </c>
      <c r="J5" s="272">
        <f>SUM(D5+'Sept Report'!J5)</f>
        <v>332428.63</v>
      </c>
      <c r="K5" s="214">
        <f>SUM(E5+'Sept Report'!K5)</f>
        <v>7</v>
      </c>
      <c r="L5" s="214">
        <f>SUM(F5+'Sept Report'!L5)</f>
        <v>7</v>
      </c>
      <c r="M5" s="285">
        <f>SUM(G5+'Sept Report'!M5)</f>
        <v>601157.75</v>
      </c>
      <c r="O5" s="21"/>
    </row>
    <row r="6" spans="1:15" ht="15" x14ac:dyDescent="0.2">
      <c r="A6" s="41" t="s">
        <v>41</v>
      </c>
      <c r="B6" s="208">
        <f>'10 Data Dump'!R272</f>
        <v>13</v>
      </c>
      <c r="C6" s="208">
        <f>'10 Data Dump'!R272</f>
        <v>13</v>
      </c>
      <c r="D6" s="107">
        <f>'10 Data Dump'!S272</f>
        <v>1865305.07</v>
      </c>
      <c r="E6" s="216">
        <v>6</v>
      </c>
      <c r="F6" s="216">
        <v>6</v>
      </c>
      <c r="G6" s="4">
        <v>751765.39</v>
      </c>
      <c r="H6" s="211">
        <f>SUM(B6+'Sept Report'!H6)</f>
        <v>41</v>
      </c>
      <c r="I6" s="211">
        <f>SUM(C6+'Sept Report'!I6)</f>
        <v>41</v>
      </c>
      <c r="J6" s="273">
        <f>SUM(D6+'Sept Report'!J6)</f>
        <v>5238395.09</v>
      </c>
      <c r="K6" s="216">
        <f>SUM(E6+'Sept Report'!K6)</f>
        <v>35</v>
      </c>
      <c r="L6" s="216">
        <f>SUM(F6+'Sept Report'!L6)</f>
        <v>35</v>
      </c>
      <c r="M6" s="286">
        <f>SUM(G6+'Sept Report'!M6)</f>
        <v>4370697.459999999</v>
      </c>
    </row>
    <row r="7" spans="1:15" ht="15" x14ac:dyDescent="0.2">
      <c r="A7" s="41" t="s">
        <v>5</v>
      </c>
      <c r="B7" s="209">
        <v>0</v>
      </c>
      <c r="C7" s="211">
        <v>0</v>
      </c>
      <c r="D7" s="107">
        <v>0</v>
      </c>
      <c r="E7" s="216">
        <v>0</v>
      </c>
      <c r="F7" s="216">
        <v>0</v>
      </c>
      <c r="G7" s="4">
        <v>0</v>
      </c>
      <c r="H7" s="211">
        <f>SUM(B7+'Sept Report'!H7)</f>
        <v>3</v>
      </c>
      <c r="I7" s="211">
        <f>SUM(C7+'Sept Report'!I7)</f>
        <v>6</v>
      </c>
      <c r="J7" s="273">
        <f>SUM(D7+'Sept Report'!J7)</f>
        <v>421465.7</v>
      </c>
      <c r="K7" s="216">
        <f>SUM(E7+'Sept Report'!K7)</f>
        <v>1</v>
      </c>
      <c r="L7" s="216">
        <f>SUM(F7+'Sept Report'!L7)</f>
        <v>2</v>
      </c>
      <c r="M7" s="286">
        <f>SUM(G7+'Sept Report'!M7)</f>
        <v>99285.440000000002</v>
      </c>
    </row>
    <row r="8" spans="1:15" ht="15" x14ac:dyDescent="0.2">
      <c r="A8" s="41" t="s">
        <v>39</v>
      </c>
      <c r="B8" s="209">
        <f>'10 Data Dump'!R275</f>
        <v>1</v>
      </c>
      <c r="C8" s="211">
        <f>'10 Data Dump'!S275</f>
        <v>12</v>
      </c>
      <c r="D8" s="107">
        <f>'10 Data Dump'!T275</f>
        <v>567389.06000000006</v>
      </c>
      <c r="E8" s="216">
        <v>0</v>
      </c>
      <c r="F8" s="217">
        <v>0</v>
      </c>
      <c r="G8" s="5">
        <v>0</v>
      </c>
      <c r="H8" s="211">
        <f>SUM(B8+'Sept Report'!H8)</f>
        <v>14</v>
      </c>
      <c r="I8" s="211">
        <f>SUM(C8+'Sept Report'!I8)</f>
        <v>140</v>
      </c>
      <c r="J8" s="273">
        <f>SUM(D8+'Sept Report'!J8)</f>
        <v>14879921.860000001</v>
      </c>
      <c r="K8" s="216">
        <f>SUM(E8+'Sept Report'!K8)</f>
        <v>4</v>
      </c>
      <c r="L8" s="216">
        <f>SUM(F8+'Sept Report'!L8)</f>
        <v>42</v>
      </c>
      <c r="M8" s="286">
        <f>SUM(G8+'Sept Report'!M8)</f>
        <v>1657241.28</v>
      </c>
    </row>
    <row r="9" spans="1:15" ht="15" x14ac:dyDescent="0.2">
      <c r="A9" s="41" t="s">
        <v>40</v>
      </c>
      <c r="B9" s="209">
        <v>0</v>
      </c>
      <c r="C9" s="211">
        <v>0</v>
      </c>
      <c r="D9" s="107">
        <v>0</v>
      </c>
      <c r="E9" s="216">
        <v>0</v>
      </c>
      <c r="F9" s="218">
        <v>0</v>
      </c>
      <c r="G9" s="5">
        <v>0</v>
      </c>
      <c r="H9" s="211">
        <f>SUM(B9+'Sept Report'!H9)</f>
        <v>0</v>
      </c>
      <c r="I9" s="211">
        <f>SUM(C9+'Sept Report'!I9)</f>
        <v>0</v>
      </c>
      <c r="J9" s="273">
        <f>SUM(D9+'Sept Report'!J9)</f>
        <v>0</v>
      </c>
      <c r="K9" s="216">
        <f>SUM(E9+'Sept Report'!K9)</f>
        <v>1</v>
      </c>
      <c r="L9" s="216">
        <f>SUM(F9+'Sept Report'!L9)</f>
        <v>4</v>
      </c>
      <c r="M9" s="286">
        <f>SUM(G9+'Sept Report'!M9)</f>
        <v>807724.8</v>
      </c>
    </row>
    <row r="10" spans="1:15" ht="15" x14ac:dyDescent="0.2">
      <c r="A10" s="41" t="s">
        <v>43</v>
      </c>
      <c r="B10" s="211">
        <v>0</v>
      </c>
      <c r="C10" s="211">
        <v>0</v>
      </c>
      <c r="D10" s="107">
        <v>0</v>
      </c>
      <c r="E10" s="216">
        <v>1</v>
      </c>
      <c r="F10" s="215">
        <v>1</v>
      </c>
      <c r="G10" s="4">
        <v>53801.34</v>
      </c>
      <c r="H10" s="211">
        <f>SUM(B10+'Sept Report'!H10)</f>
        <v>5</v>
      </c>
      <c r="I10" s="211">
        <f>SUM(C10+'Sept Report'!I10)</f>
        <v>5</v>
      </c>
      <c r="J10" s="273">
        <f>SUM(D10+'Sept Report'!J10)</f>
        <v>419100.10000000003</v>
      </c>
      <c r="K10" s="216">
        <f>SUM(E10+'Sept Report'!K10)</f>
        <v>11</v>
      </c>
      <c r="L10" s="216">
        <f>SUM(F10+'Sept Report'!L10)</f>
        <v>11</v>
      </c>
      <c r="M10" s="286">
        <f>SUM(G10+'Sept Report'!M10)</f>
        <v>567074.73999999987</v>
      </c>
    </row>
    <row r="11" spans="1:15" ht="15" x14ac:dyDescent="0.2">
      <c r="A11" s="41" t="s">
        <v>37</v>
      </c>
      <c r="B11" s="209">
        <f>'10 Data Dump'!R274</f>
        <v>4</v>
      </c>
      <c r="C11" s="211">
        <f>'10 Data Dump'!R274</f>
        <v>4</v>
      </c>
      <c r="D11" s="107">
        <f>'10 Data Dump'!S274</f>
        <v>326314.09999999998</v>
      </c>
      <c r="E11" s="216">
        <v>0</v>
      </c>
      <c r="F11" s="215">
        <v>0</v>
      </c>
      <c r="G11" s="5">
        <v>0</v>
      </c>
      <c r="H11" s="211">
        <f>SUM(B11+'Sept Report'!H11)</f>
        <v>4</v>
      </c>
      <c r="I11" s="211">
        <f>SUM(C11+'Sept Report'!I11)</f>
        <v>4</v>
      </c>
      <c r="J11" s="273">
        <f>SUM(D11+'Sept Report'!J11)</f>
        <v>326314.09999999998</v>
      </c>
      <c r="K11" s="216">
        <f>SUM(E11+'Sept Report'!K11)</f>
        <v>4</v>
      </c>
      <c r="L11" s="216">
        <f>SUM(F11+'Sept Report'!L11)</f>
        <v>4</v>
      </c>
      <c r="M11" s="286">
        <f>SUM(G11+'Sept Report'!M11)</f>
        <v>365712</v>
      </c>
    </row>
    <row r="12" spans="1:15" ht="15" x14ac:dyDescent="0.2">
      <c r="A12" s="41" t="s">
        <v>38</v>
      </c>
      <c r="B12" s="209">
        <v>0</v>
      </c>
      <c r="C12" s="211">
        <v>0</v>
      </c>
      <c r="D12" s="107">
        <v>0</v>
      </c>
      <c r="E12" s="216">
        <v>0</v>
      </c>
      <c r="F12" s="218">
        <v>0</v>
      </c>
      <c r="G12" s="5">
        <v>0</v>
      </c>
      <c r="H12" s="211">
        <f>SUM(B12+'Sept Report'!H12)</f>
        <v>3</v>
      </c>
      <c r="I12" s="211">
        <f>SUM(C12+'Sept Report'!I12)</f>
        <v>3</v>
      </c>
      <c r="J12" s="273">
        <f>SUM(D12+'Sept Report'!J12)</f>
        <v>273716.06</v>
      </c>
      <c r="K12" s="216">
        <f>SUM(E12+'Sept Report'!K12)</f>
        <v>0</v>
      </c>
      <c r="L12" s="216">
        <f>SUM(F12+'Sept Report'!L12)</f>
        <v>0</v>
      </c>
      <c r="M12" s="286">
        <f>SUM(G12+'Sept Report'!M12)</f>
        <v>0</v>
      </c>
    </row>
    <row r="13" spans="1:15" ht="15" x14ac:dyDescent="0.2">
      <c r="A13" s="42" t="s">
        <v>6</v>
      </c>
      <c r="B13" s="211">
        <v>1</v>
      </c>
      <c r="C13" s="211">
        <v>1</v>
      </c>
      <c r="D13" s="108">
        <f>'10 Data Dump'!N293</f>
        <v>11253</v>
      </c>
      <c r="E13" s="216">
        <v>1</v>
      </c>
      <c r="F13" s="215">
        <v>1</v>
      </c>
      <c r="G13" s="4">
        <v>3921.5</v>
      </c>
      <c r="H13" s="211">
        <f>SUM(B13+'Sept Report'!H13)</f>
        <v>11</v>
      </c>
      <c r="I13" s="211">
        <f>SUM(C13+'Sept Report'!I13)</f>
        <v>11</v>
      </c>
      <c r="J13" s="273">
        <f>SUM(D13+'Sept Report'!J13)</f>
        <v>106935.94</v>
      </c>
      <c r="K13" s="216">
        <f>SUM(E13+'Sept Report'!K13)</f>
        <v>7</v>
      </c>
      <c r="L13" s="216">
        <f>SUM(F13+'Sept Report'!L13)</f>
        <v>7</v>
      </c>
      <c r="M13" s="286">
        <f>SUM(G13+'Sept Report'!M13)</f>
        <v>138232.71</v>
      </c>
    </row>
    <row r="14" spans="1:15" ht="15" x14ac:dyDescent="0.2">
      <c r="A14" s="41" t="s">
        <v>7</v>
      </c>
      <c r="B14" s="209">
        <v>0</v>
      </c>
      <c r="C14" s="211">
        <v>0</v>
      </c>
      <c r="D14" s="107">
        <v>0</v>
      </c>
      <c r="E14" s="216">
        <v>0</v>
      </c>
      <c r="F14" s="215">
        <v>0</v>
      </c>
      <c r="G14" s="5">
        <v>0</v>
      </c>
      <c r="H14" s="211">
        <f>SUM(B14+'Sept Report'!H14)</f>
        <v>0</v>
      </c>
      <c r="I14" s="211">
        <f>SUM(C14+'Sept Report'!I14)</f>
        <v>0</v>
      </c>
      <c r="J14" s="273">
        <f>SUM(D14+'Sept Report'!J14)</f>
        <v>0</v>
      </c>
      <c r="K14" s="216">
        <f>SUM(E14+'Sept Report'!K14)</f>
        <v>0</v>
      </c>
      <c r="L14" s="216">
        <f>SUM(F14+'Sept Report'!L14)</f>
        <v>0</v>
      </c>
      <c r="M14" s="286">
        <f>SUM(G14+'Sept Report'!M14)</f>
        <v>0</v>
      </c>
    </row>
    <row r="15" spans="1:15" ht="15" x14ac:dyDescent="0.2">
      <c r="A15" s="41" t="s">
        <v>8</v>
      </c>
      <c r="B15" s="211">
        <v>1</v>
      </c>
      <c r="C15" s="211">
        <v>1</v>
      </c>
      <c r="D15" s="108">
        <f>'10 Data Dump'!N295</f>
        <v>640800</v>
      </c>
      <c r="E15" s="216">
        <v>3</v>
      </c>
      <c r="F15" s="215">
        <v>3</v>
      </c>
      <c r="G15" s="5">
        <v>832012.20000000007</v>
      </c>
      <c r="H15" s="211">
        <f>SUM(B15+'Sept Report'!H15)</f>
        <v>10</v>
      </c>
      <c r="I15" s="211">
        <f>SUM(C15+'Sept Report'!I15)</f>
        <v>10</v>
      </c>
      <c r="J15" s="273">
        <f>SUM(D15+'Sept Report'!J15)</f>
        <v>16474082.57</v>
      </c>
      <c r="K15" s="216">
        <f>SUM(E15+'Sept Report'!K15)</f>
        <v>15</v>
      </c>
      <c r="L15" s="216">
        <f>SUM(F15+'Sept Report'!L15)</f>
        <v>15</v>
      </c>
      <c r="M15" s="286">
        <f>SUM(G15+'Sept Report'!M15)</f>
        <v>14780916.23</v>
      </c>
      <c r="O15" s="21"/>
    </row>
    <row r="16" spans="1:15" ht="15" x14ac:dyDescent="0.2">
      <c r="A16" s="41" t="s">
        <v>9</v>
      </c>
      <c r="B16" s="209">
        <v>0</v>
      </c>
      <c r="C16" s="211">
        <v>0</v>
      </c>
      <c r="D16" s="107">
        <v>0</v>
      </c>
      <c r="E16" s="216">
        <v>0</v>
      </c>
      <c r="F16" s="215">
        <v>0</v>
      </c>
      <c r="G16" s="6">
        <v>0</v>
      </c>
      <c r="H16" s="211">
        <f>SUM(B16+'Sept Report'!H16)</f>
        <v>0</v>
      </c>
      <c r="I16" s="211">
        <f>SUM(C16+'Sept Report'!I16)</f>
        <v>0</v>
      </c>
      <c r="J16" s="273">
        <f>SUM(D16+'Sept Report'!J16)</f>
        <v>0</v>
      </c>
      <c r="K16" s="216">
        <f>SUM(E16+'Sept Report'!K16)</f>
        <v>0</v>
      </c>
      <c r="L16" s="216">
        <f>SUM(F16+'Sept Report'!L16)</f>
        <v>0</v>
      </c>
      <c r="M16" s="286">
        <f>SUM(G16+'Sept Report'!M16)</f>
        <v>0</v>
      </c>
    </row>
    <row r="17" spans="1:16" ht="15" x14ac:dyDescent="0.2">
      <c r="A17" s="41" t="s">
        <v>10</v>
      </c>
      <c r="B17" s="209">
        <v>0</v>
      </c>
      <c r="C17" s="211">
        <v>0</v>
      </c>
      <c r="D17" s="107">
        <v>0</v>
      </c>
      <c r="E17" s="216">
        <v>0</v>
      </c>
      <c r="F17" s="215">
        <v>0</v>
      </c>
      <c r="G17" s="5">
        <v>0</v>
      </c>
      <c r="H17" s="211">
        <f>SUM(B17+'Sept Report'!H17)</f>
        <v>0</v>
      </c>
      <c r="I17" s="211">
        <f>SUM(C17+'Sept Report'!I17)</f>
        <v>0</v>
      </c>
      <c r="J17" s="273">
        <f>SUM(D17+'Sept Report'!J17)</f>
        <v>0</v>
      </c>
      <c r="K17" s="216">
        <f>SUM(E17+'Sept Report'!K17)</f>
        <v>0</v>
      </c>
      <c r="L17" s="216">
        <f>SUM(F17+'Sept Report'!L17)</f>
        <v>0</v>
      </c>
      <c r="M17" s="286">
        <f>SUM(G17+'Sept Report'!M17)</f>
        <v>0</v>
      </c>
    </row>
    <row r="18" spans="1:16" ht="15.75" thickBot="1" x14ac:dyDescent="0.25">
      <c r="A18" s="43" t="s">
        <v>11</v>
      </c>
      <c r="B18" s="209">
        <v>0</v>
      </c>
      <c r="C18" s="211">
        <v>0</v>
      </c>
      <c r="D18" s="107">
        <v>0</v>
      </c>
      <c r="E18" s="219">
        <v>0</v>
      </c>
      <c r="F18" s="215">
        <v>0</v>
      </c>
      <c r="G18" s="7">
        <v>0</v>
      </c>
      <c r="H18" s="222">
        <f>SUM(B18+'Sept Report'!H18)</f>
        <v>0</v>
      </c>
      <c r="I18" s="222">
        <f>SUM(C18+'Sept Report'!I18)</f>
        <v>0</v>
      </c>
      <c r="J18" s="274">
        <f>SUM(D18+'Sept Report'!J18)</f>
        <v>0</v>
      </c>
      <c r="K18" s="219">
        <f>SUM(E18+'Sept Report'!K18)</f>
        <v>0</v>
      </c>
      <c r="L18" s="219">
        <f>SUM(F18+'Sept Report'!L18)</f>
        <v>0</v>
      </c>
      <c r="M18" s="287">
        <f>SUM(G18+'Sept Report'!M18)</f>
        <v>0</v>
      </c>
    </row>
    <row r="19" spans="1:16" ht="16.5" thickBot="1" x14ac:dyDescent="0.3">
      <c r="A19" s="44" t="s">
        <v>12</v>
      </c>
      <c r="B19" s="213">
        <f>SUM(B5:B18)</f>
        <v>20</v>
      </c>
      <c r="C19" s="213">
        <f t="shared" ref="C19:M19" si="0">SUM(C5:C18)</f>
        <v>31</v>
      </c>
      <c r="D19" s="76">
        <f t="shared" si="0"/>
        <v>3411061.23</v>
      </c>
      <c r="E19" s="220">
        <f t="shared" si="0"/>
        <v>11</v>
      </c>
      <c r="F19" s="220">
        <f t="shared" si="0"/>
        <v>11</v>
      </c>
      <c r="G19" s="78">
        <f t="shared" si="0"/>
        <v>1641500.4300000002</v>
      </c>
      <c r="H19" s="213">
        <f t="shared" si="0"/>
        <v>96</v>
      </c>
      <c r="I19" s="213">
        <f t="shared" si="0"/>
        <v>225</v>
      </c>
      <c r="J19" s="76">
        <f t="shared" si="0"/>
        <v>38472360.050000004</v>
      </c>
      <c r="K19" s="220">
        <f t="shared" si="0"/>
        <v>85</v>
      </c>
      <c r="L19" s="220">
        <f t="shared" si="0"/>
        <v>127</v>
      </c>
      <c r="M19" s="288">
        <f t="shared" si="0"/>
        <v>23388042.41</v>
      </c>
    </row>
    <row r="20" spans="1:16" ht="15.75" thickBot="1" x14ac:dyDescent="0.25">
      <c r="A20" s="45"/>
      <c r="B20" s="45"/>
      <c r="C20" s="45"/>
      <c r="D20" s="45"/>
      <c r="E20" s="45"/>
      <c r="F20" s="45"/>
      <c r="G20" s="45"/>
      <c r="H20" s="45"/>
      <c r="I20" s="45"/>
      <c r="J20" s="45"/>
      <c r="K20" s="45"/>
      <c r="L20" s="45"/>
      <c r="M20" s="45"/>
    </row>
    <row r="21" spans="1:16"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6" ht="15" x14ac:dyDescent="0.2">
      <c r="A22" s="49" t="s">
        <v>44</v>
      </c>
      <c r="B22" s="120"/>
      <c r="C22" s="223">
        <f>'10 Data Dump'!B271</f>
        <v>220</v>
      </c>
      <c r="D22" s="141">
        <f>'10 Data Dump'!N271</f>
        <v>3408636.3700000006</v>
      </c>
      <c r="E22" s="125"/>
      <c r="F22" s="227">
        <v>54</v>
      </c>
      <c r="G22" s="128">
        <v>2201941.41</v>
      </c>
      <c r="H22" s="123"/>
      <c r="I22" s="223">
        <f>SUM(C22+'Sept Report'!I22)</f>
        <v>602</v>
      </c>
      <c r="J22" s="278">
        <f>SUM(D22+'Sept Report'!J22)</f>
        <v>15489486.859999999</v>
      </c>
      <c r="K22" s="232"/>
      <c r="L22" s="259">
        <f>SUM(F22+'Sept Report'!L22)</f>
        <v>264</v>
      </c>
      <c r="M22" s="281">
        <f>SUM(G22+'Sept Report'!M22)</f>
        <v>7549473.7999999998</v>
      </c>
    </row>
    <row r="23" spans="1:16" ht="15" x14ac:dyDescent="0.2">
      <c r="A23" s="50" t="s">
        <v>13</v>
      </c>
      <c r="B23" s="121"/>
      <c r="C23" s="224">
        <f>'10 Data Dump'!B49</f>
        <v>46</v>
      </c>
      <c r="D23" s="142">
        <f>'10 Data Dump'!N49</f>
        <v>5928517.5599999996</v>
      </c>
      <c r="E23" s="126"/>
      <c r="F23" s="228">
        <v>16</v>
      </c>
      <c r="G23" s="9">
        <v>2299501.64</v>
      </c>
      <c r="H23" s="121"/>
      <c r="I23" s="224">
        <f>SUM(C23+'Sept Report'!I23)</f>
        <v>148</v>
      </c>
      <c r="J23" s="279">
        <f>SUM(D23+'Sept Report'!J23)</f>
        <v>64250688.560000002</v>
      </c>
      <c r="K23" s="234"/>
      <c r="L23" s="260">
        <f>SUM(F23+'Sept Report'!L23)</f>
        <v>93</v>
      </c>
      <c r="M23" s="282">
        <f>SUM(G23+'Sept Report'!M23)</f>
        <v>18263439.559999999</v>
      </c>
    </row>
    <row r="24" spans="1:16" ht="15.75" thickBot="1" x14ac:dyDescent="0.25">
      <c r="A24" s="51" t="s">
        <v>47</v>
      </c>
      <c r="B24" s="122"/>
      <c r="C24" s="225">
        <v>4</v>
      </c>
      <c r="D24" s="143">
        <f>'10 Data Dump'!Y4</f>
        <v>19000</v>
      </c>
      <c r="E24" s="127"/>
      <c r="F24" s="229">
        <v>4</v>
      </c>
      <c r="G24" s="10">
        <v>256661.02000000002</v>
      </c>
      <c r="H24" s="124"/>
      <c r="I24" s="231">
        <f>SUM(C24+'Sept Report'!I24)</f>
        <v>10</v>
      </c>
      <c r="J24" s="280">
        <f>SUM(D24+'Sept Report'!J24)</f>
        <v>1947880.32</v>
      </c>
      <c r="K24" s="236"/>
      <c r="L24" s="261">
        <f>SUM(F24+'Sept Report'!L24)</f>
        <v>5</v>
      </c>
      <c r="M24" s="302">
        <f>SUM(G24+'Sept Report'!M24)</f>
        <v>269661.02</v>
      </c>
    </row>
    <row r="25" spans="1:16" ht="16.5" thickBot="1" x14ac:dyDescent="0.3">
      <c r="A25" s="52" t="s">
        <v>14</v>
      </c>
      <c r="B25" s="119"/>
      <c r="C25" s="226">
        <f>SUM(C22:C24)</f>
        <v>270</v>
      </c>
      <c r="D25" s="79">
        <f>SUM(D22:D24)</f>
        <v>9356153.9299999997</v>
      </c>
      <c r="E25" s="116"/>
      <c r="F25" s="230">
        <f>SUM(F22:F24)</f>
        <v>74</v>
      </c>
      <c r="G25" s="80">
        <f>SUM(G22:G24)</f>
        <v>4758104.07</v>
      </c>
      <c r="H25" s="119"/>
      <c r="I25" s="226">
        <f>SUM(I22:I24)</f>
        <v>760</v>
      </c>
      <c r="J25" s="79">
        <f>SUM(J22:J24)</f>
        <v>81688055.739999995</v>
      </c>
      <c r="K25" s="238"/>
      <c r="L25" s="226">
        <f>SUM(L22:L24)</f>
        <v>362</v>
      </c>
      <c r="M25" s="130">
        <f>SUM(M22:M24)</f>
        <v>26082574.379999999</v>
      </c>
      <c r="P25" s="21"/>
    </row>
    <row r="26" spans="1:16" ht="15.75" thickBot="1" x14ac:dyDescent="0.25">
      <c r="A26" s="45"/>
      <c r="B26" s="45"/>
      <c r="C26" s="45"/>
      <c r="D26" s="45"/>
      <c r="E26" s="45"/>
      <c r="F26" s="45"/>
      <c r="G26" s="45"/>
      <c r="H26" s="45"/>
      <c r="I26" s="45"/>
      <c r="J26" s="45"/>
      <c r="K26" s="45"/>
      <c r="L26" s="45"/>
      <c r="M26" s="45"/>
    </row>
    <row r="27" spans="1:16"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6" ht="16.5" thickBot="1" x14ac:dyDescent="0.3">
      <c r="A28" s="55" t="s">
        <v>60</v>
      </c>
      <c r="B28" s="113"/>
      <c r="C28" s="114">
        <f>'10 Data Dump'!R273</f>
        <v>1</v>
      </c>
      <c r="D28" s="91">
        <f>SUM(C5:C12)+C28</f>
        <v>30</v>
      </c>
      <c r="E28" s="116"/>
      <c r="F28" s="115">
        <v>0</v>
      </c>
      <c r="G28" s="87">
        <f>SUM(F5:F12)+F28</f>
        <v>7</v>
      </c>
      <c r="H28" s="112"/>
      <c r="I28" s="111">
        <f>SUM(C28+'Sept Report'!I28)</f>
        <v>2</v>
      </c>
      <c r="J28" s="111">
        <f>SUM(D28+'Sept Report'!J28)</f>
        <v>206</v>
      </c>
      <c r="K28" s="116"/>
      <c r="L28" s="115">
        <f>SUM(F28+'Sept Report'!L28)</f>
        <v>4</v>
      </c>
      <c r="M28" s="115">
        <f>SUM(G28+'Sept Report'!M28)</f>
        <v>109</v>
      </c>
    </row>
    <row r="29" spans="1:16" ht="15.75" thickBot="1" x14ac:dyDescent="0.25">
      <c r="A29" s="45"/>
      <c r="B29" s="45"/>
      <c r="C29" s="45"/>
      <c r="D29" s="45"/>
      <c r="E29" s="45"/>
      <c r="F29" s="45"/>
      <c r="G29" s="45"/>
      <c r="H29" s="45"/>
      <c r="I29" s="45"/>
      <c r="J29" s="45"/>
      <c r="K29" s="45"/>
      <c r="L29" s="45"/>
      <c r="M29" s="45"/>
    </row>
    <row r="30" spans="1:16" ht="16.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6" ht="31.5" thickBot="1" x14ac:dyDescent="0.3">
      <c r="A31" s="57" t="s">
        <v>62</v>
      </c>
      <c r="B31" s="113"/>
      <c r="C31" s="118">
        <f>SUM(B19+C25)</f>
        <v>290</v>
      </c>
      <c r="D31" s="79">
        <f>SUM(D19+D25)</f>
        <v>12767215.16</v>
      </c>
      <c r="E31" s="289"/>
      <c r="F31" s="115">
        <f>SUM(E19+F25)</f>
        <v>85</v>
      </c>
      <c r="G31" s="80">
        <v>27062588</v>
      </c>
      <c r="H31" s="113"/>
      <c r="I31" s="118">
        <f>SUM(H19+I25)</f>
        <v>856</v>
      </c>
      <c r="J31" s="79">
        <f>SUM(J19+J25)</f>
        <v>120160415.78999999</v>
      </c>
      <c r="K31" s="133"/>
      <c r="L31" s="115">
        <f>SUM(E31+K19+L25)</f>
        <v>447</v>
      </c>
      <c r="M31" s="81">
        <f>SUM(M19+M25)</f>
        <v>49470616.789999999</v>
      </c>
    </row>
    <row r="32" spans="1:16" ht="15.75" thickBot="1" x14ac:dyDescent="0.25">
      <c r="A32" s="45"/>
      <c r="B32" s="45"/>
      <c r="C32" s="45"/>
      <c r="D32" s="45"/>
      <c r="E32" s="45"/>
      <c r="F32" s="45"/>
      <c r="G32" s="45"/>
      <c r="H32" s="45"/>
      <c r="I32" s="45"/>
      <c r="J32" s="45"/>
      <c r="K32" s="45"/>
      <c r="L32" s="45"/>
      <c r="M32" s="45"/>
    </row>
    <row r="33" spans="1:13" ht="16.5" thickBot="1" x14ac:dyDescent="0.3">
      <c r="A33" s="58" t="s">
        <v>45</v>
      </c>
      <c r="B33" s="654"/>
      <c r="C33" s="654"/>
      <c r="D33" s="654">
        <f>'10 Data Dump'!N299</f>
        <v>19778896.469999999</v>
      </c>
      <c r="E33" s="45"/>
      <c r="F33" s="45"/>
      <c r="G33" s="45"/>
      <c r="H33" s="45"/>
      <c r="I33" s="45"/>
      <c r="J33" s="45"/>
      <c r="K33" s="45"/>
      <c r="L33" s="45"/>
      <c r="M33" s="45"/>
    </row>
    <row r="34" spans="1:13" ht="16.5" thickBot="1" x14ac:dyDescent="0.3">
      <c r="A34" s="59"/>
      <c r="B34" s="60"/>
      <c r="C34" s="60"/>
      <c r="D34" s="60"/>
      <c r="E34" s="45"/>
      <c r="F34" s="45"/>
      <c r="G34" s="45"/>
      <c r="H34" s="45"/>
      <c r="I34" s="45"/>
      <c r="J34" s="45"/>
      <c r="K34" s="45"/>
      <c r="L34" s="45"/>
      <c r="M34" s="45"/>
    </row>
    <row r="35" spans="1:13" ht="16.5" thickBot="1" x14ac:dyDescent="0.25">
      <c r="A35" s="45"/>
      <c r="B35" s="780" t="s">
        <v>235</v>
      </c>
      <c r="C35" s="777"/>
      <c r="D35" s="778"/>
      <c r="E35" s="777" t="s">
        <v>135</v>
      </c>
      <c r="F35" s="777"/>
      <c r="G35" s="778"/>
      <c r="H35" s="777" t="s">
        <v>236</v>
      </c>
      <c r="I35" s="777"/>
      <c r="J35" s="778"/>
      <c r="K35" s="777" t="s">
        <v>136</v>
      </c>
      <c r="L35" s="777"/>
      <c r="M35" s="779"/>
    </row>
    <row r="36" spans="1:13" ht="15.75" x14ac:dyDescent="0.2">
      <c r="A36" s="61" t="s">
        <v>16</v>
      </c>
      <c r="B36" s="785" t="s">
        <v>2</v>
      </c>
      <c r="C36" s="785"/>
      <c r="D36" s="62" t="s">
        <v>1</v>
      </c>
      <c r="E36" s="785" t="s">
        <v>2</v>
      </c>
      <c r="F36" s="785"/>
      <c r="G36" s="62" t="s">
        <v>1</v>
      </c>
      <c r="H36" s="785" t="s">
        <v>2</v>
      </c>
      <c r="I36" s="785"/>
      <c r="J36" s="62" t="s">
        <v>1</v>
      </c>
      <c r="K36" s="785" t="s">
        <v>2</v>
      </c>
      <c r="L36" s="785"/>
      <c r="M36" s="63" t="s">
        <v>1</v>
      </c>
    </row>
    <row r="37" spans="1:13" ht="15" x14ac:dyDescent="0.2">
      <c r="A37" s="41" t="s">
        <v>19</v>
      </c>
      <c r="B37" s="157"/>
      <c r="C37" s="158">
        <f>C31</f>
        <v>290</v>
      </c>
      <c r="D37" s="73">
        <f>SUM('10 Five Reports'!C18+'10 Five Reports'!G16)-'Oct Report'!D41</f>
        <v>140091.51</v>
      </c>
      <c r="E37" s="149"/>
      <c r="F37" s="342">
        <f>F31</f>
        <v>85</v>
      </c>
      <c r="G37" s="11">
        <v>64271.39</v>
      </c>
      <c r="H37" s="157"/>
      <c r="I37" s="240">
        <f>SUM(C37+'Sept Report'!I37)</f>
        <v>856</v>
      </c>
      <c r="J37" s="298">
        <f>SUM(D3+'Sept Report'!J37)</f>
        <v>509333.48000000004</v>
      </c>
      <c r="K37" s="99"/>
      <c r="L37" s="255">
        <f>SUM(F37+'Sept Report'!L37)</f>
        <v>447</v>
      </c>
      <c r="M37" s="295">
        <f>SUM(G37+'Sept Report'!M37)</f>
        <v>436483.99000000005</v>
      </c>
    </row>
    <row r="38" spans="1:13" ht="15" x14ac:dyDescent="0.2">
      <c r="A38" s="41" t="s">
        <v>20</v>
      </c>
      <c r="B38" s="161"/>
      <c r="C38" s="264">
        <f>'10 Five Reports'!J6</f>
        <v>140</v>
      </c>
      <c r="D38" s="73">
        <f>SUM('10 Five Reports'!C19+'10 Five Reports'!G17)</f>
        <v>61766.43</v>
      </c>
      <c r="E38" s="149"/>
      <c r="F38" s="244">
        <v>145</v>
      </c>
      <c r="G38" s="12">
        <v>32109.06</v>
      </c>
      <c r="H38" s="157"/>
      <c r="I38" s="240">
        <f>SUM(C38+'Sept Report'!I38)</f>
        <v>574</v>
      </c>
      <c r="J38" s="298">
        <f>SUM(D38+'Sept Report'!J38)</f>
        <v>140080.87</v>
      </c>
      <c r="K38" s="99"/>
      <c r="L38" s="255">
        <f>SUM(F38+'Sept Report'!L38)</f>
        <v>459</v>
      </c>
      <c r="M38" s="295">
        <f>SUM(G38+'Sept Report'!M38)</f>
        <v>118018.3</v>
      </c>
    </row>
    <row r="39" spans="1:13" ht="15" x14ac:dyDescent="0.2">
      <c r="A39" s="41" t="s">
        <v>21</v>
      </c>
      <c r="B39" s="161"/>
      <c r="C39" s="264">
        <f>'10 Five Reports'!J8</f>
        <v>97</v>
      </c>
      <c r="D39" s="73">
        <f>SUM('10 Five Reports'!C20)</f>
        <v>10760</v>
      </c>
      <c r="E39" s="149"/>
      <c r="F39" s="343">
        <v>77</v>
      </c>
      <c r="G39" s="11">
        <v>20378</v>
      </c>
      <c r="H39" s="157"/>
      <c r="I39" s="240">
        <f>SUM(C39+'Sept Report'!I39)</f>
        <v>327</v>
      </c>
      <c r="J39" s="298">
        <f>SUM(D5+'Sept Report'!J39)</f>
        <v>40209</v>
      </c>
      <c r="K39" s="99"/>
      <c r="L39" s="255">
        <f>SUM(F39+'Sept Report'!L39)</f>
        <v>303</v>
      </c>
      <c r="M39" s="295">
        <f>SUM(G39+'Sept Report'!M39)</f>
        <v>59283</v>
      </c>
    </row>
    <row r="40" spans="1:13" ht="15" x14ac:dyDescent="0.2">
      <c r="A40" s="41" t="s">
        <v>22</v>
      </c>
      <c r="B40" s="161"/>
      <c r="C40" s="264">
        <f>'10 Five Reports'!J7</f>
        <v>114</v>
      </c>
      <c r="D40" s="73">
        <f>SUM('10 Five Reports'!C21+'10 Five Reports'!G18)</f>
        <v>11299</v>
      </c>
      <c r="E40" s="149"/>
      <c r="F40" s="244">
        <v>116</v>
      </c>
      <c r="G40" s="12">
        <v>25017</v>
      </c>
      <c r="H40" s="157"/>
      <c r="I40" s="240">
        <f>SUM(C40+'Sept Report'!I40)</f>
        <v>463</v>
      </c>
      <c r="J40" s="298">
        <f>SUM(D40+'Sept Report'!J40)</f>
        <v>46427</v>
      </c>
      <c r="K40" s="99"/>
      <c r="L40" s="255">
        <f>SUM(F40+'Sept Report'!L40)</f>
        <v>441</v>
      </c>
      <c r="M40" s="295">
        <f>SUM(G40+'Sept Report'!M40)</f>
        <v>60398</v>
      </c>
    </row>
    <row r="41" spans="1:13" ht="15.75" thickBot="1" x14ac:dyDescent="0.25">
      <c r="A41" s="43" t="s">
        <v>49</v>
      </c>
      <c r="B41" s="167"/>
      <c r="C41" s="265">
        <f>'10 Five Reports'!J5</f>
        <v>3</v>
      </c>
      <c r="D41" s="74">
        <f>SUM('10 Five Reports'!C71)</f>
        <v>21</v>
      </c>
      <c r="E41" s="150"/>
      <c r="F41" s="344">
        <v>4</v>
      </c>
      <c r="G41" s="14">
        <v>57</v>
      </c>
      <c r="H41" s="157"/>
      <c r="I41" s="240">
        <f>SUM(C41+'Sept Report'!I41)</f>
        <v>26</v>
      </c>
      <c r="J41" s="298">
        <f>SUM(D7+'Sept Report'!J41)</f>
        <v>483</v>
      </c>
      <c r="K41" s="172"/>
      <c r="L41" s="255">
        <f>SUM(F41+'Sept Report'!L41)</f>
        <v>26</v>
      </c>
      <c r="M41" s="296">
        <f>SUM(G41+'Sept Report'!M41)</f>
        <v>456</v>
      </c>
    </row>
    <row r="42" spans="1:13" ht="16.5" thickBot="1" x14ac:dyDescent="0.3">
      <c r="A42" s="64" t="s">
        <v>18</v>
      </c>
      <c r="B42" s="159"/>
      <c r="C42" s="169">
        <f>SUM(C37:C41)</f>
        <v>644</v>
      </c>
      <c r="D42" s="82">
        <f>SUM(D37:D41)</f>
        <v>223937.94</v>
      </c>
      <c r="E42" s="151"/>
      <c r="F42" s="246">
        <f>SUM(F37:F41)</f>
        <v>427</v>
      </c>
      <c r="G42" s="83">
        <f>SUM(G37:G41)</f>
        <v>141832.45000000001</v>
      </c>
      <c r="H42" s="159"/>
      <c r="I42" s="251">
        <f>SUM(I37:I41)</f>
        <v>2246</v>
      </c>
      <c r="J42" s="82">
        <f>SUM(J37:J41)</f>
        <v>736533.35000000009</v>
      </c>
      <c r="K42" s="154"/>
      <c r="L42" s="246">
        <f>SUM(L37:L41)</f>
        <v>1676</v>
      </c>
      <c r="M42" s="174">
        <f>SUM(M37:M41)</f>
        <v>674639.29</v>
      </c>
    </row>
    <row r="43" spans="1:13" ht="15.75" thickBot="1" x14ac:dyDescent="0.25">
      <c r="A43" s="45"/>
      <c r="B43" s="45"/>
      <c r="C43" s="45"/>
      <c r="D43" s="45"/>
      <c r="E43" s="45"/>
      <c r="F43" s="45"/>
      <c r="G43" s="45"/>
      <c r="H43" s="45"/>
      <c r="I43" s="45"/>
      <c r="J43" s="45"/>
      <c r="K43" s="45"/>
      <c r="L43" s="45"/>
      <c r="M43" s="45"/>
    </row>
    <row r="44" spans="1:13"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3" ht="15" x14ac:dyDescent="0.2">
      <c r="A45" s="40" t="s">
        <v>36</v>
      </c>
      <c r="B45" s="179"/>
      <c r="C45" s="252">
        <f>'10 Five Reports'!J27</f>
        <v>130</v>
      </c>
      <c r="D45" s="203">
        <f>SUM('10 Five Reports'!C148+'10 Five Reports'!G117)</f>
        <v>36176</v>
      </c>
      <c r="E45" s="101"/>
      <c r="F45" s="257">
        <v>51</v>
      </c>
      <c r="G45" s="307">
        <v>12844</v>
      </c>
      <c r="H45" s="180"/>
      <c r="I45" s="252">
        <f>SUM(C45+'Sept Report'!I45)</f>
        <v>215</v>
      </c>
      <c r="J45" s="297">
        <f>SUM(D45+'Sept Report'!J45)</f>
        <v>92297</v>
      </c>
      <c r="K45" s="269"/>
      <c r="L45" s="266">
        <f>SUM(F45+'Sept Report'!L45)</f>
        <v>185</v>
      </c>
      <c r="M45" s="294">
        <f>SUM(G45+'Sept Report'!M45)</f>
        <v>50280</v>
      </c>
    </row>
    <row r="46" spans="1:13" ht="15" x14ac:dyDescent="0.2">
      <c r="A46" s="41" t="s">
        <v>35</v>
      </c>
      <c r="B46" s="161"/>
      <c r="C46" s="253">
        <f>'10 Five Reports'!J26</f>
        <v>28</v>
      </c>
      <c r="D46" s="204">
        <f>SUM('10 Five Reports'!G114+'10 Five Reports'!C145)</f>
        <v>15929</v>
      </c>
      <c r="E46" s="97"/>
      <c r="F46" s="345">
        <v>20</v>
      </c>
      <c r="G46" s="14">
        <v>23477.9</v>
      </c>
      <c r="H46" s="93"/>
      <c r="I46" s="253">
        <f>SUM(C46+'Sept Report'!I46)</f>
        <v>79</v>
      </c>
      <c r="J46" s="298">
        <f>SUM(D46+'Sept Report'!J46)</f>
        <v>50742.39</v>
      </c>
      <c r="K46" s="270"/>
      <c r="L46" s="267">
        <f>SUM(F46+'Sept Report'!L46)</f>
        <v>69</v>
      </c>
      <c r="M46" s="295">
        <f>SUM(G46+'Sept Report'!M46)</f>
        <v>70571.450000000012</v>
      </c>
    </row>
    <row r="47" spans="1:13" ht="15" x14ac:dyDescent="0.2">
      <c r="A47" s="41" t="s">
        <v>25</v>
      </c>
      <c r="B47" s="161"/>
      <c r="C47" s="253">
        <f>'10 Five Reports'!J20</f>
        <v>6</v>
      </c>
      <c r="D47" s="204">
        <f>SUM('10 Five Reports'!C87+'10 Five Reports'!G75)</f>
        <v>3004</v>
      </c>
      <c r="E47" s="97"/>
      <c r="F47" s="345">
        <v>52</v>
      </c>
      <c r="G47" s="14">
        <v>24244</v>
      </c>
      <c r="H47" s="93"/>
      <c r="I47" s="253">
        <f>SUM(C47+'Sept Report'!I47)</f>
        <v>72</v>
      </c>
      <c r="J47" s="298">
        <f>SUM(D47+'Sept Report'!J47)</f>
        <v>37591</v>
      </c>
      <c r="K47" s="270"/>
      <c r="L47" s="267">
        <f>SUM(F47+'Sept Report'!L47)</f>
        <v>204</v>
      </c>
      <c r="M47" s="295">
        <f>SUM(G47+'Sept Report'!M47)</f>
        <v>123769</v>
      </c>
    </row>
    <row r="48" spans="1:13" ht="15" x14ac:dyDescent="0.2">
      <c r="A48" s="41" t="s">
        <v>26</v>
      </c>
      <c r="B48" s="157"/>
      <c r="C48" s="240">
        <f>'10 Five Reports'!J21</f>
        <v>2</v>
      </c>
      <c r="D48" s="204">
        <f>SUM('10 Five Reports'!C90+'10 Five Reports'!G79)</f>
        <v>576</v>
      </c>
      <c r="E48" s="97"/>
      <c r="F48" s="345">
        <v>1</v>
      </c>
      <c r="G48" s="14">
        <v>288</v>
      </c>
      <c r="H48" s="93"/>
      <c r="I48" s="253">
        <f>SUM(C48+'Sept Report'!I48)</f>
        <v>3</v>
      </c>
      <c r="J48" s="298">
        <f>SUM(D48+'Sept Report'!J48)</f>
        <v>884</v>
      </c>
      <c r="K48" s="270"/>
      <c r="L48" s="267">
        <f>SUM(F48+'Sept Report'!L48)</f>
        <v>1</v>
      </c>
      <c r="M48" s="295">
        <f>SUM(G48+'Sept Report'!M48)</f>
        <v>288</v>
      </c>
    </row>
    <row r="49" spans="1:13" ht="15" x14ac:dyDescent="0.2">
      <c r="A49" s="41" t="s">
        <v>27</v>
      </c>
      <c r="B49" s="161"/>
      <c r="C49" s="253">
        <f>'10 Five Reports'!J18</f>
        <v>47</v>
      </c>
      <c r="D49" s="204">
        <f>SUM('10 Five Reports'!C82+'10 Five Reports'!G70)</f>
        <v>82019.5</v>
      </c>
      <c r="E49" s="97"/>
      <c r="F49" s="345">
        <v>33</v>
      </c>
      <c r="G49" s="14">
        <v>43211.27</v>
      </c>
      <c r="H49" s="93"/>
      <c r="I49" s="253">
        <f>SUM(C49+'Sept Report'!I49)</f>
        <v>114</v>
      </c>
      <c r="J49" s="298">
        <f>SUM(D49+'Sept Report'!J49)</f>
        <v>202268.49000000002</v>
      </c>
      <c r="K49" s="270"/>
      <c r="L49" s="267">
        <f>SUM(F49+'Sept Report'!L49)</f>
        <v>112</v>
      </c>
      <c r="M49" s="295">
        <f>SUM(G49+'Sept Report'!M49)</f>
        <v>91842.91</v>
      </c>
    </row>
    <row r="50" spans="1:13" ht="15" x14ac:dyDescent="0.2">
      <c r="A50" s="41" t="s">
        <v>28</v>
      </c>
      <c r="B50" s="161"/>
      <c r="C50" s="253">
        <f>'10 Five Reports'!J19</f>
        <v>4</v>
      </c>
      <c r="D50" s="204">
        <f>SUM('10 Five Reports'!C84+'10 Five Reports'!G72)</f>
        <v>431</v>
      </c>
      <c r="E50" s="97"/>
      <c r="F50" s="345">
        <v>3</v>
      </c>
      <c r="G50" s="14">
        <v>566</v>
      </c>
      <c r="H50" s="93"/>
      <c r="I50" s="253">
        <f>SUM(C50+'Sept Report'!I50)</f>
        <v>22</v>
      </c>
      <c r="J50" s="298">
        <f>SUM(D50+'Sept Report'!J50)</f>
        <v>2010</v>
      </c>
      <c r="K50" s="270"/>
      <c r="L50" s="267">
        <f>SUM(F50+'Sept Report'!L50)</f>
        <v>21</v>
      </c>
      <c r="M50" s="295">
        <f>SUM(G50+'Sept Report'!M50)</f>
        <v>2253</v>
      </c>
    </row>
    <row r="51" spans="1:13" ht="15" x14ac:dyDescent="0.2">
      <c r="A51" s="41" t="s">
        <v>3</v>
      </c>
      <c r="B51" s="161"/>
      <c r="C51" s="240">
        <f>'10 Five Reports'!J16</f>
        <v>2</v>
      </c>
      <c r="D51" s="204">
        <f>SUM('10 Five Reports'!C77+'10 Five Reports'!G61)</f>
        <v>1132</v>
      </c>
      <c r="E51" s="97"/>
      <c r="F51" s="345">
        <v>2</v>
      </c>
      <c r="G51" s="14">
        <v>1059</v>
      </c>
      <c r="H51" s="93"/>
      <c r="I51" s="253">
        <f>SUM(C51+'Sept Report'!I51)</f>
        <v>10</v>
      </c>
      <c r="J51" s="298">
        <f>SUM(D51+'Sept Report'!J51)</f>
        <v>5340.6</v>
      </c>
      <c r="K51" s="270"/>
      <c r="L51" s="267">
        <f>SUM(F51+'Sept Report'!L51)</f>
        <v>16</v>
      </c>
      <c r="M51" s="295">
        <f>SUM(G51+'Sept Report'!M51)</f>
        <v>1996</v>
      </c>
    </row>
    <row r="52" spans="1:13" ht="15" x14ac:dyDescent="0.2">
      <c r="A52" s="41" t="s">
        <v>29</v>
      </c>
      <c r="B52" s="161"/>
      <c r="C52" s="253">
        <f>'10 Five Reports'!J17</f>
        <v>20</v>
      </c>
      <c r="D52" s="204">
        <f>SUM('10 Five Reports'!G65)</f>
        <v>3993</v>
      </c>
      <c r="E52" s="97"/>
      <c r="F52" s="345">
        <v>10</v>
      </c>
      <c r="G52" s="14">
        <v>1360</v>
      </c>
      <c r="H52" s="93"/>
      <c r="I52" s="253">
        <f>SUM(C52+'Sept Report'!I52)</f>
        <v>75</v>
      </c>
      <c r="J52" s="298">
        <f>SUM(D52+'Sept Report'!J52)</f>
        <v>15575</v>
      </c>
      <c r="K52" s="270"/>
      <c r="L52" s="267">
        <f>SUM(F52+'Sept Report'!L52)</f>
        <v>84</v>
      </c>
      <c r="M52" s="295">
        <f>SUM(G52+'Sept Report'!M52)</f>
        <v>4276</v>
      </c>
    </row>
    <row r="53" spans="1:13" ht="15" x14ac:dyDescent="0.2">
      <c r="A53" s="41" t="s">
        <v>30</v>
      </c>
      <c r="B53" s="157"/>
      <c r="C53" s="240">
        <v>0</v>
      </c>
      <c r="D53" s="204">
        <v>0</v>
      </c>
      <c r="E53" s="97"/>
      <c r="F53" s="345">
        <v>0</v>
      </c>
      <c r="G53" s="14">
        <v>0</v>
      </c>
      <c r="H53" s="93"/>
      <c r="I53" s="253">
        <f>SUM(C53+'Sept Report'!I53)</f>
        <v>0</v>
      </c>
      <c r="J53" s="298">
        <f>SUM(D53+'Sept Report'!J53)</f>
        <v>0</v>
      </c>
      <c r="K53" s="270"/>
      <c r="L53" s="267">
        <f>SUM(F53+'Sept Report'!L53)</f>
        <v>0</v>
      </c>
      <c r="M53" s="295">
        <f>SUM(G53+'Sept Report'!M53)</f>
        <v>0</v>
      </c>
    </row>
    <row r="54" spans="1:13" ht="15" x14ac:dyDescent="0.2">
      <c r="A54" s="41" t="s">
        <v>4</v>
      </c>
      <c r="B54" s="161"/>
      <c r="C54" s="253">
        <f>'10 Five Reports'!J25</f>
        <v>16</v>
      </c>
      <c r="D54" s="204">
        <f>SUM('10 Five Reports'!C142+'10 Five Reports'!G112)</f>
        <v>10899</v>
      </c>
      <c r="E54" s="97"/>
      <c r="F54" s="345">
        <v>10</v>
      </c>
      <c r="G54" s="14">
        <v>1844</v>
      </c>
      <c r="H54" s="93"/>
      <c r="I54" s="253">
        <f>SUM(C54+'Sept Report'!I54)</f>
        <v>56</v>
      </c>
      <c r="J54" s="298">
        <f>SUM(D54+'Sept Report'!J54)</f>
        <v>25945</v>
      </c>
      <c r="K54" s="270"/>
      <c r="L54" s="267">
        <f>SUM(F54+'Sept Report'!L54)</f>
        <v>67</v>
      </c>
      <c r="M54" s="295">
        <f>SUM(G54+'Sept Report'!M54)</f>
        <v>17519</v>
      </c>
    </row>
    <row r="55" spans="1:13" ht="15" x14ac:dyDescent="0.2">
      <c r="A55" s="41" t="s">
        <v>31</v>
      </c>
      <c r="B55" s="161"/>
      <c r="C55" s="253">
        <f>'10 Five Reports'!J23</f>
        <v>12</v>
      </c>
      <c r="D55" s="204">
        <f>SUM('10 Five Reports'!C96+'10 Five Reports'!G86)</f>
        <v>770</v>
      </c>
      <c r="E55" s="97"/>
      <c r="F55" s="345">
        <v>9</v>
      </c>
      <c r="G55" s="14">
        <v>802</v>
      </c>
      <c r="H55" s="93"/>
      <c r="I55" s="253">
        <f>SUM(C55+'Sept Report'!I55)</f>
        <v>51</v>
      </c>
      <c r="J55" s="298">
        <f>SUM(D55+'Sept Report'!J55)</f>
        <v>4123</v>
      </c>
      <c r="K55" s="270"/>
      <c r="L55" s="267">
        <f>SUM(F55+'Sept Report'!L55)</f>
        <v>29</v>
      </c>
      <c r="M55" s="295">
        <f>SUM(G55+'Sept Report'!M55)</f>
        <v>2550</v>
      </c>
    </row>
    <row r="56" spans="1:13" ht="15" x14ac:dyDescent="0.2">
      <c r="A56" s="41" t="s">
        <v>32</v>
      </c>
      <c r="B56" s="161"/>
      <c r="C56" s="253">
        <f>'10 Five Reports'!J35</f>
        <v>4</v>
      </c>
      <c r="D56" s="204">
        <f>SUM('10 Five Reports'!C137)</f>
        <v>653</v>
      </c>
      <c r="E56" s="97"/>
      <c r="F56" s="345">
        <v>10</v>
      </c>
      <c r="G56" s="14">
        <v>2814</v>
      </c>
      <c r="H56" s="93"/>
      <c r="I56" s="253">
        <f>SUM(C56+'Sept Report'!I56)</f>
        <v>18</v>
      </c>
      <c r="J56" s="298">
        <f>SUM(D56+'Sept Report'!J56)</f>
        <v>4770</v>
      </c>
      <c r="K56" s="270"/>
      <c r="L56" s="267">
        <f>SUM(F56+'Sept Report'!L56)</f>
        <v>33</v>
      </c>
      <c r="M56" s="295">
        <f>SUM(G56+'Sept Report'!M56)</f>
        <v>8426</v>
      </c>
    </row>
    <row r="57" spans="1:13" ht="15" x14ac:dyDescent="0.2">
      <c r="A57" s="430" t="s">
        <v>33</v>
      </c>
      <c r="B57" s="438"/>
      <c r="C57" s="443">
        <f>'10 Five Reports'!J36</f>
        <v>2</v>
      </c>
      <c r="D57" s="439">
        <f>SUM('10 Five Reports'!C153+'10 Five Reports'!G5)</f>
        <v>8056</v>
      </c>
      <c r="E57" s="440"/>
      <c r="F57" s="582">
        <v>6</v>
      </c>
      <c r="G57" s="15">
        <v>2886</v>
      </c>
      <c r="H57" s="442"/>
      <c r="I57" s="443">
        <f>SUM(C57+'Sept Report'!I57)</f>
        <v>10</v>
      </c>
      <c r="J57" s="569">
        <f>SUM(D57+'Sept Report'!J57)</f>
        <v>33763</v>
      </c>
      <c r="K57" s="570"/>
      <c r="L57" s="571">
        <f>SUM(F57+'Sept Report'!L57)</f>
        <v>14</v>
      </c>
      <c r="M57" s="583">
        <f>SUM(G57+'Sept Report'!M57)</f>
        <v>13167</v>
      </c>
    </row>
    <row r="58" spans="1:13" ht="15.75" thickBot="1" x14ac:dyDescent="0.25">
      <c r="A58" s="66" t="s">
        <v>165</v>
      </c>
      <c r="B58" s="167"/>
      <c r="C58" s="254">
        <v>0</v>
      </c>
      <c r="D58" s="205">
        <v>0</v>
      </c>
      <c r="E58" s="182"/>
      <c r="F58" s="346"/>
      <c r="G58" s="183"/>
      <c r="H58" s="95"/>
      <c r="I58" s="254"/>
      <c r="J58" s="299"/>
      <c r="K58" s="271"/>
      <c r="L58" s="268"/>
      <c r="M58" s="263"/>
    </row>
    <row r="59" spans="1:13" ht="16.5" thickBot="1" x14ac:dyDescent="0.3">
      <c r="A59" s="67" t="s">
        <v>34</v>
      </c>
      <c r="B59" s="164"/>
      <c r="C59" s="241">
        <f>SUM(C45:C57)</f>
        <v>273</v>
      </c>
      <c r="D59" s="82">
        <f>SUM(D45:D57)</f>
        <v>163638.5</v>
      </c>
      <c r="E59" s="154"/>
      <c r="F59" s="246">
        <f>SUM(F45:F57)</f>
        <v>207</v>
      </c>
      <c r="G59" s="83">
        <f>SUM(G45:G57)</f>
        <v>115396.17</v>
      </c>
      <c r="H59" s="164"/>
      <c r="I59" s="241">
        <f>SUM(I45:I57)</f>
        <v>725</v>
      </c>
      <c r="J59" s="82">
        <f>SUM(J45:J57)</f>
        <v>475309.48</v>
      </c>
      <c r="K59" s="151"/>
      <c r="L59" s="246">
        <f>SUM(L45:L57)</f>
        <v>835</v>
      </c>
      <c r="M59" s="256">
        <f>SUM(M45:M57)</f>
        <v>386938.36</v>
      </c>
    </row>
    <row r="60" spans="1:13" ht="15.75" thickBot="1" x14ac:dyDescent="0.25">
      <c r="A60" s="45"/>
      <c r="B60" s="45"/>
      <c r="C60" s="242"/>
      <c r="D60" s="45"/>
      <c r="E60" s="155"/>
      <c r="F60" s="242"/>
      <c r="G60" s="45"/>
      <c r="H60" s="155"/>
      <c r="I60" s="242"/>
      <c r="J60" s="45"/>
      <c r="K60" s="45"/>
      <c r="L60" s="242"/>
      <c r="M60" s="45"/>
    </row>
    <row r="61" spans="1:13" ht="16.5" thickBot="1" x14ac:dyDescent="0.3">
      <c r="A61" s="68" t="s">
        <v>24</v>
      </c>
      <c r="B61" s="162"/>
      <c r="C61" s="243">
        <f>SUM(C42+C59)</f>
        <v>917</v>
      </c>
      <c r="D61" s="83">
        <f>SUM(D42+D59)</f>
        <v>387576.44</v>
      </c>
      <c r="E61" s="156"/>
      <c r="F61" s="250">
        <f>SUM(F42+F59)</f>
        <v>634</v>
      </c>
      <c r="G61" s="85">
        <f>SUM(G42+G59)</f>
        <v>257228.62</v>
      </c>
      <c r="H61" s="166"/>
      <c r="I61" s="243">
        <f>SUM(I42+I59)</f>
        <v>2971</v>
      </c>
      <c r="J61" s="83">
        <f>SUM(J42+J59)</f>
        <v>1211842.83</v>
      </c>
      <c r="K61" s="156"/>
      <c r="L61" s="250">
        <f>SUM(L42+L59)</f>
        <v>2511</v>
      </c>
      <c r="M61" s="86">
        <f>SUM(M42+M59)</f>
        <v>1061577.6499999999</v>
      </c>
    </row>
    <row r="62" spans="1:13" ht="15" x14ac:dyDescent="0.2">
      <c r="A62" s="45"/>
      <c r="B62" s="45"/>
      <c r="C62" s="45"/>
      <c r="D62" s="45"/>
      <c r="E62" s="45"/>
      <c r="F62" s="45"/>
      <c r="G62" s="45"/>
      <c r="H62" s="45"/>
      <c r="I62" s="45"/>
      <c r="J62" s="45"/>
      <c r="K62" s="45"/>
      <c r="L62" s="45"/>
      <c r="M62" s="45"/>
    </row>
    <row r="63" spans="1:13" ht="15" x14ac:dyDescent="0.2">
      <c r="A63" s="69" t="s">
        <v>46</v>
      </c>
      <c r="B63" s="69"/>
      <c r="C63" s="69"/>
      <c r="D63" s="69"/>
      <c r="E63" s="69"/>
      <c r="F63" s="69"/>
      <c r="G63" s="69"/>
      <c r="H63" s="69"/>
      <c r="I63" s="69"/>
      <c r="J63" s="69"/>
      <c r="K63" s="45"/>
      <c r="L63" s="45"/>
      <c r="M63" s="45"/>
    </row>
    <row r="64" spans="1:13" ht="15" x14ac:dyDescent="0.2">
      <c r="A64" s="69"/>
      <c r="B64" s="69"/>
      <c r="C64" s="69"/>
      <c r="D64" s="69"/>
      <c r="E64" s="69"/>
      <c r="F64" s="69"/>
      <c r="G64" s="69"/>
      <c r="H64" s="69"/>
      <c r="I64" s="69"/>
      <c r="J64" s="69"/>
      <c r="K64" s="45"/>
      <c r="L64" s="45"/>
      <c r="M64" s="45"/>
    </row>
    <row r="65" spans="1:13" ht="15" x14ac:dyDescent="0.2">
      <c r="A65" s="69" t="s">
        <v>63</v>
      </c>
      <c r="B65" s="69"/>
      <c r="C65" s="69"/>
      <c r="D65" s="69"/>
      <c r="E65" s="69"/>
      <c r="F65" s="69"/>
      <c r="G65" s="69"/>
      <c r="H65" s="69"/>
      <c r="I65" s="69"/>
      <c r="J65" s="69"/>
      <c r="K65" s="45"/>
      <c r="L65" s="45"/>
      <c r="M65"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52" orientation="portrait"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2E41-2216-4A1B-A820-2B482BF54F2C}">
  <dimension ref="A1:AF299"/>
  <sheetViews>
    <sheetView workbookViewId="0">
      <pane xSplit="2" ySplit="1" topLeftCell="H2" activePane="bottomRight" state="frozen"/>
      <selection pane="topRight" activeCell="C1" sqref="C1"/>
      <selection pane="bottomLeft" activeCell="A2" sqref="A2"/>
      <selection pane="bottomRight" activeCell="O2" sqref="O2"/>
    </sheetView>
  </sheetViews>
  <sheetFormatPr defaultRowHeight="12.75" outlineLevelRow="2" x14ac:dyDescent="0.2"/>
  <cols>
    <col min="1" max="2" width="27.85546875" customWidth="1"/>
    <col min="3" max="3" width="27.28515625" customWidth="1"/>
    <col min="4" max="4" width="25.140625" customWidth="1"/>
    <col min="6" max="6" width="48.28515625" customWidth="1"/>
    <col min="7" max="7" width="32.7109375" customWidth="1"/>
    <col min="8" max="11" width="14.7109375" customWidth="1"/>
    <col min="12" max="12" width="28.7109375" customWidth="1"/>
    <col min="14" max="15" width="23.42578125" customWidth="1"/>
    <col min="19" max="19" width="12.85546875" bestFit="1" customWidth="1"/>
    <col min="20" max="20" width="11.28515625" bestFit="1" customWidth="1"/>
  </cols>
  <sheetData>
    <row r="1" spans="1:32" ht="38.25" x14ac:dyDescent="0.2">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row>
    <row r="2" spans="1:32" ht="89.25" outlineLevel="2" x14ac:dyDescent="0.2">
      <c r="A2" s="463" t="s">
        <v>67</v>
      </c>
      <c r="B2" s="463" t="s">
        <v>2132</v>
      </c>
      <c r="C2" s="463" t="s">
        <v>68</v>
      </c>
      <c r="D2" s="463"/>
      <c r="E2" s="463"/>
      <c r="F2" s="463" t="s">
        <v>2133</v>
      </c>
      <c r="G2" s="463" t="s">
        <v>243</v>
      </c>
      <c r="H2" s="585">
        <v>52638</v>
      </c>
      <c r="I2" s="585">
        <v>0</v>
      </c>
      <c r="J2" s="585"/>
      <c r="K2" s="585"/>
      <c r="L2" s="463" t="s">
        <v>244</v>
      </c>
      <c r="M2" s="463"/>
      <c r="N2" s="398">
        <f t="shared" ref="N2" si="0">SUM(H2:I2)</f>
        <v>52638</v>
      </c>
      <c r="O2" s="415">
        <f t="shared" ref="O2" si="1">IF((J2+K2)&gt;0,(J2+K2)-N2,0)</f>
        <v>0</v>
      </c>
      <c r="R2" s="787" t="s">
        <v>175</v>
      </c>
      <c r="S2" s="819"/>
      <c r="T2" s="819"/>
      <c r="U2" s="819"/>
      <c r="V2" s="819"/>
      <c r="W2" s="819"/>
      <c r="X2" s="819"/>
      <c r="Y2" s="819"/>
      <c r="Z2" s="819"/>
      <c r="AA2" s="819"/>
      <c r="AB2" s="819"/>
      <c r="AC2" s="819"/>
      <c r="AD2" s="819"/>
      <c r="AE2" s="819"/>
      <c r="AF2" s="818"/>
    </row>
    <row r="3" spans="1:32" ht="38.25" outlineLevel="2" x14ac:dyDescent="0.2">
      <c r="A3" s="463" t="s">
        <v>67</v>
      </c>
      <c r="B3" s="613" t="s">
        <v>2135</v>
      </c>
      <c r="C3" s="463" t="s">
        <v>68</v>
      </c>
      <c r="D3" s="463"/>
      <c r="E3" s="463"/>
      <c r="F3" s="463" t="s">
        <v>2136</v>
      </c>
      <c r="G3" s="463" t="s">
        <v>106</v>
      </c>
      <c r="H3" s="585">
        <v>320000</v>
      </c>
      <c r="I3" s="585">
        <v>0</v>
      </c>
      <c r="J3" s="585"/>
      <c r="K3" s="585"/>
      <c r="L3" s="463" t="s">
        <v>2137</v>
      </c>
      <c r="M3" s="463"/>
      <c r="N3" s="398">
        <f t="shared" ref="N3:N67" si="2">SUM(H3:I3)</f>
        <v>320000</v>
      </c>
      <c r="O3" s="415">
        <f t="shared" ref="O3:O67" si="3">IF((J3+K3)&gt;0,(J3+K3)-N3,0)</f>
        <v>0</v>
      </c>
      <c r="R3" s="787" t="s">
        <v>142</v>
      </c>
      <c r="S3" s="818"/>
      <c r="T3" s="787" t="s">
        <v>145</v>
      </c>
      <c r="U3" s="819"/>
      <c r="V3" s="818"/>
      <c r="W3" s="787" t="s">
        <v>146</v>
      </c>
      <c r="X3" s="818"/>
      <c r="Y3" s="787" t="s">
        <v>147</v>
      </c>
      <c r="Z3" s="818"/>
      <c r="AA3" s="463" t="s">
        <v>148</v>
      </c>
      <c r="AB3" s="463" t="s">
        <v>149</v>
      </c>
      <c r="AC3" s="787" t="s">
        <v>150</v>
      </c>
      <c r="AD3" s="818"/>
      <c r="AE3" s="787" t="s">
        <v>151</v>
      </c>
      <c r="AF3" s="818"/>
    </row>
    <row r="4" spans="1:32" ht="25.5" outlineLevel="2" x14ac:dyDescent="0.2">
      <c r="A4" s="463" t="s">
        <v>67</v>
      </c>
      <c r="B4" s="463"/>
      <c r="C4" s="463" t="s">
        <v>68</v>
      </c>
      <c r="D4" s="463"/>
      <c r="E4" s="463"/>
      <c r="F4" s="463" t="s">
        <v>2136</v>
      </c>
      <c r="G4" s="463" t="s">
        <v>106</v>
      </c>
      <c r="H4" s="585"/>
      <c r="I4" s="585"/>
      <c r="J4" s="585"/>
      <c r="K4" s="585"/>
      <c r="L4" s="463" t="s">
        <v>2138</v>
      </c>
      <c r="M4" s="463"/>
      <c r="N4" s="398">
        <f t="shared" si="2"/>
        <v>0</v>
      </c>
      <c r="O4" s="415">
        <f t="shared" si="3"/>
        <v>0</v>
      </c>
      <c r="R4" s="787" t="s">
        <v>2978</v>
      </c>
      <c r="S4" s="818"/>
      <c r="T4" s="787" t="s">
        <v>2979</v>
      </c>
      <c r="U4" s="819"/>
      <c r="V4" s="818"/>
      <c r="W4" s="787" t="s">
        <v>69</v>
      </c>
      <c r="X4" s="818"/>
      <c r="Y4" s="463">
        <v>19000</v>
      </c>
      <c r="Z4" s="584"/>
      <c r="AA4" s="463"/>
      <c r="AB4" s="463"/>
      <c r="AC4" s="787"/>
      <c r="AD4" s="818"/>
      <c r="AE4" s="787" t="s">
        <v>2275</v>
      </c>
      <c r="AF4" s="818"/>
    </row>
    <row r="5" spans="1:32" ht="114.75" outlineLevel="2" x14ac:dyDescent="0.2">
      <c r="A5" s="463" t="s">
        <v>67</v>
      </c>
      <c r="B5" s="463" t="s">
        <v>2139</v>
      </c>
      <c r="C5" s="463" t="s">
        <v>68</v>
      </c>
      <c r="D5" s="463"/>
      <c r="E5" s="463"/>
      <c r="F5" s="463" t="s">
        <v>2140</v>
      </c>
      <c r="G5" s="463" t="s">
        <v>1144</v>
      </c>
      <c r="H5" s="585">
        <v>80000</v>
      </c>
      <c r="I5" s="585">
        <v>0</v>
      </c>
      <c r="J5" s="585"/>
      <c r="K5" s="585"/>
      <c r="L5" s="463" t="s">
        <v>2141</v>
      </c>
      <c r="M5" s="463"/>
      <c r="N5" s="398">
        <f t="shared" si="2"/>
        <v>80000</v>
      </c>
      <c r="O5" s="415">
        <f t="shared" si="3"/>
        <v>0</v>
      </c>
      <c r="R5" s="787" t="s">
        <v>2980</v>
      </c>
      <c r="S5" s="818"/>
      <c r="T5" s="787" t="s">
        <v>2981</v>
      </c>
      <c r="U5" s="819"/>
      <c r="V5" s="818"/>
      <c r="W5" s="787" t="s">
        <v>85</v>
      </c>
      <c r="X5" s="818"/>
      <c r="Y5" s="787" t="s">
        <v>2134</v>
      </c>
      <c r="Z5" s="818"/>
      <c r="AA5" s="463"/>
      <c r="AB5" s="463"/>
      <c r="AC5" s="787"/>
      <c r="AD5" s="818"/>
      <c r="AE5" s="787" t="s">
        <v>2974</v>
      </c>
      <c r="AF5" s="818"/>
    </row>
    <row r="6" spans="1:32" ht="38.25" outlineLevel="2" x14ac:dyDescent="0.2">
      <c r="A6" s="463" t="s">
        <v>67</v>
      </c>
      <c r="B6" s="463" t="s">
        <v>2142</v>
      </c>
      <c r="C6" s="463" t="s">
        <v>68</v>
      </c>
      <c r="D6" s="463"/>
      <c r="E6" s="463"/>
      <c r="F6" s="463" t="s">
        <v>2143</v>
      </c>
      <c r="G6" s="463" t="s">
        <v>70</v>
      </c>
      <c r="H6" s="585">
        <v>251000</v>
      </c>
      <c r="I6" s="585">
        <v>0</v>
      </c>
      <c r="J6" s="585"/>
      <c r="K6" s="585"/>
      <c r="L6" s="463" t="s">
        <v>2144</v>
      </c>
      <c r="M6" s="463" t="s">
        <v>131</v>
      </c>
      <c r="N6" s="398">
        <f t="shared" si="2"/>
        <v>251000</v>
      </c>
      <c r="O6" s="415">
        <f t="shared" si="3"/>
        <v>0</v>
      </c>
      <c r="R6" s="787" t="s">
        <v>2982</v>
      </c>
      <c r="S6" s="818"/>
      <c r="T6" s="787" t="s">
        <v>2983</v>
      </c>
      <c r="U6" s="819"/>
      <c r="V6" s="818"/>
      <c r="W6" s="787" t="s">
        <v>2302</v>
      </c>
      <c r="X6" s="818"/>
      <c r="Y6" s="787"/>
      <c r="Z6" s="818"/>
      <c r="AA6" s="463"/>
      <c r="AB6" s="463"/>
      <c r="AC6" s="787"/>
      <c r="AD6" s="818"/>
      <c r="AE6" s="787" t="s">
        <v>2303</v>
      </c>
      <c r="AF6" s="818"/>
    </row>
    <row r="7" spans="1:32" ht="38.25" outlineLevel="2" x14ac:dyDescent="0.2">
      <c r="A7" s="463" t="s">
        <v>67</v>
      </c>
      <c r="B7" s="463" t="s">
        <v>2145</v>
      </c>
      <c r="C7" s="463" t="s">
        <v>68</v>
      </c>
      <c r="D7" s="463"/>
      <c r="E7" s="463"/>
      <c r="F7" s="463" t="s">
        <v>2146</v>
      </c>
      <c r="G7" s="463" t="s">
        <v>2147</v>
      </c>
      <c r="H7" s="585">
        <v>400000</v>
      </c>
      <c r="I7" s="585">
        <v>0</v>
      </c>
      <c r="J7" s="585"/>
      <c r="K7" s="585"/>
      <c r="L7" s="463" t="s">
        <v>2148</v>
      </c>
      <c r="M7" s="463"/>
      <c r="N7" s="398">
        <f t="shared" si="2"/>
        <v>400000</v>
      </c>
      <c r="O7" s="415">
        <f t="shared" si="3"/>
        <v>0</v>
      </c>
      <c r="R7" s="787" t="s">
        <v>2984</v>
      </c>
      <c r="S7" s="818"/>
      <c r="T7" s="787" t="s">
        <v>2985</v>
      </c>
      <c r="U7" s="819"/>
      <c r="V7" s="818"/>
      <c r="W7" s="787" t="s">
        <v>2171</v>
      </c>
      <c r="X7" s="818"/>
      <c r="Y7" s="787"/>
      <c r="Z7" s="818"/>
      <c r="AA7" s="463"/>
      <c r="AB7" s="463"/>
      <c r="AC7" s="787"/>
      <c r="AD7" s="818"/>
      <c r="AE7" s="787" t="s">
        <v>2172</v>
      </c>
      <c r="AF7" s="818"/>
    </row>
    <row r="8" spans="1:32" ht="178.5" outlineLevel="2" x14ac:dyDescent="0.2">
      <c r="A8" s="463" t="s">
        <v>67</v>
      </c>
      <c r="B8" s="463" t="s">
        <v>2149</v>
      </c>
      <c r="C8" s="463" t="s">
        <v>68</v>
      </c>
      <c r="D8" s="463"/>
      <c r="E8" s="463"/>
      <c r="F8" s="463" t="s">
        <v>2150</v>
      </c>
      <c r="G8" s="463" t="s">
        <v>2151</v>
      </c>
      <c r="H8" s="585">
        <v>125000</v>
      </c>
      <c r="I8" s="585">
        <v>0</v>
      </c>
      <c r="J8" s="585"/>
      <c r="K8" s="585"/>
      <c r="L8" s="463" t="s">
        <v>2152</v>
      </c>
      <c r="M8" s="463" t="s">
        <v>131</v>
      </c>
      <c r="N8" s="398">
        <f t="shared" si="2"/>
        <v>125000</v>
      </c>
      <c r="O8" s="415">
        <f t="shared" si="3"/>
        <v>0</v>
      </c>
    </row>
    <row r="9" spans="1:32" ht="102" outlineLevel="2" x14ac:dyDescent="0.2">
      <c r="A9" s="463" t="s">
        <v>67</v>
      </c>
      <c r="B9" s="463" t="s">
        <v>2153</v>
      </c>
      <c r="C9" s="463" t="s">
        <v>68</v>
      </c>
      <c r="D9" s="463"/>
      <c r="E9" s="463"/>
      <c r="F9" s="463" t="s">
        <v>2154</v>
      </c>
      <c r="G9" s="463" t="s">
        <v>322</v>
      </c>
      <c r="H9" s="585">
        <v>3000</v>
      </c>
      <c r="I9" s="585">
        <v>0</v>
      </c>
      <c r="J9" s="585"/>
      <c r="K9" s="585"/>
      <c r="L9" s="463" t="s">
        <v>2155</v>
      </c>
      <c r="M9" s="463" t="s">
        <v>131</v>
      </c>
      <c r="N9" s="398">
        <f t="shared" si="2"/>
        <v>3000</v>
      </c>
      <c r="O9" s="415">
        <f t="shared" si="3"/>
        <v>0</v>
      </c>
    </row>
    <row r="10" spans="1:32" ht="127.5" outlineLevel="2" x14ac:dyDescent="0.2">
      <c r="A10" s="463" t="s">
        <v>67</v>
      </c>
      <c r="B10" s="463" t="s">
        <v>2156</v>
      </c>
      <c r="C10" s="463" t="s">
        <v>68</v>
      </c>
      <c r="D10" s="463"/>
      <c r="E10" s="463"/>
      <c r="F10" s="463" t="s">
        <v>2157</v>
      </c>
      <c r="G10" s="463" t="s">
        <v>2158</v>
      </c>
      <c r="H10" s="585">
        <v>5000</v>
      </c>
      <c r="I10" s="585">
        <v>0</v>
      </c>
      <c r="J10" s="585"/>
      <c r="K10" s="585"/>
      <c r="L10" s="463" t="s">
        <v>2159</v>
      </c>
      <c r="M10" s="463" t="s">
        <v>131</v>
      </c>
      <c r="N10" s="398">
        <f t="shared" si="2"/>
        <v>5000</v>
      </c>
      <c r="O10" s="415">
        <f t="shared" si="3"/>
        <v>0</v>
      </c>
    </row>
    <row r="11" spans="1:32" ht="51" outlineLevel="2" x14ac:dyDescent="0.2">
      <c r="A11" s="463" t="s">
        <v>67</v>
      </c>
      <c r="B11" s="463" t="s">
        <v>2160</v>
      </c>
      <c r="C11" s="463" t="s">
        <v>68</v>
      </c>
      <c r="D11" s="463"/>
      <c r="E11" s="463"/>
      <c r="F11" s="463" t="s">
        <v>2161</v>
      </c>
      <c r="G11" s="463" t="s">
        <v>105</v>
      </c>
      <c r="H11" s="585">
        <v>10000</v>
      </c>
      <c r="I11" s="585">
        <v>0</v>
      </c>
      <c r="J11" s="585"/>
      <c r="K11" s="585"/>
      <c r="L11" s="463" t="s">
        <v>2162</v>
      </c>
      <c r="M11" s="463"/>
      <c r="N11" s="398">
        <f t="shared" si="2"/>
        <v>10000</v>
      </c>
      <c r="O11" s="415">
        <f t="shared" si="3"/>
        <v>0</v>
      </c>
    </row>
    <row r="12" spans="1:32" ht="38.25" outlineLevel="2" x14ac:dyDescent="0.2">
      <c r="A12" s="463" t="s">
        <v>67</v>
      </c>
      <c r="B12" s="463" t="s">
        <v>2163</v>
      </c>
      <c r="C12" s="463" t="s">
        <v>68</v>
      </c>
      <c r="D12" s="463"/>
      <c r="E12" s="463"/>
      <c r="F12" s="463" t="s">
        <v>2164</v>
      </c>
      <c r="G12" s="463" t="s">
        <v>1183</v>
      </c>
      <c r="H12" s="585">
        <v>1413000</v>
      </c>
      <c r="I12" s="585">
        <v>0</v>
      </c>
      <c r="J12" s="585"/>
      <c r="K12" s="585"/>
      <c r="L12" s="463" t="s">
        <v>179</v>
      </c>
      <c r="M12" s="463"/>
      <c r="N12" s="398">
        <f t="shared" si="2"/>
        <v>1413000</v>
      </c>
      <c r="O12" s="415">
        <f t="shared" si="3"/>
        <v>0</v>
      </c>
    </row>
    <row r="13" spans="1:32" ht="38.25" outlineLevel="2" x14ac:dyDescent="0.2">
      <c r="A13" s="463" t="s">
        <v>67</v>
      </c>
      <c r="B13" s="463" t="s">
        <v>2165</v>
      </c>
      <c r="C13" s="463" t="s">
        <v>68</v>
      </c>
      <c r="D13" s="463"/>
      <c r="E13" s="463"/>
      <c r="F13" s="463" t="s">
        <v>2166</v>
      </c>
      <c r="G13" s="463" t="s">
        <v>2167</v>
      </c>
      <c r="H13" s="585">
        <v>20000</v>
      </c>
      <c r="I13" s="585">
        <v>0</v>
      </c>
      <c r="J13" s="585"/>
      <c r="K13" s="585"/>
      <c r="L13" s="463" t="s">
        <v>2168</v>
      </c>
      <c r="M13" s="463"/>
      <c r="N13" s="398">
        <f t="shared" si="2"/>
        <v>20000</v>
      </c>
      <c r="O13" s="415">
        <f t="shared" si="3"/>
        <v>0</v>
      </c>
    </row>
    <row r="14" spans="1:32" ht="76.5" outlineLevel="2" x14ac:dyDescent="0.2">
      <c r="A14" s="463" t="s">
        <v>67</v>
      </c>
      <c r="B14" s="463" t="s">
        <v>2169</v>
      </c>
      <c r="C14" s="463" t="s">
        <v>68</v>
      </c>
      <c r="D14" s="463"/>
      <c r="E14" s="463"/>
      <c r="F14" s="463" t="s">
        <v>2170</v>
      </c>
      <c r="G14" s="463" t="s">
        <v>2171</v>
      </c>
      <c r="H14" s="585">
        <v>25000</v>
      </c>
      <c r="I14" s="585">
        <v>0</v>
      </c>
      <c r="J14" s="585"/>
      <c r="K14" s="585"/>
      <c r="L14" s="463" t="s">
        <v>2172</v>
      </c>
      <c r="M14" s="463"/>
      <c r="N14" s="398">
        <f t="shared" si="2"/>
        <v>25000</v>
      </c>
      <c r="O14" s="415">
        <f t="shared" si="3"/>
        <v>0</v>
      </c>
    </row>
    <row r="15" spans="1:32" ht="38.25" outlineLevel="2" x14ac:dyDescent="0.2">
      <c r="A15" s="463" t="s">
        <v>67</v>
      </c>
      <c r="B15" s="463" t="s">
        <v>2173</v>
      </c>
      <c r="C15" s="463" t="s">
        <v>68</v>
      </c>
      <c r="D15" s="463"/>
      <c r="E15" s="463"/>
      <c r="F15" s="463" t="s">
        <v>2174</v>
      </c>
      <c r="G15" s="463" t="s">
        <v>70</v>
      </c>
      <c r="H15" s="585">
        <v>11155</v>
      </c>
      <c r="I15" s="585">
        <v>0</v>
      </c>
      <c r="J15" s="585"/>
      <c r="K15" s="585"/>
      <c r="L15" s="463" t="s">
        <v>2175</v>
      </c>
      <c r="M15" s="463"/>
      <c r="N15" s="398">
        <f t="shared" si="2"/>
        <v>11155</v>
      </c>
      <c r="O15" s="415">
        <f t="shared" si="3"/>
        <v>0</v>
      </c>
    </row>
    <row r="16" spans="1:32" ht="140.25" outlineLevel="2" x14ac:dyDescent="0.2">
      <c r="A16" s="463" t="s">
        <v>67</v>
      </c>
      <c r="B16" s="463" t="s">
        <v>2176</v>
      </c>
      <c r="C16" s="463" t="s">
        <v>68</v>
      </c>
      <c r="D16" s="463"/>
      <c r="E16" s="463"/>
      <c r="F16" s="463" t="s">
        <v>2177</v>
      </c>
      <c r="G16" s="463" t="s">
        <v>2178</v>
      </c>
      <c r="H16" s="585">
        <v>12000</v>
      </c>
      <c r="I16" s="585">
        <v>0</v>
      </c>
      <c r="J16" s="585"/>
      <c r="K16" s="585"/>
      <c r="L16" s="463" t="s">
        <v>2179</v>
      </c>
      <c r="M16" s="463"/>
      <c r="N16" s="398">
        <f t="shared" si="2"/>
        <v>12000</v>
      </c>
      <c r="O16" s="415">
        <f t="shared" si="3"/>
        <v>0</v>
      </c>
    </row>
    <row r="17" spans="1:15" ht="38.25" outlineLevel="2" x14ac:dyDescent="0.2">
      <c r="A17" s="463" t="s">
        <v>67</v>
      </c>
      <c r="B17" s="463" t="s">
        <v>2180</v>
      </c>
      <c r="C17" s="463" t="s">
        <v>68</v>
      </c>
      <c r="D17" s="463"/>
      <c r="E17" s="463"/>
      <c r="F17" s="463" t="s">
        <v>2181</v>
      </c>
      <c r="G17" s="463" t="s">
        <v>70</v>
      </c>
      <c r="H17" s="585">
        <v>10000</v>
      </c>
      <c r="I17" s="585">
        <v>0</v>
      </c>
      <c r="J17" s="585"/>
      <c r="K17" s="585"/>
      <c r="L17" s="463" t="s">
        <v>2182</v>
      </c>
      <c r="M17" s="463"/>
      <c r="N17" s="398">
        <f t="shared" si="2"/>
        <v>10000</v>
      </c>
      <c r="O17" s="415">
        <f t="shared" si="3"/>
        <v>0</v>
      </c>
    </row>
    <row r="18" spans="1:15" ht="38.25" outlineLevel="2" x14ac:dyDescent="0.2">
      <c r="A18" s="463" t="s">
        <v>67</v>
      </c>
      <c r="B18" s="463" t="s">
        <v>2183</v>
      </c>
      <c r="C18" s="463" t="s">
        <v>68</v>
      </c>
      <c r="D18" s="463"/>
      <c r="E18" s="463"/>
      <c r="F18" s="463" t="s">
        <v>2184</v>
      </c>
      <c r="G18" s="463" t="s">
        <v>2185</v>
      </c>
      <c r="H18" s="585">
        <v>78000</v>
      </c>
      <c r="I18" s="585">
        <v>0</v>
      </c>
      <c r="J18" s="585"/>
      <c r="K18" s="585"/>
      <c r="L18" s="463" t="s">
        <v>2186</v>
      </c>
      <c r="M18" s="463" t="s">
        <v>565</v>
      </c>
      <c r="N18" s="398">
        <f t="shared" si="2"/>
        <v>78000</v>
      </c>
      <c r="O18" s="415">
        <f t="shared" si="3"/>
        <v>0</v>
      </c>
    </row>
    <row r="19" spans="1:15" ht="51" outlineLevel="2" x14ac:dyDescent="0.2">
      <c r="A19" s="463" t="s">
        <v>67</v>
      </c>
      <c r="B19" s="463" t="s">
        <v>2187</v>
      </c>
      <c r="C19" s="463" t="s">
        <v>68</v>
      </c>
      <c r="D19" s="463"/>
      <c r="E19" s="463"/>
      <c r="F19" s="463" t="s">
        <v>2188</v>
      </c>
      <c r="G19" s="463" t="s">
        <v>243</v>
      </c>
      <c r="H19" s="585">
        <v>27778</v>
      </c>
      <c r="I19" s="585">
        <v>0</v>
      </c>
      <c r="J19" s="585"/>
      <c r="K19" s="585"/>
      <c r="L19" s="463" t="s">
        <v>244</v>
      </c>
      <c r="M19" s="463"/>
      <c r="N19" s="398">
        <f t="shared" si="2"/>
        <v>27778</v>
      </c>
      <c r="O19" s="415">
        <f t="shared" si="3"/>
        <v>0</v>
      </c>
    </row>
    <row r="20" spans="1:15" ht="178.5" outlineLevel="2" x14ac:dyDescent="0.2">
      <c r="A20" s="463" t="s">
        <v>67</v>
      </c>
      <c r="B20" s="463" t="s">
        <v>2189</v>
      </c>
      <c r="C20" s="463" t="s">
        <v>68</v>
      </c>
      <c r="D20" s="463"/>
      <c r="E20" s="463"/>
      <c r="F20" s="463" t="s">
        <v>2190</v>
      </c>
      <c r="G20" s="463" t="s">
        <v>139</v>
      </c>
      <c r="H20" s="585">
        <v>189500</v>
      </c>
      <c r="I20" s="585">
        <v>0</v>
      </c>
      <c r="J20" s="585"/>
      <c r="K20" s="585"/>
      <c r="L20" s="463" t="s">
        <v>2191</v>
      </c>
      <c r="M20" s="463"/>
      <c r="N20" s="398">
        <f t="shared" si="2"/>
        <v>189500</v>
      </c>
      <c r="O20" s="415">
        <f t="shared" si="3"/>
        <v>0</v>
      </c>
    </row>
    <row r="21" spans="1:15" ht="76.5" outlineLevel="2" x14ac:dyDescent="0.2">
      <c r="A21" s="463" t="s">
        <v>67</v>
      </c>
      <c r="B21" s="463" t="s">
        <v>2192</v>
      </c>
      <c r="C21" s="463" t="s">
        <v>68</v>
      </c>
      <c r="D21" s="463"/>
      <c r="E21" s="463"/>
      <c r="F21" s="463" t="s">
        <v>2193</v>
      </c>
      <c r="G21" s="463" t="s">
        <v>243</v>
      </c>
      <c r="H21" s="585">
        <v>1205678</v>
      </c>
      <c r="I21" s="585">
        <v>0</v>
      </c>
      <c r="J21" s="585"/>
      <c r="K21" s="585"/>
      <c r="L21" s="463" t="s">
        <v>244</v>
      </c>
      <c r="M21" s="463"/>
      <c r="N21" s="398">
        <f t="shared" si="2"/>
        <v>1205678</v>
      </c>
      <c r="O21" s="415">
        <f t="shared" si="3"/>
        <v>0</v>
      </c>
    </row>
    <row r="22" spans="1:15" ht="293.25" outlineLevel="2" x14ac:dyDescent="0.2">
      <c r="A22" s="463" t="s">
        <v>67</v>
      </c>
      <c r="B22" s="463" t="s">
        <v>2194</v>
      </c>
      <c r="C22" s="463" t="s">
        <v>68</v>
      </c>
      <c r="D22" s="463"/>
      <c r="E22" s="463"/>
      <c r="F22" s="463" t="s">
        <v>2195</v>
      </c>
      <c r="G22" s="463" t="s">
        <v>70</v>
      </c>
      <c r="H22" s="585">
        <v>209888</v>
      </c>
      <c r="I22" s="585">
        <v>0</v>
      </c>
      <c r="J22" s="585"/>
      <c r="K22" s="585"/>
      <c r="L22" s="463" t="s">
        <v>2196</v>
      </c>
      <c r="M22" s="463"/>
      <c r="N22" s="398">
        <f t="shared" si="2"/>
        <v>209888</v>
      </c>
      <c r="O22" s="415">
        <f t="shared" si="3"/>
        <v>0</v>
      </c>
    </row>
    <row r="23" spans="1:15" ht="76.5" outlineLevel="2" x14ac:dyDescent="0.2">
      <c r="A23" s="463" t="s">
        <v>67</v>
      </c>
      <c r="B23" s="463" t="s">
        <v>2197</v>
      </c>
      <c r="C23" s="463" t="s">
        <v>71</v>
      </c>
      <c r="D23" s="463"/>
      <c r="E23" s="463"/>
      <c r="F23" s="463" t="s">
        <v>2198</v>
      </c>
      <c r="G23" s="463" t="s">
        <v>107</v>
      </c>
      <c r="H23" s="585">
        <v>10500</v>
      </c>
      <c r="I23" s="585">
        <v>0</v>
      </c>
      <c r="J23" s="585"/>
      <c r="K23" s="585"/>
      <c r="L23" s="463" t="s">
        <v>2199</v>
      </c>
      <c r="M23" s="463"/>
      <c r="N23" s="398">
        <f t="shared" si="2"/>
        <v>10500</v>
      </c>
      <c r="O23" s="415">
        <f t="shared" si="3"/>
        <v>0</v>
      </c>
    </row>
    <row r="24" spans="1:15" ht="357" outlineLevel="2" x14ac:dyDescent="0.2">
      <c r="A24" s="463" t="s">
        <v>67</v>
      </c>
      <c r="B24" s="463" t="s">
        <v>2200</v>
      </c>
      <c r="C24" s="463" t="s">
        <v>71</v>
      </c>
      <c r="D24" s="463"/>
      <c r="E24" s="463"/>
      <c r="F24" s="463" t="s">
        <v>2201</v>
      </c>
      <c r="G24" s="463" t="s">
        <v>2202</v>
      </c>
      <c r="H24" s="585">
        <v>438128.02</v>
      </c>
      <c r="I24" s="585">
        <v>0</v>
      </c>
      <c r="J24" s="585"/>
      <c r="K24" s="585"/>
      <c r="L24" s="463" t="s">
        <v>2203</v>
      </c>
      <c r="M24" s="463"/>
      <c r="N24" s="398">
        <f t="shared" si="2"/>
        <v>438128.02</v>
      </c>
      <c r="O24" s="415">
        <f t="shared" si="3"/>
        <v>0</v>
      </c>
    </row>
    <row r="25" spans="1:15" ht="140.25" outlineLevel="2" x14ac:dyDescent="0.2">
      <c r="A25" s="463" t="s">
        <v>67</v>
      </c>
      <c r="B25" s="463" t="s">
        <v>2204</v>
      </c>
      <c r="C25" s="463" t="s">
        <v>71</v>
      </c>
      <c r="D25" s="463"/>
      <c r="E25" s="463"/>
      <c r="F25" s="463" t="s">
        <v>2205</v>
      </c>
      <c r="G25" s="463" t="s">
        <v>1600</v>
      </c>
      <c r="H25" s="585">
        <v>4287</v>
      </c>
      <c r="I25" s="585">
        <v>0</v>
      </c>
      <c r="J25" s="585"/>
      <c r="K25" s="585"/>
      <c r="L25" s="463" t="s">
        <v>2206</v>
      </c>
      <c r="M25" s="463"/>
      <c r="N25" s="398">
        <f t="shared" si="2"/>
        <v>4287</v>
      </c>
      <c r="O25" s="415">
        <f t="shared" si="3"/>
        <v>0</v>
      </c>
    </row>
    <row r="26" spans="1:15" ht="63.75" outlineLevel="2" x14ac:dyDescent="0.2">
      <c r="A26" s="463" t="s">
        <v>67</v>
      </c>
      <c r="B26" s="463" t="s">
        <v>2207</v>
      </c>
      <c r="C26" s="463" t="s">
        <v>71</v>
      </c>
      <c r="D26" s="463"/>
      <c r="E26" s="463"/>
      <c r="F26" s="463" t="s">
        <v>2208</v>
      </c>
      <c r="G26" s="463" t="s">
        <v>81</v>
      </c>
      <c r="H26" s="585">
        <v>25000</v>
      </c>
      <c r="I26" s="585">
        <v>0</v>
      </c>
      <c r="J26" s="585"/>
      <c r="K26" s="585"/>
      <c r="L26" s="463" t="s">
        <v>2209</v>
      </c>
      <c r="M26" s="463"/>
      <c r="N26" s="398">
        <f t="shared" si="2"/>
        <v>25000</v>
      </c>
      <c r="O26" s="415">
        <f t="shared" si="3"/>
        <v>0</v>
      </c>
    </row>
    <row r="27" spans="1:15" ht="127.5" outlineLevel="2" x14ac:dyDescent="0.2">
      <c r="A27" s="463" t="s">
        <v>67</v>
      </c>
      <c r="B27" s="463" t="s">
        <v>2210</v>
      </c>
      <c r="C27" s="463" t="s">
        <v>71</v>
      </c>
      <c r="D27" s="463"/>
      <c r="E27" s="463"/>
      <c r="F27" s="463" t="s">
        <v>2211</v>
      </c>
      <c r="G27" s="463" t="s">
        <v>130</v>
      </c>
      <c r="H27" s="585">
        <v>20000</v>
      </c>
      <c r="I27" s="585">
        <v>0</v>
      </c>
      <c r="J27" s="585"/>
      <c r="K27" s="585"/>
      <c r="L27" s="463" t="s">
        <v>2206</v>
      </c>
      <c r="M27" s="463"/>
      <c r="N27" s="398">
        <f t="shared" si="2"/>
        <v>20000</v>
      </c>
      <c r="O27" s="415">
        <f t="shared" si="3"/>
        <v>0</v>
      </c>
    </row>
    <row r="28" spans="1:15" ht="127.5" outlineLevel="2" x14ac:dyDescent="0.2">
      <c r="A28" s="463" t="s">
        <v>67</v>
      </c>
      <c r="B28" s="463" t="s">
        <v>2212</v>
      </c>
      <c r="C28" s="463" t="s">
        <v>71</v>
      </c>
      <c r="D28" s="463"/>
      <c r="E28" s="463"/>
      <c r="F28" s="463" t="s">
        <v>2213</v>
      </c>
      <c r="G28" s="463" t="s">
        <v>130</v>
      </c>
      <c r="H28" s="585">
        <v>40339</v>
      </c>
      <c r="I28" s="585">
        <v>0</v>
      </c>
      <c r="J28" s="585"/>
      <c r="K28" s="585"/>
      <c r="L28" s="463" t="s">
        <v>2206</v>
      </c>
      <c r="M28" s="463"/>
      <c r="N28" s="398">
        <f t="shared" si="2"/>
        <v>40339</v>
      </c>
      <c r="O28" s="415">
        <f t="shared" si="3"/>
        <v>0</v>
      </c>
    </row>
    <row r="29" spans="1:15" ht="127.5" outlineLevel="2" x14ac:dyDescent="0.2">
      <c r="A29" s="463" t="s">
        <v>67</v>
      </c>
      <c r="B29" s="463" t="s">
        <v>2214</v>
      </c>
      <c r="C29" s="463" t="s">
        <v>71</v>
      </c>
      <c r="D29" s="463"/>
      <c r="E29" s="463"/>
      <c r="F29" s="463" t="s">
        <v>2215</v>
      </c>
      <c r="G29" s="463" t="s">
        <v>130</v>
      </c>
      <c r="H29" s="585">
        <v>40339</v>
      </c>
      <c r="I29" s="585">
        <v>0</v>
      </c>
      <c r="J29" s="585"/>
      <c r="K29" s="585"/>
      <c r="L29" s="463" t="s">
        <v>2206</v>
      </c>
      <c r="M29" s="463"/>
      <c r="N29" s="398">
        <f t="shared" si="2"/>
        <v>40339</v>
      </c>
      <c r="O29" s="415">
        <f t="shared" si="3"/>
        <v>0</v>
      </c>
    </row>
    <row r="30" spans="1:15" ht="127.5" outlineLevel="2" x14ac:dyDescent="0.2">
      <c r="A30" s="463" t="s">
        <v>67</v>
      </c>
      <c r="B30" s="463" t="s">
        <v>2216</v>
      </c>
      <c r="C30" s="463" t="s">
        <v>71</v>
      </c>
      <c r="D30" s="463"/>
      <c r="E30" s="463"/>
      <c r="F30" s="463" t="s">
        <v>2217</v>
      </c>
      <c r="G30" s="463" t="s">
        <v>130</v>
      </c>
      <c r="H30" s="585">
        <v>40339</v>
      </c>
      <c r="I30" s="585">
        <v>0</v>
      </c>
      <c r="J30" s="585"/>
      <c r="K30" s="585"/>
      <c r="L30" s="463" t="s">
        <v>2206</v>
      </c>
      <c r="M30" s="463"/>
      <c r="N30" s="398">
        <f t="shared" si="2"/>
        <v>40339</v>
      </c>
      <c r="O30" s="415">
        <f t="shared" si="3"/>
        <v>0</v>
      </c>
    </row>
    <row r="31" spans="1:15" ht="127.5" outlineLevel="2" x14ac:dyDescent="0.2">
      <c r="A31" s="463" t="s">
        <v>67</v>
      </c>
      <c r="B31" s="463" t="s">
        <v>2218</v>
      </c>
      <c r="C31" s="463" t="s">
        <v>71</v>
      </c>
      <c r="D31" s="463"/>
      <c r="E31" s="463"/>
      <c r="F31" s="463" t="s">
        <v>2219</v>
      </c>
      <c r="G31" s="463" t="s">
        <v>130</v>
      </c>
      <c r="H31" s="585">
        <v>40339</v>
      </c>
      <c r="I31" s="585">
        <v>0</v>
      </c>
      <c r="J31" s="585"/>
      <c r="K31" s="585"/>
      <c r="L31" s="463" t="s">
        <v>2206</v>
      </c>
      <c r="M31" s="463"/>
      <c r="N31" s="398">
        <f t="shared" si="2"/>
        <v>40339</v>
      </c>
      <c r="O31" s="415">
        <f t="shared" si="3"/>
        <v>0</v>
      </c>
    </row>
    <row r="32" spans="1:15" ht="114.75" outlineLevel="2" x14ac:dyDescent="0.2">
      <c r="A32" s="463" t="s">
        <v>67</v>
      </c>
      <c r="B32" s="463" t="s">
        <v>2220</v>
      </c>
      <c r="C32" s="463" t="s">
        <v>71</v>
      </c>
      <c r="D32" s="463"/>
      <c r="E32" s="463"/>
      <c r="F32" s="463" t="s">
        <v>2221</v>
      </c>
      <c r="G32" s="463" t="s">
        <v>130</v>
      </c>
      <c r="H32" s="585">
        <v>40339</v>
      </c>
      <c r="I32" s="585">
        <v>0</v>
      </c>
      <c r="J32" s="585"/>
      <c r="K32" s="585"/>
      <c r="L32" s="463" t="s">
        <v>2206</v>
      </c>
      <c r="M32" s="463"/>
      <c r="N32" s="398">
        <f t="shared" si="2"/>
        <v>40339</v>
      </c>
      <c r="O32" s="415">
        <f t="shared" si="3"/>
        <v>0</v>
      </c>
    </row>
    <row r="33" spans="1:15" ht="127.5" outlineLevel="2" x14ac:dyDescent="0.2">
      <c r="A33" s="463" t="s">
        <v>67</v>
      </c>
      <c r="B33" s="463" t="s">
        <v>2222</v>
      </c>
      <c r="C33" s="463" t="s">
        <v>71</v>
      </c>
      <c r="D33" s="463"/>
      <c r="E33" s="463"/>
      <c r="F33" s="463" t="s">
        <v>2223</v>
      </c>
      <c r="G33" s="463" t="s">
        <v>130</v>
      </c>
      <c r="H33" s="585">
        <v>40339</v>
      </c>
      <c r="I33" s="585">
        <v>0</v>
      </c>
      <c r="J33" s="585"/>
      <c r="K33" s="585"/>
      <c r="L33" s="463" t="s">
        <v>2206</v>
      </c>
      <c r="M33" s="463"/>
      <c r="N33" s="398">
        <f t="shared" si="2"/>
        <v>40339</v>
      </c>
      <c r="O33" s="415">
        <f t="shared" si="3"/>
        <v>0</v>
      </c>
    </row>
    <row r="34" spans="1:15" ht="89.25" outlineLevel="2" x14ac:dyDescent="0.2">
      <c r="A34" s="463" t="s">
        <v>67</v>
      </c>
      <c r="B34" s="463" t="s">
        <v>2224</v>
      </c>
      <c r="C34" s="463" t="s">
        <v>71</v>
      </c>
      <c r="D34" s="463"/>
      <c r="E34" s="463"/>
      <c r="F34" s="463" t="s">
        <v>2225</v>
      </c>
      <c r="G34" s="463" t="s">
        <v>2226</v>
      </c>
      <c r="H34" s="585">
        <v>60000</v>
      </c>
      <c r="I34" s="585">
        <v>0</v>
      </c>
      <c r="J34" s="585"/>
      <c r="K34" s="585"/>
      <c r="L34" s="463" t="s">
        <v>2227</v>
      </c>
      <c r="M34" s="463"/>
      <c r="N34" s="398">
        <f t="shared" si="2"/>
        <v>60000</v>
      </c>
      <c r="O34" s="415">
        <f t="shared" si="3"/>
        <v>0</v>
      </c>
    </row>
    <row r="35" spans="1:15" ht="102" outlineLevel="2" x14ac:dyDescent="0.2">
      <c r="A35" s="463" t="s">
        <v>67</v>
      </c>
      <c r="B35" s="463" t="s">
        <v>2228</v>
      </c>
      <c r="C35" s="463" t="s">
        <v>71</v>
      </c>
      <c r="D35" s="463"/>
      <c r="E35" s="463"/>
      <c r="F35" s="463" t="s">
        <v>2229</v>
      </c>
      <c r="G35" s="463" t="s">
        <v>69</v>
      </c>
      <c r="H35" s="585">
        <v>9000</v>
      </c>
      <c r="I35" s="585">
        <v>0</v>
      </c>
      <c r="J35" s="585"/>
      <c r="K35" s="585"/>
      <c r="L35" s="463" t="s">
        <v>2230</v>
      </c>
      <c r="M35" s="463"/>
      <c r="N35" s="398">
        <f t="shared" si="2"/>
        <v>9000</v>
      </c>
      <c r="O35" s="415">
        <f t="shared" si="3"/>
        <v>0</v>
      </c>
    </row>
    <row r="36" spans="1:15" ht="114.75" outlineLevel="2" x14ac:dyDescent="0.2">
      <c r="A36" s="463" t="s">
        <v>67</v>
      </c>
      <c r="B36" s="463" t="s">
        <v>2231</v>
      </c>
      <c r="C36" s="463" t="s">
        <v>71</v>
      </c>
      <c r="D36" s="463"/>
      <c r="E36" s="463"/>
      <c r="F36" s="463" t="s">
        <v>2232</v>
      </c>
      <c r="G36" s="463" t="s">
        <v>130</v>
      </c>
      <c r="H36" s="585">
        <v>32000</v>
      </c>
      <c r="I36" s="585">
        <v>0</v>
      </c>
      <c r="J36" s="585"/>
      <c r="K36" s="585"/>
      <c r="L36" s="463" t="s">
        <v>2206</v>
      </c>
      <c r="M36" s="463"/>
      <c r="N36" s="398">
        <f t="shared" si="2"/>
        <v>32000</v>
      </c>
      <c r="O36" s="415">
        <f t="shared" si="3"/>
        <v>0</v>
      </c>
    </row>
    <row r="37" spans="1:15" ht="102" outlineLevel="2" x14ac:dyDescent="0.2">
      <c r="A37" s="463" t="s">
        <v>67</v>
      </c>
      <c r="B37" s="463" t="s">
        <v>2233</v>
      </c>
      <c r="C37" s="463" t="s">
        <v>71</v>
      </c>
      <c r="D37" s="463"/>
      <c r="E37" s="463"/>
      <c r="F37" s="463" t="s">
        <v>2234</v>
      </c>
      <c r="G37" s="463" t="s">
        <v>153</v>
      </c>
      <c r="H37" s="585">
        <v>43509</v>
      </c>
      <c r="I37" s="585">
        <v>0</v>
      </c>
      <c r="J37" s="585"/>
      <c r="K37" s="585"/>
      <c r="L37" s="463" t="s">
        <v>2235</v>
      </c>
      <c r="M37" s="463"/>
      <c r="N37" s="398">
        <f t="shared" si="2"/>
        <v>43509</v>
      </c>
      <c r="O37" s="415">
        <f t="shared" si="3"/>
        <v>0</v>
      </c>
    </row>
    <row r="38" spans="1:15" ht="76.5" outlineLevel="2" x14ac:dyDescent="0.2">
      <c r="A38" s="463" t="s">
        <v>67</v>
      </c>
      <c r="B38" s="463" t="s">
        <v>2236</v>
      </c>
      <c r="C38" s="463" t="s">
        <v>71</v>
      </c>
      <c r="D38" s="463"/>
      <c r="E38" s="463"/>
      <c r="F38" s="463" t="s">
        <v>2237</v>
      </c>
      <c r="G38" s="463" t="s">
        <v>79</v>
      </c>
      <c r="H38" s="585">
        <v>21000</v>
      </c>
      <c r="I38" s="585">
        <v>0</v>
      </c>
      <c r="J38" s="585"/>
      <c r="K38" s="585"/>
      <c r="L38" s="463" t="s">
        <v>2238</v>
      </c>
      <c r="M38" s="463"/>
      <c r="N38" s="398">
        <f t="shared" si="2"/>
        <v>21000</v>
      </c>
      <c r="O38" s="415">
        <f t="shared" si="3"/>
        <v>0</v>
      </c>
    </row>
    <row r="39" spans="1:15" ht="127.5" outlineLevel="2" x14ac:dyDescent="0.2">
      <c r="A39" s="463" t="s">
        <v>67</v>
      </c>
      <c r="B39" s="463" t="s">
        <v>2239</v>
      </c>
      <c r="C39" s="463" t="s">
        <v>71</v>
      </c>
      <c r="D39" s="463"/>
      <c r="E39" s="463"/>
      <c r="F39" s="463" t="s">
        <v>2240</v>
      </c>
      <c r="G39" s="463" t="s">
        <v>101</v>
      </c>
      <c r="H39" s="585">
        <v>5000</v>
      </c>
      <c r="I39" s="585">
        <v>0</v>
      </c>
      <c r="J39" s="585"/>
      <c r="K39" s="585"/>
      <c r="L39" s="463" t="s">
        <v>2241</v>
      </c>
      <c r="M39" s="463"/>
      <c r="N39" s="398">
        <f t="shared" si="2"/>
        <v>5000</v>
      </c>
      <c r="O39" s="415">
        <f t="shared" si="3"/>
        <v>0</v>
      </c>
    </row>
    <row r="40" spans="1:15" ht="51" outlineLevel="2" x14ac:dyDescent="0.2">
      <c r="A40" s="463" t="s">
        <v>67</v>
      </c>
      <c r="B40" s="463" t="s">
        <v>2242</v>
      </c>
      <c r="C40" s="463" t="s">
        <v>71</v>
      </c>
      <c r="D40" s="463"/>
      <c r="E40" s="463"/>
      <c r="F40" s="463" t="s">
        <v>2243</v>
      </c>
      <c r="G40" s="463" t="s">
        <v>306</v>
      </c>
      <c r="H40" s="585">
        <v>8700</v>
      </c>
      <c r="I40" s="585">
        <v>0</v>
      </c>
      <c r="J40" s="585"/>
      <c r="K40" s="585"/>
      <c r="L40" s="463" t="s">
        <v>2244</v>
      </c>
      <c r="M40" s="463"/>
      <c r="N40" s="398">
        <f t="shared" si="2"/>
        <v>8700</v>
      </c>
      <c r="O40" s="415">
        <f t="shared" si="3"/>
        <v>0</v>
      </c>
    </row>
    <row r="41" spans="1:15" ht="140.25" outlineLevel="2" x14ac:dyDescent="0.2">
      <c r="A41" s="463" t="s">
        <v>67</v>
      </c>
      <c r="B41" s="463" t="s">
        <v>2245</v>
      </c>
      <c r="C41" s="463" t="s">
        <v>71</v>
      </c>
      <c r="D41" s="463"/>
      <c r="E41" s="463"/>
      <c r="F41" s="463" t="s">
        <v>2246</v>
      </c>
      <c r="G41" s="463" t="s">
        <v>1600</v>
      </c>
      <c r="H41" s="585">
        <v>4287</v>
      </c>
      <c r="I41" s="585">
        <v>0</v>
      </c>
      <c r="J41" s="585"/>
      <c r="K41" s="585"/>
      <c r="L41" s="463" t="s">
        <v>2247</v>
      </c>
      <c r="M41" s="463"/>
      <c r="N41" s="398">
        <f t="shared" si="2"/>
        <v>4287</v>
      </c>
      <c r="O41" s="415">
        <f t="shared" si="3"/>
        <v>0</v>
      </c>
    </row>
    <row r="42" spans="1:15" ht="191.25" outlineLevel="2" x14ac:dyDescent="0.2">
      <c r="A42" s="463" t="s">
        <v>67</v>
      </c>
      <c r="B42" s="463" t="s">
        <v>2248</v>
      </c>
      <c r="C42" s="463" t="s">
        <v>71</v>
      </c>
      <c r="D42" s="463"/>
      <c r="E42" s="463"/>
      <c r="F42" s="463" t="s">
        <v>2249</v>
      </c>
      <c r="G42" s="463" t="s">
        <v>190</v>
      </c>
      <c r="H42" s="585">
        <v>6700</v>
      </c>
      <c r="I42" s="585">
        <v>0</v>
      </c>
      <c r="J42" s="585"/>
      <c r="K42" s="585"/>
      <c r="L42" s="463" t="s">
        <v>2250</v>
      </c>
      <c r="M42" s="463"/>
      <c r="N42" s="398">
        <f t="shared" si="2"/>
        <v>6700</v>
      </c>
      <c r="O42" s="415">
        <f t="shared" si="3"/>
        <v>0</v>
      </c>
    </row>
    <row r="43" spans="1:15" ht="51" outlineLevel="2" x14ac:dyDescent="0.2">
      <c r="A43" s="463" t="s">
        <v>67</v>
      </c>
      <c r="B43" s="463" t="s">
        <v>2251</v>
      </c>
      <c r="C43" s="463" t="s">
        <v>71</v>
      </c>
      <c r="D43" s="463"/>
      <c r="E43" s="463"/>
      <c r="F43" s="463" t="s">
        <v>2252</v>
      </c>
      <c r="G43" s="463" t="s">
        <v>2253</v>
      </c>
      <c r="H43" s="585">
        <v>124000</v>
      </c>
      <c r="I43" s="585">
        <v>0</v>
      </c>
      <c r="J43" s="585"/>
      <c r="K43" s="585"/>
      <c r="L43" s="463" t="s">
        <v>2254</v>
      </c>
      <c r="M43" s="463"/>
      <c r="N43" s="398">
        <f t="shared" si="2"/>
        <v>124000</v>
      </c>
      <c r="O43" s="415">
        <f t="shared" si="3"/>
        <v>0</v>
      </c>
    </row>
    <row r="44" spans="1:15" ht="63.75" outlineLevel="2" x14ac:dyDescent="0.2">
      <c r="A44" s="463" t="s">
        <v>67</v>
      </c>
      <c r="B44" s="463" t="s">
        <v>2255</v>
      </c>
      <c r="C44" s="463" t="s">
        <v>71</v>
      </c>
      <c r="D44" s="463"/>
      <c r="E44" s="463"/>
      <c r="F44" s="463" t="s">
        <v>2256</v>
      </c>
      <c r="G44" s="463" t="s">
        <v>107</v>
      </c>
      <c r="H44" s="585">
        <v>41000</v>
      </c>
      <c r="I44" s="585">
        <v>0</v>
      </c>
      <c r="J44" s="585"/>
      <c r="K44" s="585"/>
      <c r="L44" s="463" t="s">
        <v>1243</v>
      </c>
      <c r="M44" s="463"/>
      <c r="N44" s="398">
        <f t="shared" si="2"/>
        <v>41000</v>
      </c>
      <c r="O44" s="415">
        <f t="shared" si="3"/>
        <v>0</v>
      </c>
    </row>
    <row r="45" spans="1:15" ht="89.25" outlineLevel="2" x14ac:dyDescent="0.2">
      <c r="A45" s="463" t="s">
        <v>67</v>
      </c>
      <c r="B45" s="463" t="s">
        <v>2257</v>
      </c>
      <c r="C45" s="463" t="s">
        <v>71</v>
      </c>
      <c r="D45" s="463"/>
      <c r="E45" s="463"/>
      <c r="F45" s="463" t="s">
        <v>2258</v>
      </c>
      <c r="G45" s="463" t="s">
        <v>153</v>
      </c>
      <c r="H45" s="585">
        <v>243780</v>
      </c>
      <c r="I45" s="585">
        <v>0</v>
      </c>
      <c r="J45" s="585"/>
      <c r="K45" s="585"/>
      <c r="L45" s="463" t="s">
        <v>2259</v>
      </c>
      <c r="M45" s="463"/>
      <c r="N45" s="398">
        <f t="shared" si="2"/>
        <v>243780</v>
      </c>
      <c r="O45" s="415">
        <f t="shared" si="3"/>
        <v>0</v>
      </c>
    </row>
    <row r="46" spans="1:15" ht="51" outlineLevel="2" x14ac:dyDescent="0.2">
      <c r="A46" s="463" t="s">
        <v>67</v>
      </c>
      <c r="B46" s="463" t="s">
        <v>2260</v>
      </c>
      <c r="C46" s="463" t="s">
        <v>71</v>
      </c>
      <c r="D46" s="463"/>
      <c r="E46" s="463"/>
      <c r="F46" s="463" t="s">
        <v>2261</v>
      </c>
      <c r="G46" s="463" t="s">
        <v>2262</v>
      </c>
      <c r="H46" s="585">
        <v>35955.54</v>
      </c>
      <c r="I46" s="585">
        <v>0</v>
      </c>
      <c r="J46" s="585"/>
      <c r="K46" s="585"/>
      <c r="L46" s="463" t="s">
        <v>2263</v>
      </c>
      <c r="M46" s="463"/>
      <c r="N46" s="398">
        <f t="shared" si="2"/>
        <v>35955.54</v>
      </c>
      <c r="O46" s="415">
        <f t="shared" si="3"/>
        <v>0</v>
      </c>
    </row>
    <row r="47" spans="1:15" ht="89.25" outlineLevel="2" x14ac:dyDescent="0.2">
      <c r="A47" s="463" t="s">
        <v>67</v>
      </c>
      <c r="B47" s="463" t="s">
        <v>2264</v>
      </c>
      <c r="C47" s="463" t="s">
        <v>71</v>
      </c>
      <c r="D47" s="463"/>
      <c r="E47" s="463"/>
      <c r="F47" s="463" t="s">
        <v>2265</v>
      </c>
      <c r="G47" s="463" t="s">
        <v>1593</v>
      </c>
      <c r="H47" s="585">
        <v>65000</v>
      </c>
      <c r="I47" s="585">
        <v>0</v>
      </c>
      <c r="J47" s="585"/>
      <c r="K47" s="585"/>
      <c r="L47" s="463" t="s">
        <v>2266</v>
      </c>
      <c r="M47" s="463"/>
      <c r="N47" s="398">
        <f t="shared" si="2"/>
        <v>65000</v>
      </c>
      <c r="O47" s="415">
        <f t="shared" si="3"/>
        <v>0</v>
      </c>
    </row>
    <row r="48" spans="1:15" ht="51" outlineLevel="2" x14ac:dyDescent="0.2">
      <c r="A48" s="463" t="s">
        <v>67</v>
      </c>
      <c r="B48" s="463" t="s">
        <v>2267</v>
      </c>
      <c r="C48" s="463" t="s">
        <v>71</v>
      </c>
      <c r="D48" s="463"/>
      <c r="E48" s="463"/>
      <c r="F48" s="463" t="s">
        <v>2268</v>
      </c>
      <c r="G48" s="463" t="s">
        <v>81</v>
      </c>
      <c r="H48" s="585">
        <v>40000</v>
      </c>
      <c r="I48" s="585">
        <v>0</v>
      </c>
      <c r="J48" s="585"/>
      <c r="K48" s="585"/>
      <c r="L48" s="463" t="s">
        <v>2269</v>
      </c>
      <c r="M48" s="463"/>
      <c r="N48" s="398">
        <f t="shared" si="2"/>
        <v>40000</v>
      </c>
      <c r="O48" s="415">
        <f t="shared" si="3"/>
        <v>0</v>
      </c>
    </row>
    <row r="49" spans="1:15" ht="25.5" outlineLevel="1" x14ac:dyDescent="0.2">
      <c r="A49" s="586" t="s">
        <v>94</v>
      </c>
      <c r="B49" s="587">
        <f>COUNTA(B2:B48)</f>
        <v>46</v>
      </c>
      <c r="C49" s="587"/>
      <c r="D49" s="587"/>
      <c r="E49" s="587"/>
      <c r="F49" s="587"/>
      <c r="G49" s="587"/>
      <c r="H49" s="588">
        <f>SUBTOTAL(9,H2:H48)</f>
        <v>5928517.5599999996</v>
      </c>
      <c r="I49" s="588">
        <f>SUBTOTAL(9,I2:I48)</f>
        <v>0</v>
      </c>
      <c r="J49" s="588">
        <f>SUBTOTAL(9,J2:J48)</f>
        <v>0</v>
      </c>
      <c r="K49" s="597">
        <f>SUBTOTAL(9,K2:K48)</f>
        <v>0</v>
      </c>
      <c r="L49" s="587"/>
      <c r="M49" s="587"/>
      <c r="N49" s="589">
        <f>SUBTOTAL(9,N2:N48)</f>
        <v>5928517.5599999996</v>
      </c>
      <c r="O49" s="589">
        <f>SUBTOTAL(9,O2:O48)</f>
        <v>0</v>
      </c>
    </row>
    <row r="50" spans="1:15" ht="38.25" outlineLevel="2" x14ac:dyDescent="0.2">
      <c r="A50" s="463" t="s">
        <v>75</v>
      </c>
      <c r="B50" s="463" t="s">
        <v>2270</v>
      </c>
      <c r="C50" s="463"/>
      <c r="D50" s="463" t="s">
        <v>76</v>
      </c>
      <c r="E50" s="463"/>
      <c r="F50" s="463" t="s">
        <v>2271</v>
      </c>
      <c r="G50" s="463" t="s">
        <v>1305</v>
      </c>
      <c r="H50" s="585">
        <v>1000</v>
      </c>
      <c r="I50" s="585">
        <v>0</v>
      </c>
      <c r="J50" s="585"/>
      <c r="K50" s="585"/>
      <c r="L50" s="463" t="s">
        <v>2272</v>
      </c>
      <c r="M50" s="463"/>
      <c r="N50" s="398">
        <f t="shared" si="2"/>
        <v>1000</v>
      </c>
      <c r="O50" s="415">
        <f t="shared" si="3"/>
        <v>0</v>
      </c>
    </row>
    <row r="51" spans="1:15" ht="114.75" outlineLevel="2" x14ac:dyDescent="0.2">
      <c r="A51" s="463" t="s">
        <v>75</v>
      </c>
      <c r="B51" s="463" t="s">
        <v>2273</v>
      </c>
      <c r="C51" s="463"/>
      <c r="D51" s="463" t="s">
        <v>76</v>
      </c>
      <c r="E51" s="463"/>
      <c r="F51" s="463" t="s">
        <v>2274</v>
      </c>
      <c r="G51" s="463" t="s">
        <v>69</v>
      </c>
      <c r="H51" s="585">
        <v>7000</v>
      </c>
      <c r="I51" s="585">
        <v>0</v>
      </c>
      <c r="J51" s="585"/>
      <c r="K51" s="585"/>
      <c r="L51" s="463" t="s">
        <v>2275</v>
      </c>
      <c r="M51" s="463"/>
      <c r="N51" s="398">
        <f t="shared" si="2"/>
        <v>7000</v>
      </c>
      <c r="O51" s="415">
        <f t="shared" si="3"/>
        <v>0</v>
      </c>
    </row>
    <row r="52" spans="1:15" ht="38.25" outlineLevel="2" x14ac:dyDescent="0.2">
      <c r="A52" s="463" t="s">
        <v>75</v>
      </c>
      <c r="B52" s="463" t="s">
        <v>2276</v>
      </c>
      <c r="C52" s="463"/>
      <c r="D52" s="463" t="s">
        <v>76</v>
      </c>
      <c r="E52" s="463"/>
      <c r="F52" s="463" t="s">
        <v>2277</v>
      </c>
      <c r="G52" s="463" t="s">
        <v>2278</v>
      </c>
      <c r="H52" s="585">
        <v>1800</v>
      </c>
      <c r="I52" s="585">
        <v>0</v>
      </c>
      <c r="J52" s="585"/>
      <c r="K52" s="585"/>
      <c r="L52" s="463" t="s">
        <v>2279</v>
      </c>
      <c r="M52" s="463"/>
      <c r="N52" s="398">
        <f t="shared" si="2"/>
        <v>1800</v>
      </c>
      <c r="O52" s="415">
        <f t="shared" si="3"/>
        <v>0</v>
      </c>
    </row>
    <row r="53" spans="1:15" ht="63.75" outlineLevel="2" x14ac:dyDescent="0.2">
      <c r="A53" s="463" t="s">
        <v>75</v>
      </c>
      <c r="B53" s="463" t="s">
        <v>2280</v>
      </c>
      <c r="C53" s="463"/>
      <c r="D53" s="463" t="s">
        <v>76</v>
      </c>
      <c r="E53" s="463"/>
      <c r="F53" s="463" t="s">
        <v>2281</v>
      </c>
      <c r="G53" s="463" t="s">
        <v>69</v>
      </c>
      <c r="H53" s="585">
        <v>9000</v>
      </c>
      <c r="I53" s="585">
        <v>0</v>
      </c>
      <c r="J53" s="585"/>
      <c r="K53" s="585"/>
      <c r="L53" s="463" t="s">
        <v>2282</v>
      </c>
      <c r="M53" s="463"/>
      <c r="N53" s="398">
        <f t="shared" si="2"/>
        <v>9000</v>
      </c>
      <c r="O53" s="415">
        <f t="shared" si="3"/>
        <v>0</v>
      </c>
    </row>
    <row r="54" spans="1:15" ht="76.5" outlineLevel="2" x14ac:dyDescent="0.2">
      <c r="A54" s="463" t="s">
        <v>75</v>
      </c>
      <c r="B54" s="463" t="s">
        <v>2283</v>
      </c>
      <c r="C54" s="463"/>
      <c r="D54" s="463" t="s">
        <v>76</v>
      </c>
      <c r="E54" s="463"/>
      <c r="F54" s="463" t="s">
        <v>2284</v>
      </c>
      <c r="G54" s="463" t="s">
        <v>2285</v>
      </c>
      <c r="H54" s="585">
        <v>2295</v>
      </c>
      <c r="I54" s="585">
        <v>0</v>
      </c>
      <c r="J54" s="585"/>
      <c r="K54" s="585"/>
      <c r="L54" s="463" t="s">
        <v>2286</v>
      </c>
      <c r="M54" s="463"/>
      <c r="N54" s="398">
        <f t="shared" si="2"/>
        <v>2295</v>
      </c>
      <c r="O54" s="415">
        <f t="shared" si="3"/>
        <v>0</v>
      </c>
    </row>
    <row r="55" spans="1:15" ht="38.25" outlineLevel="2" x14ac:dyDescent="0.2">
      <c r="A55" s="463" t="s">
        <v>75</v>
      </c>
      <c r="B55" s="463" t="s">
        <v>2287</v>
      </c>
      <c r="C55" s="463"/>
      <c r="D55" s="463" t="s">
        <v>76</v>
      </c>
      <c r="E55" s="463"/>
      <c r="F55" s="463" t="s">
        <v>2288</v>
      </c>
      <c r="G55" s="463" t="s">
        <v>2289</v>
      </c>
      <c r="H55" s="585">
        <v>25000</v>
      </c>
      <c r="I55" s="585">
        <v>0</v>
      </c>
      <c r="J55" s="585"/>
      <c r="K55" s="585"/>
      <c r="L55" s="463" t="s">
        <v>2290</v>
      </c>
      <c r="M55" s="463"/>
      <c r="N55" s="398">
        <f t="shared" si="2"/>
        <v>25000</v>
      </c>
      <c r="O55" s="415">
        <f t="shared" si="3"/>
        <v>0</v>
      </c>
    </row>
    <row r="56" spans="1:15" ht="38.25" outlineLevel="2" x14ac:dyDescent="0.2">
      <c r="A56" s="463" t="s">
        <v>75</v>
      </c>
      <c r="B56" s="463" t="s">
        <v>2291</v>
      </c>
      <c r="C56" s="463"/>
      <c r="D56" s="463" t="s">
        <v>76</v>
      </c>
      <c r="E56" s="463"/>
      <c r="F56" s="463" t="s">
        <v>2292</v>
      </c>
      <c r="G56" s="463" t="s">
        <v>2293</v>
      </c>
      <c r="H56" s="585">
        <v>25000</v>
      </c>
      <c r="I56" s="585">
        <v>0</v>
      </c>
      <c r="J56" s="585"/>
      <c r="K56" s="585"/>
      <c r="L56" s="463" t="s">
        <v>2294</v>
      </c>
      <c r="M56" s="463"/>
      <c r="N56" s="398">
        <f t="shared" si="2"/>
        <v>25000</v>
      </c>
      <c r="O56" s="415">
        <f t="shared" si="3"/>
        <v>0</v>
      </c>
    </row>
    <row r="57" spans="1:15" ht="140.25" outlineLevel="2" x14ac:dyDescent="0.2">
      <c r="A57" s="463" t="s">
        <v>75</v>
      </c>
      <c r="B57" s="463" t="s">
        <v>2295</v>
      </c>
      <c r="C57" s="463"/>
      <c r="D57" s="463" t="s">
        <v>76</v>
      </c>
      <c r="E57" s="463"/>
      <c r="F57" s="463" t="s">
        <v>2296</v>
      </c>
      <c r="G57" s="463" t="s">
        <v>157</v>
      </c>
      <c r="H57" s="585">
        <v>48000</v>
      </c>
      <c r="I57" s="585">
        <v>0</v>
      </c>
      <c r="J57" s="585"/>
      <c r="K57" s="585"/>
      <c r="L57" s="463" t="s">
        <v>2297</v>
      </c>
      <c r="M57" s="463"/>
      <c r="N57" s="398">
        <f t="shared" si="2"/>
        <v>48000</v>
      </c>
      <c r="O57" s="415">
        <f t="shared" si="3"/>
        <v>0</v>
      </c>
    </row>
    <row r="58" spans="1:15" ht="165.75" outlineLevel="2" x14ac:dyDescent="0.2">
      <c r="A58" s="463" t="s">
        <v>75</v>
      </c>
      <c r="B58" s="463" t="s">
        <v>2298</v>
      </c>
      <c r="C58" s="463"/>
      <c r="D58" s="463" t="s">
        <v>76</v>
      </c>
      <c r="E58" s="463"/>
      <c r="F58" s="463" t="s">
        <v>2299</v>
      </c>
      <c r="G58" s="463" t="s">
        <v>69</v>
      </c>
      <c r="H58" s="585">
        <v>85000</v>
      </c>
      <c r="I58" s="585">
        <v>0</v>
      </c>
      <c r="J58" s="585"/>
      <c r="K58" s="585"/>
      <c r="L58" s="463" t="s">
        <v>427</v>
      </c>
      <c r="M58" s="463"/>
      <c r="N58" s="398">
        <f t="shared" si="2"/>
        <v>85000</v>
      </c>
      <c r="O58" s="415">
        <f t="shared" si="3"/>
        <v>0</v>
      </c>
    </row>
    <row r="59" spans="1:15" ht="63.75" outlineLevel="2" x14ac:dyDescent="0.2">
      <c r="A59" s="463" t="s">
        <v>75</v>
      </c>
      <c r="B59" s="463" t="s">
        <v>2300</v>
      </c>
      <c r="C59" s="463"/>
      <c r="D59" s="463" t="s">
        <v>76</v>
      </c>
      <c r="E59" s="463"/>
      <c r="F59" s="463" t="s">
        <v>2301</v>
      </c>
      <c r="G59" s="463" t="s">
        <v>2302</v>
      </c>
      <c r="H59" s="585">
        <v>400000</v>
      </c>
      <c r="I59" s="585">
        <v>0</v>
      </c>
      <c r="J59" s="585"/>
      <c r="K59" s="585"/>
      <c r="L59" s="463" t="s">
        <v>2303</v>
      </c>
      <c r="M59" s="463"/>
      <c r="N59" s="398">
        <f t="shared" si="2"/>
        <v>400000</v>
      </c>
      <c r="O59" s="415">
        <f t="shared" si="3"/>
        <v>0</v>
      </c>
    </row>
    <row r="60" spans="1:15" ht="38.25" outlineLevel="2" x14ac:dyDescent="0.2">
      <c r="A60" s="463" t="s">
        <v>75</v>
      </c>
      <c r="B60" s="463" t="s">
        <v>2304</v>
      </c>
      <c r="C60" s="463"/>
      <c r="D60" s="463" t="s">
        <v>76</v>
      </c>
      <c r="E60" s="463"/>
      <c r="F60" s="463" t="s">
        <v>2305</v>
      </c>
      <c r="G60" s="463" t="s">
        <v>184</v>
      </c>
      <c r="H60" s="585"/>
      <c r="I60" s="585">
        <v>8337.4500000000007</v>
      </c>
      <c r="J60" s="585"/>
      <c r="K60" s="585">
        <v>16500</v>
      </c>
      <c r="L60" s="463" t="s">
        <v>2306</v>
      </c>
      <c r="M60" s="463"/>
      <c r="N60" s="398">
        <f t="shared" si="2"/>
        <v>8337.4500000000007</v>
      </c>
      <c r="O60" s="415">
        <f t="shared" si="3"/>
        <v>8162.5499999999993</v>
      </c>
    </row>
    <row r="61" spans="1:15" ht="38.25" outlineLevel="2" x14ac:dyDescent="0.2">
      <c r="A61" s="463" t="s">
        <v>75</v>
      </c>
      <c r="B61" s="463" t="s">
        <v>2307</v>
      </c>
      <c r="C61" s="463"/>
      <c r="D61" s="463" t="s">
        <v>76</v>
      </c>
      <c r="E61" s="463"/>
      <c r="F61" s="463" t="s">
        <v>2308</v>
      </c>
      <c r="G61" s="463" t="s">
        <v>69</v>
      </c>
      <c r="H61" s="585">
        <v>35000</v>
      </c>
      <c r="I61" s="585">
        <v>0</v>
      </c>
      <c r="J61" s="585"/>
      <c r="K61" s="585"/>
      <c r="L61" s="463" t="s">
        <v>2309</v>
      </c>
      <c r="M61" s="463"/>
      <c r="N61" s="398">
        <f t="shared" si="2"/>
        <v>35000</v>
      </c>
      <c r="O61" s="415">
        <f t="shared" si="3"/>
        <v>0</v>
      </c>
    </row>
    <row r="62" spans="1:15" ht="38.25" outlineLevel="2" x14ac:dyDescent="0.2">
      <c r="A62" s="463" t="s">
        <v>75</v>
      </c>
      <c r="B62" s="463" t="s">
        <v>2310</v>
      </c>
      <c r="C62" s="463"/>
      <c r="D62" s="463" t="s">
        <v>76</v>
      </c>
      <c r="E62" s="463"/>
      <c r="F62" s="463" t="s">
        <v>2311</v>
      </c>
      <c r="G62" s="463" t="s">
        <v>2312</v>
      </c>
      <c r="H62" s="585">
        <v>20000</v>
      </c>
      <c r="I62" s="585">
        <v>0</v>
      </c>
      <c r="J62" s="585"/>
      <c r="K62" s="585"/>
      <c r="L62" s="463" t="s">
        <v>2313</v>
      </c>
      <c r="M62" s="463"/>
      <c r="N62" s="398">
        <f t="shared" si="2"/>
        <v>20000</v>
      </c>
      <c r="O62" s="415">
        <f t="shared" si="3"/>
        <v>0</v>
      </c>
    </row>
    <row r="63" spans="1:15" ht="267.75" outlineLevel="2" x14ac:dyDescent="0.2">
      <c r="A63" s="463" t="s">
        <v>75</v>
      </c>
      <c r="B63" s="463" t="s">
        <v>2314</v>
      </c>
      <c r="C63" s="463"/>
      <c r="D63" s="463" t="s">
        <v>76</v>
      </c>
      <c r="E63" s="463"/>
      <c r="F63" s="463" t="s">
        <v>2315</v>
      </c>
      <c r="G63" s="463" t="s">
        <v>2316</v>
      </c>
      <c r="H63" s="585">
        <v>90000</v>
      </c>
      <c r="I63" s="585">
        <v>0</v>
      </c>
      <c r="J63" s="585"/>
      <c r="K63" s="585"/>
      <c r="L63" s="463" t="s">
        <v>2317</v>
      </c>
      <c r="M63" s="463"/>
      <c r="N63" s="398">
        <f t="shared" si="2"/>
        <v>90000</v>
      </c>
      <c r="O63" s="415">
        <f t="shared" si="3"/>
        <v>0</v>
      </c>
    </row>
    <row r="64" spans="1:15" ht="114.75" outlineLevel="2" x14ac:dyDescent="0.2">
      <c r="A64" s="463" t="s">
        <v>75</v>
      </c>
      <c r="B64" s="463" t="s">
        <v>2318</v>
      </c>
      <c r="C64" s="463"/>
      <c r="D64" s="463" t="s">
        <v>77</v>
      </c>
      <c r="E64" s="463"/>
      <c r="F64" s="463" t="s">
        <v>2319</v>
      </c>
      <c r="G64" s="463" t="s">
        <v>130</v>
      </c>
      <c r="H64" s="585">
        <v>10000</v>
      </c>
      <c r="I64" s="585">
        <v>0</v>
      </c>
      <c r="J64" s="585"/>
      <c r="K64" s="585"/>
      <c r="L64" s="463" t="s">
        <v>2320</v>
      </c>
      <c r="M64" s="463"/>
      <c r="N64" s="398">
        <f t="shared" si="2"/>
        <v>10000</v>
      </c>
      <c r="O64" s="415">
        <f t="shared" si="3"/>
        <v>0</v>
      </c>
    </row>
    <row r="65" spans="1:15" ht="114.75" outlineLevel="2" x14ac:dyDescent="0.2">
      <c r="A65" s="463" t="s">
        <v>75</v>
      </c>
      <c r="B65" s="463" t="s">
        <v>2321</v>
      </c>
      <c r="C65" s="463"/>
      <c r="D65" s="463" t="s">
        <v>77</v>
      </c>
      <c r="E65" s="463"/>
      <c r="F65" s="463" t="s">
        <v>2322</v>
      </c>
      <c r="G65" s="463" t="s">
        <v>130</v>
      </c>
      <c r="H65" s="585">
        <v>10000</v>
      </c>
      <c r="I65" s="585">
        <v>0</v>
      </c>
      <c r="J65" s="585"/>
      <c r="K65" s="585"/>
      <c r="L65" s="463" t="s">
        <v>2323</v>
      </c>
      <c r="M65" s="463"/>
      <c r="N65" s="398">
        <f t="shared" si="2"/>
        <v>10000</v>
      </c>
      <c r="O65" s="415">
        <f t="shared" si="3"/>
        <v>0</v>
      </c>
    </row>
    <row r="66" spans="1:15" ht="114.75" outlineLevel="2" x14ac:dyDescent="0.2">
      <c r="A66" s="463" t="s">
        <v>75</v>
      </c>
      <c r="B66" s="463" t="s">
        <v>2324</v>
      </c>
      <c r="C66" s="463"/>
      <c r="D66" s="463" t="s">
        <v>77</v>
      </c>
      <c r="E66" s="463"/>
      <c r="F66" s="463" t="s">
        <v>2325</v>
      </c>
      <c r="G66" s="463" t="s">
        <v>130</v>
      </c>
      <c r="H66" s="585">
        <v>10000</v>
      </c>
      <c r="I66" s="585">
        <v>0</v>
      </c>
      <c r="J66" s="585"/>
      <c r="K66" s="585"/>
      <c r="L66" s="463" t="s">
        <v>2326</v>
      </c>
      <c r="M66" s="463"/>
      <c r="N66" s="398">
        <f t="shared" si="2"/>
        <v>10000</v>
      </c>
      <c r="O66" s="415">
        <f t="shared" si="3"/>
        <v>0</v>
      </c>
    </row>
    <row r="67" spans="1:15" ht="114.75" outlineLevel="2" x14ac:dyDescent="0.2">
      <c r="A67" s="463" t="s">
        <v>75</v>
      </c>
      <c r="B67" s="463" t="s">
        <v>2327</v>
      </c>
      <c r="C67" s="463"/>
      <c r="D67" s="463" t="s">
        <v>77</v>
      </c>
      <c r="E67" s="463"/>
      <c r="F67" s="463" t="s">
        <v>2328</v>
      </c>
      <c r="G67" s="463" t="s">
        <v>130</v>
      </c>
      <c r="H67" s="585">
        <v>10000</v>
      </c>
      <c r="I67" s="585">
        <v>0</v>
      </c>
      <c r="J67" s="585"/>
      <c r="K67" s="585"/>
      <c r="L67" s="463" t="s">
        <v>2329</v>
      </c>
      <c r="M67" s="463"/>
      <c r="N67" s="398">
        <f t="shared" si="2"/>
        <v>10000</v>
      </c>
      <c r="O67" s="415">
        <f t="shared" si="3"/>
        <v>0</v>
      </c>
    </row>
    <row r="68" spans="1:15" ht="114.75" outlineLevel="2" x14ac:dyDescent="0.2">
      <c r="A68" s="463" t="s">
        <v>75</v>
      </c>
      <c r="B68" s="463" t="s">
        <v>2330</v>
      </c>
      <c r="C68" s="463"/>
      <c r="D68" s="463" t="s">
        <v>77</v>
      </c>
      <c r="E68" s="463"/>
      <c r="F68" s="463" t="s">
        <v>2331</v>
      </c>
      <c r="G68" s="463" t="s">
        <v>130</v>
      </c>
      <c r="H68" s="585">
        <v>10000</v>
      </c>
      <c r="I68" s="585">
        <v>0</v>
      </c>
      <c r="J68" s="585"/>
      <c r="K68" s="585"/>
      <c r="L68" s="463" t="s">
        <v>2332</v>
      </c>
      <c r="M68" s="463"/>
      <c r="N68" s="398">
        <f t="shared" ref="N68:N131" si="4">SUM(H68:I68)</f>
        <v>10000</v>
      </c>
      <c r="O68" s="415">
        <f t="shared" ref="O68:O131" si="5">IF((J68+K68)&gt;0,(J68+K68)-N68,0)</f>
        <v>0</v>
      </c>
    </row>
    <row r="69" spans="1:15" ht="102" outlineLevel="2" x14ac:dyDescent="0.2">
      <c r="A69" s="463" t="s">
        <v>75</v>
      </c>
      <c r="B69" s="463" t="s">
        <v>2333</v>
      </c>
      <c r="C69" s="463"/>
      <c r="D69" s="463" t="s">
        <v>77</v>
      </c>
      <c r="E69" s="463"/>
      <c r="F69" s="463" t="s">
        <v>2334</v>
      </c>
      <c r="G69" s="463" t="s">
        <v>130</v>
      </c>
      <c r="H69" s="585">
        <v>10000</v>
      </c>
      <c r="I69" s="585">
        <v>0</v>
      </c>
      <c r="J69" s="585"/>
      <c r="K69" s="585"/>
      <c r="L69" s="463" t="s">
        <v>2335</v>
      </c>
      <c r="M69" s="463"/>
      <c r="N69" s="398">
        <f t="shared" si="4"/>
        <v>10000</v>
      </c>
      <c r="O69" s="415">
        <f t="shared" si="5"/>
        <v>0</v>
      </c>
    </row>
    <row r="70" spans="1:15" ht="114.75" outlineLevel="2" x14ac:dyDescent="0.2">
      <c r="A70" s="463" t="s">
        <v>75</v>
      </c>
      <c r="B70" s="463" t="s">
        <v>2336</v>
      </c>
      <c r="C70" s="463"/>
      <c r="D70" s="463" t="s">
        <v>77</v>
      </c>
      <c r="E70" s="463"/>
      <c r="F70" s="463" t="s">
        <v>2337</v>
      </c>
      <c r="G70" s="463" t="s">
        <v>130</v>
      </c>
      <c r="H70" s="585">
        <v>10000</v>
      </c>
      <c r="I70" s="585">
        <v>0</v>
      </c>
      <c r="J70" s="585"/>
      <c r="K70" s="585"/>
      <c r="L70" s="463" t="s">
        <v>2338</v>
      </c>
      <c r="M70" s="463"/>
      <c r="N70" s="398">
        <f t="shared" si="4"/>
        <v>10000</v>
      </c>
      <c r="O70" s="415">
        <f t="shared" si="5"/>
        <v>0</v>
      </c>
    </row>
    <row r="71" spans="1:15" ht="63.75" outlineLevel="2" x14ac:dyDescent="0.2">
      <c r="A71" s="463" t="s">
        <v>75</v>
      </c>
      <c r="B71" s="463" t="s">
        <v>2339</v>
      </c>
      <c r="C71" s="463"/>
      <c r="D71" s="463" t="s">
        <v>77</v>
      </c>
      <c r="E71" s="463"/>
      <c r="F71" s="463" t="s">
        <v>2340</v>
      </c>
      <c r="G71" s="463" t="s">
        <v>2253</v>
      </c>
      <c r="H71" s="585">
        <v>15000</v>
      </c>
      <c r="I71" s="585">
        <v>0</v>
      </c>
      <c r="J71" s="585"/>
      <c r="K71" s="585"/>
      <c r="L71" s="463" t="s">
        <v>2341</v>
      </c>
      <c r="M71" s="463"/>
      <c r="N71" s="398">
        <f t="shared" si="4"/>
        <v>15000</v>
      </c>
      <c r="O71" s="415">
        <f t="shared" si="5"/>
        <v>0</v>
      </c>
    </row>
    <row r="72" spans="1:15" ht="114.75" outlineLevel="2" x14ac:dyDescent="0.2">
      <c r="A72" s="463" t="s">
        <v>75</v>
      </c>
      <c r="B72" s="463" t="s">
        <v>2342</v>
      </c>
      <c r="C72" s="463"/>
      <c r="D72" s="463" t="s">
        <v>77</v>
      </c>
      <c r="E72" s="463"/>
      <c r="F72" s="463" t="s">
        <v>2343</v>
      </c>
      <c r="G72" s="463" t="s">
        <v>1600</v>
      </c>
      <c r="H72" s="585">
        <v>16447</v>
      </c>
      <c r="I72" s="585">
        <v>0</v>
      </c>
      <c r="J72" s="585"/>
      <c r="K72" s="585"/>
      <c r="L72" s="463" t="s">
        <v>1054</v>
      </c>
      <c r="M72" s="463"/>
      <c r="N72" s="398">
        <f t="shared" si="4"/>
        <v>16447</v>
      </c>
      <c r="O72" s="415">
        <f t="shared" si="5"/>
        <v>0</v>
      </c>
    </row>
    <row r="73" spans="1:15" ht="63.75" outlineLevel="2" x14ac:dyDescent="0.2">
      <c r="A73" s="463" t="s">
        <v>75</v>
      </c>
      <c r="B73" s="463" t="s">
        <v>2344</v>
      </c>
      <c r="C73" s="463"/>
      <c r="D73" s="463" t="s">
        <v>77</v>
      </c>
      <c r="E73" s="463"/>
      <c r="F73" s="463" t="s">
        <v>2345</v>
      </c>
      <c r="G73" s="463" t="s">
        <v>2253</v>
      </c>
      <c r="H73" s="585">
        <v>17000</v>
      </c>
      <c r="I73" s="585">
        <v>0</v>
      </c>
      <c r="J73" s="585"/>
      <c r="K73" s="585"/>
      <c r="L73" s="463" t="s">
        <v>2346</v>
      </c>
      <c r="M73" s="463"/>
      <c r="N73" s="398">
        <f t="shared" si="4"/>
        <v>17000</v>
      </c>
      <c r="O73" s="415">
        <f t="shared" si="5"/>
        <v>0</v>
      </c>
    </row>
    <row r="74" spans="1:15" ht="51" outlineLevel="2" x14ac:dyDescent="0.2">
      <c r="A74" s="463" t="s">
        <v>75</v>
      </c>
      <c r="B74" s="463" t="s">
        <v>2347</v>
      </c>
      <c r="C74" s="463"/>
      <c r="D74" s="463" t="s">
        <v>77</v>
      </c>
      <c r="E74" s="463"/>
      <c r="F74" s="463" t="s">
        <v>2348</v>
      </c>
      <c r="G74" s="463" t="s">
        <v>2253</v>
      </c>
      <c r="H74" s="585">
        <v>1170</v>
      </c>
      <c r="I74" s="585">
        <v>0</v>
      </c>
      <c r="J74" s="585"/>
      <c r="K74" s="585"/>
      <c r="L74" s="463" t="s">
        <v>2349</v>
      </c>
      <c r="M74" s="463"/>
      <c r="N74" s="398">
        <f t="shared" si="4"/>
        <v>1170</v>
      </c>
      <c r="O74" s="415">
        <f t="shared" si="5"/>
        <v>0</v>
      </c>
    </row>
    <row r="75" spans="1:15" ht="51" outlineLevel="2" x14ac:dyDescent="0.2">
      <c r="A75" s="463" t="s">
        <v>75</v>
      </c>
      <c r="B75" s="463" t="s">
        <v>2350</v>
      </c>
      <c r="C75" s="463"/>
      <c r="D75" s="463" t="s">
        <v>77</v>
      </c>
      <c r="E75" s="463"/>
      <c r="F75" s="463" t="s">
        <v>2351</v>
      </c>
      <c r="G75" s="463" t="s">
        <v>2253</v>
      </c>
      <c r="H75" s="585">
        <v>12000</v>
      </c>
      <c r="I75" s="585">
        <v>0</v>
      </c>
      <c r="J75" s="585"/>
      <c r="K75" s="585"/>
      <c r="L75" s="463" t="s">
        <v>2352</v>
      </c>
      <c r="M75" s="463"/>
      <c r="N75" s="398">
        <f t="shared" si="4"/>
        <v>12000</v>
      </c>
      <c r="O75" s="415">
        <f t="shared" si="5"/>
        <v>0</v>
      </c>
    </row>
    <row r="76" spans="1:15" ht="76.5" outlineLevel="2" x14ac:dyDescent="0.2">
      <c r="A76" s="463" t="s">
        <v>75</v>
      </c>
      <c r="B76" s="463" t="s">
        <v>2353</v>
      </c>
      <c r="C76" s="463"/>
      <c r="D76" s="463" t="s">
        <v>77</v>
      </c>
      <c r="E76" s="463"/>
      <c r="F76" s="463" t="s">
        <v>2354</v>
      </c>
      <c r="G76" s="463" t="s">
        <v>2355</v>
      </c>
      <c r="H76" s="585">
        <v>7039.5</v>
      </c>
      <c r="I76" s="585">
        <v>0</v>
      </c>
      <c r="J76" s="585"/>
      <c r="K76" s="585"/>
      <c r="L76" s="463" t="s">
        <v>2356</v>
      </c>
      <c r="M76" s="463"/>
      <c r="N76" s="398">
        <f t="shared" si="4"/>
        <v>7039.5</v>
      </c>
      <c r="O76" s="415">
        <f t="shared" si="5"/>
        <v>0</v>
      </c>
    </row>
    <row r="77" spans="1:15" ht="63.75" outlineLevel="2" x14ac:dyDescent="0.2">
      <c r="A77" s="463" t="s">
        <v>75</v>
      </c>
      <c r="B77" s="463" t="s">
        <v>2357</v>
      </c>
      <c r="C77" s="463"/>
      <c r="D77" s="463" t="s">
        <v>77</v>
      </c>
      <c r="E77" s="463"/>
      <c r="F77" s="463" t="s">
        <v>2358</v>
      </c>
      <c r="G77" s="463" t="s">
        <v>2355</v>
      </c>
      <c r="H77" s="585">
        <v>7183.66</v>
      </c>
      <c r="I77" s="585">
        <v>0</v>
      </c>
      <c r="J77" s="585"/>
      <c r="K77" s="585"/>
      <c r="L77" s="463" t="s">
        <v>2359</v>
      </c>
      <c r="M77" s="463"/>
      <c r="N77" s="398">
        <f t="shared" si="4"/>
        <v>7183.66</v>
      </c>
      <c r="O77" s="415">
        <f t="shared" si="5"/>
        <v>0</v>
      </c>
    </row>
    <row r="78" spans="1:15" ht="63.75" outlineLevel="2" x14ac:dyDescent="0.2">
      <c r="A78" s="463" t="s">
        <v>75</v>
      </c>
      <c r="B78" s="463" t="s">
        <v>2360</v>
      </c>
      <c r="C78" s="463"/>
      <c r="D78" s="463" t="s">
        <v>77</v>
      </c>
      <c r="E78" s="463"/>
      <c r="F78" s="463" t="s">
        <v>2361</v>
      </c>
      <c r="G78" s="463" t="s">
        <v>2253</v>
      </c>
      <c r="H78" s="585">
        <v>18900</v>
      </c>
      <c r="I78" s="585">
        <v>0</v>
      </c>
      <c r="J78" s="585"/>
      <c r="K78" s="585"/>
      <c r="L78" s="463" t="s">
        <v>2362</v>
      </c>
      <c r="M78" s="463"/>
      <c r="N78" s="398">
        <f t="shared" si="4"/>
        <v>18900</v>
      </c>
      <c r="O78" s="415">
        <f t="shared" si="5"/>
        <v>0</v>
      </c>
    </row>
    <row r="79" spans="1:15" ht="76.5" outlineLevel="2" x14ac:dyDescent="0.2">
      <c r="A79" s="463" t="s">
        <v>75</v>
      </c>
      <c r="B79" s="463" t="s">
        <v>2363</v>
      </c>
      <c r="C79" s="463"/>
      <c r="D79" s="463" t="s">
        <v>77</v>
      </c>
      <c r="E79" s="463"/>
      <c r="F79" s="463" t="s">
        <v>2364</v>
      </c>
      <c r="G79" s="463" t="s">
        <v>1491</v>
      </c>
      <c r="H79" s="585">
        <v>10000</v>
      </c>
      <c r="I79" s="585">
        <v>0</v>
      </c>
      <c r="J79" s="585"/>
      <c r="K79" s="585"/>
      <c r="L79" s="463" t="s">
        <v>2282</v>
      </c>
      <c r="M79" s="463"/>
      <c r="N79" s="398">
        <f t="shared" si="4"/>
        <v>10000</v>
      </c>
      <c r="O79" s="415">
        <f t="shared" si="5"/>
        <v>0</v>
      </c>
    </row>
    <row r="80" spans="1:15" ht="89.25" outlineLevel="2" x14ac:dyDescent="0.2">
      <c r="A80" s="463" t="s">
        <v>75</v>
      </c>
      <c r="B80" s="463" t="s">
        <v>2365</v>
      </c>
      <c r="C80" s="463"/>
      <c r="D80" s="463" t="s">
        <v>77</v>
      </c>
      <c r="E80" s="463"/>
      <c r="F80" s="463" t="s">
        <v>2366</v>
      </c>
      <c r="G80" s="463" t="s">
        <v>2367</v>
      </c>
      <c r="H80" s="585">
        <v>24000</v>
      </c>
      <c r="I80" s="585">
        <v>0</v>
      </c>
      <c r="J80" s="585"/>
      <c r="K80" s="585"/>
      <c r="L80" s="463" t="s">
        <v>2368</v>
      </c>
      <c r="M80" s="463"/>
      <c r="N80" s="398">
        <f t="shared" si="4"/>
        <v>24000</v>
      </c>
      <c r="O80" s="415">
        <f t="shared" si="5"/>
        <v>0</v>
      </c>
    </row>
    <row r="81" spans="1:15" ht="76.5" outlineLevel="2" x14ac:dyDescent="0.2">
      <c r="A81" s="463" t="s">
        <v>75</v>
      </c>
      <c r="B81" s="463" t="s">
        <v>2369</v>
      </c>
      <c r="C81" s="463"/>
      <c r="D81" s="463" t="s">
        <v>77</v>
      </c>
      <c r="E81" s="463"/>
      <c r="F81" s="463" t="s">
        <v>2370</v>
      </c>
      <c r="G81" s="463" t="s">
        <v>69</v>
      </c>
      <c r="H81" s="585">
        <v>8000</v>
      </c>
      <c r="I81" s="585">
        <v>0</v>
      </c>
      <c r="J81" s="585"/>
      <c r="K81" s="585"/>
      <c r="L81" s="463" t="s">
        <v>2371</v>
      </c>
      <c r="M81" s="463"/>
      <c r="N81" s="398">
        <f t="shared" si="4"/>
        <v>8000</v>
      </c>
      <c r="O81" s="415">
        <f t="shared" si="5"/>
        <v>0</v>
      </c>
    </row>
    <row r="82" spans="1:15" ht="76.5" outlineLevel="2" x14ac:dyDescent="0.2">
      <c r="A82" s="463" t="s">
        <v>75</v>
      </c>
      <c r="B82" s="463" t="s">
        <v>2372</v>
      </c>
      <c r="C82" s="463"/>
      <c r="D82" s="463" t="s">
        <v>77</v>
      </c>
      <c r="E82" s="463"/>
      <c r="F82" s="463" t="s">
        <v>2373</v>
      </c>
      <c r="G82" s="463" t="s">
        <v>107</v>
      </c>
      <c r="H82" s="585">
        <v>22000</v>
      </c>
      <c r="I82" s="585">
        <v>0</v>
      </c>
      <c r="J82" s="585"/>
      <c r="K82" s="585"/>
      <c r="L82" s="463" t="s">
        <v>2374</v>
      </c>
      <c r="M82" s="463"/>
      <c r="N82" s="398">
        <f t="shared" si="4"/>
        <v>22000</v>
      </c>
      <c r="O82" s="415">
        <f t="shared" si="5"/>
        <v>0</v>
      </c>
    </row>
    <row r="83" spans="1:15" ht="63.75" outlineLevel="2" x14ac:dyDescent="0.2">
      <c r="A83" s="463" t="s">
        <v>75</v>
      </c>
      <c r="B83" s="463" t="s">
        <v>2375</v>
      </c>
      <c r="C83" s="463"/>
      <c r="D83" s="463" t="s">
        <v>77</v>
      </c>
      <c r="E83" s="463"/>
      <c r="F83" s="463" t="s">
        <v>2376</v>
      </c>
      <c r="G83" s="463" t="s">
        <v>1491</v>
      </c>
      <c r="H83" s="585">
        <v>10000</v>
      </c>
      <c r="I83" s="585">
        <v>0</v>
      </c>
      <c r="J83" s="585"/>
      <c r="K83" s="585"/>
      <c r="L83" s="463" t="s">
        <v>2377</v>
      </c>
      <c r="M83" s="463"/>
      <c r="N83" s="398">
        <f t="shared" si="4"/>
        <v>10000</v>
      </c>
      <c r="O83" s="415">
        <f t="shared" si="5"/>
        <v>0</v>
      </c>
    </row>
    <row r="84" spans="1:15" ht="114.75" outlineLevel="2" x14ac:dyDescent="0.2">
      <c r="A84" s="463" t="s">
        <v>75</v>
      </c>
      <c r="B84" s="463" t="s">
        <v>2378</v>
      </c>
      <c r="C84" s="463"/>
      <c r="D84" s="463" t="s">
        <v>77</v>
      </c>
      <c r="E84" s="463"/>
      <c r="F84" s="463" t="s">
        <v>2379</v>
      </c>
      <c r="G84" s="463" t="s">
        <v>130</v>
      </c>
      <c r="H84" s="585">
        <v>10000</v>
      </c>
      <c r="I84" s="585">
        <v>0</v>
      </c>
      <c r="J84" s="585"/>
      <c r="K84" s="585"/>
      <c r="L84" s="463" t="s">
        <v>2380</v>
      </c>
      <c r="M84" s="463"/>
      <c r="N84" s="398">
        <f t="shared" si="4"/>
        <v>10000</v>
      </c>
      <c r="O84" s="415">
        <f t="shared" si="5"/>
        <v>0</v>
      </c>
    </row>
    <row r="85" spans="1:15" ht="76.5" outlineLevel="2" x14ac:dyDescent="0.2">
      <c r="A85" s="463" t="s">
        <v>75</v>
      </c>
      <c r="B85" s="463" t="s">
        <v>2381</v>
      </c>
      <c r="C85" s="463"/>
      <c r="D85" s="463" t="s">
        <v>77</v>
      </c>
      <c r="E85" s="463"/>
      <c r="F85" s="463" t="s">
        <v>2382</v>
      </c>
      <c r="G85" s="463" t="s">
        <v>2355</v>
      </c>
      <c r="H85" s="585">
        <v>4420.28</v>
      </c>
      <c r="I85" s="585">
        <v>0</v>
      </c>
      <c r="J85" s="585"/>
      <c r="K85" s="585"/>
      <c r="L85" s="463" t="s">
        <v>2383</v>
      </c>
      <c r="M85" s="463"/>
      <c r="N85" s="398">
        <f t="shared" si="4"/>
        <v>4420.28</v>
      </c>
      <c r="O85" s="415">
        <f t="shared" si="5"/>
        <v>0</v>
      </c>
    </row>
    <row r="86" spans="1:15" ht="63.75" outlineLevel="2" x14ac:dyDescent="0.2">
      <c r="A86" s="463" t="s">
        <v>75</v>
      </c>
      <c r="B86" s="463" t="s">
        <v>2384</v>
      </c>
      <c r="C86" s="463"/>
      <c r="D86" s="463" t="s">
        <v>77</v>
      </c>
      <c r="E86" s="463"/>
      <c r="F86" s="463" t="s">
        <v>2385</v>
      </c>
      <c r="G86" s="463" t="s">
        <v>140</v>
      </c>
      <c r="H86" s="585">
        <v>9790.41</v>
      </c>
      <c r="I86" s="585">
        <v>0</v>
      </c>
      <c r="J86" s="585"/>
      <c r="K86" s="585"/>
      <c r="L86" s="463" t="s">
        <v>2386</v>
      </c>
      <c r="M86" s="463"/>
      <c r="N86" s="398">
        <f t="shared" si="4"/>
        <v>9790.41</v>
      </c>
      <c r="O86" s="415">
        <f t="shared" si="5"/>
        <v>0</v>
      </c>
    </row>
    <row r="87" spans="1:15" ht="102" outlineLevel="2" x14ac:dyDescent="0.2">
      <c r="A87" s="463" t="s">
        <v>75</v>
      </c>
      <c r="B87" s="463" t="s">
        <v>2387</v>
      </c>
      <c r="C87" s="463"/>
      <c r="D87" s="463" t="s">
        <v>77</v>
      </c>
      <c r="E87" s="463"/>
      <c r="F87" s="463" t="s">
        <v>2388</v>
      </c>
      <c r="G87" s="463" t="s">
        <v>74</v>
      </c>
      <c r="H87" s="585">
        <v>13950</v>
      </c>
      <c r="I87" s="585">
        <v>0</v>
      </c>
      <c r="J87" s="585"/>
      <c r="K87" s="585"/>
      <c r="L87" s="463" t="s">
        <v>2389</v>
      </c>
      <c r="M87" s="463"/>
      <c r="N87" s="398">
        <f t="shared" si="4"/>
        <v>13950</v>
      </c>
      <c r="O87" s="415">
        <f t="shared" si="5"/>
        <v>0</v>
      </c>
    </row>
    <row r="88" spans="1:15" ht="76.5" outlineLevel="2" x14ac:dyDescent="0.2">
      <c r="A88" s="463" t="s">
        <v>75</v>
      </c>
      <c r="B88" s="463" t="s">
        <v>2390</v>
      </c>
      <c r="C88" s="463"/>
      <c r="D88" s="463" t="s">
        <v>77</v>
      </c>
      <c r="E88" s="463"/>
      <c r="F88" s="463" t="s">
        <v>2373</v>
      </c>
      <c r="G88" s="463" t="s">
        <v>107</v>
      </c>
      <c r="H88" s="585">
        <v>7000</v>
      </c>
      <c r="I88" s="585">
        <v>0</v>
      </c>
      <c r="J88" s="585"/>
      <c r="K88" s="585"/>
      <c r="L88" s="463" t="s">
        <v>2391</v>
      </c>
      <c r="M88" s="463"/>
      <c r="N88" s="398">
        <f t="shared" si="4"/>
        <v>7000</v>
      </c>
      <c r="O88" s="415">
        <f t="shared" si="5"/>
        <v>0</v>
      </c>
    </row>
    <row r="89" spans="1:15" ht="102" outlineLevel="2" x14ac:dyDescent="0.2">
      <c r="A89" s="463" t="s">
        <v>75</v>
      </c>
      <c r="B89" s="463" t="s">
        <v>2392</v>
      </c>
      <c r="C89" s="463"/>
      <c r="D89" s="463" t="s">
        <v>77</v>
      </c>
      <c r="E89" s="463"/>
      <c r="F89" s="463" t="s">
        <v>2393</v>
      </c>
      <c r="G89" s="463" t="s">
        <v>69</v>
      </c>
      <c r="H89" s="585">
        <v>6000</v>
      </c>
      <c r="I89" s="585">
        <v>0</v>
      </c>
      <c r="J89" s="585"/>
      <c r="K89" s="585"/>
      <c r="L89" s="463" t="s">
        <v>2394</v>
      </c>
      <c r="M89" s="463"/>
      <c r="N89" s="398">
        <f t="shared" si="4"/>
        <v>6000</v>
      </c>
      <c r="O89" s="415">
        <f t="shared" si="5"/>
        <v>0</v>
      </c>
    </row>
    <row r="90" spans="1:15" ht="63.75" outlineLevel="2" x14ac:dyDescent="0.2">
      <c r="A90" s="463" t="s">
        <v>75</v>
      </c>
      <c r="B90" s="463" t="s">
        <v>2395</v>
      </c>
      <c r="C90" s="463"/>
      <c r="D90" s="463" t="s">
        <v>77</v>
      </c>
      <c r="E90" s="463"/>
      <c r="F90" s="463" t="s">
        <v>2396</v>
      </c>
      <c r="G90" s="463" t="s">
        <v>69</v>
      </c>
      <c r="H90" s="585">
        <v>5000</v>
      </c>
      <c r="I90" s="585">
        <v>0</v>
      </c>
      <c r="J90" s="585"/>
      <c r="K90" s="585"/>
      <c r="L90" s="463" t="s">
        <v>2397</v>
      </c>
      <c r="M90" s="463"/>
      <c r="N90" s="398">
        <f t="shared" si="4"/>
        <v>5000</v>
      </c>
      <c r="O90" s="415">
        <f t="shared" si="5"/>
        <v>0</v>
      </c>
    </row>
    <row r="91" spans="1:15" ht="63.75" outlineLevel="2" x14ac:dyDescent="0.2">
      <c r="A91" s="463" t="s">
        <v>75</v>
      </c>
      <c r="B91" s="463" t="s">
        <v>2398</v>
      </c>
      <c r="C91" s="463"/>
      <c r="D91" s="463" t="s">
        <v>77</v>
      </c>
      <c r="E91" s="463"/>
      <c r="F91" s="463" t="s">
        <v>2399</v>
      </c>
      <c r="G91" s="463" t="s">
        <v>69</v>
      </c>
      <c r="H91" s="585">
        <v>5000</v>
      </c>
      <c r="I91" s="585">
        <v>0</v>
      </c>
      <c r="J91" s="585"/>
      <c r="K91" s="585"/>
      <c r="L91" s="463" t="s">
        <v>2400</v>
      </c>
      <c r="M91" s="463"/>
      <c r="N91" s="398">
        <f t="shared" si="4"/>
        <v>5000</v>
      </c>
      <c r="O91" s="415">
        <f t="shared" si="5"/>
        <v>0</v>
      </c>
    </row>
    <row r="92" spans="1:15" ht="63.75" outlineLevel="2" x14ac:dyDescent="0.2">
      <c r="A92" s="463" t="s">
        <v>75</v>
      </c>
      <c r="B92" s="463" t="s">
        <v>2401</v>
      </c>
      <c r="C92" s="463"/>
      <c r="D92" s="463" t="s">
        <v>77</v>
      </c>
      <c r="E92" s="463"/>
      <c r="F92" s="463" t="s">
        <v>2399</v>
      </c>
      <c r="G92" s="463" t="s">
        <v>69</v>
      </c>
      <c r="H92" s="585">
        <v>5000</v>
      </c>
      <c r="I92" s="585">
        <v>0</v>
      </c>
      <c r="J92" s="585"/>
      <c r="K92" s="585"/>
      <c r="L92" s="463" t="s">
        <v>2402</v>
      </c>
      <c r="M92" s="463"/>
      <c r="N92" s="398">
        <f t="shared" si="4"/>
        <v>5000</v>
      </c>
      <c r="O92" s="415">
        <f t="shared" si="5"/>
        <v>0</v>
      </c>
    </row>
    <row r="93" spans="1:15" ht="63.75" outlineLevel="2" x14ac:dyDescent="0.2">
      <c r="A93" s="463" t="s">
        <v>75</v>
      </c>
      <c r="B93" s="463" t="s">
        <v>2403</v>
      </c>
      <c r="C93" s="463"/>
      <c r="D93" s="463" t="s">
        <v>77</v>
      </c>
      <c r="E93" s="463"/>
      <c r="F93" s="463" t="s">
        <v>2404</v>
      </c>
      <c r="G93" s="463" t="s">
        <v>69</v>
      </c>
      <c r="H93" s="585">
        <v>5000</v>
      </c>
      <c r="I93" s="585">
        <v>0</v>
      </c>
      <c r="J93" s="585"/>
      <c r="K93" s="585"/>
      <c r="L93" s="463" t="s">
        <v>2405</v>
      </c>
      <c r="M93" s="463"/>
      <c r="N93" s="398">
        <f t="shared" si="4"/>
        <v>5000</v>
      </c>
      <c r="O93" s="415">
        <f t="shared" si="5"/>
        <v>0</v>
      </c>
    </row>
    <row r="94" spans="1:15" ht="63.75" outlineLevel="2" x14ac:dyDescent="0.2">
      <c r="A94" s="463" t="s">
        <v>75</v>
      </c>
      <c r="B94" s="463" t="s">
        <v>2406</v>
      </c>
      <c r="C94" s="463"/>
      <c r="D94" s="463" t="s">
        <v>77</v>
      </c>
      <c r="E94" s="463"/>
      <c r="F94" s="463" t="s">
        <v>2407</v>
      </c>
      <c r="G94" s="463" t="s">
        <v>69</v>
      </c>
      <c r="H94" s="585">
        <v>5000</v>
      </c>
      <c r="I94" s="585">
        <v>0</v>
      </c>
      <c r="J94" s="585"/>
      <c r="K94" s="585"/>
      <c r="L94" s="463" t="s">
        <v>2408</v>
      </c>
      <c r="M94" s="463"/>
      <c r="N94" s="398">
        <f t="shared" si="4"/>
        <v>5000</v>
      </c>
      <c r="O94" s="415">
        <f t="shared" si="5"/>
        <v>0</v>
      </c>
    </row>
    <row r="95" spans="1:15" ht="63.75" outlineLevel="2" x14ac:dyDescent="0.2">
      <c r="A95" s="463" t="s">
        <v>75</v>
      </c>
      <c r="B95" s="463" t="s">
        <v>2409</v>
      </c>
      <c r="C95" s="463"/>
      <c r="D95" s="463" t="s">
        <v>77</v>
      </c>
      <c r="E95" s="463"/>
      <c r="F95" s="463" t="s">
        <v>2407</v>
      </c>
      <c r="G95" s="463" t="s">
        <v>69</v>
      </c>
      <c r="H95" s="585">
        <v>5000</v>
      </c>
      <c r="I95" s="585">
        <v>0</v>
      </c>
      <c r="J95" s="585"/>
      <c r="K95" s="585"/>
      <c r="L95" s="463" t="s">
        <v>2410</v>
      </c>
      <c r="M95" s="463"/>
      <c r="N95" s="398">
        <f t="shared" si="4"/>
        <v>5000</v>
      </c>
      <c r="O95" s="415">
        <f t="shared" si="5"/>
        <v>0</v>
      </c>
    </row>
    <row r="96" spans="1:15" ht="63.75" outlineLevel="2" x14ac:dyDescent="0.2">
      <c r="A96" s="463" t="s">
        <v>75</v>
      </c>
      <c r="B96" s="463" t="s">
        <v>2411</v>
      </c>
      <c r="C96" s="463"/>
      <c r="D96" s="463" t="s">
        <v>77</v>
      </c>
      <c r="E96" s="463"/>
      <c r="F96" s="463" t="s">
        <v>2412</v>
      </c>
      <c r="G96" s="463" t="s">
        <v>69</v>
      </c>
      <c r="H96" s="585">
        <v>5000</v>
      </c>
      <c r="I96" s="585">
        <v>0</v>
      </c>
      <c r="J96" s="585"/>
      <c r="K96" s="585"/>
      <c r="L96" s="463" t="s">
        <v>2413</v>
      </c>
      <c r="M96" s="463"/>
      <c r="N96" s="398">
        <f t="shared" si="4"/>
        <v>5000</v>
      </c>
      <c r="O96" s="415">
        <f t="shared" si="5"/>
        <v>0</v>
      </c>
    </row>
    <row r="97" spans="1:15" ht="63.75" outlineLevel="2" x14ac:dyDescent="0.2">
      <c r="A97" s="463" t="s">
        <v>75</v>
      </c>
      <c r="B97" s="463" t="s">
        <v>2414</v>
      </c>
      <c r="C97" s="463"/>
      <c r="D97" s="463" t="s">
        <v>77</v>
      </c>
      <c r="E97" s="463"/>
      <c r="F97" s="463" t="s">
        <v>2415</v>
      </c>
      <c r="G97" s="463" t="s">
        <v>140</v>
      </c>
      <c r="H97" s="585">
        <v>24363.49</v>
      </c>
      <c r="I97" s="585">
        <v>0</v>
      </c>
      <c r="J97" s="585"/>
      <c r="K97" s="585"/>
      <c r="L97" s="463" t="s">
        <v>2416</v>
      </c>
      <c r="M97" s="463"/>
      <c r="N97" s="398">
        <f t="shared" si="4"/>
        <v>24363.49</v>
      </c>
      <c r="O97" s="415">
        <f t="shared" si="5"/>
        <v>0</v>
      </c>
    </row>
    <row r="98" spans="1:15" ht="76.5" outlineLevel="2" x14ac:dyDescent="0.2">
      <c r="A98" s="463" t="s">
        <v>75</v>
      </c>
      <c r="B98" s="463" t="s">
        <v>2417</v>
      </c>
      <c r="C98" s="463"/>
      <c r="D98" s="463" t="s">
        <v>77</v>
      </c>
      <c r="E98" s="463"/>
      <c r="F98" s="463" t="s">
        <v>2418</v>
      </c>
      <c r="G98" s="463" t="s">
        <v>72</v>
      </c>
      <c r="H98" s="585">
        <v>15000</v>
      </c>
      <c r="I98" s="585">
        <v>0</v>
      </c>
      <c r="J98" s="585"/>
      <c r="K98" s="585"/>
      <c r="L98" s="463" t="s">
        <v>2419</v>
      </c>
      <c r="M98" s="463"/>
      <c r="N98" s="398">
        <f t="shared" si="4"/>
        <v>15000</v>
      </c>
      <c r="O98" s="415">
        <f t="shared" si="5"/>
        <v>0</v>
      </c>
    </row>
    <row r="99" spans="1:15" ht="51" outlineLevel="2" x14ac:dyDescent="0.2">
      <c r="A99" s="463" t="s">
        <v>75</v>
      </c>
      <c r="B99" s="463" t="s">
        <v>2420</v>
      </c>
      <c r="C99" s="463"/>
      <c r="D99" s="463" t="s">
        <v>77</v>
      </c>
      <c r="E99" s="463"/>
      <c r="F99" s="463" t="s">
        <v>2421</v>
      </c>
      <c r="G99" s="463" t="s">
        <v>1627</v>
      </c>
      <c r="H99" s="585">
        <v>21000</v>
      </c>
      <c r="I99" s="585">
        <v>0</v>
      </c>
      <c r="J99" s="585"/>
      <c r="K99" s="585"/>
      <c r="L99" s="463" t="s">
        <v>2422</v>
      </c>
      <c r="M99" s="463" t="s">
        <v>555</v>
      </c>
      <c r="N99" s="398">
        <f t="shared" si="4"/>
        <v>21000</v>
      </c>
      <c r="O99" s="415">
        <f t="shared" si="5"/>
        <v>0</v>
      </c>
    </row>
    <row r="100" spans="1:15" ht="63.75" outlineLevel="2" x14ac:dyDescent="0.2">
      <c r="A100" s="463" t="s">
        <v>75</v>
      </c>
      <c r="B100" s="463" t="s">
        <v>2423</v>
      </c>
      <c r="C100" s="463"/>
      <c r="D100" s="463" t="s">
        <v>77</v>
      </c>
      <c r="E100" s="463"/>
      <c r="F100" s="463" t="s">
        <v>2424</v>
      </c>
      <c r="G100" s="463" t="s">
        <v>2425</v>
      </c>
      <c r="H100" s="585">
        <v>6000</v>
      </c>
      <c r="I100" s="585">
        <v>0</v>
      </c>
      <c r="J100" s="585"/>
      <c r="K100" s="585"/>
      <c r="L100" s="463" t="s">
        <v>2426</v>
      </c>
      <c r="M100" s="463"/>
      <c r="N100" s="398">
        <f t="shared" si="4"/>
        <v>6000</v>
      </c>
      <c r="O100" s="415">
        <f t="shared" si="5"/>
        <v>0</v>
      </c>
    </row>
    <row r="101" spans="1:15" ht="76.5" outlineLevel="2" x14ac:dyDescent="0.2">
      <c r="A101" s="463" t="s">
        <v>75</v>
      </c>
      <c r="B101" s="463" t="s">
        <v>2427</v>
      </c>
      <c r="C101" s="463"/>
      <c r="D101" s="463" t="s">
        <v>77</v>
      </c>
      <c r="E101" s="463"/>
      <c r="F101" s="463" t="s">
        <v>2428</v>
      </c>
      <c r="G101" s="463" t="s">
        <v>2429</v>
      </c>
      <c r="H101" s="585">
        <v>15000</v>
      </c>
      <c r="I101" s="585">
        <v>0</v>
      </c>
      <c r="J101" s="585"/>
      <c r="K101" s="585"/>
      <c r="L101" s="463" t="s">
        <v>2430</v>
      </c>
      <c r="M101" s="463"/>
      <c r="N101" s="398">
        <f t="shared" si="4"/>
        <v>15000</v>
      </c>
      <c r="O101" s="415">
        <f t="shared" si="5"/>
        <v>0</v>
      </c>
    </row>
    <row r="102" spans="1:15" ht="63.75" outlineLevel="2" x14ac:dyDescent="0.2">
      <c r="A102" s="463" t="s">
        <v>75</v>
      </c>
      <c r="B102" s="463" t="s">
        <v>2431</v>
      </c>
      <c r="C102" s="463"/>
      <c r="D102" s="463" t="s">
        <v>77</v>
      </c>
      <c r="E102" s="463"/>
      <c r="F102" s="463" t="s">
        <v>2432</v>
      </c>
      <c r="G102" s="463" t="s">
        <v>2253</v>
      </c>
      <c r="H102" s="585">
        <v>7000</v>
      </c>
      <c r="I102" s="585">
        <v>0</v>
      </c>
      <c r="J102" s="585"/>
      <c r="K102" s="585"/>
      <c r="L102" s="463" t="s">
        <v>2433</v>
      </c>
      <c r="M102" s="463"/>
      <c r="N102" s="398">
        <f t="shared" si="4"/>
        <v>7000</v>
      </c>
      <c r="O102" s="415">
        <f t="shared" si="5"/>
        <v>0</v>
      </c>
    </row>
    <row r="103" spans="1:15" ht="63.75" outlineLevel="2" x14ac:dyDescent="0.2">
      <c r="A103" s="463" t="s">
        <v>75</v>
      </c>
      <c r="B103" s="463" t="s">
        <v>2434</v>
      </c>
      <c r="C103" s="463"/>
      <c r="D103" s="463" t="s">
        <v>77</v>
      </c>
      <c r="E103" s="463"/>
      <c r="F103" s="463" t="s">
        <v>2435</v>
      </c>
      <c r="G103" s="463" t="s">
        <v>140</v>
      </c>
      <c r="H103" s="585">
        <v>15499</v>
      </c>
      <c r="I103" s="585">
        <v>0</v>
      </c>
      <c r="J103" s="585"/>
      <c r="K103" s="585"/>
      <c r="L103" s="463" t="s">
        <v>2436</v>
      </c>
      <c r="M103" s="463"/>
      <c r="N103" s="398">
        <f t="shared" si="4"/>
        <v>15499</v>
      </c>
      <c r="O103" s="415">
        <f t="shared" si="5"/>
        <v>0</v>
      </c>
    </row>
    <row r="104" spans="1:15" ht="89.25" outlineLevel="2" x14ac:dyDescent="0.2">
      <c r="A104" s="463" t="s">
        <v>75</v>
      </c>
      <c r="B104" s="463" t="s">
        <v>2437</v>
      </c>
      <c r="C104" s="463"/>
      <c r="D104" s="463" t="s">
        <v>77</v>
      </c>
      <c r="E104" s="463"/>
      <c r="F104" s="463" t="s">
        <v>2438</v>
      </c>
      <c r="G104" s="463" t="s">
        <v>101</v>
      </c>
      <c r="H104" s="585">
        <v>21000</v>
      </c>
      <c r="I104" s="585">
        <v>0</v>
      </c>
      <c r="J104" s="585"/>
      <c r="K104" s="585"/>
      <c r="L104" s="463" t="s">
        <v>2439</v>
      </c>
      <c r="M104" s="463"/>
      <c r="N104" s="398">
        <f t="shared" si="4"/>
        <v>21000</v>
      </c>
      <c r="O104" s="415">
        <f t="shared" si="5"/>
        <v>0</v>
      </c>
    </row>
    <row r="105" spans="1:15" ht="89.25" outlineLevel="2" x14ac:dyDescent="0.2">
      <c r="A105" s="463" t="s">
        <v>75</v>
      </c>
      <c r="B105" s="463" t="s">
        <v>2440</v>
      </c>
      <c r="C105" s="463"/>
      <c r="D105" s="463" t="s">
        <v>77</v>
      </c>
      <c r="E105" s="463"/>
      <c r="F105" s="463" t="s">
        <v>2441</v>
      </c>
      <c r="G105" s="463" t="s">
        <v>182</v>
      </c>
      <c r="H105" s="585">
        <v>14000</v>
      </c>
      <c r="I105" s="585">
        <v>0</v>
      </c>
      <c r="J105" s="585"/>
      <c r="K105" s="585"/>
      <c r="L105" s="463" t="s">
        <v>2442</v>
      </c>
      <c r="M105" s="463"/>
      <c r="N105" s="398">
        <f t="shared" si="4"/>
        <v>14000</v>
      </c>
      <c r="O105" s="415">
        <f t="shared" si="5"/>
        <v>0</v>
      </c>
    </row>
    <row r="106" spans="1:15" ht="114.75" outlineLevel="2" x14ac:dyDescent="0.2">
      <c r="A106" s="463" t="s">
        <v>75</v>
      </c>
      <c r="B106" s="463" t="s">
        <v>2443</v>
      </c>
      <c r="C106" s="463"/>
      <c r="D106" s="463" t="s">
        <v>77</v>
      </c>
      <c r="E106" s="463"/>
      <c r="F106" s="463" t="s">
        <v>2444</v>
      </c>
      <c r="G106" s="463" t="s">
        <v>101</v>
      </c>
      <c r="H106" s="585">
        <v>10000</v>
      </c>
      <c r="I106" s="585">
        <v>0</v>
      </c>
      <c r="J106" s="585"/>
      <c r="K106" s="585"/>
      <c r="L106" s="463" t="s">
        <v>2445</v>
      </c>
      <c r="M106" s="463"/>
      <c r="N106" s="398">
        <f t="shared" si="4"/>
        <v>10000</v>
      </c>
      <c r="O106" s="415">
        <f t="shared" si="5"/>
        <v>0</v>
      </c>
    </row>
    <row r="107" spans="1:15" ht="89.25" outlineLevel="2" x14ac:dyDescent="0.2">
      <c r="A107" s="463" t="s">
        <v>75</v>
      </c>
      <c r="B107" s="463" t="s">
        <v>2446</v>
      </c>
      <c r="C107" s="463"/>
      <c r="D107" s="463" t="s">
        <v>77</v>
      </c>
      <c r="E107" s="463"/>
      <c r="F107" s="463" t="s">
        <v>2447</v>
      </c>
      <c r="G107" s="463" t="s">
        <v>183</v>
      </c>
      <c r="H107" s="585">
        <v>21000</v>
      </c>
      <c r="I107" s="585">
        <v>0</v>
      </c>
      <c r="J107" s="585"/>
      <c r="K107" s="585"/>
      <c r="L107" s="463" t="s">
        <v>2448</v>
      </c>
      <c r="M107" s="463"/>
      <c r="N107" s="398">
        <f t="shared" si="4"/>
        <v>21000</v>
      </c>
      <c r="O107" s="415">
        <f t="shared" si="5"/>
        <v>0</v>
      </c>
    </row>
    <row r="108" spans="1:15" ht="127.5" outlineLevel="2" x14ac:dyDescent="0.2">
      <c r="A108" s="463" t="s">
        <v>75</v>
      </c>
      <c r="B108" s="463" t="s">
        <v>2449</v>
      </c>
      <c r="C108" s="463"/>
      <c r="D108" s="463" t="s">
        <v>77</v>
      </c>
      <c r="E108" s="463"/>
      <c r="F108" s="463" t="s">
        <v>2450</v>
      </c>
      <c r="G108" s="463" t="s">
        <v>101</v>
      </c>
      <c r="H108" s="585">
        <v>15425</v>
      </c>
      <c r="I108" s="585">
        <v>0</v>
      </c>
      <c r="J108" s="585"/>
      <c r="K108" s="585"/>
      <c r="L108" s="463" t="s">
        <v>1654</v>
      </c>
      <c r="M108" s="463"/>
      <c r="N108" s="398">
        <f t="shared" si="4"/>
        <v>15425</v>
      </c>
      <c r="O108" s="415">
        <f t="shared" si="5"/>
        <v>0</v>
      </c>
    </row>
    <row r="109" spans="1:15" ht="76.5" outlineLevel="2" x14ac:dyDescent="0.2">
      <c r="A109" s="463" t="s">
        <v>75</v>
      </c>
      <c r="B109" s="463" t="s">
        <v>2451</v>
      </c>
      <c r="C109" s="463"/>
      <c r="D109" s="463" t="s">
        <v>77</v>
      </c>
      <c r="E109" s="463"/>
      <c r="F109" s="463" t="s">
        <v>2452</v>
      </c>
      <c r="G109" s="463" t="s">
        <v>79</v>
      </c>
      <c r="H109" s="585">
        <v>12390</v>
      </c>
      <c r="I109" s="585">
        <v>0</v>
      </c>
      <c r="J109" s="585"/>
      <c r="K109" s="585"/>
      <c r="L109" s="463" t="s">
        <v>2453</v>
      </c>
      <c r="M109" s="463"/>
      <c r="N109" s="398">
        <f t="shared" si="4"/>
        <v>12390</v>
      </c>
      <c r="O109" s="415">
        <f t="shared" si="5"/>
        <v>0</v>
      </c>
    </row>
    <row r="110" spans="1:15" ht="76.5" outlineLevel="2" x14ac:dyDescent="0.2">
      <c r="A110" s="463" t="s">
        <v>75</v>
      </c>
      <c r="B110" s="463" t="s">
        <v>2454</v>
      </c>
      <c r="C110" s="463"/>
      <c r="D110" s="463" t="s">
        <v>77</v>
      </c>
      <c r="E110" s="463"/>
      <c r="F110" s="463" t="s">
        <v>2455</v>
      </c>
      <c r="G110" s="463" t="s">
        <v>79</v>
      </c>
      <c r="H110" s="585">
        <v>16220</v>
      </c>
      <c r="I110" s="585">
        <v>0</v>
      </c>
      <c r="J110" s="585"/>
      <c r="K110" s="585"/>
      <c r="L110" s="463" t="s">
        <v>2456</v>
      </c>
      <c r="M110" s="463"/>
      <c r="N110" s="398">
        <f t="shared" si="4"/>
        <v>16220</v>
      </c>
      <c r="O110" s="415">
        <f t="shared" si="5"/>
        <v>0</v>
      </c>
    </row>
    <row r="111" spans="1:15" ht="76.5" outlineLevel="2" x14ac:dyDescent="0.2">
      <c r="A111" s="463" t="s">
        <v>75</v>
      </c>
      <c r="B111" s="463" t="s">
        <v>2457</v>
      </c>
      <c r="C111" s="463"/>
      <c r="D111" s="463" t="s">
        <v>77</v>
      </c>
      <c r="E111" s="463"/>
      <c r="F111" s="463" t="s">
        <v>2458</v>
      </c>
      <c r="G111" s="463" t="s">
        <v>79</v>
      </c>
      <c r="H111" s="585">
        <v>33120</v>
      </c>
      <c r="I111" s="585">
        <v>0</v>
      </c>
      <c r="J111" s="585"/>
      <c r="K111" s="585"/>
      <c r="L111" s="463" t="s">
        <v>2459</v>
      </c>
      <c r="M111" s="463"/>
      <c r="N111" s="398">
        <f t="shared" si="4"/>
        <v>33120</v>
      </c>
      <c r="O111" s="415">
        <f t="shared" si="5"/>
        <v>0</v>
      </c>
    </row>
    <row r="112" spans="1:15" ht="76.5" outlineLevel="2" x14ac:dyDescent="0.2">
      <c r="A112" s="463" t="s">
        <v>75</v>
      </c>
      <c r="B112" s="463" t="s">
        <v>2460</v>
      </c>
      <c r="C112" s="463"/>
      <c r="D112" s="463" t="s">
        <v>77</v>
      </c>
      <c r="E112" s="463"/>
      <c r="F112" s="463" t="s">
        <v>2461</v>
      </c>
      <c r="G112" s="463" t="s">
        <v>79</v>
      </c>
      <c r="H112" s="585">
        <v>21000</v>
      </c>
      <c r="I112" s="585">
        <v>0</v>
      </c>
      <c r="J112" s="585"/>
      <c r="K112" s="585"/>
      <c r="L112" s="463" t="s">
        <v>2462</v>
      </c>
      <c r="M112" s="463"/>
      <c r="N112" s="398">
        <f t="shared" si="4"/>
        <v>21000</v>
      </c>
      <c r="O112" s="415">
        <f t="shared" si="5"/>
        <v>0</v>
      </c>
    </row>
    <row r="113" spans="1:15" ht="63.75" outlineLevel="2" x14ac:dyDescent="0.2">
      <c r="A113" s="463" t="s">
        <v>75</v>
      </c>
      <c r="B113" s="463" t="s">
        <v>2463</v>
      </c>
      <c r="C113" s="463"/>
      <c r="D113" s="463" t="s">
        <v>77</v>
      </c>
      <c r="E113" s="463"/>
      <c r="F113" s="463" t="s">
        <v>2464</v>
      </c>
      <c r="G113" s="463" t="s">
        <v>306</v>
      </c>
      <c r="H113" s="585">
        <v>13000</v>
      </c>
      <c r="I113" s="585">
        <v>0</v>
      </c>
      <c r="J113" s="585"/>
      <c r="K113" s="585"/>
      <c r="L113" s="463" t="s">
        <v>2465</v>
      </c>
      <c r="M113" s="463"/>
      <c r="N113" s="398">
        <f t="shared" si="4"/>
        <v>13000</v>
      </c>
      <c r="O113" s="415">
        <f t="shared" si="5"/>
        <v>0</v>
      </c>
    </row>
    <row r="114" spans="1:15" ht="63.75" outlineLevel="2" x14ac:dyDescent="0.2">
      <c r="A114" s="463" t="s">
        <v>75</v>
      </c>
      <c r="B114" s="463" t="s">
        <v>2466</v>
      </c>
      <c r="C114" s="463"/>
      <c r="D114" s="463" t="s">
        <v>77</v>
      </c>
      <c r="E114" s="463"/>
      <c r="F114" s="463" t="s">
        <v>2467</v>
      </c>
      <c r="G114" s="463" t="s">
        <v>1384</v>
      </c>
      <c r="H114" s="585">
        <v>8442.85</v>
      </c>
      <c r="I114" s="585">
        <v>0</v>
      </c>
      <c r="J114" s="585"/>
      <c r="K114" s="585"/>
      <c r="L114" s="463" t="s">
        <v>2468</v>
      </c>
      <c r="M114" s="463"/>
      <c r="N114" s="398">
        <f t="shared" si="4"/>
        <v>8442.85</v>
      </c>
      <c r="O114" s="415">
        <f t="shared" si="5"/>
        <v>0</v>
      </c>
    </row>
    <row r="115" spans="1:15" ht="63.75" outlineLevel="2" x14ac:dyDescent="0.2">
      <c r="A115" s="463" t="s">
        <v>75</v>
      </c>
      <c r="B115" s="463" t="s">
        <v>2469</v>
      </c>
      <c r="C115" s="463"/>
      <c r="D115" s="463" t="s">
        <v>77</v>
      </c>
      <c r="E115" s="463"/>
      <c r="F115" s="463" t="s">
        <v>2470</v>
      </c>
      <c r="G115" s="463" t="s">
        <v>1384</v>
      </c>
      <c r="H115" s="585">
        <v>7205</v>
      </c>
      <c r="I115" s="585">
        <v>0</v>
      </c>
      <c r="J115" s="585"/>
      <c r="K115" s="585"/>
      <c r="L115" s="463" t="s">
        <v>2471</v>
      </c>
      <c r="M115" s="463"/>
      <c r="N115" s="398">
        <f t="shared" si="4"/>
        <v>7205</v>
      </c>
      <c r="O115" s="415">
        <f t="shared" si="5"/>
        <v>0</v>
      </c>
    </row>
    <row r="116" spans="1:15" ht="76.5" outlineLevel="2" x14ac:dyDescent="0.2">
      <c r="A116" s="463" t="s">
        <v>75</v>
      </c>
      <c r="B116" s="463" t="s">
        <v>2472</v>
      </c>
      <c r="C116" s="463"/>
      <c r="D116" s="463" t="s">
        <v>77</v>
      </c>
      <c r="E116" s="463"/>
      <c r="F116" s="463" t="s">
        <v>2473</v>
      </c>
      <c r="G116" s="463" t="s">
        <v>1384</v>
      </c>
      <c r="H116" s="585">
        <v>18827</v>
      </c>
      <c r="I116" s="585">
        <v>0</v>
      </c>
      <c r="J116" s="585"/>
      <c r="K116" s="585"/>
      <c r="L116" s="463" t="s">
        <v>2471</v>
      </c>
      <c r="M116" s="463"/>
      <c r="N116" s="398">
        <f t="shared" si="4"/>
        <v>18827</v>
      </c>
      <c r="O116" s="415">
        <f t="shared" si="5"/>
        <v>0</v>
      </c>
    </row>
    <row r="117" spans="1:15" ht="76.5" outlineLevel="2" x14ac:dyDescent="0.2">
      <c r="A117" s="463" t="s">
        <v>75</v>
      </c>
      <c r="B117" s="463" t="s">
        <v>2474</v>
      </c>
      <c r="C117" s="463"/>
      <c r="D117" s="463" t="s">
        <v>77</v>
      </c>
      <c r="E117" s="463"/>
      <c r="F117" s="463" t="s">
        <v>2475</v>
      </c>
      <c r="G117" s="463" t="s">
        <v>101</v>
      </c>
      <c r="H117" s="585">
        <v>25000</v>
      </c>
      <c r="I117" s="585">
        <v>0</v>
      </c>
      <c r="J117" s="585"/>
      <c r="K117" s="585"/>
      <c r="L117" s="463" t="s">
        <v>2476</v>
      </c>
      <c r="M117" s="463" t="s">
        <v>2477</v>
      </c>
      <c r="N117" s="398">
        <f t="shared" si="4"/>
        <v>25000</v>
      </c>
      <c r="O117" s="415">
        <f t="shared" si="5"/>
        <v>0</v>
      </c>
    </row>
    <row r="118" spans="1:15" ht="89.25" outlineLevel="2" x14ac:dyDescent="0.2">
      <c r="A118" s="463" t="s">
        <v>75</v>
      </c>
      <c r="B118" s="463" t="s">
        <v>2478</v>
      </c>
      <c r="C118" s="463"/>
      <c r="D118" s="463" t="s">
        <v>77</v>
      </c>
      <c r="E118" s="463"/>
      <c r="F118" s="463" t="s">
        <v>2479</v>
      </c>
      <c r="G118" s="463" t="s">
        <v>101</v>
      </c>
      <c r="H118" s="585">
        <v>25000</v>
      </c>
      <c r="I118" s="585">
        <v>0</v>
      </c>
      <c r="J118" s="585"/>
      <c r="K118" s="585"/>
      <c r="L118" s="463" t="s">
        <v>2480</v>
      </c>
      <c r="M118" s="463"/>
      <c r="N118" s="398">
        <f t="shared" si="4"/>
        <v>25000</v>
      </c>
      <c r="O118" s="415">
        <f t="shared" si="5"/>
        <v>0</v>
      </c>
    </row>
    <row r="119" spans="1:15" ht="63.75" outlineLevel="2" x14ac:dyDescent="0.2">
      <c r="A119" s="463" t="s">
        <v>75</v>
      </c>
      <c r="B119" s="463" t="s">
        <v>2481</v>
      </c>
      <c r="C119" s="463"/>
      <c r="D119" s="463" t="s">
        <v>77</v>
      </c>
      <c r="E119" s="463"/>
      <c r="F119" s="463" t="s">
        <v>2482</v>
      </c>
      <c r="G119" s="463" t="s">
        <v>1388</v>
      </c>
      <c r="H119" s="585">
        <v>15000</v>
      </c>
      <c r="I119" s="585">
        <v>0</v>
      </c>
      <c r="J119" s="585"/>
      <c r="K119" s="585"/>
      <c r="L119" s="463" t="s">
        <v>2483</v>
      </c>
      <c r="M119" s="463"/>
      <c r="N119" s="398">
        <f t="shared" si="4"/>
        <v>15000</v>
      </c>
      <c r="O119" s="415">
        <f t="shared" si="5"/>
        <v>0</v>
      </c>
    </row>
    <row r="120" spans="1:15" ht="63.75" outlineLevel="2" x14ac:dyDescent="0.2">
      <c r="A120" s="463" t="s">
        <v>75</v>
      </c>
      <c r="B120" s="463" t="s">
        <v>2484</v>
      </c>
      <c r="C120" s="463"/>
      <c r="D120" s="463" t="s">
        <v>77</v>
      </c>
      <c r="E120" s="463"/>
      <c r="F120" s="463" t="s">
        <v>2485</v>
      </c>
      <c r="G120" s="463" t="s">
        <v>140</v>
      </c>
      <c r="H120" s="585">
        <v>22850.44</v>
      </c>
      <c r="I120" s="585">
        <v>0</v>
      </c>
      <c r="J120" s="585"/>
      <c r="K120" s="585"/>
      <c r="L120" s="463" t="s">
        <v>2486</v>
      </c>
      <c r="M120" s="463"/>
      <c r="N120" s="398">
        <f t="shared" si="4"/>
        <v>22850.44</v>
      </c>
      <c r="O120" s="415">
        <f t="shared" si="5"/>
        <v>0</v>
      </c>
    </row>
    <row r="121" spans="1:15" ht="76.5" outlineLevel="2" x14ac:dyDescent="0.2">
      <c r="A121" s="463" t="s">
        <v>75</v>
      </c>
      <c r="B121" s="463" t="s">
        <v>2487</v>
      </c>
      <c r="C121" s="463"/>
      <c r="D121" s="463" t="s">
        <v>77</v>
      </c>
      <c r="E121" s="463"/>
      <c r="F121" s="463" t="s">
        <v>2488</v>
      </c>
      <c r="G121" s="463" t="s">
        <v>2489</v>
      </c>
      <c r="H121" s="585">
        <v>16480</v>
      </c>
      <c r="I121" s="585">
        <v>0</v>
      </c>
      <c r="J121" s="585"/>
      <c r="K121" s="585"/>
      <c r="L121" s="463" t="s">
        <v>2490</v>
      </c>
      <c r="M121" s="463"/>
      <c r="N121" s="398">
        <f t="shared" si="4"/>
        <v>16480</v>
      </c>
      <c r="O121" s="415">
        <f t="shared" si="5"/>
        <v>0</v>
      </c>
    </row>
    <row r="122" spans="1:15" ht="76.5" outlineLevel="2" x14ac:dyDescent="0.2">
      <c r="A122" s="463" t="s">
        <v>75</v>
      </c>
      <c r="B122" s="613" t="s">
        <v>2491</v>
      </c>
      <c r="C122" s="463"/>
      <c r="D122" s="463" t="s">
        <v>77</v>
      </c>
      <c r="E122" s="463"/>
      <c r="F122" s="463" t="s">
        <v>2492</v>
      </c>
      <c r="G122" s="463" t="s">
        <v>2489</v>
      </c>
      <c r="H122" s="585">
        <v>14000</v>
      </c>
      <c r="I122" s="585">
        <v>0</v>
      </c>
      <c r="J122" s="585"/>
      <c r="K122" s="585"/>
      <c r="L122" s="463" t="s">
        <v>2493</v>
      </c>
      <c r="M122" s="463"/>
      <c r="N122" s="398">
        <f t="shared" si="4"/>
        <v>14000</v>
      </c>
      <c r="O122" s="415">
        <f t="shared" si="5"/>
        <v>0</v>
      </c>
    </row>
    <row r="123" spans="1:15" ht="76.5" outlineLevel="2" x14ac:dyDescent="0.2">
      <c r="A123" s="463" t="s">
        <v>75</v>
      </c>
      <c r="B123" s="463"/>
      <c r="C123" s="463"/>
      <c r="D123" s="463" t="s">
        <v>77</v>
      </c>
      <c r="E123" s="463"/>
      <c r="F123" s="463" t="s">
        <v>2492</v>
      </c>
      <c r="G123" s="463" t="s">
        <v>2489</v>
      </c>
      <c r="H123" s="585"/>
      <c r="I123" s="585"/>
      <c r="J123" s="585"/>
      <c r="K123" s="585"/>
      <c r="L123" s="463" t="s">
        <v>2494</v>
      </c>
      <c r="M123" s="463"/>
      <c r="N123" s="398">
        <f t="shared" si="4"/>
        <v>0</v>
      </c>
      <c r="O123" s="415">
        <f t="shared" si="5"/>
        <v>0</v>
      </c>
    </row>
    <row r="124" spans="1:15" ht="76.5" outlineLevel="2" x14ac:dyDescent="0.2">
      <c r="A124" s="463" t="s">
        <v>75</v>
      </c>
      <c r="B124" s="463" t="s">
        <v>2495</v>
      </c>
      <c r="C124" s="463"/>
      <c r="D124" s="463" t="s">
        <v>77</v>
      </c>
      <c r="E124" s="463"/>
      <c r="F124" s="463" t="s">
        <v>2496</v>
      </c>
      <c r="G124" s="463" t="s">
        <v>2262</v>
      </c>
      <c r="H124" s="585">
        <v>4500</v>
      </c>
      <c r="I124" s="585">
        <v>0</v>
      </c>
      <c r="J124" s="585"/>
      <c r="K124" s="585"/>
      <c r="L124" s="463" t="s">
        <v>2497</v>
      </c>
      <c r="M124" s="463"/>
      <c r="N124" s="398">
        <f t="shared" si="4"/>
        <v>4500</v>
      </c>
      <c r="O124" s="415">
        <f t="shared" si="5"/>
        <v>0</v>
      </c>
    </row>
    <row r="125" spans="1:15" ht="89.25" outlineLevel="2" x14ac:dyDescent="0.2">
      <c r="A125" s="463" t="s">
        <v>75</v>
      </c>
      <c r="B125" s="463" t="s">
        <v>2498</v>
      </c>
      <c r="C125" s="463"/>
      <c r="D125" s="463" t="s">
        <v>77</v>
      </c>
      <c r="E125" s="463"/>
      <c r="F125" s="463" t="s">
        <v>2499</v>
      </c>
      <c r="G125" s="463" t="s">
        <v>69</v>
      </c>
      <c r="H125" s="585">
        <v>10000</v>
      </c>
      <c r="I125" s="585">
        <v>0</v>
      </c>
      <c r="J125" s="585"/>
      <c r="K125" s="585"/>
      <c r="L125" s="463" t="s">
        <v>2500</v>
      </c>
      <c r="M125" s="463"/>
      <c r="N125" s="398">
        <f t="shared" si="4"/>
        <v>10000</v>
      </c>
      <c r="O125" s="415">
        <f t="shared" si="5"/>
        <v>0</v>
      </c>
    </row>
    <row r="126" spans="1:15" ht="76.5" outlineLevel="2" x14ac:dyDescent="0.2">
      <c r="A126" s="463" t="s">
        <v>75</v>
      </c>
      <c r="B126" s="463" t="s">
        <v>2501</v>
      </c>
      <c r="C126" s="463"/>
      <c r="D126" s="463" t="s">
        <v>77</v>
      </c>
      <c r="E126" s="463"/>
      <c r="F126" s="463" t="s">
        <v>2502</v>
      </c>
      <c r="G126" s="463" t="s">
        <v>2262</v>
      </c>
      <c r="H126" s="585">
        <v>15022.2</v>
      </c>
      <c r="I126" s="585">
        <v>0</v>
      </c>
      <c r="J126" s="585"/>
      <c r="K126" s="585"/>
      <c r="L126" s="463" t="s">
        <v>2503</v>
      </c>
      <c r="M126" s="463"/>
      <c r="N126" s="398">
        <f t="shared" si="4"/>
        <v>15022.2</v>
      </c>
      <c r="O126" s="415">
        <f t="shared" si="5"/>
        <v>0</v>
      </c>
    </row>
    <row r="127" spans="1:15" ht="63.75" outlineLevel="2" x14ac:dyDescent="0.2">
      <c r="A127" s="463" t="s">
        <v>75</v>
      </c>
      <c r="B127" s="463" t="s">
        <v>2504</v>
      </c>
      <c r="C127" s="463"/>
      <c r="D127" s="463" t="s">
        <v>77</v>
      </c>
      <c r="E127" s="463"/>
      <c r="F127" s="463" t="s">
        <v>2505</v>
      </c>
      <c r="G127" s="463" t="s">
        <v>2253</v>
      </c>
      <c r="H127" s="585">
        <v>8500</v>
      </c>
      <c r="I127" s="585">
        <v>0</v>
      </c>
      <c r="J127" s="585"/>
      <c r="K127" s="585"/>
      <c r="L127" s="463" t="s">
        <v>2506</v>
      </c>
      <c r="M127" s="463"/>
      <c r="N127" s="398">
        <f t="shared" si="4"/>
        <v>8500</v>
      </c>
      <c r="O127" s="415">
        <f t="shared" si="5"/>
        <v>0</v>
      </c>
    </row>
    <row r="128" spans="1:15" ht="51" outlineLevel="2" x14ac:dyDescent="0.2">
      <c r="A128" s="463" t="s">
        <v>75</v>
      </c>
      <c r="B128" s="463" t="s">
        <v>2507</v>
      </c>
      <c r="C128" s="463"/>
      <c r="D128" s="463" t="s">
        <v>77</v>
      </c>
      <c r="E128" s="463"/>
      <c r="F128" s="463" t="s">
        <v>2508</v>
      </c>
      <c r="G128" s="463" t="s">
        <v>69</v>
      </c>
      <c r="H128" s="585">
        <v>2000</v>
      </c>
      <c r="I128" s="585">
        <v>0</v>
      </c>
      <c r="J128" s="585"/>
      <c r="K128" s="585"/>
      <c r="L128" s="463" t="s">
        <v>2405</v>
      </c>
      <c r="M128" s="463"/>
      <c r="N128" s="398">
        <f t="shared" si="4"/>
        <v>2000</v>
      </c>
      <c r="O128" s="415">
        <f t="shared" si="5"/>
        <v>0</v>
      </c>
    </row>
    <row r="129" spans="1:15" ht="51" outlineLevel="2" x14ac:dyDescent="0.2">
      <c r="A129" s="463" t="s">
        <v>75</v>
      </c>
      <c r="B129" s="463" t="s">
        <v>2509</v>
      </c>
      <c r="C129" s="463"/>
      <c r="D129" s="463" t="s">
        <v>77</v>
      </c>
      <c r="E129" s="463"/>
      <c r="F129" s="463" t="s">
        <v>2510</v>
      </c>
      <c r="G129" s="463" t="s">
        <v>69</v>
      </c>
      <c r="H129" s="585">
        <v>2000</v>
      </c>
      <c r="I129" s="585">
        <v>0</v>
      </c>
      <c r="J129" s="585"/>
      <c r="K129" s="585"/>
      <c r="L129" s="463" t="s">
        <v>2408</v>
      </c>
      <c r="M129" s="463"/>
      <c r="N129" s="398">
        <f t="shared" si="4"/>
        <v>2000</v>
      </c>
      <c r="O129" s="415">
        <f t="shared" si="5"/>
        <v>0</v>
      </c>
    </row>
    <row r="130" spans="1:15" ht="51" outlineLevel="2" x14ac:dyDescent="0.2">
      <c r="A130" s="463" t="s">
        <v>75</v>
      </c>
      <c r="B130" s="463" t="s">
        <v>2511</v>
      </c>
      <c r="C130" s="463"/>
      <c r="D130" s="463" t="s">
        <v>77</v>
      </c>
      <c r="E130" s="463"/>
      <c r="F130" s="463" t="s">
        <v>2512</v>
      </c>
      <c r="G130" s="463" t="s">
        <v>69</v>
      </c>
      <c r="H130" s="585">
        <v>2000</v>
      </c>
      <c r="I130" s="585">
        <v>0</v>
      </c>
      <c r="J130" s="585"/>
      <c r="K130" s="585"/>
      <c r="L130" s="463" t="s">
        <v>2410</v>
      </c>
      <c r="M130" s="463"/>
      <c r="N130" s="398">
        <f t="shared" si="4"/>
        <v>2000</v>
      </c>
      <c r="O130" s="415">
        <f t="shared" si="5"/>
        <v>0</v>
      </c>
    </row>
    <row r="131" spans="1:15" ht="63.75" outlineLevel="2" x14ac:dyDescent="0.2">
      <c r="A131" s="463" t="s">
        <v>75</v>
      </c>
      <c r="B131" s="463" t="s">
        <v>2513</v>
      </c>
      <c r="C131" s="463"/>
      <c r="D131" s="463" t="s">
        <v>77</v>
      </c>
      <c r="E131" s="463"/>
      <c r="F131" s="463" t="s">
        <v>2514</v>
      </c>
      <c r="G131" s="463" t="s">
        <v>1807</v>
      </c>
      <c r="H131" s="585">
        <v>12872</v>
      </c>
      <c r="I131" s="585">
        <v>0</v>
      </c>
      <c r="J131" s="585"/>
      <c r="K131" s="585"/>
      <c r="L131" s="463" t="s">
        <v>2515</v>
      </c>
      <c r="M131" s="463"/>
      <c r="N131" s="398">
        <f t="shared" si="4"/>
        <v>12872</v>
      </c>
      <c r="O131" s="415">
        <f t="shared" si="5"/>
        <v>0</v>
      </c>
    </row>
    <row r="132" spans="1:15" ht="63.75" outlineLevel="2" x14ac:dyDescent="0.2">
      <c r="A132" s="463" t="s">
        <v>75</v>
      </c>
      <c r="B132" s="463" t="s">
        <v>2516</v>
      </c>
      <c r="C132" s="463"/>
      <c r="D132" s="463" t="s">
        <v>77</v>
      </c>
      <c r="E132" s="463"/>
      <c r="F132" s="463" t="s">
        <v>2517</v>
      </c>
      <c r="G132" s="463" t="s">
        <v>140</v>
      </c>
      <c r="H132" s="585">
        <v>26885.360000000001</v>
      </c>
      <c r="I132" s="585">
        <v>0</v>
      </c>
      <c r="J132" s="585"/>
      <c r="K132" s="585"/>
      <c r="L132" s="463" t="s">
        <v>2518</v>
      </c>
      <c r="M132" s="463"/>
      <c r="N132" s="398">
        <f t="shared" ref="N132:N195" si="6">SUM(H132:I132)</f>
        <v>26885.360000000001</v>
      </c>
      <c r="O132" s="415">
        <f t="shared" ref="O132:O195" si="7">IF((J132+K132)&gt;0,(J132+K132)-N132,0)</f>
        <v>0</v>
      </c>
    </row>
    <row r="133" spans="1:15" ht="76.5" outlineLevel="2" x14ac:dyDescent="0.2">
      <c r="A133" s="463" t="s">
        <v>75</v>
      </c>
      <c r="B133" s="463" t="s">
        <v>2519</v>
      </c>
      <c r="C133" s="463"/>
      <c r="D133" s="463" t="s">
        <v>77</v>
      </c>
      <c r="E133" s="463"/>
      <c r="F133" s="463" t="s">
        <v>2520</v>
      </c>
      <c r="G133" s="463" t="s">
        <v>107</v>
      </c>
      <c r="H133" s="585">
        <v>16000</v>
      </c>
      <c r="I133" s="585">
        <v>0</v>
      </c>
      <c r="J133" s="585"/>
      <c r="K133" s="585"/>
      <c r="L133" s="463" t="s">
        <v>2521</v>
      </c>
      <c r="M133" s="463"/>
      <c r="N133" s="398">
        <f t="shared" si="6"/>
        <v>16000</v>
      </c>
      <c r="O133" s="415">
        <f t="shared" si="7"/>
        <v>0</v>
      </c>
    </row>
    <row r="134" spans="1:15" ht="76.5" outlineLevel="2" x14ac:dyDescent="0.2">
      <c r="A134" s="463" t="s">
        <v>75</v>
      </c>
      <c r="B134" s="463" t="s">
        <v>2522</v>
      </c>
      <c r="C134" s="463"/>
      <c r="D134" s="463" t="s">
        <v>77</v>
      </c>
      <c r="E134" s="463"/>
      <c r="F134" s="463" t="s">
        <v>2523</v>
      </c>
      <c r="G134" s="463" t="s">
        <v>107</v>
      </c>
      <c r="H134" s="585">
        <v>15000</v>
      </c>
      <c r="I134" s="585">
        <v>0</v>
      </c>
      <c r="J134" s="585"/>
      <c r="K134" s="585"/>
      <c r="L134" s="463" t="s">
        <v>2524</v>
      </c>
      <c r="M134" s="463"/>
      <c r="N134" s="398">
        <f t="shared" si="6"/>
        <v>15000</v>
      </c>
      <c r="O134" s="415">
        <f t="shared" si="7"/>
        <v>0</v>
      </c>
    </row>
    <row r="135" spans="1:15" ht="76.5" outlineLevel="2" x14ac:dyDescent="0.2">
      <c r="A135" s="463" t="s">
        <v>75</v>
      </c>
      <c r="B135" s="463" t="s">
        <v>2525</v>
      </c>
      <c r="C135" s="463"/>
      <c r="D135" s="463" t="s">
        <v>77</v>
      </c>
      <c r="E135" s="463"/>
      <c r="F135" s="463" t="s">
        <v>2526</v>
      </c>
      <c r="G135" s="463" t="s">
        <v>107</v>
      </c>
      <c r="H135" s="585">
        <v>13000</v>
      </c>
      <c r="I135" s="585">
        <v>0</v>
      </c>
      <c r="J135" s="585"/>
      <c r="K135" s="585"/>
      <c r="L135" s="463" t="s">
        <v>2527</v>
      </c>
      <c r="M135" s="463"/>
      <c r="N135" s="398">
        <f t="shared" si="6"/>
        <v>13000</v>
      </c>
      <c r="O135" s="415">
        <f t="shared" si="7"/>
        <v>0</v>
      </c>
    </row>
    <row r="136" spans="1:15" ht="63.75" outlineLevel="2" x14ac:dyDescent="0.2">
      <c r="A136" s="463" t="s">
        <v>75</v>
      </c>
      <c r="B136" s="463" t="s">
        <v>2528</v>
      </c>
      <c r="C136" s="463"/>
      <c r="D136" s="463" t="s">
        <v>77</v>
      </c>
      <c r="E136" s="463"/>
      <c r="F136" s="463" t="s">
        <v>2529</v>
      </c>
      <c r="G136" s="463" t="s">
        <v>140</v>
      </c>
      <c r="H136" s="585">
        <v>4297.46</v>
      </c>
      <c r="I136" s="585">
        <v>0</v>
      </c>
      <c r="J136" s="585"/>
      <c r="K136" s="585"/>
      <c r="L136" s="463" t="s">
        <v>2530</v>
      </c>
      <c r="M136" s="463"/>
      <c r="N136" s="398">
        <f t="shared" si="6"/>
        <v>4297.46</v>
      </c>
      <c r="O136" s="415">
        <f t="shared" si="7"/>
        <v>0</v>
      </c>
    </row>
    <row r="137" spans="1:15" ht="63.75" outlineLevel="2" x14ac:dyDescent="0.2">
      <c r="A137" s="463" t="s">
        <v>75</v>
      </c>
      <c r="B137" s="463" t="s">
        <v>2531</v>
      </c>
      <c r="C137" s="463"/>
      <c r="D137" s="463" t="s">
        <v>77</v>
      </c>
      <c r="E137" s="463"/>
      <c r="F137" s="463" t="s">
        <v>2532</v>
      </c>
      <c r="G137" s="463" t="s">
        <v>140</v>
      </c>
      <c r="H137" s="585">
        <v>16984.89</v>
      </c>
      <c r="I137" s="585">
        <v>0</v>
      </c>
      <c r="J137" s="585"/>
      <c r="K137" s="585"/>
      <c r="L137" s="463" t="s">
        <v>2530</v>
      </c>
      <c r="M137" s="463"/>
      <c r="N137" s="398">
        <f t="shared" si="6"/>
        <v>16984.89</v>
      </c>
      <c r="O137" s="415">
        <f t="shared" si="7"/>
        <v>0</v>
      </c>
    </row>
    <row r="138" spans="1:15" ht="63.75" outlineLevel="2" x14ac:dyDescent="0.2">
      <c r="A138" s="463" t="s">
        <v>75</v>
      </c>
      <c r="B138" s="463" t="s">
        <v>2533</v>
      </c>
      <c r="C138" s="463"/>
      <c r="D138" s="463" t="s">
        <v>77</v>
      </c>
      <c r="E138" s="463"/>
      <c r="F138" s="463" t="s">
        <v>2534</v>
      </c>
      <c r="G138" s="463" t="s">
        <v>72</v>
      </c>
      <c r="H138" s="585">
        <v>9000</v>
      </c>
      <c r="I138" s="585">
        <v>0</v>
      </c>
      <c r="J138" s="585"/>
      <c r="K138" s="585"/>
      <c r="L138" s="463" t="s">
        <v>2535</v>
      </c>
      <c r="M138" s="463"/>
      <c r="N138" s="398">
        <f t="shared" si="6"/>
        <v>9000</v>
      </c>
      <c r="O138" s="415">
        <f t="shared" si="7"/>
        <v>0</v>
      </c>
    </row>
    <row r="139" spans="1:15" ht="76.5" outlineLevel="2" x14ac:dyDescent="0.2">
      <c r="A139" s="463" t="s">
        <v>75</v>
      </c>
      <c r="B139" s="463" t="s">
        <v>2536</v>
      </c>
      <c r="C139" s="463"/>
      <c r="D139" s="463" t="s">
        <v>77</v>
      </c>
      <c r="E139" s="463"/>
      <c r="F139" s="463" t="s">
        <v>2537</v>
      </c>
      <c r="G139" s="463" t="s">
        <v>72</v>
      </c>
      <c r="H139" s="585">
        <v>13000</v>
      </c>
      <c r="I139" s="585">
        <v>0</v>
      </c>
      <c r="J139" s="585"/>
      <c r="K139" s="585"/>
      <c r="L139" s="463" t="s">
        <v>2538</v>
      </c>
      <c r="M139" s="463"/>
      <c r="N139" s="398">
        <f t="shared" si="6"/>
        <v>13000</v>
      </c>
      <c r="O139" s="415">
        <f t="shared" si="7"/>
        <v>0</v>
      </c>
    </row>
    <row r="140" spans="1:15" ht="76.5" outlineLevel="2" x14ac:dyDescent="0.2">
      <c r="A140" s="463" t="s">
        <v>75</v>
      </c>
      <c r="B140" s="463" t="s">
        <v>2539</v>
      </c>
      <c r="C140" s="463"/>
      <c r="D140" s="463" t="s">
        <v>77</v>
      </c>
      <c r="E140" s="463"/>
      <c r="F140" s="463" t="s">
        <v>2540</v>
      </c>
      <c r="G140" s="463" t="s">
        <v>72</v>
      </c>
      <c r="H140" s="585">
        <v>10000</v>
      </c>
      <c r="I140" s="585">
        <v>0</v>
      </c>
      <c r="J140" s="585"/>
      <c r="K140" s="585"/>
      <c r="L140" s="463" t="s">
        <v>2541</v>
      </c>
      <c r="M140" s="463"/>
      <c r="N140" s="398">
        <f t="shared" si="6"/>
        <v>10000</v>
      </c>
      <c r="O140" s="415">
        <f t="shared" si="7"/>
        <v>0</v>
      </c>
    </row>
    <row r="141" spans="1:15" ht="76.5" outlineLevel="2" x14ac:dyDescent="0.2">
      <c r="A141" s="463" t="s">
        <v>75</v>
      </c>
      <c r="B141" s="463" t="s">
        <v>2542</v>
      </c>
      <c r="C141" s="463"/>
      <c r="D141" s="463" t="s">
        <v>77</v>
      </c>
      <c r="E141" s="463"/>
      <c r="F141" s="463" t="s">
        <v>2543</v>
      </c>
      <c r="G141" s="463" t="s">
        <v>1807</v>
      </c>
      <c r="H141" s="585">
        <v>13350</v>
      </c>
      <c r="I141" s="585">
        <v>0</v>
      </c>
      <c r="J141" s="585"/>
      <c r="K141" s="585"/>
      <c r="L141" s="463" t="s">
        <v>2544</v>
      </c>
      <c r="M141" s="463"/>
      <c r="N141" s="398">
        <f t="shared" si="6"/>
        <v>13350</v>
      </c>
      <c r="O141" s="415">
        <f t="shared" si="7"/>
        <v>0</v>
      </c>
    </row>
    <row r="142" spans="1:15" ht="63.75" outlineLevel="2" x14ac:dyDescent="0.2">
      <c r="A142" s="463" t="s">
        <v>75</v>
      </c>
      <c r="B142" s="463" t="s">
        <v>2545</v>
      </c>
      <c r="C142" s="463"/>
      <c r="D142" s="463" t="s">
        <v>77</v>
      </c>
      <c r="E142" s="463"/>
      <c r="F142" s="463" t="s">
        <v>2546</v>
      </c>
      <c r="G142" s="463" t="s">
        <v>81</v>
      </c>
      <c r="H142" s="585">
        <v>8888</v>
      </c>
      <c r="I142" s="585">
        <v>0</v>
      </c>
      <c r="J142" s="585"/>
      <c r="K142" s="585"/>
      <c r="L142" s="463" t="s">
        <v>2547</v>
      </c>
      <c r="M142" s="463"/>
      <c r="N142" s="398">
        <f t="shared" si="6"/>
        <v>8888</v>
      </c>
      <c r="O142" s="415">
        <f t="shared" si="7"/>
        <v>0</v>
      </c>
    </row>
    <row r="143" spans="1:15" ht="114.75" outlineLevel="2" x14ac:dyDescent="0.2">
      <c r="A143" s="463" t="s">
        <v>75</v>
      </c>
      <c r="B143" s="463" t="s">
        <v>2548</v>
      </c>
      <c r="C143" s="463"/>
      <c r="D143" s="463" t="s">
        <v>77</v>
      </c>
      <c r="E143" s="463"/>
      <c r="F143" s="463" t="s">
        <v>2549</v>
      </c>
      <c r="G143" s="463" t="s">
        <v>130</v>
      </c>
      <c r="H143" s="585">
        <v>10000</v>
      </c>
      <c r="I143" s="585">
        <v>0</v>
      </c>
      <c r="J143" s="585"/>
      <c r="K143" s="585"/>
      <c r="L143" s="463" t="s">
        <v>2550</v>
      </c>
      <c r="M143" s="463"/>
      <c r="N143" s="398">
        <f t="shared" si="6"/>
        <v>10000</v>
      </c>
      <c r="O143" s="415">
        <f t="shared" si="7"/>
        <v>0</v>
      </c>
    </row>
    <row r="144" spans="1:15" ht="76.5" outlineLevel="2" x14ac:dyDescent="0.2">
      <c r="A144" s="463" t="s">
        <v>75</v>
      </c>
      <c r="B144" s="463" t="s">
        <v>2551</v>
      </c>
      <c r="C144" s="463"/>
      <c r="D144" s="463" t="s">
        <v>77</v>
      </c>
      <c r="E144" s="463"/>
      <c r="F144" s="463" t="s">
        <v>2552</v>
      </c>
      <c r="G144" s="463" t="s">
        <v>168</v>
      </c>
      <c r="H144" s="585">
        <v>10000</v>
      </c>
      <c r="I144" s="585">
        <v>0</v>
      </c>
      <c r="J144" s="585"/>
      <c r="K144" s="585"/>
      <c r="L144" s="463" t="s">
        <v>2553</v>
      </c>
      <c r="M144" s="463"/>
      <c r="N144" s="398">
        <f t="shared" si="6"/>
        <v>10000</v>
      </c>
      <c r="O144" s="415">
        <f t="shared" si="7"/>
        <v>0</v>
      </c>
    </row>
    <row r="145" spans="1:15" ht="89.25" outlineLevel="2" x14ac:dyDescent="0.2">
      <c r="A145" s="463" t="s">
        <v>75</v>
      </c>
      <c r="B145" s="463" t="s">
        <v>2554</v>
      </c>
      <c r="C145" s="463"/>
      <c r="D145" s="463" t="s">
        <v>77</v>
      </c>
      <c r="E145" s="463"/>
      <c r="F145" s="463" t="s">
        <v>2555</v>
      </c>
      <c r="G145" s="463" t="s">
        <v>78</v>
      </c>
      <c r="H145" s="585">
        <v>11000</v>
      </c>
      <c r="I145" s="585">
        <v>0</v>
      </c>
      <c r="J145" s="585"/>
      <c r="K145" s="585"/>
      <c r="L145" s="463" t="s">
        <v>2556</v>
      </c>
      <c r="M145" s="463"/>
      <c r="N145" s="398">
        <f t="shared" si="6"/>
        <v>11000</v>
      </c>
      <c r="O145" s="415">
        <f t="shared" si="7"/>
        <v>0</v>
      </c>
    </row>
    <row r="146" spans="1:15" ht="76.5" outlineLevel="2" x14ac:dyDescent="0.2">
      <c r="A146" s="463" t="s">
        <v>75</v>
      </c>
      <c r="B146" s="463" t="s">
        <v>2557</v>
      </c>
      <c r="C146" s="463"/>
      <c r="D146" s="463" t="s">
        <v>77</v>
      </c>
      <c r="E146" s="463"/>
      <c r="F146" s="463" t="s">
        <v>2558</v>
      </c>
      <c r="G146" s="463" t="s">
        <v>72</v>
      </c>
      <c r="H146" s="585">
        <v>12200</v>
      </c>
      <c r="I146" s="585">
        <v>0</v>
      </c>
      <c r="J146" s="585"/>
      <c r="K146" s="585"/>
      <c r="L146" s="463" t="s">
        <v>2559</v>
      </c>
      <c r="M146" s="463"/>
      <c r="N146" s="398">
        <f t="shared" si="6"/>
        <v>12200</v>
      </c>
      <c r="O146" s="415">
        <f t="shared" si="7"/>
        <v>0</v>
      </c>
    </row>
    <row r="147" spans="1:15" ht="76.5" outlineLevel="2" x14ac:dyDescent="0.2">
      <c r="A147" s="463" t="s">
        <v>75</v>
      </c>
      <c r="B147" s="463" t="s">
        <v>2560</v>
      </c>
      <c r="C147" s="463"/>
      <c r="D147" s="463" t="s">
        <v>77</v>
      </c>
      <c r="E147" s="463"/>
      <c r="F147" s="463" t="s">
        <v>2561</v>
      </c>
      <c r="G147" s="463" t="s">
        <v>107</v>
      </c>
      <c r="H147" s="585">
        <v>9400</v>
      </c>
      <c r="I147" s="585">
        <v>0</v>
      </c>
      <c r="J147" s="585"/>
      <c r="K147" s="585"/>
      <c r="L147" s="463" t="s">
        <v>2562</v>
      </c>
      <c r="M147" s="463" t="s">
        <v>528</v>
      </c>
      <c r="N147" s="398">
        <f t="shared" si="6"/>
        <v>9400</v>
      </c>
      <c r="O147" s="415">
        <f t="shared" si="7"/>
        <v>0</v>
      </c>
    </row>
    <row r="148" spans="1:15" ht="63.75" outlineLevel="2" x14ac:dyDescent="0.2">
      <c r="A148" s="463" t="s">
        <v>75</v>
      </c>
      <c r="B148" s="463" t="s">
        <v>2563</v>
      </c>
      <c r="C148" s="463"/>
      <c r="D148" s="463" t="s">
        <v>77</v>
      </c>
      <c r="E148" s="463"/>
      <c r="F148" s="463" t="s">
        <v>2564</v>
      </c>
      <c r="G148" s="463" t="s">
        <v>140</v>
      </c>
      <c r="H148" s="585">
        <v>23528.44</v>
      </c>
      <c r="I148" s="585">
        <v>0</v>
      </c>
      <c r="J148" s="585"/>
      <c r="K148" s="585"/>
      <c r="L148" s="463" t="s">
        <v>2565</v>
      </c>
      <c r="M148" s="463"/>
      <c r="N148" s="398">
        <f t="shared" si="6"/>
        <v>23528.44</v>
      </c>
      <c r="O148" s="415">
        <f t="shared" si="7"/>
        <v>0</v>
      </c>
    </row>
    <row r="149" spans="1:15" ht="63.75" outlineLevel="2" x14ac:dyDescent="0.2">
      <c r="A149" s="463" t="s">
        <v>75</v>
      </c>
      <c r="B149" s="463" t="s">
        <v>2566</v>
      </c>
      <c r="C149" s="463"/>
      <c r="D149" s="463" t="s">
        <v>77</v>
      </c>
      <c r="E149" s="463"/>
      <c r="F149" s="463" t="s">
        <v>2567</v>
      </c>
      <c r="G149" s="463" t="s">
        <v>140</v>
      </c>
      <c r="H149" s="585">
        <v>25674.02</v>
      </c>
      <c r="I149" s="585">
        <v>0</v>
      </c>
      <c r="J149" s="585"/>
      <c r="K149" s="585"/>
      <c r="L149" s="463" t="s">
        <v>2568</v>
      </c>
      <c r="M149" s="463"/>
      <c r="N149" s="398">
        <f t="shared" si="6"/>
        <v>25674.02</v>
      </c>
      <c r="O149" s="415">
        <f t="shared" si="7"/>
        <v>0</v>
      </c>
    </row>
    <row r="150" spans="1:15" ht="127.5" outlineLevel="2" x14ac:dyDescent="0.2">
      <c r="A150" s="463" t="s">
        <v>75</v>
      </c>
      <c r="B150" s="463" t="s">
        <v>2569</v>
      </c>
      <c r="C150" s="463"/>
      <c r="D150" s="463" t="s">
        <v>77</v>
      </c>
      <c r="E150" s="463"/>
      <c r="F150" s="463" t="s">
        <v>2570</v>
      </c>
      <c r="G150" s="463" t="s">
        <v>153</v>
      </c>
      <c r="H150" s="585">
        <v>51046</v>
      </c>
      <c r="I150" s="585">
        <v>0</v>
      </c>
      <c r="J150" s="585"/>
      <c r="K150" s="585"/>
      <c r="L150" s="463" t="s">
        <v>2571</v>
      </c>
      <c r="M150" s="463"/>
      <c r="N150" s="398">
        <f t="shared" si="6"/>
        <v>51046</v>
      </c>
      <c r="O150" s="415">
        <f t="shared" si="7"/>
        <v>0</v>
      </c>
    </row>
    <row r="151" spans="1:15" ht="89.25" outlineLevel="2" x14ac:dyDescent="0.2">
      <c r="A151" s="463" t="s">
        <v>75</v>
      </c>
      <c r="B151" s="463" t="s">
        <v>2572</v>
      </c>
      <c r="C151" s="463"/>
      <c r="D151" s="463" t="s">
        <v>77</v>
      </c>
      <c r="E151" s="463"/>
      <c r="F151" s="463" t="s">
        <v>2573</v>
      </c>
      <c r="G151" s="463" t="s">
        <v>156</v>
      </c>
      <c r="H151" s="585">
        <v>16000</v>
      </c>
      <c r="I151" s="585">
        <v>0</v>
      </c>
      <c r="J151" s="585"/>
      <c r="K151" s="585"/>
      <c r="L151" s="463" t="s">
        <v>2574</v>
      </c>
      <c r="M151" s="463"/>
      <c r="N151" s="398">
        <f t="shared" si="6"/>
        <v>16000</v>
      </c>
      <c r="O151" s="415">
        <f t="shared" si="7"/>
        <v>0</v>
      </c>
    </row>
    <row r="152" spans="1:15" ht="89.25" outlineLevel="2" x14ac:dyDescent="0.2">
      <c r="A152" s="463" t="s">
        <v>75</v>
      </c>
      <c r="B152" s="463" t="s">
        <v>2575</v>
      </c>
      <c r="C152" s="463"/>
      <c r="D152" s="463" t="s">
        <v>77</v>
      </c>
      <c r="E152" s="463"/>
      <c r="F152" s="463" t="s">
        <v>2576</v>
      </c>
      <c r="G152" s="463" t="s">
        <v>69</v>
      </c>
      <c r="H152" s="585">
        <v>15000</v>
      </c>
      <c r="I152" s="585">
        <v>0</v>
      </c>
      <c r="J152" s="585"/>
      <c r="K152" s="585"/>
      <c r="L152" s="463" t="s">
        <v>2577</v>
      </c>
      <c r="M152" s="463"/>
      <c r="N152" s="398">
        <f t="shared" si="6"/>
        <v>15000</v>
      </c>
      <c r="O152" s="415">
        <f t="shared" si="7"/>
        <v>0</v>
      </c>
    </row>
    <row r="153" spans="1:15" ht="114.75" outlineLevel="2" x14ac:dyDescent="0.2">
      <c r="A153" s="463" t="s">
        <v>75</v>
      </c>
      <c r="B153" s="463" t="s">
        <v>2578</v>
      </c>
      <c r="C153" s="463"/>
      <c r="D153" s="463" t="s">
        <v>77</v>
      </c>
      <c r="E153" s="463"/>
      <c r="F153" s="463" t="s">
        <v>2549</v>
      </c>
      <c r="G153" s="463" t="s">
        <v>130</v>
      </c>
      <c r="H153" s="585">
        <v>10000</v>
      </c>
      <c r="I153" s="585">
        <v>0</v>
      </c>
      <c r="J153" s="585"/>
      <c r="K153" s="585"/>
      <c r="L153" s="463" t="s">
        <v>2579</v>
      </c>
      <c r="M153" s="463"/>
      <c r="N153" s="398">
        <f t="shared" si="6"/>
        <v>10000</v>
      </c>
      <c r="O153" s="415">
        <f t="shared" si="7"/>
        <v>0</v>
      </c>
    </row>
    <row r="154" spans="1:15" ht="114.75" outlineLevel="2" x14ac:dyDescent="0.2">
      <c r="A154" s="463" t="s">
        <v>75</v>
      </c>
      <c r="B154" s="463" t="s">
        <v>2580</v>
      </c>
      <c r="C154" s="463"/>
      <c r="D154" s="463" t="s">
        <v>77</v>
      </c>
      <c r="E154" s="463"/>
      <c r="F154" s="463" t="s">
        <v>2549</v>
      </c>
      <c r="G154" s="463" t="s">
        <v>130</v>
      </c>
      <c r="H154" s="585">
        <v>10000</v>
      </c>
      <c r="I154" s="585">
        <v>0</v>
      </c>
      <c r="J154" s="585"/>
      <c r="K154" s="585"/>
      <c r="L154" s="463" t="s">
        <v>2581</v>
      </c>
      <c r="M154" s="463"/>
      <c r="N154" s="398">
        <f t="shared" si="6"/>
        <v>10000</v>
      </c>
      <c r="O154" s="415">
        <f t="shared" si="7"/>
        <v>0</v>
      </c>
    </row>
    <row r="155" spans="1:15" ht="114.75" outlineLevel="2" x14ac:dyDescent="0.2">
      <c r="A155" s="463" t="s">
        <v>75</v>
      </c>
      <c r="B155" s="463" t="s">
        <v>2582</v>
      </c>
      <c r="C155" s="463"/>
      <c r="D155" s="463" t="s">
        <v>77</v>
      </c>
      <c r="E155" s="463"/>
      <c r="F155" s="463" t="s">
        <v>2583</v>
      </c>
      <c r="G155" s="463" t="s">
        <v>130</v>
      </c>
      <c r="H155" s="585">
        <v>10000</v>
      </c>
      <c r="I155" s="585">
        <v>0</v>
      </c>
      <c r="J155" s="585"/>
      <c r="K155" s="585"/>
      <c r="L155" s="463" t="s">
        <v>2584</v>
      </c>
      <c r="M155" s="463"/>
      <c r="N155" s="398">
        <f t="shared" si="6"/>
        <v>10000</v>
      </c>
      <c r="O155" s="415">
        <f t="shared" si="7"/>
        <v>0</v>
      </c>
    </row>
    <row r="156" spans="1:15" ht="63.75" outlineLevel="2" x14ac:dyDescent="0.2">
      <c r="A156" s="463" t="s">
        <v>75</v>
      </c>
      <c r="B156" s="463" t="s">
        <v>2585</v>
      </c>
      <c r="C156" s="463"/>
      <c r="D156" s="463" t="s">
        <v>77</v>
      </c>
      <c r="E156" s="463"/>
      <c r="F156" s="463" t="s">
        <v>2586</v>
      </c>
      <c r="G156" s="463" t="s">
        <v>2489</v>
      </c>
      <c r="H156" s="585">
        <v>14375</v>
      </c>
      <c r="I156" s="585">
        <v>0</v>
      </c>
      <c r="J156" s="585"/>
      <c r="K156" s="585"/>
      <c r="L156" s="463" t="s">
        <v>2587</v>
      </c>
      <c r="M156" s="463"/>
      <c r="N156" s="398">
        <f t="shared" si="6"/>
        <v>14375</v>
      </c>
      <c r="O156" s="415">
        <f t="shared" si="7"/>
        <v>0</v>
      </c>
    </row>
    <row r="157" spans="1:15" ht="63.75" outlineLevel="2" x14ac:dyDescent="0.2">
      <c r="A157" s="463" t="s">
        <v>75</v>
      </c>
      <c r="B157" s="463" t="s">
        <v>2588</v>
      </c>
      <c r="C157" s="463"/>
      <c r="D157" s="463" t="s">
        <v>77</v>
      </c>
      <c r="E157" s="463"/>
      <c r="F157" s="463" t="s">
        <v>2589</v>
      </c>
      <c r="G157" s="463" t="s">
        <v>2489</v>
      </c>
      <c r="H157" s="585">
        <v>14375</v>
      </c>
      <c r="I157" s="585">
        <v>0</v>
      </c>
      <c r="J157" s="585"/>
      <c r="K157" s="585"/>
      <c r="L157" s="463" t="s">
        <v>2590</v>
      </c>
      <c r="M157" s="463"/>
      <c r="N157" s="398">
        <f t="shared" si="6"/>
        <v>14375</v>
      </c>
      <c r="O157" s="415">
        <f t="shared" si="7"/>
        <v>0</v>
      </c>
    </row>
    <row r="158" spans="1:15" ht="63.75" outlineLevel="2" x14ac:dyDescent="0.2">
      <c r="A158" s="463" t="s">
        <v>75</v>
      </c>
      <c r="B158" s="463" t="s">
        <v>2591</v>
      </c>
      <c r="C158" s="463"/>
      <c r="D158" s="463" t="s">
        <v>77</v>
      </c>
      <c r="E158" s="463"/>
      <c r="F158" s="463" t="s">
        <v>2589</v>
      </c>
      <c r="G158" s="463" t="s">
        <v>2489</v>
      </c>
      <c r="H158" s="585">
        <v>10062.5</v>
      </c>
      <c r="I158" s="585">
        <v>0</v>
      </c>
      <c r="J158" s="585"/>
      <c r="K158" s="585"/>
      <c r="L158" s="463" t="s">
        <v>2592</v>
      </c>
      <c r="M158" s="463"/>
      <c r="N158" s="398">
        <f t="shared" si="6"/>
        <v>10062.5</v>
      </c>
      <c r="O158" s="415">
        <f t="shared" si="7"/>
        <v>0</v>
      </c>
    </row>
    <row r="159" spans="1:15" ht="63.75" outlineLevel="2" x14ac:dyDescent="0.2">
      <c r="A159" s="463" t="s">
        <v>75</v>
      </c>
      <c r="B159" s="463" t="s">
        <v>2593</v>
      </c>
      <c r="C159" s="463"/>
      <c r="D159" s="463" t="s">
        <v>77</v>
      </c>
      <c r="E159" s="463"/>
      <c r="F159" s="463" t="s">
        <v>2594</v>
      </c>
      <c r="G159" s="463" t="s">
        <v>2489</v>
      </c>
      <c r="H159" s="585">
        <v>14012.64</v>
      </c>
      <c r="I159" s="585">
        <v>0</v>
      </c>
      <c r="J159" s="585"/>
      <c r="K159" s="585"/>
      <c r="L159" s="463" t="s">
        <v>2595</v>
      </c>
      <c r="M159" s="463"/>
      <c r="N159" s="398">
        <f t="shared" si="6"/>
        <v>14012.64</v>
      </c>
      <c r="O159" s="415">
        <f t="shared" si="7"/>
        <v>0</v>
      </c>
    </row>
    <row r="160" spans="1:15" ht="63.75" outlineLevel="2" x14ac:dyDescent="0.2">
      <c r="A160" s="463" t="s">
        <v>75</v>
      </c>
      <c r="B160" s="463" t="s">
        <v>2596</v>
      </c>
      <c r="C160" s="463"/>
      <c r="D160" s="463" t="s">
        <v>77</v>
      </c>
      <c r="E160" s="463"/>
      <c r="F160" s="463" t="s">
        <v>2597</v>
      </c>
      <c r="G160" s="463" t="s">
        <v>2489</v>
      </c>
      <c r="H160" s="585">
        <v>20137.96</v>
      </c>
      <c r="I160" s="585">
        <v>0</v>
      </c>
      <c r="J160" s="585"/>
      <c r="K160" s="585"/>
      <c r="L160" s="463" t="s">
        <v>2598</v>
      </c>
      <c r="M160" s="463"/>
      <c r="N160" s="398">
        <f t="shared" si="6"/>
        <v>20137.96</v>
      </c>
      <c r="O160" s="415">
        <f t="shared" si="7"/>
        <v>0</v>
      </c>
    </row>
    <row r="161" spans="1:15" ht="63.75" outlineLevel="2" x14ac:dyDescent="0.2">
      <c r="A161" s="463" t="s">
        <v>75</v>
      </c>
      <c r="B161" s="463" t="s">
        <v>2599</v>
      </c>
      <c r="C161" s="463"/>
      <c r="D161" s="463" t="s">
        <v>77</v>
      </c>
      <c r="E161" s="463"/>
      <c r="F161" s="463" t="s">
        <v>2600</v>
      </c>
      <c r="G161" s="463" t="s">
        <v>140</v>
      </c>
      <c r="H161" s="585">
        <v>16300</v>
      </c>
      <c r="I161" s="585">
        <v>0</v>
      </c>
      <c r="J161" s="585"/>
      <c r="K161" s="585"/>
      <c r="L161" s="463" t="s">
        <v>2601</v>
      </c>
      <c r="M161" s="463"/>
      <c r="N161" s="398">
        <f t="shared" si="6"/>
        <v>16300</v>
      </c>
      <c r="O161" s="415">
        <f t="shared" si="7"/>
        <v>0</v>
      </c>
    </row>
    <row r="162" spans="1:15" ht="63.75" outlineLevel="2" x14ac:dyDescent="0.2">
      <c r="A162" s="463" t="s">
        <v>75</v>
      </c>
      <c r="B162" s="463" t="s">
        <v>2602</v>
      </c>
      <c r="C162" s="463"/>
      <c r="D162" s="463" t="s">
        <v>77</v>
      </c>
      <c r="E162" s="463"/>
      <c r="F162" s="463" t="s">
        <v>2603</v>
      </c>
      <c r="G162" s="463" t="s">
        <v>2604</v>
      </c>
      <c r="H162" s="585">
        <v>4500</v>
      </c>
      <c r="I162" s="585">
        <v>0</v>
      </c>
      <c r="J162" s="585"/>
      <c r="K162" s="585"/>
      <c r="L162" s="463" t="s">
        <v>2605</v>
      </c>
      <c r="M162" s="463"/>
      <c r="N162" s="398">
        <f t="shared" si="6"/>
        <v>4500</v>
      </c>
      <c r="O162" s="415">
        <f t="shared" si="7"/>
        <v>0</v>
      </c>
    </row>
    <row r="163" spans="1:15" ht="63.75" outlineLevel="2" x14ac:dyDescent="0.2">
      <c r="A163" s="463" t="s">
        <v>75</v>
      </c>
      <c r="B163" s="463" t="s">
        <v>2606</v>
      </c>
      <c r="C163" s="463"/>
      <c r="D163" s="463" t="s">
        <v>77</v>
      </c>
      <c r="E163" s="463"/>
      <c r="F163" s="463" t="s">
        <v>2607</v>
      </c>
      <c r="G163" s="463" t="s">
        <v>1384</v>
      </c>
      <c r="H163" s="585">
        <v>15756</v>
      </c>
      <c r="I163" s="585">
        <v>0</v>
      </c>
      <c r="J163" s="585"/>
      <c r="K163" s="585"/>
      <c r="L163" s="463" t="s">
        <v>2608</v>
      </c>
      <c r="M163" s="463"/>
      <c r="N163" s="398">
        <f t="shared" si="6"/>
        <v>15756</v>
      </c>
      <c r="O163" s="415">
        <f t="shared" si="7"/>
        <v>0</v>
      </c>
    </row>
    <row r="164" spans="1:15" ht="51" outlineLevel="2" x14ac:dyDescent="0.2">
      <c r="A164" s="463" t="s">
        <v>75</v>
      </c>
      <c r="B164" s="463" t="s">
        <v>2609</v>
      </c>
      <c r="C164" s="463"/>
      <c r="D164" s="463" t="s">
        <v>77</v>
      </c>
      <c r="E164" s="463"/>
      <c r="F164" s="463" t="s">
        <v>2610</v>
      </c>
      <c r="G164" s="463" t="s">
        <v>2611</v>
      </c>
      <c r="H164" s="585">
        <v>13750</v>
      </c>
      <c r="I164" s="585">
        <v>0</v>
      </c>
      <c r="J164" s="585"/>
      <c r="K164" s="585"/>
      <c r="L164" s="463" t="s">
        <v>2612</v>
      </c>
      <c r="M164" s="463"/>
      <c r="N164" s="398">
        <f t="shared" si="6"/>
        <v>13750</v>
      </c>
      <c r="O164" s="415">
        <f t="shared" si="7"/>
        <v>0</v>
      </c>
    </row>
    <row r="165" spans="1:15" ht="114.75" outlineLevel="2" x14ac:dyDescent="0.2">
      <c r="A165" s="463" t="s">
        <v>75</v>
      </c>
      <c r="B165" s="463" t="s">
        <v>2613</v>
      </c>
      <c r="C165" s="463"/>
      <c r="D165" s="463" t="s">
        <v>77</v>
      </c>
      <c r="E165" s="463"/>
      <c r="F165" s="463" t="s">
        <v>2614</v>
      </c>
      <c r="G165" s="463" t="s">
        <v>130</v>
      </c>
      <c r="H165" s="585">
        <v>10000</v>
      </c>
      <c r="I165" s="585">
        <v>0</v>
      </c>
      <c r="J165" s="585"/>
      <c r="K165" s="585"/>
      <c r="L165" s="463" t="s">
        <v>2615</v>
      </c>
      <c r="M165" s="463"/>
      <c r="N165" s="398">
        <f t="shared" si="6"/>
        <v>10000</v>
      </c>
      <c r="O165" s="415">
        <f t="shared" si="7"/>
        <v>0</v>
      </c>
    </row>
    <row r="166" spans="1:15" ht="76.5" outlineLevel="2" x14ac:dyDescent="0.2">
      <c r="A166" s="463" t="s">
        <v>75</v>
      </c>
      <c r="B166" s="463" t="s">
        <v>2616</v>
      </c>
      <c r="C166" s="463"/>
      <c r="D166" s="463" t="s">
        <v>77</v>
      </c>
      <c r="E166" s="463"/>
      <c r="F166" s="463" t="s">
        <v>2617</v>
      </c>
      <c r="G166" s="463" t="s">
        <v>79</v>
      </c>
      <c r="H166" s="585">
        <v>12390</v>
      </c>
      <c r="I166" s="585">
        <v>0</v>
      </c>
      <c r="J166" s="585"/>
      <c r="K166" s="585"/>
      <c r="L166" s="463" t="s">
        <v>2618</v>
      </c>
      <c r="M166" s="463"/>
      <c r="N166" s="398">
        <f t="shared" si="6"/>
        <v>12390</v>
      </c>
      <c r="O166" s="415">
        <f t="shared" si="7"/>
        <v>0</v>
      </c>
    </row>
    <row r="167" spans="1:15" ht="63.75" outlineLevel="2" x14ac:dyDescent="0.2">
      <c r="A167" s="463" t="s">
        <v>75</v>
      </c>
      <c r="B167" s="463" t="s">
        <v>2619</v>
      </c>
      <c r="C167" s="463"/>
      <c r="D167" s="463" t="s">
        <v>77</v>
      </c>
      <c r="E167" s="463"/>
      <c r="F167" s="463" t="s">
        <v>2620</v>
      </c>
      <c r="G167" s="463" t="s">
        <v>1584</v>
      </c>
      <c r="H167" s="585">
        <v>9595</v>
      </c>
      <c r="I167" s="585">
        <v>0</v>
      </c>
      <c r="J167" s="585"/>
      <c r="K167" s="585"/>
      <c r="L167" s="463" t="s">
        <v>2621</v>
      </c>
      <c r="M167" s="463"/>
      <c r="N167" s="398">
        <f t="shared" si="6"/>
        <v>9595</v>
      </c>
      <c r="O167" s="415">
        <f t="shared" si="7"/>
        <v>0</v>
      </c>
    </row>
    <row r="168" spans="1:15" ht="63.75" outlineLevel="2" x14ac:dyDescent="0.2">
      <c r="A168" s="463" t="s">
        <v>75</v>
      </c>
      <c r="B168" s="463" t="s">
        <v>2622</v>
      </c>
      <c r="C168" s="463"/>
      <c r="D168" s="463" t="s">
        <v>77</v>
      </c>
      <c r="E168" s="463"/>
      <c r="F168" s="463" t="s">
        <v>2623</v>
      </c>
      <c r="G168" s="463" t="s">
        <v>1584</v>
      </c>
      <c r="H168" s="585">
        <v>9929</v>
      </c>
      <c r="I168" s="585">
        <v>0</v>
      </c>
      <c r="J168" s="585"/>
      <c r="K168" s="585"/>
      <c r="L168" s="463" t="s">
        <v>2624</v>
      </c>
      <c r="M168" s="463"/>
      <c r="N168" s="398">
        <f t="shared" si="6"/>
        <v>9929</v>
      </c>
      <c r="O168" s="415">
        <f t="shared" si="7"/>
        <v>0</v>
      </c>
    </row>
    <row r="169" spans="1:15" ht="76.5" outlineLevel="2" x14ac:dyDescent="0.2">
      <c r="A169" s="463" t="s">
        <v>75</v>
      </c>
      <c r="B169" s="463" t="s">
        <v>2625</v>
      </c>
      <c r="C169" s="463"/>
      <c r="D169" s="463" t="s">
        <v>77</v>
      </c>
      <c r="E169" s="463"/>
      <c r="F169" s="463" t="s">
        <v>2526</v>
      </c>
      <c r="G169" s="463" t="s">
        <v>107</v>
      </c>
      <c r="H169" s="585">
        <v>11000</v>
      </c>
      <c r="I169" s="585">
        <v>0</v>
      </c>
      <c r="J169" s="585"/>
      <c r="K169" s="585"/>
      <c r="L169" s="463" t="s">
        <v>2626</v>
      </c>
      <c r="M169" s="463"/>
      <c r="N169" s="398">
        <f t="shared" si="6"/>
        <v>11000</v>
      </c>
      <c r="O169" s="415">
        <f t="shared" si="7"/>
        <v>0</v>
      </c>
    </row>
    <row r="170" spans="1:15" ht="76.5" outlineLevel="2" x14ac:dyDescent="0.2">
      <c r="A170" s="463" t="s">
        <v>75</v>
      </c>
      <c r="B170" s="463" t="s">
        <v>2627</v>
      </c>
      <c r="C170" s="463"/>
      <c r="D170" s="463" t="s">
        <v>77</v>
      </c>
      <c r="E170" s="463"/>
      <c r="F170" s="463" t="s">
        <v>2628</v>
      </c>
      <c r="G170" s="463" t="s">
        <v>1627</v>
      </c>
      <c r="H170" s="585">
        <v>17000</v>
      </c>
      <c r="I170" s="585">
        <v>0</v>
      </c>
      <c r="J170" s="585"/>
      <c r="K170" s="585"/>
      <c r="L170" s="463" t="s">
        <v>2629</v>
      </c>
      <c r="M170" s="463" t="s">
        <v>555</v>
      </c>
      <c r="N170" s="398">
        <f t="shared" si="6"/>
        <v>17000</v>
      </c>
      <c r="O170" s="415">
        <f t="shared" si="7"/>
        <v>0</v>
      </c>
    </row>
    <row r="171" spans="1:15" ht="76.5" outlineLevel="2" x14ac:dyDescent="0.2">
      <c r="A171" s="463" t="s">
        <v>75</v>
      </c>
      <c r="B171" s="463" t="s">
        <v>2630</v>
      </c>
      <c r="C171" s="463"/>
      <c r="D171" s="463" t="s">
        <v>77</v>
      </c>
      <c r="E171" s="463"/>
      <c r="F171" s="463" t="s">
        <v>2631</v>
      </c>
      <c r="G171" s="463" t="s">
        <v>107</v>
      </c>
      <c r="H171" s="585">
        <v>21000</v>
      </c>
      <c r="I171" s="585">
        <v>0</v>
      </c>
      <c r="J171" s="585"/>
      <c r="K171" s="585"/>
      <c r="L171" s="463" t="s">
        <v>2632</v>
      </c>
      <c r="M171" s="463"/>
      <c r="N171" s="398">
        <f t="shared" si="6"/>
        <v>21000</v>
      </c>
      <c r="O171" s="415">
        <f t="shared" si="7"/>
        <v>0</v>
      </c>
    </row>
    <row r="172" spans="1:15" ht="89.25" outlineLevel="2" x14ac:dyDescent="0.2">
      <c r="A172" s="463" t="s">
        <v>75</v>
      </c>
      <c r="B172" s="463" t="s">
        <v>2633</v>
      </c>
      <c r="C172" s="463"/>
      <c r="D172" s="463" t="s">
        <v>77</v>
      </c>
      <c r="E172" s="463"/>
      <c r="F172" s="463" t="s">
        <v>2634</v>
      </c>
      <c r="G172" s="463" t="s">
        <v>107</v>
      </c>
      <c r="H172" s="585">
        <v>7000</v>
      </c>
      <c r="I172" s="585">
        <v>0</v>
      </c>
      <c r="J172" s="585"/>
      <c r="K172" s="585"/>
      <c r="L172" s="463" t="s">
        <v>2635</v>
      </c>
      <c r="M172" s="463"/>
      <c r="N172" s="398">
        <f t="shared" si="6"/>
        <v>7000</v>
      </c>
      <c r="O172" s="415">
        <f t="shared" si="7"/>
        <v>0</v>
      </c>
    </row>
    <row r="173" spans="1:15" ht="76.5" outlineLevel="2" x14ac:dyDescent="0.2">
      <c r="A173" s="463" t="s">
        <v>75</v>
      </c>
      <c r="B173" s="463" t="s">
        <v>2636</v>
      </c>
      <c r="C173" s="463"/>
      <c r="D173" s="463" t="s">
        <v>77</v>
      </c>
      <c r="E173" s="463"/>
      <c r="F173" s="463" t="s">
        <v>2637</v>
      </c>
      <c r="G173" s="463" t="s">
        <v>107</v>
      </c>
      <c r="H173" s="585">
        <v>22000</v>
      </c>
      <c r="I173" s="585">
        <v>0</v>
      </c>
      <c r="J173" s="585"/>
      <c r="K173" s="585"/>
      <c r="L173" s="463" t="s">
        <v>2638</v>
      </c>
      <c r="M173" s="463" t="s">
        <v>342</v>
      </c>
      <c r="N173" s="398">
        <f t="shared" si="6"/>
        <v>22000</v>
      </c>
      <c r="O173" s="415">
        <f t="shared" si="7"/>
        <v>0</v>
      </c>
    </row>
    <row r="174" spans="1:15" ht="76.5" outlineLevel="2" x14ac:dyDescent="0.2">
      <c r="A174" s="463" t="s">
        <v>75</v>
      </c>
      <c r="B174" s="463" t="s">
        <v>2639</v>
      </c>
      <c r="C174" s="463"/>
      <c r="D174" s="463" t="s">
        <v>77</v>
      </c>
      <c r="E174" s="463"/>
      <c r="F174" s="463" t="s">
        <v>2640</v>
      </c>
      <c r="G174" s="463" t="s">
        <v>107</v>
      </c>
      <c r="H174" s="585">
        <v>19000</v>
      </c>
      <c r="I174" s="585">
        <v>0</v>
      </c>
      <c r="J174" s="585"/>
      <c r="K174" s="585"/>
      <c r="L174" s="463" t="s">
        <v>2641</v>
      </c>
      <c r="M174" s="463"/>
      <c r="N174" s="398">
        <f t="shared" si="6"/>
        <v>19000</v>
      </c>
      <c r="O174" s="415">
        <f t="shared" si="7"/>
        <v>0</v>
      </c>
    </row>
    <row r="175" spans="1:15" ht="63.75" outlineLevel="2" x14ac:dyDescent="0.2">
      <c r="A175" s="463" t="s">
        <v>75</v>
      </c>
      <c r="B175" s="463" t="s">
        <v>2642</v>
      </c>
      <c r="C175" s="463"/>
      <c r="D175" s="463" t="s">
        <v>77</v>
      </c>
      <c r="E175" s="463"/>
      <c r="F175" s="463" t="s">
        <v>2643</v>
      </c>
      <c r="G175" s="463" t="s">
        <v>153</v>
      </c>
      <c r="H175" s="585">
        <v>27273</v>
      </c>
      <c r="I175" s="585">
        <v>0</v>
      </c>
      <c r="J175" s="585"/>
      <c r="K175" s="585"/>
      <c r="L175" s="463" t="s">
        <v>2644</v>
      </c>
      <c r="M175" s="463"/>
      <c r="N175" s="398">
        <f t="shared" si="6"/>
        <v>27273</v>
      </c>
      <c r="O175" s="415">
        <f t="shared" si="7"/>
        <v>0</v>
      </c>
    </row>
    <row r="176" spans="1:15" ht="76.5" outlineLevel="2" x14ac:dyDescent="0.2">
      <c r="A176" s="463" t="s">
        <v>75</v>
      </c>
      <c r="B176" s="463" t="s">
        <v>2645</v>
      </c>
      <c r="C176" s="463"/>
      <c r="D176" s="463" t="s">
        <v>77</v>
      </c>
      <c r="E176" s="463"/>
      <c r="F176" s="463" t="s">
        <v>2646</v>
      </c>
      <c r="G176" s="463" t="s">
        <v>134</v>
      </c>
      <c r="H176" s="585">
        <v>22400</v>
      </c>
      <c r="I176" s="585">
        <v>0</v>
      </c>
      <c r="J176" s="585"/>
      <c r="K176" s="585"/>
      <c r="L176" s="463" t="s">
        <v>2647</v>
      </c>
      <c r="M176" s="463"/>
      <c r="N176" s="398">
        <f t="shared" si="6"/>
        <v>22400</v>
      </c>
      <c r="O176" s="415">
        <f t="shared" si="7"/>
        <v>0</v>
      </c>
    </row>
    <row r="177" spans="1:15" ht="140.25" outlineLevel="2" x14ac:dyDescent="0.2">
      <c r="A177" s="463" t="s">
        <v>75</v>
      </c>
      <c r="B177" s="463" t="s">
        <v>2648</v>
      </c>
      <c r="C177" s="463"/>
      <c r="D177" s="463" t="s">
        <v>77</v>
      </c>
      <c r="E177" s="463"/>
      <c r="F177" s="463" t="s">
        <v>2649</v>
      </c>
      <c r="G177" s="463" t="s">
        <v>130</v>
      </c>
      <c r="H177" s="585">
        <v>5000</v>
      </c>
      <c r="I177" s="585">
        <v>0</v>
      </c>
      <c r="J177" s="585"/>
      <c r="K177" s="585"/>
      <c r="L177" s="463" t="s">
        <v>2650</v>
      </c>
      <c r="M177" s="463"/>
      <c r="N177" s="398">
        <f t="shared" si="6"/>
        <v>5000</v>
      </c>
      <c r="O177" s="415">
        <f t="shared" si="7"/>
        <v>0</v>
      </c>
    </row>
    <row r="178" spans="1:15" ht="127.5" outlineLevel="2" x14ac:dyDescent="0.2">
      <c r="A178" s="463" t="s">
        <v>75</v>
      </c>
      <c r="B178" s="463" t="s">
        <v>2651</v>
      </c>
      <c r="C178" s="463"/>
      <c r="D178" s="463" t="s">
        <v>77</v>
      </c>
      <c r="E178" s="463"/>
      <c r="F178" s="463" t="s">
        <v>2652</v>
      </c>
      <c r="G178" s="463" t="s">
        <v>130</v>
      </c>
      <c r="H178" s="585">
        <v>5000</v>
      </c>
      <c r="I178" s="585">
        <v>0</v>
      </c>
      <c r="J178" s="585"/>
      <c r="K178" s="585"/>
      <c r="L178" s="463" t="s">
        <v>2653</v>
      </c>
      <c r="M178" s="463"/>
      <c r="N178" s="398">
        <f t="shared" si="6"/>
        <v>5000</v>
      </c>
      <c r="O178" s="415">
        <f t="shared" si="7"/>
        <v>0</v>
      </c>
    </row>
    <row r="179" spans="1:15" ht="127.5" outlineLevel="2" x14ac:dyDescent="0.2">
      <c r="A179" s="463" t="s">
        <v>75</v>
      </c>
      <c r="B179" s="463" t="s">
        <v>2654</v>
      </c>
      <c r="C179" s="463"/>
      <c r="D179" s="463" t="s">
        <v>77</v>
      </c>
      <c r="E179" s="463"/>
      <c r="F179" s="463" t="s">
        <v>2655</v>
      </c>
      <c r="G179" s="463" t="s">
        <v>130</v>
      </c>
      <c r="H179" s="585">
        <v>5000</v>
      </c>
      <c r="I179" s="585">
        <v>0</v>
      </c>
      <c r="J179" s="585"/>
      <c r="K179" s="585"/>
      <c r="L179" s="463" t="s">
        <v>2656</v>
      </c>
      <c r="M179" s="463"/>
      <c r="N179" s="398">
        <f t="shared" si="6"/>
        <v>5000</v>
      </c>
      <c r="O179" s="415">
        <f t="shared" si="7"/>
        <v>0</v>
      </c>
    </row>
    <row r="180" spans="1:15" ht="127.5" outlineLevel="2" x14ac:dyDescent="0.2">
      <c r="A180" s="463" t="s">
        <v>75</v>
      </c>
      <c r="B180" s="463" t="s">
        <v>2657</v>
      </c>
      <c r="C180" s="463"/>
      <c r="D180" s="463" t="s">
        <v>77</v>
      </c>
      <c r="E180" s="463"/>
      <c r="F180" s="463" t="s">
        <v>2658</v>
      </c>
      <c r="G180" s="463" t="s">
        <v>130</v>
      </c>
      <c r="H180" s="585">
        <v>5000</v>
      </c>
      <c r="I180" s="585">
        <v>0</v>
      </c>
      <c r="J180" s="585"/>
      <c r="K180" s="585"/>
      <c r="L180" s="463" t="s">
        <v>2659</v>
      </c>
      <c r="M180" s="463"/>
      <c r="N180" s="398">
        <f t="shared" si="6"/>
        <v>5000</v>
      </c>
      <c r="O180" s="415">
        <f t="shared" si="7"/>
        <v>0</v>
      </c>
    </row>
    <row r="181" spans="1:15" ht="127.5" outlineLevel="2" x14ac:dyDescent="0.2">
      <c r="A181" s="463" t="s">
        <v>75</v>
      </c>
      <c r="B181" s="463" t="s">
        <v>2660</v>
      </c>
      <c r="C181" s="463"/>
      <c r="D181" s="463" t="s">
        <v>77</v>
      </c>
      <c r="E181" s="463"/>
      <c r="F181" s="463" t="s">
        <v>2661</v>
      </c>
      <c r="G181" s="463" t="s">
        <v>130</v>
      </c>
      <c r="H181" s="585">
        <v>5000</v>
      </c>
      <c r="I181" s="585">
        <v>0</v>
      </c>
      <c r="J181" s="585"/>
      <c r="K181" s="585"/>
      <c r="L181" s="463" t="s">
        <v>2662</v>
      </c>
      <c r="M181" s="463"/>
      <c r="N181" s="398">
        <f t="shared" si="6"/>
        <v>5000</v>
      </c>
      <c r="O181" s="415">
        <f t="shared" si="7"/>
        <v>0</v>
      </c>
    </row>
    <row r="182" spans="1:15" ht="127.5" outlineLevel="2" x14ac:dyDescent="0.2">
      <c r="A182" s="463" t="s">
        <v>75</v>
      </c>
      <c r="B182" s="463" t="s">
        <v>2663</v>
      </c>
      <c r="C182" s="463"/>
      <c r="D182" s="463" t="s">
        <v>77</v>
      </c>
      <c r="E182" s="463"/>
      <c r="F182" s="463" t="s">
        <v>2664</v>
      </c>
      <c r="G182" s="463" t="s">
        <v>130</v>
      </c>
      <c r="H182" s="585">
        <v>5000</v>
      </c>
      <c r="I182" s="585">
        <v>0</v>
      </c>
      <c r="J182" s="585"/>
      <c r="K182" s="585"/>
      <c r="L182" s="463" t="s">
        <v>2665</v>
      </c>
      <c r="M182" s="463"/>
      <c r="N182" s="398">
        <f t="shared" si="6"/>
        <v>5000</v>
      </c>
      <c r="O182" s="415">
        <f t="shared" si="7"/>
        <v>0</v>
      </c>
    </row>
    <row r="183" spans="1:15" ht="127.5" outlineLevel="2" x14ac:dyDescent="0.2">
      <c r="A183" s="463" t="s">
        <v>75</v>
      </c>
      <c r="B183" s="463" t="s">
        <v>2666</v>
      </c>
      <c r="C183" s="463"/>
      <c r="D183" s="463" t="s">
        <v>77</v>
      </c>
      <c r="E183" s="463"/>
      <c r="F183" s="463" t="s">
        <v>2667</v>
      </c>
      <c r="G183" s="463" t="s">
        <v>130</v>
      </c>
      <c r="H183" s="585">
        <v>5000</v>
      </c>
      <c r="I183" s="585">
        <v>0</v>
      </c>
      <c r="J183" s="585"/>
      <c r="K183" s="585"/>
      <c r="L183" s="463" t="s">
        <v>2668</v>
      </c>
      <c r="M183" s="463"/>
      <c r="N183" s="398">
        <f t="shared" si="6"/>
        <v>5000</v>
      </c>
      <c r="O183" s="415">
        <f t="shared" si="7"/>
        <v>0</v>
      </c>
    </row>
    <row r="184" spans="1:15" ht="127.5" outlineLevel="2" x14ac:dyDescent="0.2">
      <c r="A184" s="463" t="s">
        <v>75</v>
      </c>
      <c r="B184" s="463" t="s">
        <v>2669</v>
      </c>
      <c r="C184" s="463"/>
      <c r="D184" s="463" t="s">
        <v>77</v>
      </c>
      <c r="E184" s="463"/>
      <c r="F184" s="463" t="s">
        <v>2670</v>
      </c>
      <c r="G184" s="463" t="s">
        <v>130</v>
      </c>
      <c r="H184" s="585">
        <v>5000</v>
      </c>
      <c r="I184" s="585">
        <v>0</v>
      </c>
      <c r="J184" s="585"/>
      <c r="K184" s="585"/>
      <c r="L184" s="463" t="s">
        <v>2671</v>
      </c>
      <c r="M184" s="463"/>
      <c r="N184" s="398">
        <f t="shared" si="6"/>
        <v>5000</v>
      </c>
      <c r="O184" s="415">
        <f t="shared" si="7"/>
        <v>0</v>
      </c>
    </row>
    <row r="185" spans="1:15" ht="127.5" outlineLevel="2" x14ac:dyDescent="0.2">
      <c r="A185" s="463" t="s">
        <v>75</v>
      </c>
      <c r="B185" s="463" t="s">
        <v>2672</v>
      </c>
      <c r="C185" s="463"/>
      <c r="D185" s="463" t="s">
        <v>77</v>
      </c>
      <c r="E185" s="463"/>
      <c r="F185" s="463" t="s">
        <v>2673</v>
      </c>
      <c r="G185" s="463" t="s">
        <v>130</v>
      </c>
      <c r="H185" s="585">
        <v>5000</v>
      </c>
      <c r="I185" s="585">
        <v>0</v>
      </c>
      <c r="J185" s="585"/>
      <c r="K185" s="585"/>
      <c r="L185" s="463" t="s">
        <v>2674</v>
      </c>
      <c r="M185" s="463"/>
      <c r="N185" s="398">
        <f t="shared" si="6"/>
        <v>5000</v>
      </c>
      <c r="O185" s="415">
        <f t="shared" si="7"/>
        <v>0</v>
      </c>
    </row>
    <row r="186" spans="1:15" ht="127.5" outlineLevel="2" x14ac:dyDescent="0.2">
      <c r="A186" s="463" t="s">
        <v>75</v>
      </c>
      <c r="B186" s="463" t="s">
        <v>2675</v>
      </c>
      <c r="C186" s="463"/>
      <c r="D186" s="463" t="s">
        <v>77</v>
      </c>
      <c r="E186" s="463"/>
      <c r="F186" s="463" t="s">
        <v>2676</v>
      </c>
      <c r="G186" s="463" t="s">
        <v>130</v>
      </c>
      <c r="H186" s="585">
        <v>5000</v>
      </c>
      <c r="I186" s="585">
        <v>0</v>
      </c>
      <c r="J186" s="585"/>
      <c r="K186" s="585"/>
      <c r="L186" s="463" t="s">
        <v>2677</v>
      </c>
      <c r="M186" s="463"/>
      <c r="N186" s="398">
        <f t="shared" si="6"/>
        <v>5000</v>
      </c>
      <c r="O186" s="415">
        <f t="shared" si="7"/>
        <v>0</v>
      </c>
    </row>
    <row r="187" spans="1:15" ht="127.5" outlineLevel="2" x14ac:dyDescent="0.2">
      <c r="A187" s="463" t="s">
        <v>75</v>
      </c>
      <c r="B187" s="463" t="s">
        <v>2678</v>
      </c>
      <c r="C187" s="463"/>
      <c r="D187" s="463" t="s">
        <v>77</v>
      </c>
      <c r="E187" s="463"/>
      <c r="F187" s="463" t="s">
        <v>2679</v>
      </c>
      <c r="G187" s="463" t="s">
        <v>101</v>
      </c>
      <c r="H187" s="585">
        <v>16495</v>
      </c>
      <c r="I187" s="585">
        <v>0</v>
      </c>
      <c r="J187" s="585"/>
      <c r="K187" s="585"/>
      <c r="L187" s="463" t="s">
        <v>2680</v>
      </c>
      <c r="M187" s="463"/>
      <c r="N187" s="398">
        <f t="shared" si="6"/>
        <v>16495</v>
      </c>
      <c r="O187" s="415">
        <f t="shared" si="7"/>
        <v>0</v>
      </c>
    </row>
    <row r="188" spans="1:15" ht="127.5" outlineLevel="2" x14ac:dyDescent="0.2">
      <c r="A188" s="463" t="s">
        <v>75</v>
      </c>
      <c r="B188" s="463" t="s">
        <v>2681</v>
      </c>
      <c r="C188" s="463"/>
      <c r="D188" s="463" t="s">
        <v>77</v>
      </c>
      <c r="E188" s="463"/>
      <c r="F188" s="463" t="s">
        <v>2682</v>
      </c>
      <c r="G188" s="463" t="s">
        <v>101</v>
      </c>
      <c r="H188" s="585">
        <v>22000</v>
      </c>
      <c r="I188" s="585">
        <v>0</v>
      </c>
      <c r="J188" s="585"/>
      <c r="K188" s="585"/>
      <c r="L188" s="463" t="s">
        <v>2683</v>
      </c>
      <c r="M188" s="463"/>
      <c r="N188" s="398">
        <f t="shared" si="6"/>
        <v>22000</v>
      </c>
      <c r="O188" s="415">
        <f t="shared" si="7"/>
        <v>0</v>
      </c>
    </row>
    <row r="189" spans="1:15" ht="63.75" outlineLevel="2" x14ac:dyDescent="0.2">
      <c r="A189" s="463" t="s">
        <v>75</v>
      </c>
      <c r="B189" s="463" t="s">
        <v>2684</v>
      </c>
      <c r="C189" s="463"/>
      <c r="D189" s="463" t="s">
        <v>77</v>
      </c>
      <c r="E189" s="463"/>
      <c r="F189" s="463" t="s">
        <v>2685</v>
      </c>
      <c r="G189" s="463" t="s">
        <v>134</v>
      </c>
      <c r="H189" s="585">
        <v>22000</v>
      </c>
      <c r="I189" s="585">
        <v>0</v>
      </c>
      <c r="J189" s="585"/>
      <c r="K189" s="585"/>
      <c r="L189" s="463" t="s">
        <v>2686</v>
      </c>
      <c r="M189" s="463"/>
      <c r="N189" s="398">
        <f t="shared" si="6"/>
        <v>22000</v>
      </c>
      <c r="O189" s="415">
        <f t="shared" si="7"/>
        <v>0</v>
      </c>
    </row>
    <row r="190" spans="1:15" ht="76.5" outlineLevel="2" x14ac:dyDescent="0.2">
      <c r="A190" s="463" t="s">
        <v>75</v>
      </c>
      <c r="B190" s="463" t="s">
        <v>2687</v>
      </c>
      <c r="C190" s="463"/>
      <c r="D190" s="463" t="s">
        <v>77</v>
      </c>
      <c r="E190" s="463"/>
      <c r="F190" s="463" t="s">
        <v>2688</v>
      </c>
      <c r="G190" s="463" t="s">
        <v>80</v>
      </c>
      <c r="H190" s="585">
        <v>18500</v>
      </c>
      <c r="I190" s="585">
        <v>0</v>
      </c>
      <c r="J190" s="585"/>
      <c r="K190" s="585"/>
      <c r="L190" s="463" t="s">
        <v>2689</v>
      </c>
      <c r="M190" s="463"/>
      <c r="N190" s="398">
        <f t="shared" si="6"/>
        <v>18500</v>
      </c>
      <c r="O190" s="415">
        <f t="shared" si="7"/>
        <v>0</v>
      </c>
    </row>
    <row r="191" spans="1:15" ht="51" outlineLevel="2" x14ac:dyDescent="0.2">
      <c r="A191" s="463" t="s">
        <v>75</v>
      </c>
      <c r="B191" s="463" t="s">
        <v>2690</v>
      </c>
      <c r="C191" s="463"/>
      <c r="D191" s="463" t="s">
        <v>77</v>
      </c>
      <c r="E191" s="463"/>
      <c r="F191" s="463" t="s">
        <v>2691</v>
      </c>
      <c r="G191" s="463" t="s">
        <v>107</v>
      </c>
      <c r="H191" s="585">
        <v>7000</v>
      </c>
      <c r="I191" s="585">
        <v>0</v>
      </c>
      <c r="J191" s="585"/>
      <c r="K191" s="585"/>
      <c r="L191" s="463" t="s">
        <v>2692</v>
      </c>
      <c r="M191" s="463"/>
      <c r="N191" s="398">
        <f t="shared" si="6"/>
        <v>7000</v>
      </c>
      <c r="O191" s="415">
        <f t="shared" si="7"/>
        <v>0</v>
      </c>
    </row>
    <row r="192" spans="1:15" ht="51" outlineLevel="2" x14ac:dyDescent="0.2">
      <c r="A192" s="463" t="s">
        <v>75</v>
      </c>
      <c r="B192" s="463" t="s">
        <v>2693</v>
      </c>
      <c r="C192" s="463"/>
      <c r="D192" s="463" t="s">
        <v>77</v>
      </c>
      <c r="E192" s="463"/>
      <c r="F192" s="463" t="s">
        <v>2694</v>
      </c>
      <c r="G192" s="463" t="s">
        <v>107</v>
      </c>
      <c r="H192" s="585">
        <v>12000</v>
      </c>
      <c r="I192" s="585">
        <v>0</v>
      </c>
      <c r="J192" s="585"/>
      <c r="K192" s="585"/>
      <c r="L192" s="463" t="s">
        <v>2695</v>
      </c>
      <c r="M192" s="463"/>
      <c r="N192" s="398">
        <f t="shared" si="6"/>
        <v>12000</v>
      </c>
      <c r="O192" s="415">
        <f t="shared" si="7"/>
        <v>0</v>
      </c>
    </row>
    <row r="193" spans="1:15" ht="51" outlineLevel="2" x14ac:dyDescent="0.2">
      <c r="A193" s="463" t="s">
        <v>75</v>
      </c>
      <c r="B193" s="463" t="s">
        <v>2696</v>
      </c>
      <c r="C193" s="463"/>
      <c r="D193" s="463" t="s">
        <v>77</v>
      </c>
      <c r="E193" s="463"/>
      <c r="F193" s="463" t="s">
        <v>2697</v>
      </c>
      <c r="G193" s="463" t="s">
        <v>107</v>
      </c>
      <c r="H193" s="585">
        <v>7000</v>
      </c>
      <c r="I193" s="585">
        <v>0</v>
      </c>
      <c r="J193" s="585"/>
      <c r="K193" s="585"/>
      <c r="L193" s="463" t="s">
        <v>2698</v>
      </c>
      <c r="M193" s="463"/>
      <c r="N193" s="398">
        <f t="shared" si="6"/>
        <v>7000</v>
      </c>
      <c r="O193" s="415">
        <f t="shared" si="7"/>
        <v>0</v>
      </c>
    </row>
    <row r="194" spans="1:15" ht="76.5" outlineLevel="2" x14ac:dyDescent="0.2">
      <c r="A194" s="463" t="s">
        <v>75</v>
      </c>
      <c r="B194" s="463" t="s">
        <v>2699</v>
      </c>
      <c r="C194" s="463"/>
      <c r="D194" s="463" t="s">
        <v>77</v>
      </c>
      <c r="E194" s="463"/>
      <c r="F194" s="463" t="s">
        <v>2700</v>
      </c>
      <c r="G194" s="463" t="s">
        <v>2701</v>
      </c>
      <c r="H194" s="585">
        <v>10000</v>
      </c>
      <c r="I194" s="585">
        <v>0</v>
      </c>
      <c r="J194" s="585"/>
      <c r="K194" s="585"/>
      <c r="L194" s="463" t="s">
        <v>2702</v>
      </c>
      <c r="M194" s="463"/>
      <c r="N194" s="398">
        <f t="shared" si="6"/>
        <v>10000</v>
      </c>
      <c r="O194" s="415">
        <f t="shared" si="7"/>
        <v>0</v>
      </c>
    </row>
    <row r="195" spans="1:15" ht="76.5" outlineLevel="2" x14ac:dyDescent="0.2">
      <c r="A195" s="463" t="s">
        <v>75</v>
      </c>
      <c r="B195" s="463" t="s">
        <v>2703</v>
      </c>
      <c r="C195" s="463"/>
      <c r="D195" s="463" t="s">
        <v>77</v>
      </c>
      <c r="E195" s="463"/>
      <c r="F195" s="463" t="s">
        <v>2704</v>
      </c>
      <c r="G195" s="463" t="s">
        <v>2701</v>
      </c>
      <c r="H195" s="585">
        <v>10000</v>
      </c>
      <c r="I195" s="585">
        <v>0</v>
      </c>
      <c r="J195" s="585"/>
      <c r="K195" s="585"/>
      <c r="L195" s="463" t="s">
        <v>2705</v>
      </c>
      <c r="M195" s="463"/>
      <c r="N195" s="398">
        <f t="shared" si="6"/>
        <v>10000</v>
      </c>
      <c r="O195" s="415">
        <f t="shared" si="7"/>
        <v>0</v>
      </c>
    </row>
    <row r="196" spans="1:15" ht="76.5" outlineLevel="2" x14ac:dyDescent="0.2">
      <c r="A196" s="463" t="s">
        <v>75</v>
      </c>
      <c r="B196" s="463" t="s">
        <v>2706</v>
      </c>
      <c r="C196" s="463"/>
      <c r="D196" s="463" t="s">
        <v>77</v>
      </c>
      <c r="E196" s="463"/>
      <c r="F196" s="463" t="s">
        <v>2707</v>
      </c>
      <c r="G196" s="463" t="s">
        <v>2701</v>
      </c>
      <c r="H196" s="585">
        <v>10000</v>
      </c>
      <c r="I196" s="585">
        <v>0</v>
      </c>
      <c r="J196" s="585"/>
      <c r="K196" s="585"/>
      <c r="L196" s="463" t="s">
        <v>2708</v>
      </c>
      <c r="M196" s="463"/>
      <c r="N196" s="398">
        <f t="shared" ref="N196:N259" si="8">SUM(H196:I196)</f>
        <v>10000</v>
      </c>
      <c r="O196" s="415">
        <f t="shared" ref="O196:O259" si="9">IF((J196+K196)&gt;0,(J196+K196)-N196,0)</f>
        <v>0</v>
      </c>
    </row>
    <row r="197" spans="1:15" ht="76.5" outlineLevel="2" x14ac:dyDescent="0.2">
      <c r="A197" s="463" t="s">
        <v>75</v>
      </c>
      <c r="B197" s="463" t="s">
        <v>2709</v>
      </c>
      <c r="C197" s="463"/>
      <c r="D197" s="463" t="s">
        <v>77</v>
      </c>
      <c r="E197" s="463"/>
      <c r="F197" s="463" t="s">
        <v>2710</v>
      </c>
      <c r="G197" s="463" t="s">
        <v>2701</v>
      </c>
      <c r="H197" s="585">
        <v>10000</v>
      </c>
      <c r="I197" s="585">
        <v>0</v>
      </c>
      <c r="J197" s="585"/>
      <c r="K197" s="585"/>
      <c r="L197" s="463" t="s">
        <v>2711</v>
      </c>
      <c r="M197" s="463"/>
      <c r="N197" s="398">
        <f t="shared" si="8"/>
        <v>10000</v>
      </c>
      <c r="O197" s="415">
        <f t="shared" si="9"/>
        <v>0</v>
      </c>
    </row>
    <row r="198" spans="1:15" ht="51" outlineLevel="2" x14ac:dyDescent="0.2">
      <c r="A198" s="463" t="s">
        <v>75</v>
      </c>
      <c r="B198" s="463" t="s">
        <v>2712</v>
      </c>
      <c r="C198" s="463"/>
      <c r="D198" s="463" t="s">
        <v>77</v>
      </c>
      <c r="E198" s="463"/>
      <c r="F198" s="463" t="s">
        <v>2713</v>
      </c>
      <c r="G198" s="463" t="s">
        <v>107</v>
      </c>
      <c r="H198" s="585">
        <v>11000</v>
      </c>
      <c r="I198" s="585">
        <v>0</v>
      </c>
      <c r="J198" s="585"/>
      <c r="K198" s="585"/>
      <c r="L198" s="463" t="s">
        <v>2714</v>
      </c>
      <c r="M198" s="463"/>
      <c r="N198" s="398">
        <f t="shared" si="8"/>
        <v>11000</v>
      </c>
      <c r="O198" s="415">
        <f t="shared" si="9"/>
        <v>0</v>
      </c>
    </row>
    <row r="199" spans="1:15" ht="63.75" outlineLevel="2" x14ac:dyDescent="0.2">
      <c r="A199" s="463" t="s">
        <v>75</v>
      </c>
      <c r="B199" s="463" t="s">
        <v>2715</v>
      </c>
      <c r="C199" s="463"/>
      <c r="D199" s="463" t="s">
        <v>77</v>
      </c>
      <c r="E199" s="463"/>
      <c r="F199" s="463" t="s">
        <v>2716</v>
      </c>
      <c r="G199" s="463" t="s">
        <v>107</v>
      </c>
      <c r="H199" s="585">
        <v>19000</v>
      </c>
      <c r="I199" s="585">
        <v>0</v>
      </c>
      <c r="J199" s="585"/>
      <c r="K199" s="585"/>
      <c r="L199" s="463" t="s">
        <v>2717</v>
      </c>
      <c r="M199" s="463"/>
      <c r="N199" s="398">
        <f t="shared" si="8"/>
        <v>19000</v>
      </c>
      <c r="O199" s="415">
        <f t="shared" si="9"/>
        <v>0</v>
      </c>
    </row>
    <row r="200" spans="1:15" ht="63.75" outlineLevel="2" x14ac:dyDescent="0.2">
      <c r="A200" s="463" t="s">
        <v>75</v>
      </c>
      <c r="B200" s="463" t="s">
        <v>2718</v>
      </c>
      <c r="C200" s="463"/>
      <c r="D200" s="463" t="s">
        <v>77</v>
      </c>
      <c r="E200" s="463"/>
      <c r="F200" s="463" t="s">
        <v>2719</v>
      </c>
      <c r="G200" s="463" t="s">
        <v>1384</v>
      </c>
      <c r="H200" s="585">
        <v>7976.21</v>
      </c>
      <c r="I200" s="585">
        <v>0</v>
      </c>
      <c r="J200" s="585"/>
      <c r="K200" s="585"/>
      <c r="L200" s="463" t="s">
        <v>2720</v>
      </c>
      <c r="M200" s="463"/>
      <c r="N200" s="398">
        <f t="shared" si="8"/>
        <v>7976.21</v>
      </c>
      <c r="O200" s="415">
        <f t="shared" si="9"/>
        <v>0</v>
      </c>
    </row>
    <row r="201" spans="1:15" ht="63.75" outlineLevel="2" x14ac:dyDescent="0.2">
      <c r="A201" s="463" t="s">
        <v>75</v>
      </c>
      <c r="B201" s="463" t="s">
        <v>2721</v>
      </c>
      <c r="C201" s="463"/>
      <c r="D201" s="463" t="s">
        <v>77</v>
      </c>
      <c r="E201" s="463"/>
      <c r="F201" s="463" t="s">
        <v>2722</v>
      </c>
      <c r="G201" s="463" t="s">
        <v>107</v>
      </c>
      <c r="H201" s="585">
        <v>15000</v>
      </c>
      <c r="I201" s="585">
        <v>0</v>
      </c>
      <c r="J201" s="585"/>
      <c r="K201" s="585"/>
      <c r="L201" s="463" t="s">
        <v>2723</v>
      </c>
      <c r="M201" s="463"/>
      <c r="N201" s="398">
        <f t="shared" si="8"/>
        <v>15000</v>
      </c>
      <c r="O201" s="415">
        <f t="shared" si="9"/>
        <v>0</v>
      </c>
    </row>
    <row r="202" spans="1:15" ht="63.75" outlineLevel="2" x14ac:dyDescent="0.2">
      <c r="A202" s="463" t="s">
        <v>75</v>
      </c>
      <c r="B202" s="463" t="s">
        <v>2724</v>
      </c>
      <c r="C202" s="463"/>
      <c r="D202" s="463" t="s">
        <v>77</v>
      </c>
      <c r="E202" s="463"/>
      <c r="F202" s="463" t="s">
        <v>2725</v>
      </c>
      <c r="G202" s="463" t="s">
        <v>140</v>
      </c>
      <c r="H202" s="585">
        <v>18200</v>
      </c>
      <c r="I202" s="585">
        <v>0</v>
      </c>
      <c r="J202" s="585"/>
      <c r="K202" s="585"/>
      <c r="L202" s="463" t="s">
        <v>2726</v>
      </c>
      <c r="M202" s="463"/>
      <c r="N202" s="398">
        <f t="shared" si="8"/>
        <v>18200</v>
      </c>
      <c r="O202" s="415">
        <f t="shared" si="9"/>
        <v>0</v>
      </c>
    </row>
    <row r="203" spans="1:15" ht="102" outlineLevel="2" x14ac:dyDescent="0.2">
      <c r="A203" s="463" t="s">
        <v>75</v>
      </c>
      <c r="B203" s="463" t="s">
        <v>2727</v>
      </c>
      <c r="C203" s="463"/>
      <c r="D203" s="463" t="s">
        <v>77</v>
      </c>
      <c r="E203" s="463"/>
      <c r="F203" s="463" t="s">
        <v>2728</v>
      </c>
      <c r="G203" s="463" t="s">
        <v>1807</v>
      </c>
      <c r="H203" s="585">
        <v>15536</v>
      </c>
      <c r="I203" s="585">
        <v>0</v>
      </c>
      <c r="J203" s="585"/>
      <c r="K203" s="585"/>
      <c r="L203" s="463" t="s">
        <v>2729</v>
      </c>
      <c r="M203" s="463"/>
      <c r="N203" s="398">
        <f t="shared" si="8"/>
        <v>15536</v>
      </c>
      <c r="O203" s="415">
        <f t="shared" si="9"/>
        <v>0</v>
      </c>
    </row>
    <row r="204" spans="1:15" ht="38.25" outlineLevel="2" x14ac:dyDescent="0.2">
      <c r="A204" s="463" t="s">
        <v>75</v>
      </c>
      <c r="B204" s="463" t="s">
        <v>2730</v>
      </c>
      <c r="C204" s="463"/>
      <c r="D204" s="463" t="s">
        <v>77</v>
      </c>
      <c r="E204" s="463"/>
      <c r="F204" s="463" t="s">
        <v>2731</v>
      </c>
      <c r="G204" s="463" t="s">
        <v>2732</v>
      </c>
      <c r="H204" s="585">
        <v>23240</v>
      </c>
      <c r="I204" s="585">
        <v>0</v>
      </c>
      <c r="J204" s="585"/>
      <c r="K204" s="585"/>
      <c r="L204" s="463" t="s">
        <v>2733</v>
      </c>
      <c r="M204" s="463"/>
      <c r="N204" s="398">
        <f t="shared" si="8"/>
        <v>23240</v>
      </c>
      <c r="O204" s="415">
        <f t="shared" si="9"/>
        <v>0</v>
      </c>
    </row>
    <row r="205" spans="1:15" ht="114.75" outlineLevel="2" x14ac:dyDescent="0.2">
      <c r="A205" s="463" t="s">
        <v>75</v>
      </c>
      <c r="B205" s="463" t="s">
        <v>2734</v>
      </c>
      <c r="C205" s="463"/>
      <c r="D205" s="463" t="s">
        <v>77</v>
      </c>
      <c r="E205" s="463"/>
      <c r="F205" s="463" t="s">
        <v>2735</v>
      </c>
      <c r="G205" s="463" t="s">
        <v>130</v>
      </c>
      <c r="H205" s="585">
        <v>10000</v>
      </c>
      <c r="I205" s="585">
        <v>0</v>
      </c>
      <c r="J205" s="585"/>
      <c r="K205" s="585"/>
      <c r="L205" s="463" t="s">
        <v>2326</v>
      </c>
      <c r="M205" s="463"/>
      <c r="N205" s="398">
        <f t="shared" si="8"/>
        <v>10000</v>
      </c>
      <c r="O205" s="415">
        <f t="shared" si="9"/>
        <v>0</v>
      </c>
    </row>
    <row r="206" spans="1:15" ht="114.75" outlineLevel="2" x14ac:dyDescent="0.2">
      <c r="A206" s="463" t="s">
        <v>75</v>
      </c>
      <c r="B206" s="463" t="s">
        <v>2736</v>
      </c>
      <c r="C206" s="463"/>
      <c r="D206" s="463" t="s">
        <v>77</v>
      </c>
      <c r="E206" s="463"/>
      <c r="F206" s="463" t="s">
        <v>2737</v>
      </c>
      <c r="G206" s="463" t="s">
        <v>130</v>
      </c>
      <c r="H206" s="585">
        <v>10000</v>
      </c>
      <c r="I206" s="585">
        <v>0</v>
      </c>
      <c r="J206" s="585"/>
      <c r="K206" s="585"/>
      <c r="L206" s="463" t="s">
        <v>2335</v>
      </c>
      <c r="M206" s="463"/>
      <c r="N206" s="398">
        <f t="shared" si="8"/>
        <v>10000</v>
      </c>
      <c r="O206" s="415">
        <f t="shared" si="9"/>
        <v>0</v>
      </c>
    </row>
    <row r="207" spans="1:15" ht="114.75" outlineLevel="2" x14ac:dyDescent="0.2">
      <c r="A207" s="463" t="s">
        <v>75</v>
      </c>
      <c r="B207" s="463" t="s">
        <v>2738</v>
      </c>
      <c r="C207" s="463"/>
      <c r="D207" s="463" t="s">
        <v>77</v>
      </c>
      <c r="E207" s="463"/>
      <c r="F207" s="463" t="s">
        <v>2739</v>
      </c>
      <c r="G207" s="463" t="s">
        <v>130</v>
      </c>
      <c r="H207" s="585">
        <v>10000</v>
      </c>
      <c r="I207" s="585">
        <v>0</v>
      </c>
      <c r="J207" s="585"/>
      <c r="K207" s="585"/>
      <c r="L207" s="463" t="s">
        <v>2323</v>
      </c>
      <c r="M207" s="463"/>
      <c r="N207" s="398">
        <f t="shared" si="8"/>
        <v>10000</v>
      </c>
      <c r="O207" s="415">
        <f t="shared" si="9"/>
        <v>0</v>
      </c>
    </row>
    <row r="208" spans="1:15" ht="114.75" outlineLevel="2" x14ac:dyDescent="0.2">
      <c r="A208" s="463" t="s">
        <v>75</v>
      </c>
      <c r="B208" s="463" t="s">
        <v>2740</v>
      </c>
      <c r="C208" s="463"/>
      <c r="D208" s="463" t="s">
        <v>77</v>
      </c>
      <c r="E208" s="463"/>
      <c r="F208" s="463" t="s">
        <v>2741</v>
      </c>
      <c r="G208" s="463" t="s">
        <v>130</v>
      </c>
      <c r="H208" s="585">
        <v>10000</v>
      </c>
      <c r="I208" s="585">
        <v>0</v>
      </c>
      <c r="J208" s="585"/>
      <c r="K208" s="585"/>
      <c r="L208" s="463" t="s">
        <v>2742</v>
      </c>
      <c r="M208" s="463"/>
      <c r="N208" s="398">
        <f t="shared" si="8"/>
        <v>10000</v>
      </c>
      <c r="O208" s="415">
        <f t="shared" si="9"/>
        <v>0</v>
      </c>
    </row>
    <row r="209" spans="1:15" ht="114.75" outlineLevel="2" x14ac:dyDescent="0.2">
      <c r="A209" s="463" t="s">
        <v>75</v>
      </c>
      <c r="B209" s="463" t="s">
        <v>2743</v>
      </c>
      <c r="C209" s="463"/>
      <c r="D209" s="463" t="s">
        <v>77</v>
      </c>
      <c r="E209" s="463"/>
      <c r="F209" s="463" t="s">
        <v>2744</v>
      </c>
      <c r="G209" s="463" t="s">
        <v>130</v>
      </c>
      <c r="H209" s="585">
        <v>10000</v>
      </c>
      <c r="I209" s="585">
        <v>0</v>
      </c>
      <c r="J209" s="585"/>
      <c r="K209" s="585"/>
      <c r="L209" s="463" t="s">
        <v>2745</v>
      </c>
      <c r="M209" s="463"/>
      <c r="N209" s="398">
        <f t="shared" si="8"/>
        <v>10000</v>
      </c>
      <c r="O209" s="415">
        <f t="shared" si="9"/>
        <v>0</v>
      </c>
    </row>
    <row r="210" spans="1:15" ht="114.75" outlineLevel="2" x14ac:dyDescent="0.2">
      <c r="A210" s="463" t="s">
        <v>75</v>
      </c>
      <c r="B210" s="463" t="s">
        <v>2746</v>
      </c>
      <c r="C210" s="463"/>
      <c r="D210" s="463" t="s">
        <v>77</v>
      </c>
      <c r="E210" s="463"/>
      <c r="F210" s="463" t="s">
        <v>2747</v>
      </c>
      <c r="G210" s="463" t="s">
        <v>130</v>
      </c>
      <c r="H210" s="585">
        <v>10000</v>
      </c>
      <c r="I210" s="585">
        <v>0</v>
      </c>
      <c r="J210" s="585"/>
      <c r="K210" s="585"/>
      <c r="L210" s="463" t="s">
        <v>2748</v>
      </c>
      <c r="M210" s="463"/>
      <c r="N210" s="398">
        <f t="shared" si="8"/>
        <v>10000</v>
      </c>
      <c r="O210" s="415">
        <f t="shared" si="9"/>
        <v>0</v>
      </c>
    </row>
    <row r="211" spans="1:15" ht="114.75" outlineLevel="2" x14ac:dyDescent="0.2">
      <c r="A211" s="463" t="s">
        <v>75</v>
      </c>
      <c r="B211" s="463" t="s">
        <v>2749</v>
      </c>
      <c r="C211" s="463"/>
      <c r="D211" s="463" t="s">
        <v>77</v>
      </c>
      <c r="E211" s="463"/>
      <c r="F211" s="463" t="s">
        <v>2750</v>
      </c>
      <c r="G211" s="463" t="s">
        <v>130</v>
      </c>
      <c r="H211" s="585">
        <v>10000</v>
      </c>
      <c r="I211" s="585">
        <v>0</v>
      </c>
      <c r="J211" s="585"/>
      <c r="K211" s="585"/>
      <c r="L211" s="463" t="s">
        <v>2751</v>
      </c>
      <c r="M211" s="463"/>
      <c r="N211" s="398">
        <f t="shared" si="8"/>
        <v>10000</v>
      </c>
      <c r="O211" s="415">
        <f t="shared" si="9"/>
        <v>0</v>
      </c>
    </row>
    <row r="212" spans="1:15" ht="114.75" outlineLevel="2" x14ac:dyDescent="0.2">
      <c r="A212" s="463" t="s">
        <v>75</v>
      </c>
      <c r="B212" s="463" t="s">
        <v>2752</v>
      </c>
      <c r="C212" s="463"/>
      <c r="D212" s="463" t="s">
        <v>77</v>
      </c>
      <c r="E212" s="463"/>
      <c r="F212" s="463" t="s">
        <v>2753</v>
      </c>
      <c r="G212" s="463" t="s">
        <v>130</v>
      </c>
      <c r="H212" s="585">
        <v>10000</v>
      </c>
      <c r="I212" s="585">
        <v>0</v>
      </c>
      <c r="J212" s="585"/>
      <c r="K212" s="585"/>
      <c r="L212" s="463" t="s">
        <v>2754</v>
      </c>
      <c r="M212" s="463"/>
      <c r="N212" s="398">
        <f t="shared" si="8"/>
        <v>10000</v>
      </c>
      <c r="O212" s="415">
        <f t="shared" si="9"/>
        <v>0</v>
      </c>
    </row>
    <row r="213" spans="1:15" ht="114.75" outlineLevel="2" x14ac:dyDescent="0.2">
      <c r="A213" s="463" t="s">
        <v>75</v>
      </c>
      <c r="B213" s="463" t="s">
        <v>2755</v>
      </c>
      <c r="C213" s="463"/>
      <c r="D213" s="463" t="s">
        <v>77</v>
      </c>
      <c r="E213" s="463"/>
      <c r="F213" s="463" t="s">
        <v>2753</v>
      </c>
      <c r="G213" s="463" t="s">
        <v>130</v>
      </c>
      <c r="H213" s="585">
        <v>10000</v>
      </c>
      <c r="I213" s="585">
        <v>0</v>
      </c>
      <c r="J213" s="585"/>
      <c r="K213" s="585"/>
      <c r="L213" s="463" t="s">
        <v>2756</v>
      </c>
      <c r="M213" s="463"/>
      <c r="N213" s="398">
        <f t="shared" si="8"/>
        <v>10000</v>
      </c>
      <c r="O213" s="415">
        <f t="shared" si="9"/>
        <v>0</v>
      </c>
    </row>
    <row r="214" spans="1:15" ht="114.75" outlineLevel="2" x14ac:dyDescent="0.2">
      <c r="A214" s="463" t="s">
        <v>75</v>
      </c>
      <c r="B214" s="463" t="s">
        <v>2757</v>
      </c>
      <c r="C214" s="463"/>
      <c r="D214" s="463" t="s">
        <v>77</v>
      </c>
      <c r="E214" s="463"/>
      <c r="F214" s="463" t="s">
        <v>2758</v>
      </c>
      <c r="G214" s="463" t="s">
        <v>130</v>
      </c>
      <c r="H214" s="585">
        <v>10000</v>
      </c>
      <c r="I214" s="585">
        <v>0</v>
      </c>
      <c r="J214" s="585"/>
      <c r="K214" s="585"/>
      <c r="L214" s="463" t="s">
        <v>2759</v>
      </c>
      <c r="M214" s="463"/>
      <c r="N214" s="398">
        <f t="shared" si="8"/>
        <v>10000</v>
      </c>
      <c r="O214" s="415">
        <f t="shared" si="9"/>
        <v>0</v>
      </c>
    </row>
    <row r="215" spans="1:15" ht="63.75" outlineLevel="2" x14ac:dyDescent="0.2">
      <c r="A215" s="463" t="s">
        <v>75</v>
      </c>
      <c r="B215" s="463" t="s">
        <v>2760</v>
      </c>
      <c r="C215" s="463"/>
      <c r="D215" s="463" t="s">
        <v>77</v>
      </c>
      <c r="E215" s="463"/>
      <c r="F215" s="463" t="s">
        <v>2761</v>
      </c>
      <c r="G215" s="463" t="s">
        <v>1584</v>
      </c>
      <c r="H215" s="585">
        <v>19891</v>
      </c>
      <c r="I215" s="585">
        <v>0</v>
      </c>
      <c r="J215" s="585"/>
      <c r="K215" s="585"/>
      <c r="L215" s="463" t="s">
        <v>2762</v>
      </c>
      <c r="M215" s="463"/>
      <c r="N215" s="398">
        <f t="shared" si="8"/>
        <v>19891</v>
      </c>
      <c r="O215" s="415">
        <f t="shared" si="9"/>
        <v>0</v>
      </c>
    </row>
    <row r="216" spans="1:15" ht="63.75" outlineLevel="2" x14ac:dyDescent="0.2">
      <c r="A216" s="463" t="s">
        <v>75</v>
      </c>
      <c r="B216" s="463" t="s">
        <v>2763</v>
      </c>
      <c r="C216" s="463"/>
      <c r="D216" s="463" t="s">
        <v>77</v>
      </c>
      <c r="E216" s="463"/>
      <c r="F216" s="463" t="s">
        <v>2764</v>
      </c>
      <c r="G216" s="463" t="s">
        <v>1584</v>
      </c>
      <c r="H216" s="585">
        <v>11929</v>
      </c>
      <c r="I216" s="585">
        <v>0</v>
      </c>
      <c r="J216" s="585"/>
      <c r="K216" s="585"/>
      <c r="L216" s="463" t="s">
        <v>2765</v>
      </c>
      <c r="M216" s="463"/>
      <c r="N216" s="398">
        <f t="shared" si="8"/>
        <v>11929</v>
      </c>
      <c r="O216" s="415">
        <f t="shared" si="9"/>
        <v>0</v>
      </c>
    </row>
    <row r="217" spans="1:15" ht="51" outlineLevel="2" x14ac:dyDescent="0.2">
      <c r="A217" s="463" t="s">
        <v>75</v>
      </c>
      <c r="B217" s="463" t="s">
        <v>2766</v>
      </c>
      <c r="C217" s="463"/>
      <c r="D217" s="463" t="s">
        <v>77</v>
      </c>
      <c r="E217" s="463"/>
      <c r="F217" s="463" t="s">
        <v>2767</v>
      </c>
      <c r="G217" s="463" t="s">
        <v>2262</v>
      </c>
      <c r="H217" s="585">
        <v>1939.2</v>
      </c>
      <c r="I217" s="585">
        <v>0</v>
      </c>
      <c r="J217" s="585"/>
      <c r="K217" s="585"/>
      <c r="L217" s="463" t="s">
        <v>2768</v>
      </c>
      <c r="M217" s="463"/>
      <c r="N217" s="398">
        <f t="shared" si="8"/>
        <v>1939.2</v>
      </c>
      <c r="O217" s="415">
        <f t="shared" si="9"/>
        <v>0</v>
      </c>
    </row>
    <row r="218" spans="1:15" ht="51" outlineLevel="2" x14ac:dyDescent="0.2">
      <c r="A218" s="463" t="s">
        <v>75</v>
      </c>
      <c r="B218" s="463" t="s">
        <v>2769</v>
      </c>
      <c r="C218" s="463"/>
      <c r="D218" s="463" t="s">
        <v>77</v>
      </c>
      <c r="E218" s="463"/>
      <c r="F218" s="463" t="s">
        <v>2770</v>
      </c>
      <c r="G218" s="463" t="s">
        <v>2262</v>
      </c>
      <c r="H218" s="585">
        <v>26680.41</v>
      </c>
      <c r="I218" s="585">
        <v>0</v>
      </c>
      <c r="J218" s="585"/>
      <c r="K218" s="585"/>
      <c r="L218" s="463" t="s">
        <v>2771</v>
      </c>
      <c r="M218" s="463"/>
      <c r="N218" s="398">
        <f t="shared" si="8"/>
        <v>26680.41</v>
      </c>
      <c r="O218" s="415">
        <f t="shared" si="9"/>
        <v>0</v>
      </c>
    </row>
    <row r="219" spans="1:15" ht="51" outlineLevel="2" x14ac:dyDescent="0.2">
      <c r="A219" s="463" t="s">
        <v>75</v>
      </c>
      <c r="B219" s="463" t="s">
        <v>2772</v>
      </c>
      <c r="C219" s="463"/>
      <c r="D219" s="463" t="s">
        <v>77</v>
      </c>
      <c r="E219" s="463"/>
      <c r="F219" s="463" t="s">
        <v>2773</v>
      </c>
      <c r="G219" s="463" t="s">
        <v>2262</v>
      </c>
      <c r="H219" s="585">
        <v>3240.25</v>
      </c>
      <c r="I219" s="585">
        <v>0</v>
      </c>
      <c r="J219" s="585"/>
      <c r="K219" s="585"/>
      <c r="L219" s="463" t="s">
        <v>2774</v>
      </c>
      <c r="M219" s="463"/>
      <c r="N219" s="398">
        <f t="shared" si="8"/>
        <v>3240.25</v>
      </c>
      <c r="O219" s="415">
        <f t="shared" si="9"/>
        <v>0</v>
      </c>
    </row>
    <row r="220" spans="1:15" ht="63.75" outlineLevel="2" x14ac:dyDescent="0.2">
      <c r="A220" s="463" t="s">
        <v>75</v>
      </c>
      <c r="B220" s="463" t="s">
        <v>2775</v>
      </c>
      <c r="C220" s="463"/>
      <c r="D220" s="463" t="s">
        <v>77</v>
      </c>
      <c r="E220" s="463"/>
      <c r="F220" s="463" t="s">
        <v>2776</v>
      </c>
      <c r="G220" s="463" t="s">
        <v>79</v>
      </c>
      <c r="H220" s="585">
        <v>52000</v>
      </c>
      <c r="I220" s="585">
        <v>0</v>
      </c>
      <c r="J220" s="585"/>
      <c r="K220" s="585"/>
      <c r="L220" s="463" t="s">
        <v>2777</v>
      </c>
      <c r="M220" s="463"/>
      <c r="N220" s="398">
        <f t="shared" si="8"/>
        <v>52000</v>
      </c>
      <c r="O220" s="415">
        <f t="shared" si="9"/>
        <v>0</v>
      </c>
    </row>
    <row r="221" spans="1:15" ht="51" outlineLevel="2" x14ac:dyDescent="0.2">
      <c r="A221" s="463" t="s">
        <v>75</v>
      </c>
      <c r="B221" s="463" t="s">
        <v>2778</v>
      </c>
      <c r="C221" s="463"/>
      <c r="D221" s="463" t="s">
        <v>77</v>
      </c>
      <c r="E221" s="463"/>
      <c r="F221" s="463" t="s">
        <v>2779</v>
      </c>
      <c r="G221" s="463" t="s">
        <v>79</v>
      </c>
      <c r="H221" s="585">
        <v>12000</v>
      </c>
      <c r="I221" s="585">
        <v>0</v>
      </c>
      <c r="J221" s="585"/>
      <c r="K221" s="585"/>
      <c r="L221" s="463" t="s">
        <v>2780</v>
      </c>
      <c r="M221" s="463"/>
      <c r="N221" s="398">
        <f t="shared" si="8"/>
        <v>12000</v>
      </c>
      <c r="O221" s="415">
        <f t="shared" si="9"/>
        <v>0</v>
      </c>
    </row>
    <row r="222" spans="1:15" ht="153" outlineLevel="2" x14ac:dyDescent="0.2">
      <c r="A222" s="463" t="s">
        <v>75</v>
      </c>
      <c r="B222" s="463" t="s">
        <v>2781</v>
      </c>
      <c r="C222" s="463"/>
      <c r="D222" s="463" t="s">
        <v>77</v>
      </c>
      <c r="E222" s="463"/>
      <c r="F222" s="463" t="s">
        <v>2782</v>
      </c>
      <c r="G222" s="463" t="s">
        <v>153</v>
      </c>
      <c r="H222" s="585">
        <v>11145</v>
      </c>
      <c r="I222" s="585">
        <v>0</v>
      </c>
      <c r="J222" s="585"/>
      <c r="K222" s="585"/>
      <c r="L222" s="463" t="s">
        <v>2783</v>
      </c>
      <c r="M222" s="463"/>
      <c r="N222" s="398">
        <f t="shared" si="8"/>
        <v>11145</v>
      </c>
      <c r="O222" s="415">
        <f t="shared" si="9"/>
        <v>0</v>
      </c>
    </row>
    <row r="223" spans="1:15" ht="76.5" outlineLevel="2" x14ac:dyDescent="0.2">
      <c r="A223" s="463" t="s">
        <v>75</v>
      </c>
      <c r="B223" s="463" t="s">
        <v>2784</v>
      </c>
      <c r="C223" s="463"/>
      <c r="D223" s="463" t="s">
        <v>77</v>
      </c>
      <c r="E223" s="463"/>
      <c r="F223" s="463" t="s">
        <v>2785</v>
      </c>
      <c r="G223" s="463"/>
      <c r="H223" s="585">
        <v>7500</v>
      </c>
      <c r="I223" s="585">
        <v>0</v>
      </c>
      <c r="J223" s="585"/>
      <c r="K223" s="585"/>
      <c r="L223" s="463" t="s">
        <v>2786</v>
      </c>
      <c r="M223" s="463"/>
      <c r="N223" s="398">
        <f t="shared" si="8"/>
        <v>7500</v>
      </c>
      <c r="O223" s="415">
        <f t="shared" si="9"/>
        <v>0</v>
      </c>
    </row>
    <row r="224" spans="1:15" ht="63.75" outlineLevel="2" x14ac:dyDescent="0.2">
      <c r="A224" s="463" t="s">
        <v>75</v>
      </c>
      <c r="B224" s="463" t="s">
        <v>2787</v>
      </c>
      <c r="C224" s="463"/>
      <c r="D224" s="463" t="s">
        <v>77</v>
      </c>
      <c r="E224" s="463"/>
      <c r="F224" s="463" t="s">
        <v>1371</v>
      </c>
      <c r="G224" s="463" t="s">
        <v>107</v>
      </c>
      <c r="H224" s="585">
        <v>15000</v>
      </c>
      <c r="I224" s="585">
        <v>0</v>
      </c>
      <c r="J224" s="585"/>
      <c r="K224" s="585"/>
      <c r="L224" s="463" t="s">
        <v>2788</v>
      </c>
      <c r="M224" s="463"/>
      <c r="N224" s="398">
        <f t="shared" si="8"/>
        <v>15000</v>
      </c>
      <c r="O224" s="415">
        <f t="shared" si="9"/>
        <v>0</v>
      </c>
    </row>
    <row r="225" spans="1:15" ht="63.75" outlineLevel="2" x14ac:dyDescent="0.2">
      <c r="A225" s="463" t="s">
        <v>75</v>
      </c>
      <c r="B225" s="463" t="s">
        <v>2789</v>
      </c>
      <c r="C225" s="463"/>
      <c r="D225" s="463" t="s">
        <v>77</v>
      </c>
      <c r="E225" s="463"/>
      <c r="F225" s="463" t="s">
        <v>2790</v>
      </c>
      <c r="G225" s="463" t="s">
        <v>107</v>
      </c>
      <c r="H225" s="585">
        <v>14000</v>
      </c>
      <c r="I225" s="585">
        <v>0</v>
      </c>
      <c r="J225" s="585"/>
      <c r="K225" s="585"/>
      <c r="L225" s="463" t="s">
        <v>2791</v>
      </c>
      <c r="M225" s="463"/>
      <c r="N225" s="398">
        <f t="shared" si="8"/>
        <v>14000</v>
      </c>
      <c r="O225" s="415">
        <f t="shared" si="9"/>
        <v>0</v>
      </c>
    </row>
    <row r="226" spans="1:15" ht="51" outlineLevel="2" x14ac:dyDescent="0.2">
      <c r="A226" s="463" t="s">
        <v>75</v>
      </c>
      <c r="B226" s="463" t="s">
        <v>2792</v>
      </c>
      <c r="C226" s="463"/>
      <c r="D226" s="463" t="s">
        <v>77</v>
      </c>
      <c r="E226" s="463"/>
      <c r="F226" s="463" t="s">
        <v>2793</v>
      </c>
      <c r="G226" s="463" t="s">
        <v>140</v>
      </c>
      <c r="H226" s="585">
        <v>19500</v>
      </c>
      <c r="I226" s="585">
        <v>0</v>
      </c>
      <c r="J226" s="585"/>
      <c r="K226" s="585"/>
      <c r="L226" s="463" t="s">
        <v>2794</v>
      </c>
      <c r="M226" s="463"/>
      <c r="N226" s="398">
        <f t="shared" si="8"/>
        <v>19500</v>
      </c>
      <c r="O226" s="415">
        <f t="shared" si="9"/>
        <v>0</v>
      </c>
    </row>
    <row r="227" spans="1:15" ht="63.75" outlineLevel="2" x14ac:dyDescent="0.2">
      <c r="A227" s="463" t="s">
        <v>75</v>
      </c>
      <c r="B227" s="463" t="s">
        <v>2795</v>
      </c>
      <c r="C227" s="463"/>
      <c r="D227" s="463" t="s">
        <v>77</v>
      </c>
      <c r="E227" s="463"/>
      <c r="F227" s="463" t="s">
        <v>2796</v>
      </c>
      <c r="G227" s="463" t="s">
        <v>1409</v>
      </c>
      <c r="H227" s="585">
        <v>21428.62</v>
      </c>
      <c r="I227" s="585">
        <v>0</v>
      </c>
      <c r="J227" s="585"/>
      <c r="K227" s="585"/>
      <c r="L227" s="463" t="s">
        <v>2797</v>
      </c>
      <c r="M227" s="463"/>
      <c r="N227" s="398">
        <f t="shared" si="8"/>
        <v>21428.62</v>
      </c>
      <c r="O227" s="415">
        <f t="shared" si="9"/>
        <v>0</v>
      </c>
    </row>
    <row r="228" spans="1:15" ht="76.5" outlineLevel="2" x14ac:dyDescent="0.2">
      <c r="A228" s="463" t="s">
        <v>75</v>
      </c>
      <c r="B228" s="463" t="s">
        <v>2798</v>
      </c>
      <c r="C228" s="463"/>
      <c r="D228" s="463" t="s">
        <v>77</v>
      </c>
      <c r="E228" s="463"/>
      <c r="F228" s="463" t="s">
        <v>2799</v>
      </c>
      <c r="G228" s="463" t="s">
        <v>1398</v>
      </c>
      <c r="H228" s="585">
        <v>8170</v>
      </c>
      <c r="I228" s="585">
        <v>0</v>
      </c>
      <c r="J228" s="585"/>
      <c r="K228" s="585"/>
      <c r="L228" s="463" t="s">
        <v>2800</v>
      </c>
      <c r="M228" s="463"/>
      <c r="N228" s="398">
        <f t="shared" si="8"/>
        <v>8170</v>
      </c>
      <c r="O228" s="415">
        <f t="shared" si="9"/>
        <v>0</v>
      </c>
    </row>
    <row r="229" spans="1:15" ht="127.5" outlineLevel="2" x14ac:dyDescent="0.2">
      <c r="A229" s="463" t="s">
        <v>75</v>
      </c>
      <c r="B229" s="463" t="s">
        <v>2801</v>
      </c>
      <c r="C229" s="463"/>
      <c r="D229" s="463" t="s">
        <v>77</v>
      </c>
      <c r="E229" s="463"/>
      <c r="F229" s="463" t="s">
        <v>2802</v>
      </c>
      <c r="G229" s="463" t="s">
        <v>101</v>
      </c>
      <c r="H229" s="585">
        <v>17500</v>
      </c>
      <c r="I229" s="585">
        <v>0</v>
      </c>
      <c r="J229" s="585"/>
      <c r="K229" s="585"/>
      <c r="L229" s="463" t="s">
        <v>2803</v>
      </c>
      <c r="M229" s="463"/>
      <c r="N229" s="398">
        <f t="shared" si="8"/>
        <v>17500</v>
      </c>
      <c r="O229" s="415">
        <f t="shared" si="9"/>
        <v>0</v>
      </c>
    </row>
    <row r="230" spans="1:15" ht="76.5" outlineLevel="2" x14ac:dyDescent="0.2">
      <c r="A230" s="463" t="s">
        <v>75</v>
      </c>
      <c r="B230" s="463" t="s">
        <v>2804</v>
      </c>
      <c r="C230" s="463"/>
      <c r="D230" s="463" t="s">
        <v>77</v>
      </c>
      <c r="E230" s="463"/>
      <c r="F230" s="463" t="s">
        <v>2805</v>
      </c>
      <c r="G230" s="463" t="s">
        <v>153</v>
      </c>
      <c r="H230" s="585">
        <v>26562.16</v>
      </c>
      <c r="I230" s="585">
        <v>0</v>
      </c>
      <c r="J230" s="585"/>
      <c r="K230" s="585"/>
      <c r="L230" s="463" t="s">
        <v>2806</v>
      </c>
      <c r="M230" s="463"/>
      <c r="N230" s="398">
        <f t="shared" si="8"/>
        <v>26562.16</v>
      </c>
      <c r="O230" s="415">
        <f t="shared" si="9"/>
        <v>0</v>
      </c>
    </row>
    <row r="231" spans="1:15" ht="76.5" outlineLevel="2" x14ac:dyDescent="0.2">
      <c r="A231" s="463" t="s">
        <v>75</v>
      </c>
      <c r="B231" s="463" t="s">
        <v>2807</v>
      </c>
      <c r="C231" s="463"/>
      <c r="D231" s="463" t="s">
        <v>77</v>
      </c>
      <c r="E231" s="463"/>
      <c r="F231" s="463" t="s">
        <v>2808</v>
      </c>
      <c r="G231" s="463" t="s">
        <v>153</v>
      </c>
      <c r="H231" s="585">
        <v>10291.629999999999</v>
      </c>
      <c r="I231" s="585">
        <v>0</v>
      </c>
      <c r="J231" s="585"/>
      <c r="K231" s="585"/>
      <c r="L231" s="463" t="s">
        <v>2809</v>
      </c>
      <c r="M231" s="463"/>
      <c r="N231" s="398">
        <f t="shared" si="8"/>
        <v>10291.629999999999</v>
      </c>
      <c r="O231" s="415">
        <f t="shared" si="9"/>
        <v>0</v>
      </c>
    </row>
    <row r="232" spans="1:15" ht="51" outlineLevel="2" x14ac:dyDescent="0.2">
      <c r="A232" s="463" t="s">
        <v>75</v>
      </c>
      <c r="B232" s="463" t="s">
        <v>2810</v>
      </c>
      <c r="C232" s="463"/>
      <c r="D232" s="463" t="s">
        <v>77</v>
      </c>
      <c r="E232" s="463"/>
      <c r="F232" s="463" t="s">
        <v>2811</v>
      </c>
      <c r="G232" s="463" t="s">
        <v>210</v>
      </c>
      <c r="H232" s="585">
        <v>5300</v>
      </c>
      <c r="I232" s="585">
        <v>0</v>
      </c>
      <c r="J232" s="585"/>
      <c r="K232" s="585"/>
      <c r="L232" s="463" t="s">
        <v>2812</v>
      </c>
      <c r="M232" s="463"/>
      <c r="N232" s="398">
        <f t="shared" si="8"/>
        <v>5300</v>
      </c>
      <c r="O232" s="415">
        <f t="shared" si="9"/>
        <v>0</v>
      </c>
    </row>
    <row r="233" spans="1:15" ht="63.75" outlineLevel="2" x14ac:dyDescent="0.2">
      <c r="A233" s="463" t="s">
        <v>75</v>
      </c>
      <c r="B233" s="463" t="s">
        <v>2813</v>
      </c>
      <c r="C233" s="463"/>
      <c r="D233" s="463" t="s">
        <v>77</v>
      </c>
      <c r="E233" s="463"/>
      <c r="F233" s="463" t="s">
        <v>2814</v>
      </c>
      <c r="G233" s="463" t="s">
        <v>79</v>
      </c>
      <c r="H233" s="585">
        <v>12800</v>
      </c>
      <c r="I233" s="585">
        <v>0</v>
      </c>
      <c r="J233" s="585"/>
      <c r="K233" s="585"/>
      <c r="L233" s="463" t="s">
        <v>2815</v>
      </c>
      <c r="M233" s="463"/>
      <c r="N233" s="398">
        <f t="shared" si="8"/>
        <v>12800</v>
      </c>
      <c r="O233" s="415">
        <f t="shared" si="9"/>
        <v>0</v>
      </c>
    </row>
    <row r="234" spans="1:15" ht="63.75" outlineLevel="2" x14ac:dyDescent="0.2">
      <c r="A234" s="463" t="s">
        <v>75</v>
      </c>
      <c r="B234" s="463" t="s">
        <v>2816</v>
      </c>
      <c r="C234" s="463"/>
      <c r="D234" s="463" t="s">
        <v>77</v>
      </c>
      <c r="E234" s="463"/>
      <c r="F234" s="463" t="s">
        <v>2817</v>
      </c>
      <c r="G234" s="463" t="s">
        <v>2604</v>
      </c>
      <c r="H234" s="585">
        <v>14500</v>
      </c>
      <c r="I234" s="585">
        <v>0</v>
      </c>
      <c r="J234" s="585"/>
      <c r="K234" s="585"/>
      <c r="L234" s="463" t="s">
        <v>2605</v>
      </c>
      <c r="M234" s="463"/>
      <c r="N234" s="398">
        <f t="shared" si="8"/>
        <v>14500</v>
      </c>
      <c r="O234" s="415">
        <f t="shared" si="9"/>
        <v>0</v>
      </c>
    </row>
    <row r="235" spans="1:15" ht="51" outlineLevel="2" x14ac:dyDescent="0.2">
      <c r="A235" s="463" t="s">
        <v>75</v>
      </c>
      <c r="B235" s="463" t="s">
        <v>2818</v>
      </c>
      <c r="C235" s="463"/>
      <c r="D235" s="463" t="s">
        <v>77</v>
      </c>
      <c r="E235" s="463"/>
      <c r="F235" s="463" t="s">
        <v>2819</v>
      </c>
      <c r="G235" s="463" t="s">
        <v>2253</v>
      </c>
      <c r="H235" s="585">
        <v>12000</v>
      </c>
      <c r="I235" s="585">
        <v>0</v>
      </c>
      <c r="J235" s="585"/>
      <c r="K235" s="585"/>
      <c r="L235" s="463" t="s">
        <v>2820</v>
      </c>
      <c r="M235" s="463"/>
      <c r="N235" s="398">
        <f t="shared" si="8"/>
        <v>12000</v>
      </c>
      <c r="O235" s="415">
        <f t="shared" si="9"/>
        <v>0</v>
      </c>
    </row>
    <row r="236" spans="1:15" ht="51" outlineLevel="2" x14ac:dyDescent="0.2">
      <c r="A236" s="463" t="s">
        <v>75</v>
      </c>
      <c r="B236" s="463" t="s">
        <v>2821</v>
      </c>
      <c r="C236" s="463"/>
      <c r="D236" s="463" t="s">
        <v>77</v>
      </c>
      <c r="E236" s="463"/>
      <c r="F236" s="463" t="s">
        <v>2822</v>
      </c>
      <c r="G236" s="463" t="s">
        <v>2253</v>
      </c>
      <c r="H236" s="585">
        <v>13000</v>
      </c>
      <c r="I236" s="585">
        <v>0</v>
      </c>
      <c r="J236" s="585"/>
      <c r="K236" s="585"/>
      <c r="L236" s="463" t="s">
        <v>2823</v>
      </c>
      <c r="M236" s="463"/>
      <c r="N236" s="398">
        <f t="shared" si="8"/>
        <v>13000</v>
      </c>
      <c r="O236" s="415">
        <f t="shared" si="9"/>
        <v>0</v>
      </c>
    </row>
    <row r="237" spans="1:15" ht="51" outlineLevel="2" x14ac:dyDescent="0.2">
      <c r="A237" s="463" t="s">
        <v>75</v>
      </c>
      <c r="B237" s="463" t="s">
        <v>2824</v>
      </c>
      <c r="C237" s="463"/>
      <c r="D237" s="463" t="s">
        <v>77</v>
      </c>
      <c r="E237" s="463"/>
      <c r="F237" s="463" t="s">
        <v>2825</v>
      </c>
      <c r="G237" s="463" t="s">
        <v>140</v>
      </c>
      <c r="H237" s="585">
        <v>16820.41</v>
      </c>
      <c r="I237" s="585">
        <v>0</v>
      </c>
      <c r="J237" s="585"/>
      <c r="K237" s="585"/>
      <c r="L237" s="463" t="s">
        <v>2826</v>
      </c>
      <c r="M237" s="463"/>
      <c r="N237" s="398">
        <f t="shared" si="8"/>
        <v>16820.41</v>
      </c>
      <c r="O237" s="415">
        <f t="shared" si="9"/>
        <v>0</v>
      </c>
    </row>
    <row r="238" spans="1:15" ht="38.25" outlineLevel="2" x14ac:dyDescent="0.2">
      <c r="A238" s="463" t="s">
        <v>75</v>
      </c>
      <c r="B238" s="463" t="s">
        <v>2827</v>
      </c>
      <c r="C238" s="463"/>
      <c r="D238" s="463" t="s">
        <v>77</v>
      </c>
      <c r="E238" s="463"/>
      <c r="F238" s="463" t="s">
        <v>2828</v>
      </c>
      <c r="G238" s="463" t="s">
        <v>1627</v>
      </c>
      <c r="H238" s="585">
        <v>6100</v>
      </c>
      <c r="I238" s="585">
        <v>0</v>
      </c>
      <c r="J238" s="585"/>
      <c r="K238" s="585"/>
      <c r="L238" s="463" t="s">
        <v>2829</v>
      </c>
      <c r="M238" s="463"/>
      <c r="N238" s="398">
        <f t="shared" si="8"/>
        <v>6100</v>
      </c>
      <c r="O238" s="415">
        <f t="shared" si="9"/>
        <v>0</v>
      </c>
    </row>
    <row r="239" spans="1:15" ht="51" outlineLevel="2" x14ac:dyDescent="0.2">
      <c r="A239" s="463" t="s">
        <v>75</v>
      </c>
      <c r="B239" s="463" t="s">
        <v>2830</v>
      </c>
      <c r="C239" s="463"/>
      <c r="D239" s="463" t="s">
        <v>77</v>
      </c>
      <c r="E239" s="463"/>
      <c r="F239" s="463" t="s">
        <v>2831</v>
      </c>
      <c r="G239" s="463" t="s">
        <v>2832</v>
      </c>
      <c r="H239" s="585">
        <v>8000</v>
      </c>
      <c r="I239" s="585">
        <v>0</v>
      </c>
      <c r="J239" s="585"/>
      <c r="K239" s="585"/>
      <c r="L239" s="463" t="s">
        <v>2833</v>
      </c>
      <c r="M239" s="463"/>
      <c r="N239" s="398">
        <f t="shared" si="8"/>
        <v>8000</v>
      </c>
      <c r="O239" s="415">
        <f t="shared" si="9"/>
        <v>0</v>
      </c>
    </row>
    <row r="240" spans="1:15" ht="63.75" outlineLevel="2" x14ac:dyDescent="0.2">
      <c r="A240" s="463" t="s">
        <v>75</v>
      </c>
      <c r="B240" s="463" t="s">
        <v>2834</v>
      </c>
      <c r="C240" s="463"/>
      <c r="D240" s="463" t="s">
        <v>77</v>
      </c>
      <c r="E240" s="463"/>
      <c r="F240" s="463" t="s">
        <v>2835</v>
      </c>
      <c r="G240" s="463" t="s">
        <v>107</v>
      </c>
      <c r="H240" s="585">
        <v>17000</v>
      </c>
      <c r="I240" s="585">
        <v>0</v>
      </c>
      <c r="J240" s="585"/>
      <c r="K240" s="585"/>
      <c r="L240" s="463" t="s">
        <v>2836</v>
      </c>
      <c r="M240" s="463"/>
      <c r="N240" s="398">
        <f t="shared" si="8"/>
        <v>17000</v>
      </c>
      <c r="O240" s="415">
        <f t="shared" si="9"/>
        <v>0</v>
      </c>
    </row>
    <row r="241" spans="1:15" ht="63.75" outlineLevel="2" x14ac:dyDescent="0.2">
      <c r="A241" s="463" t="s">
        <v>75</v>
      </c>
      <c r="B241" s="463" t="s">
        <v>2837</v>
      </c>
      <c r="C241" s="463"/>
      <c r="D241" s="463" t="s">
        <v>77</v>
      </c>
      <c r="E241" s="463"/>
      <c r="F241" s="463" t="s">
        <v>2838</v>
      </c>
      <c r="G241" s="463" t="s">
        <v>107</v>
      </c>
      <c r="H241" s="585">
        <v>15000</v>
      </c>
      <c r="I241" s="585">
        <v>0</v>
      </c>
      <c r="J241" s="585"/>
      <c r="K241" s="585"/>
      <c r="L241" s="463" t="s">
        <v>2839</v>
      </c>
      <c r="M241" s="463"/>
      <c r="N241" s="398">
        <f t="shared" si="8"/>
        <v>15000</v>
      </c>
      <c r="O241" s="415">
        <f t="shared" si="9"/>
        <v>0</v>
      </c>
    </row>
    <row r="242" spans="1:15" ht="51" outlineLevel="2" x14ac:dyDescent="0.2">
      <c r="A242" s="463" t="s">
        <v>75</v>
      </c>
      <c r="B242" s="463" t="s">
        <v>2840</v>
      </c>
      <c r="C242" s="463"/>
      <c r="D242" s="463" t="s">
        <v>77</v>
      </c>
      <c r="E242" s="463"/>
      <c r="F242" s="463" t="s">
        <v>2841</v>
      </c>
      <c r="G242" s="463" t="s">
        <v>1627</v>
      </c>
      <c r="H242" s="585">
        <v>7500</v>
      </c>
      <c r="I242" s="585">
        <v>0</v>
      </c>
      <c r="J242" s="585"/>
      <c r="K242" s="585"/>
      <c r="L242" s="463" t="s">
        <v>2842</v>
      </c>
      <c r="M242" s="463"/>
      <c r="N242" s="398">
        <f t="shared" si="8"/>
        <v>7500</v>
      </c>
      <c r="O242" s="415">
        <f t="shared" si="9"/>
        <v>0</v>
      </c>
    </row>
    <row r="243" spans="1:15" ht="63.75" outlineLevel="2" x14ac:dyDescent="0.2">
      <c r="A243" s="463" t="s">
        <v>75</v>
      </c>
      <c r="B243" s="463" t="s">
        <v>2843</v>
      </c>
      <c r="C243" s="463"/>
      <c r="D243" s="463" t="s">
        <v>77</v>
      </c>
      <c r="E243" s="463"/>
      <c r="F243" s="463" t="s">
        <v>2844</v>
      </c>
      <c r="G243" s="463" t="s">
        <v>107</v>
      </c>
      <c r="H243" s="585">
        <v>32000</v>
      </c>
      <c r="I243" s="585">
        <v>0</v>
      </c>
      <c r="J243" s="585"/>
      <c r="K243" s="585"/>
      <c r="L243" s="463" t="s">
        <v>2845</v>
      </c>
      <c r="M243" s="463"/>
      <c r="N243" s="398">
        <f t="shared" si="8"/>
        <v>32000</v>
      </c>
      <c r="O243" s="415">
        <f t="shared" si="9"/>
        <v>0</v>
      </c>
    </row>
    <row r="244" spans="1:15" ht="63.75" outlineLevel="2" x14ac:dyDescent="0.2">
      <c r="A244" s="463" t="s">
        <v>75</v>
      </c>
      <c r="B244" s="463" t="s">
        <v>2846</v>
      </c>
      <c r="C244" s="463"/>
      <c r="D244" s="463" t="s">
        <v>77</v>
      </c>
      <c r="E244" s="463"/>
      <c r="F244" s="463" t="s">
        <v>2847</v>
      </c>
      <c r="G244" s="463" t="s">
        <v>130</v>
      </c>
      <c r="H244" s="585">
        <v>18000</v>
      </c>
      <c r="I244" s="585">
        <v>0</v>
      </c>
      <c r="J244" s="585"/>
      <c r="K244" s="585"/>
      <c r="L244" s="463" t="s">
        <v>2848</v>
      </c>
      <c r="M244" s="463"/>
      <c r="N244" s="398">
        <f t="shared" si="8"/>
        <v>18000</v>
      </c>
      <c r="O244" s="415">
        <f t="shared" si="9"/>
        <v>0</v>
      </c>
    </row>
    <row r="245" spans="1:15" ht="63.75" outlineLevel="2" x14ac:dyDescent="0.2">
      <c r="A245" s="463" t="s">
        <v>75</v>
      </c>
      <c r="B245" s="463" t="s">
        <v>2849</v>
      </c>
      <c r="C245" s="463"/>
      <c r="D245" s="463" t="s">
        <v>77</v>
      </c>
      <c r="E245" s="463"/>
      <c r="F245" s="463" t="s">
        <v>2850</v>
      </c>
      <c r="G245" s="463" t="s">
        <v>130</v>
      </c>
      <c r="H245" s="585">
        <v>22000</v>
      </c>
      <c r="I245" s="585">
        <v>0</v>
      </c>
      <c r="J245" s="585"/>
      <c r="K245" s="585"/>
      <c r="L245" s="463" t="s">
        <v>2851</v>
      </c>
      <c r="M245" s="463"/>
      <c r="N245" s="398">
        <f t="shared" si="8"/>
        <v>22000</v>
      </c>
      <c r="O245" s="415">
        <f t="shared" si="9"/>
        <v>0</v>
      </c>
    </row>
    <row r="246" spans="1:15" ht="127.5" outlineLevel="2" x14ac:dyDescent="0.2">
      <c r="A246" s="463" t="s">
        <v>75</v>
      </c>
      <c r="B246" s="463" t="s">
        <v>2852</v>
      </c>
      <c r="C246" s="463"/>
      <c r="D246" s="463" t="s">
        <v>77</v>
      </c>
      <c r="E246" s="463"/>
      <c r="F246" s="463" t="s">
        <v>2853</v>
      </c>
      <c r="G246" s="463" t="s">
        <v>2285</v>
      </c>
      <c r="H246" s="585">
        <v>1336</v>
      </c>
      <c r="I246" s="585">
        <v>0</v>
      </c>
      <c r="J246" s="585"/>
      <c r="K246" s="585"/>
      <c r="L246" s="463" t="s">
        <v>2854</v>
      </c>
      <c r="M246" s="463"/>
      <c r="N246" s="398">
        <f t="shared" si="8"/>
        <v>1336</v>
      </c>
      <c r="O246" s="415">
        <f t="shared" si="9"/>
        <v>0</v>
      </c>
    </row>
    <row r="247" spans="1:15" ht="38.25" outlineLevel="2" x14ac:dyDescent="0.2">
      <c r="A247" s="463" t="s">
        <v>75</v>
      </c>
      <c r="B247" s="463" t="s">
        <v>2855</v>
      </c>
      <c r="C247" s="463"/>
      <c r="D247" s="463" t="s">
        <v>77</v>
      </c>
      <c r="E247" s="463"/>
      <c r="F247" s="463" t="s">
        <v>2856</v>
      </c>
      <c r="G247" s="463" t="s">
        <v>2253</v>
      </c>
      <c r="H247" s="585">
        <v>15100</v>
      </c>
      <c r="I247" s="585">
        <v>0</v>
      </c>
      <c r="J247" s="585"/>
      <c r="K247" s="585"/>
      <c r="L247" s="463" t="s">
        <v>2857</v>
      </c>
      <c r="M247" s="463"/>
      <c r="N247" s="398">
        <f t="shared" si="8"/>
        <v>15100</v>
      </c>
      <c r="O247" s="415">
        <f t="shared" si="9"/>
        <v>0</v>
      </c>
    </row>
    <row r="248" spans="1:15" ht="63.75" outlineLevel="2" x14ac:dyDescent="0.2">
      <c r="A248" s="463" t="s">
        <v>75</v>
      </c>
      <c r="B248" s="463" t="s">
        <v>2858</v>
      </c>
      <c r="C248" s="463"/>
      <c r="D248" s="463" t="s">
        <v>77</v>
      </c>
      <c r="E248" s="463"/>
      <c r="F248" s="463" t="s">
        <v>2859</v>
      </c>
      <c r="G248" s="463" t="s">
        <v>1584</v>
      </c>
      <c r="H248" s="585">
        <v>8000</v>
      </c>
      <c r="I248" s="585">
        <v>0</v>
      </c>
      <c r="J248" s="585"/>
      <c r="K248" s="585"/>
      <c r="L248" s="463" t="s">
        <v>1585</v>
      </c>
      <c r="M248" s="463"/>
      <c r="N248" s="398">
        <f t="shared" si="8"/>
        <v>8000</v>
      </c>
      <c r="O248" s="415">
        <f t="shared" si="9"/>
        <v>0</v>
      </c>
    </row>
    <row r="249" spans="1:15" ht="51" outlineLevel="2" x14ac:dyDescent="0.2">
      <c r="A249" s="463" t="s">
        <v>75</v>
      </c>
      <c r="B249" s="463" t="s">
        <v>2860</v>
      </c>
      <c r="C249" s="463"/>
      <c r="D249" s="463" t="s">
        <v>77</v>
      </c>
      <c r="E249" s="463"/>
      <c r="F249" s="463" t="s">
        <v>2861</v>
      </c>
      <c r="G249" s="463" t="s">
        <v>2253</v>
      </c>
      <c r="H249" s="585">
        <v>8500</v>
      </c>
      <c r="I249" s="585">
        <v>0</v>
      </c>
      <c r="J249" s="585"/>
      <c r="K249" s="585"/>
      <c r="L249" s="463" t="s">
        <v>2862</v>
      </c>
      <c r="M249" s="463"/>
      <c r="N249" s="398">
        <f t="shared" si="8"/>
        <v>8500</v>
      </c>
      <c r="O249" s="415">
        <f t="shared" si="9"/>
        <v>0</v>
      </c>
    </row>
    <row r="250" spans="1:15" ht="51" outlineLevel="2" x14ac:dyDescent="0.2">
      <c r="A250" s="463" t="s">
        <v>75</v>
      </c>
      <c r="B250" s="463" t="s">
        <v>2863</v>
      </c>
      <c r="C250" s="463"/>
      <c r="D250" s="463" t="s">
        <v>77</v>
      </c>
      <c r="E250" s="463"/>
      <c r="F250" s="463" t="s">
        <v>2864</v>
      </c>
      <c r="G250" s="463" t="s">
        <v>2253</v>
      </c>
      <c r="H250" s="585">
        <v>15400</v>
      </c>
      <c r="I250" s="585">
        <v>0</v>
      </c>
      <c r="J250" s="585"/>
      <c r="K250" s="585"/>
      <c r="L250" s="463" t="s">
        <v>2865</v>
      </c>
      <c r="M250" s="463"/>
      <c r="N250" s="398">
        <f t="shared" si="8"/>
        <v>15400</v>
      </c>
      <c r="O250" s="415">
        <f t="shared" si="9"/>
        <v>0</v>
      </c>
    </row>
    <row r="251" spans="1:15" ht="63.75" outlineLevel="2" x14ac:dyDescent="0.2">
      <c r="A251" s="463" t="s">
        <v>75</v>
      </c>
      <c r="B251" s="463" t="s">
        <v>2866</v>
      </c>
      <c r="C251" s="463"/>
      <c r="D251" s="463" t="s">
        <v>77</v>
      </c>
      <c r="E251" s="463"/>
      <c r="F251" s="463" t="s">
        <v>2867</v>
      </c>
      <c r="G251" s="463" t="s">
        <v>153</v>
      </c>
      <c r="H251" s="585">
        <v>19600</v>
      </c>
      <c r="I251" s="585">
        <v>0</v>
      </c>
      <c r="J251" s="585"/>
      <c r="K251" s="585"/>
      <c r="L251" s="463" t="s">
        <v>2868</v>
      </c>
      <c r="M251" s="463"/>
      <c r="N251" s="398">
        <f t="shared" si="8"/>
        <v>19600</v>
      </c>
      <c r="O251" s="415">
        <f t="shared" si="9"/>
        <v>0</v>
      </c>
    </row>
    <row r="252" spans="1:15" ht="51" outlineLevel="2" x14ac:dyDescent="0.2">
      <c r="A252" s="463" t="s">
        <v>75</v>
      </c>
      <c r="B252" s="463" t="s">
        <v>2869</v>
      </c>
      <c r="C252" s="463"/>
      <c r="D252" s="463" t="s">
        <v>77</v>
      </c>
      <c r="E252" s="463"/>
      <c r="F252" s="463" t="s">
        <v>2870</v>
      </c>
      <c r="G252" s="463" t="s">
        <v>2253</v>
      </c>
      <c r="H252" s="585">
        <v>10000</v>
      </c>
      <c r="I252" s="585">
        <v>0</v>
      </c>
      <c r="J252" s="585"/>
      <c r="K252" s="585"/>
      <c r="L252" s="463" t="s">
        <v>2871</v>
      </c>
      <c r="M252" s="463"/>
      <c r="N252" s="398">
        <f t="shared" si="8"/>
        <v>10000</v>
      </c>
      <c r="O252" s="415">
        <f t="shared" si="9"/>
        <v>0</v>
      </c>
    </row>
    <row r="253" spans="1:15" ht="76.5" outlineLevel="2" x14ac:dyDescent="0.2">
      <c r="A253" s="463" t="s">
        <v>75</v>
      </c>
      <c r="B253" s="463" t="s">
        <v>2872</v>
      </c>
      <c r="C253" s="463"/>
      <c r="D253" s="463" t="s">
        <v>77</v>
      </c>
      <c r="E253" s="463"/>
      <c r="F253" s="463" t="s">
        <v>2873</v>
      </c>
      <c r="G253" s="463" t="s">
        <v>153</v>
      </c>
      <c r="H253" s="585">
        <v>23994.93</v>
      </c>
      <c r="I253" s="585">
        <v>0</v>
      </c>
      <c r="J253" s="585"/>
      <c r="K253" s="585"/>
      <c r="L253" s="463" t="s">
        <v>2874</v>
      </c>
      <c r="M253" s="463"/>
      <c r="N253" s="398">
        <f t="shared" si="8"/>
        <v>23994.93</v>
      </c>
      <c r="O253" s="415">
        <f t="shared" si="9"/>
        <v>0</v>
      </c>
    </row>
    <row r="254" spans="1:15" ht="51" outlineLevel="2" x14ac:dyDescent="0.2">
      <c r="A254" s="463" t="s">
        <v>75</v>
      </c>
      <c r="B254" s="463" t="s">
        <v>2875</v>
      </c>
      <c r="C254" s="463"/>
      <c r="D254" s="463" t="s">
        <v>77</v>
      </c>
      <c r="E254" s="463"/>
      <c r="F254" s="463" t="s">
        <v>2876</v>
      </c>
      <c r="G254" s="463" t="s">
        <v>2253</v>
      </c>
      <c r="H254" s="585">
        <v>9100</v>
      </c>
      <c r="I254" s="585">
        <v>0</v>
      </c>
      <c r="J254" s="585"/>
      <c r="K254" s="585"/>
      <c r="L254" s="463" t="s">
        <v>2877</v>
      </c>
      <c r="M254" s="463"/>
      <c r="N254" s="398">
        <f t="shared" si="8"/>
        <v>9100</v>
      </c>
      <c r="O254" s="415">
        <f t="shared" si="9"/>
        <v>0</v>
      </c>
    </row>
    <row r="255" spans="1:15" ht="51" outlineLevel="2" x14ac:dyDescent="0.2">
      <c r="A255" s="463" t="s">
        <v>75</v>
      </c>
      <c r="B255" s="463" t="s">
        <v>2878</v>
      </c>
      <c r="C255" s="463"/>
      <c r="D255" s="463" t="s">
        <v>77</v>
      </c>
      <c r="E255" s="463"/>
      <c r="F255" s="463" t="s">
        <v>2879</v>
      </c>
      <c r="G255" s="463" t="s">
        <v>2253</v>
      </c>
      <c r="H255" s="585">
        <v>10000</v>
      </c>
      <c r="I255" s="585">
        <v>0</v>
      </c>
      <c r="J255" s="585"/>
      <c r="K255" s="585"/>
      <c r="L255" s="463" t="s">
        <v>2880</v>
      </c>
      <c r="M255" s="463"/>
      <c r="N255" s="398">
        <f t="shared" si="8"/>
        <v>10000</v>
      </c>
      <c r="O255" s="415">
        <f t="shared" si="9"/>
        <v>0</v>
      </c>
    </row>
    <row r="256" spans="1:15" ht="127.5" outlineLevel="2" x14ac:dyDescent="0.2">
      <c r="A256" s="463" t="s">
        <v>75</v>
      </c>
      <c r="B256" s="463" t="s">
        <v>2881</v>
      </c>
      <c r="C256" s="463"/>
      <c r="D256" s="463" t="s">
        <v>77</v>
      </c>
      <c r="E256" s="463"/>
      <c r="F256" s="463" t="s">
        <v>2882</v>
      </c>
      <c r="G256" s="463" t="s">
        <v>101</v>
      </c>
      <c r="H256" s="585">
        <v>11000</v>
      </c>
      <c r="I256" s="585">
        <v>0</v>
      </c>
      <c r="J256" s="585"/>
      <c r="K256" s="585"/>
      <c r="L256" s="463" t="s">
        <v>2883</v>
      </c>
      <c r="M256" s="463"/>
      <c r="N256" s="398">
        <f t="shared" si="8"/>
        <v>11000</v>
      </c>
      <c r="O256" s="415">
        <f t="shared" si="9"/>
        <v>0</v>
      </c>
    </row>
    <row r="257" spans="1:19" ht="63.75" outlineLevel="2" x14ac:dyDescent="0.2">
      <c r="A257" s="463" t="s">
        <v>75</v>
      </c>
      <c r="B257" s="463" t="s">
        <v>2884</v>
      </c>
      <c r="C257" s="463"/>
      <c r="D257" s="463" t="s">
        <v>77</v>
      </c>
      <c r="E257" s="463"/>
      <c r="F257" s="463" t="s">
        <v>2885</v>
      </c>
      <c r="G257" s="463" t="s">
        <v>134</v>
      </c>
      <c r="H257" s="585">
        <v>15000</v>
      </c>
      <c r="I257" s="585">
        <v>0</v>
      </c>
      <c r="J257" s="585"/>
      <c r="K257" s="585"/>
      <c r="L257" s="463" t="s">
        <v>2886</v>
      </c>
      <c r="M257" s="463"/>
      <c r="N257" s="398">
        <f t="shared" si="8"/>
        <v>15000</v>
      </c>
      <c r="O257" s="415">
        <f t="shared" si="9"/>
        <v>0</v>
      </c>
    </row>
    <row r="258" spans="1:19" ht="89.25" outlineLevel="2" x14ac:dyDescent="0.2">
      <c r="A258" s="463" t="s">
        <v>75</v>
      </c>
      <c r="B258" s="463" t="s">
        <v>2887</v>
      </c>
      <c r="C258" s="463"/>
      <c r="D258" s="463" t="s">
        <v>77</v>
      </c>
      <c r="E258" s="463"/>
      <c r="F258" s="463" t="s">
        <v>2888</v>
      </c>
      <c r="G258" s="463" t="s">
        <v>74</v>
      </c>
      <c r="H258" s="585">
        <v>41200</v>
      </c>
      <c r="I258" s="585">
        <v>0</v>
      </c>
      <c r="J258" s="585"/>
      <c r="K258" s="585"/>
      <c r="L258" s="463" t="s">
        <v>2889</v>
      </c>
      <c r="M258" s="463"/>
      <c r="N258" s="398">
        <f t="shared" si="8"/>
        <v>41200</v>
      </c>
      <c r="O258" s="415">
        <f t="shared" si="9"/>
        <v>0</v>
      </c>
    </row>
    <row r="259" spans="1:19" ht="63.75" outlineLevel="2" x14ac:dyDescent="0.2">
      <c r="A259" s="463" t="s">
        <v>75</v>
      </c>
      <c r="B259" s="463" t="s">
        <v>2890</v>
      </c>
      <c r="C259" s="463"/>
      <c r="D259" s="463" t="s">
        <v>77</v>
      </c>
      <c r="E259" s="463"/>
      <c r="F259" s="463" t="s">
        <v>2891</v>
      </c>
      <c r="G259" s="463" t="s">
        <v>134</v>
      </c>
      <c r="H259" s="585">
        <v>1500</v>
      </c>
      <c r="I259" s="585">
        <v>0</v>
      </c>
      <c r="J259" s="585"/>
      <c r="K259" s="585"/>
      <c r="L259" s="463" t="s">
        <v>1527</v>
      </c>
      <c r="M259" s="463"/>
      <c r="N259" s="398">
        <f t="shared" si="8"/>
        <v>1500</v>
      </c>
      <c r="O259" s="415">
        <f t="shared" si="9"/>
        <v>0</v>
      </c>
    </row>
    <row r="260" spans="1:19" ht="102" outlineLevel="2" x14ac:dyDescent="0.2">
      <c r="A260" s="463" t="s">
        <v>75</v>
      </c>
      <c r="B260" s="463" t="s">
        <v>2892</v>
      </c>
      <c r="C260" s="463"/>
      <c r="D260" s="463" t="s">
        <v>77</v>
      </c>
      <c r="E260" s="463"/>
      <c r="F260" s="463" t="s">
        <v>2893</v>
      </c>
      <c r="G260" s="463" t="s">
        <v>101</v>
      </c>
      <c r="H260" s="585">
        <v>40000</v>
      </c>
      <c r="I260" s="585">
        <v>0</v>
      </c>
      <c r="J260" s="585"/>
      <c r="K260" s="585"/>
      <c r="L260" s="463" t="s">
        <v>2894</v>
      </c>
      <c r="M260" s="463" t="s">
        <v>2477</v>
      </c>
      <c r="N260" s="398">
        <f t="shared" ref="N260:N295" si="10">SUM(H260:I260)</f>
        <v>40000</v>
      </c>
      <c r="O260" s="415">
        <f t="shared" ref="O260:O295" si="11">IF((J260+K260)&gt;0,(J260+K260)-N260,0)</f>
        <v>0</v>
      </c>
    </row>
    <row r="261" spans="1:19" ht="127.5" outlineLevel="2" x14ac:dyDescent="0.2">
      <c r="A261" s="463" t="s">
        <v>75</v>
      </c>
      <c r="B261" s="463" t="s">
        <v>2895</v>
      </c>
      <c r="C261" s="463"/>
      <c r="D261" s="463" t="s">
        <v>77</v>
      </c>
      <c r="E261" s="463"/>
      <c r="F261" s="463" t="s">
        <v>2896</v>
      </c>
      <c r="G261" s="463" t="s">
        <v>130</v>
      </c>
      <c r="H261" s="585">
        <v>5000</v>
      </c>
      <c r="I261" s="585">
        <v>0</v>
      </c>
      <c r="J261" s="585"/>
      <c r="K261" s="585"/>
      <c r="L261" s="463" t="s">
        <v>2897</v>
      </c>
      <c r="M261" s="463"/>
      <c r="N261" s="398">
        <f t="shared" si="10"/>
        <v>5000</v>
      </c>
      <c r="O261" s="415">
        <f t="shared" si="11"/>
        <v>0</v>
      </c>
    </row>
    <row r="262" spans="1:19" ht="127.5" outlineLevel="2" x14ac:dyDescent="0.2">
      <c r="A262" s="463" t="s">
        <v>75</v>
      </c>
      <c r="B262" s="463" t="s">
        <v>2898</v>
      </c>
      <c r="C262" s="463"/>
      <c r="D262" s="463" t="s">
        <v>77</v>
      </c>
      <c r="E262" s="463"/>
      <c r="F262" s="463" t="s">
        <v>2899</v>
      </c>
      <c r="G262" s="463" t="s">
        <v>130</v>
      </c>
      <c r="H262" s="585">
        <v>5000</v>
      </c>
      <c r="I262" s="585">
        <v>0</v>
      </c>
      <c r="J262" s="585"/>
      <c r="K262" s="585"/>
      <c r="L262" s="463" t="s">
        <v>2900</v>
      </c>
      <c r="M262" s="463"/>
      <c r="N262" s="398">
        <f t="shared" si="10"/>
        <v>5000</v>
      </c>
      <c r="O262" s="415">
        <f t="shared" si="11"/>
        <v>0</v>
      </c>
    </row>
    <row r="263" spans="1:19" ht="127.5" outlineLevel="2" x14ac:dyDescent="0.2">
      <c r="A263" s="463" t="s">
        <v>75</v>
      </c>
      <c r="B263" s="463" t="s">
        <v>2901</v>
      </c>
      <c r="C263" s="463"/>
      <c r="D263" s="463" t="s">
        <v>77</v>
      </c>
      <c r="E263" s="463"/>
      <c r="F263" s="463" t="s">
        <v>2902</v>
      </c>
      <c r="G263" s="463" t="s">
        <v>130</v>
      </c>
      <c r="H263" s="585">
        <v>5000</v>
      </c>
      <c r="I263" s="585">
        <v>0</v>
      </c>
      <c r="J263" s="585"/>
      <c r="K263" s="585"/>
      <c r="L263" s="463" t="s">
        <v>2903</v>
      </c>
      <c r="M263" s="463"/>
      <c r="N263" s="398">
        <f t="shared" si="10"/>
        <v>5000</v>
      </c>
      <c r="O263" s="415">
        <f t="shared" si="11"/>
        <v>0</v>
      </c>
    </row>
    <row r="264" spans="1:19" ht="127.5" outlineLevel="2" x14ac:dyDescent="0.2">
      <c r="A264" s="463" t="s">
        <v>75</v>
      </c>
      <c r="B264" s="463" t="s">
        <v>2904</v>
      </c>
      <c r="C264" s="463"/>
      <c r="D264" s="463" t="s">
        <v>77</v>
      </c>
      <c r="E264" s="463"/>
      <c r="F264" s="463" t="s">
        <v>2905</v>
      </c>
      <c r="G264" s="463" t="s">
        <v>130</v>
      </c>
      <c r="H264" s="585">
        <v>5000</v>
      </c>
      <c r="I264" s="585">
        <v>0</v>
      </c>
      <c r="J264" s="585"/>
      <c r="K264" s="585"/>
      <c r="L264" s="463" t="s">
        <v>2906</v>
      </c>
      <c r="M264" s="463"/>
      <c r="N264" s="398">
        <f t="shared" si="10"/>
        <v>5000</v>
      </c>
      <c r="O264" s="415">
        <f t="shared" si="11"/>
        <v>0</v>
      </c>
    </row>
    <row r="265" spans="1:19" ht="127.5" outlineLevel="2" x14ac:dyDescent="0.2">
      <c r="A265" s="463" t="s">
        <v>75</v>
      </c>
      <c r="B265" s="463" t="s">
        <v>2907</v>
      </c>
      <c r="C265" s="463"/>
      <c r="D265" s="463" t="s">
        <v>77</v>
      </c>
      <c r="E265" s="463"/>
      <c r="F265" s="463" t="s">
        <v>2908</v>
      </c>
      <c r="G265" s="463" t="s">
        <v>130</v>
      </c>
      <c r="H265" s="585">
        <v>5000</v>
      </c>
      <c r="I265" s="585">
        <v>0</v>
      </c>
      <c r="J265" s="585"/>
      <c r="K265" s="585"/>
      <c r="L265" s="463" t="s">
        <v>2909</v>
      </c>
      <c r="M265" s="463"/>
      <c r="N265" s="398">
        <f t="shared" si="10"/>
        <v>5000</v>
      </c>
      <c r="O265" s="415">
        <f t="shared" si="11"/>
        <v>0</v>
      </c>
    </row>
    <row r="266" spans="1:19" ht="127.5" outlineLevel="2" x14ac:dyDescent="0.2">
      <c r="A266" s="463" t="s">
        <v>75</v>
      </c>
      <c r="B266" s="463" t="s">
        <v>2910</v>
      </c>
      <c r="C266" s="463"/>
      <c r="D266" s="463" t="s">
        <v>77</v>
      </c>
      <c r="E266" s="463"/>
      <c r="F266" s="463" t="s">
        <v>2911</v>
      </c>
      <c r="G266" s="463" t="s">
        <v>130</v>
      </c>
      <c r="H266" s="585">
        <v>5000</v>
      </c>
      <c r="I266" s="585">
        <v>0</v>
      </c>
      <c r="J266" s="585"/>
      <c r="K266" s="585"/>
      <c r="L266" s="463" t="s">
        <v>2912</v>
      </c>
      <c r="M266" s="463"/>
      <c r="N266" s="398">
        <f t="shared" si="10"/>
        <v>5000</v>
      </c>
      <c r="O266" s="415">
        <f t="shared" si="11"/>
        <v>0</v>
      </c>
    </row>
    <row r="267" spans="1:19" ht="127.5" outlineLevel="2" x14ac:dyDescent="0.2">
      <c r="A267" s="463" t="s">
        <v>75</v>
      </c>
      <c r="B267" s="463" t="s">
        <v>2913</v>
      </c>
      <c r="C267" s="463"/>
      <c r="D267" s="463" t="s">
        <v>77</v>
      </c>
      <c r="E267" s="463"/>
      <c r="F267" s="463" t="s">
        <v>2914</v>
      </c>
      <c r="G267" s="463" t="s">
        <v>130</v>
      </c>
      <c r="H267" s="585">
        <v>5000</v>
      </c>
      <c r="I267" s="585">
        <v>0</v>
      </c>
      <c r="J267" s="585"/>
      <c r="K267" s="585"/>
      <c r="L267" s="463" t="s">
        <v>2915</v>
      </c>
      <c r="M267" s="463"/>
      <c r="N267" s="398">
        <f t="shared" si="10"/>
        <v>5000</v>
      </c>
      <c r="O267" s="415">
        <f t="shared" si="11"/>
        <v>0</v>
      </c>
    </row>
    <row r="268" spans="1:19" ht="127.5" outlineLevel="2" x14ac:dyDescent="0.2">
      <c r="A268" s="463" t="s">
        <v>75</v>
      </c>
      <c r="B268" s="463" t="s">
        <v>2916</v>
      </c>
      <c r="C268" s="463"/>
      <c r="D268" s="463" t="s">
        <v>77</v>
      </c>
      <c r="E268" s="463"/>
      <c r="F268" s="463" t="s">
        <v>2917</v>
      </c>
      <c r="G268" s="463" t="s">
        <v>130</v>
      </c>
      <c r="H268" s="585">
        <v>5000</v>
      </c>
      <c r="I268" s="585">
        <v>0</v>
      </c>
      <c r="J268" s="585"/>
      <c r="K268" s="585"/>
      <c r="L268" s="463" t="s">
        <v>2918</v>
      </c>
      <c r="M268" s="463"/>
      <c r="N268" s="398">
        <f t="shared" si="10"/>
        <v>5000</v>
      </c>
      <c r="O268" s="415">
        <f t="shared" si="11"/>
        <v>0</v>
      </c>
    </row>
    <row r="269" spans="1:19" ht="127.5" outlineLevel="2" x14ac:dyDescent="0.2">
      <c r="A269" s="463" t="s">
        <v>75</v>
      </c>
      <c r="B269" s="463" t="s">
        <v>2919</v>
      </c>
      <c r="C269" s="463"/>
      <c r="D269" s="463" t="s">
        <v>77</v>
      </c>
      <c r="E269" s="463"/>
      <c r="F269" s="463" t="s">
        <v>2920</v>
      </c>
      <c r="G269" s="463" t="s">
        <v>130</v>
      </c>
      <c r="H269" s="585">
        <v>5000</v>
      </c>
      <c r="I269" s="585">
        <v>0</v>
      </c>
      <c r="J269" s="585"/>
      <c r="K269" s="585"/>
      <c r="L269" s="463" t="s">
        <v>2921</v>
      </c>
      <c r="M269" s="463"/>
      <c r="N269" s="398">
        <f t="shared" si="10"/>
        <v>5000</v>
      </c>
      <c r="O269" s="415">
        <f t="shared" si="11"/>
        <v>0</v>
      </c>
    </row>
    <row r="270" spans="1:19" ht="127.5" outlineLevel="2" x14ac:dyDescent="0.2">
      <c r="A270" s="463" t="s">
        <v>75</v>
      </c>
      <c r="B270" s="463" t="s">
        <v>2922</v>
      </c>
      <c r="C270" s="463"/>
      <c r="D270" s="463" t="s">
        <v>77</v>
      </c>
      <c r="E270" s="463"/>
      <c r="F270" s="463" t="s">
        <v>2923</v>
      </c>
      <c r="G270" s="463" t="s">
        <v>130</v>
      </c>
      <c r="H270" s="585">
        <v>5000</v>
      </c>
      <c r="I270" s="585">
        <v>0</v>
      </c>
      <c r="J270" s="585"/>
      <c r="K270" s="585"/>
      <c r="L270" s="463" t="s">
        <v>2924</v>
      </c>
      <c r="M270" s="463"/>
      <c r="N270" s="398">
        <f t="shared" si="10"/>
        <v>5000</v>
      </c>
      <c r="O270" s="415">
        <f t="shared" si="11"/>
        <v>0</v>
      </c>
    </row>
    <row r="271" spans="1:19" ht="25.5" outlineLevel="1" x14ac:dyDescent="0.2">
      <c r="A271" s="586" t="s">
        <v>95</v>
      </c>
      <c r="B271" s="587">
        <f>COUNTA(B50:B270)</f>
        <v>220</v>
      </c>
      <c r="C271" s="587"/>
      <c r="D271" s="587"/>
      <c r="E271" s="590"/>
      <c r="F271" s="587"/>
      <c r="G271" s="587"/>
      <c r="H271" s="588">
        <f>SUBTOTAL(9,H50:H270)</f>
        <v>3400298.9200000004</v>
      </c>
      <c r="I271" s="588">
        <f>SUBTOTAL(9,I50:I270)</f>
        <v>8337.4500000000007</v>
      </c>
      <c r="J271" s="588">
        <f>SUBTOTAL(9,J50:J270)</f>
        <v>0</v>
      </c>
      <c r="K271" s="597">
        <f>SUBTOTAL(9,K50:K270)</f>
        <v>16500</v>
      </c>
      <c r="L271" s="587"/>
      <c r="M271" s="587"/>
      <c r="N271" s="589">
        <f>SUBTOTAL(9,N50:N270)</f>
        <v>3408636.3700000006</v>
      </c>
      <c r="O271" s="589">
        <f>SUBTOTAL(9,O50:O270)</f>
        <v>8162.5499999999993</v>
      </c>
    </row>
    <row r="272" spans="1:19" ht="25.5" outlineLevel="2" x14ac:dyDescent="0.2">
      <c r="A272" s="463" t="s">
        <v>83</v>
      </c>
      <c r="B272" s="463" t="s">
        <v>2925</v>
      </c>
      <c r="C272" s="463"/>
      <c r="D272" s="463" t="s">
        <v>84</v>
      </c>
      <c r="E272" s="465" t="s">
        <v>102</v>
      </c>
      <c r="F272" s="463" t="s">
        <v>2926</v>
      </c>
      <c r="G272" s="463" t="s">
        <v>2927</v>
      </c>
      <c r="H272" s="585"/>
      <c r="I272" s="585">
        <v>69831.48</v>
      </c>
      <c r="J272" s="585"/>
      <c r="K272" s="585">
        <v>248379.96</v>
      </c>
      <c r="L272" s="463" t="s">
        <v>2928</v>
      </c>
      <c r="M272" s="463" t="s">
        <v>342</v>
      </c>
      <c r="N272" s="398">
        <f t="shared" si="10"/>
        <v>69831.48</v>
      </c>
      <c r="O272" s="415">
        <f t="shared" si="11"/>
        <v>178548.47999999998</v>
      </c>
      <c r="Q272" s="463" t="s">
        <v>342</v>
      </c>
      <c r="R272">
        <v>13</v>
      </c>
      <c r="S272" s="483">
        <f>SUM(N272:N284)</f>
        <v>1865305.07</v>
      </c>
    </row>
    <row r="273" spans="1:20" ht="25.5" outlineLevel="2" x14ac:dyDescent="0.2">
      <c r="A273" s="463" t="s">
        <v>83</v>
      </c>
      <c r="B273" s="463" t="s">
        <v>2929</v>
      </c>
      <c r="C273" s="463"/>
      <c r="D273" s="463" t="s">
        <v>84</v>
      </c>
      <c r="E273" s="463"/>
      <c r="F273" s="463" t="s">
        <v>127</v>
      </c>
      <c r="G273" s="463" t="s">
        <v>129</v>
      </c>
      <c r="H273" s="585"/>
      <c r="I273" s="585">
        <v>73250</v>
      </c>
      <c r="J273" s="585"/>
      <c r="K273" s="585">
        <v>264275.78999999998</v>
      </c>
      <c r="L273" s="463" t="s">
        <v>2930</v>
      </c>
      <c r="M273" s="463" t="s">
        <v>342</v>
      </c>
      <c r="N273" s="398">
        <f t="shared" si="10"/>
        <v>73250</v>
      </c>
      <c r="O273" s="415">
        <f t="shared" si="11"/>
        <v>191025.78999999998</v>
      </c>
      <c r="Q273" s="16" t="s">
        <v>102</v>
      </c>
      <c r="R273">
        <v>1</v>
      </c>
      <c r="S273" s="483">
        <f>N285</f>
        <v>41694.800000000003</v>
      </c>
    </row>
    <row r="274" spans="1:20" ht="25.5" outlineLevel="2" x14ac:dyDescent="0.2">
      <c r="A274" s="463" t="s">
        <v>83</v>
      </c>
      <c r="B274" s="463" t="s">
        <v>2931</v>
      </c>
      <c r="C274" s="463"/>
      <c r="D274" s="463" t="s">
        <v>84</v>
      </c>
      <c r="E274" s="463"/>
      <c r="F274" s="463" t="s">
        <v>127</v>
      </c>
      <c r="G274" s="463" t="s">
        <v>129</v>
      </c>
      <c r="H274" s="585"/>
      <c r="I274" s="585">
        <v>87986.64</v>
      </c>
      <c r="J274" s="585"/>
      <c r="K274" s="585">
        <v>317104.21999999997</v>
      </c>
      <c r="L274" s="463" t="s">
        <v>2932</v>
      </c>
      <c r="M274" s="463" t="s">
        <v>342</v>
      </c>
      <c r="N274" s="398">
        <f t="shared" si="10"/>
        <v>87986.64</v>
      </c>
      <c r="O274" s="415">
        <f t="shared" si="11"/>
        <v>229117.57999999996</v>
      </c>
      <c r="Q274" s="463" t="s">
        <v>2477</v>
      </c>
      <c r="R274">
        <v>4</v>
      </c>
      <c r="S274" s="483">
        <f>SUM(N286:N289)</f>
        <v>326314.09999999998</v>
      </c>
    </row>
    <row r="275" spans="1:20" ht="25.5" outlineLevel="2" x14ac:dyDescent="0.2">
      <c r="A275" s="463" t="s">
        <v>83</v>
      </c>
      <c r="B275" s="463" t="s">
        <v>2933</v>
      </c>
      <c r="C275" s="463"/>
      <c r="D275" s="463" t="s">
        <v>84</v>
      </c>
      <c r="E275" s="463"/>
      <c r="F275" s="463" t="s">
        <v>127</v>
      </c>
      <c r="G275" s="463" t="s">
        <v>129</v>
      </c>
      <c r="H275" s="585"/>
      <c r="I275" s="585">
        <v>97780.800000000003</v>
      </c>
      <c r="J275" s="585"/>
      <c r="K275" s="585">
        <v>352571.08</v>
      </c>
      <c r="L275" s="463" t="s">
        <v>2934</v>
      </c>
      <c r="M275" s="463" t="s">
        <v>342</v>
      </c>
      <c r="N275" s="398">
        <f t="shared" si="10"/>
        <v>97780.800000000003</v>
      </c>
      <c r="O275" s="415">
        <f t="shared" si="11"/>
        <v>254790.28000000003</v>
      </c>
      <c r="Q275" s="463" t="s">
        <v>565</v>
      </c>
      <c r="R275">
        <v>1</v>
      </c>
      <c r="S275">
        <v>12</v>
      </c>
      <c r="T275" s="483">
        <f>N291</f>
        <v>567389.06000000006</v>
      </c>
    </row>
    <row r="276" spans="1:20" ht="25.5" outlineLevel="2" x14ac:dyDescent="0.2">
      <c r="A276" s="463" t="s">
        <v>83</v>
      </c>
      <c r="B276" s="463" t="s">
        <v>2935</v>
      </c>
      <c r="C276" s="463"/>
      <c r="D276" s="463" t="s">
        <v>84</v>
      </c>
      <c r="E276" s="463"/>
      <c r="F276" s="463" t="s">
        <v>127</v>
      </c>
      <c r="G276" s="463" t="s">
        <v>2936</v>
      </c>
      <c r="H276" s="585"/>
      <c r="I276" s="585">
        <v>115054.35</v>
      </c>
      <c r="J276" s="585"/>
      <c r="K276" s="585">
        <v>411467.02</v>
      </c>
      <c r="L276" s="463" t="s">
        <v>2937</v>
      </c>
      <c r="M276" s="463" t="s">
        <v>342</v>
      </c>
      <c r="N276" s="398">
        <f t="shared" si="10"/>
        <v>115054.35</v>
      </c>
      <c r="O276" s="415">
        <f t="shared" si="11"/>
        <v>296412.67000000004</v>
      </c>
    </row>
    <row r="277" spans="1:20" ht="25.5" outlineLevel="2" x14ac:dyDescent="0.2">
      <c r="A277" s="463" t="s">
        <v>83</v>
      </c>
      <c r="B277" s="463" t="s">
        <v>2938</v>
      </c>
      <c r="C277" s="463"/>
      <c r="D277" s="463" t="s">
        <v>84</v>
      </c>
      <c r="E277" s="463"/>
      <c r="F277" s="463" t="s">
        <v>127</v>
      </c>
      <c r="G277" s="463" t="s">
        <v>2939</v>
      </c>
      <c r="H277" s="585"/>
      <c r="I277" s="585">
        <v>184094.86</v>
      </c>
      <c r="J277" s="585"/>
      <c r="K277" s="585">
        <v>654481.07999999996</v>
      </c>
      <c r="L277" s="463" t="s">
        <v>2940</v>
      </c>
      <c r="M277" s="463" t="s">
        <v>342</v>
      </c>
      <c r="N277" s="398">
        <f t="shared" si="10"/>
        <v>184094.86</v>
      </c>
      <c r="O277" s="415">
        <f t="shared" si="11"/>
        <v>470386.22</v>
      </c>
    </row>
    <row r="278" spans="1:20" ht="25.5" outlineLevel="2" x14ac:dyDescent="0.2">
      <c r="A278" s="463" t="s">
        <v>83</v>
      </c>
      <c r="B278" s="463" t="s">
        <v>2941</v>
      </c>
      <c r="C278" s="463"/>
      <c r="D278" s="463" t="s">
        <v>84</v>
      </c>
      <c r="E278" s="463"/>
      <c r="F278" s="463" t="s">
        <v>127</v>
      </c>
      <c r="G278" s="463" t="s">
        <v>69</v>
      </c>
      <c r="H278" s="585"/>
      <c r="I278" s="585">
        <v>260937.91</v>
      </c>
      <c r="J278" s="585"/>
      <c r="K278" s="585">
        <v>933600.45</v>
      </c>
      <c r="L278" s="463" t="s">
        <v>2942</v>
      </c>
      <c r="M278" s="463" t="s">
        <v>342</v>
      </c>
      <c r="N278" s="398">
        <f t="shared" si="10"/>
        <v>260937.91</v>
      </c>
      <c r="O278" s="415">
        <f t="shared" si="11"/>
        <v>672662.53999999992</v>
      </c>
    </row>
    <row r="279" spans="1:20" ht="25.5" outlineLevel="2" x14ac:dyDescent="0.2">
      <c r="A279" s="463" t="s">
        <v>83</v>
      </c>
      <c r="B279" s="463" t="s">
        <v>2943</v>
      </c>
      <c r="C279" s="463"/>
      <c r="D279" s="463" t="s">
        <v>84</v>
      </c>
      <c r="E279" s="463"/>
      <c r="F279" s="463" t="s">
        <v>127</v>
      </c>
      <c r="G279" s="463" t="s">
        <v>160</v>
      </c>
      <c r="H279" s="585"/>
      <c r="I279" s="585">
        <v>219893.57</v>
      </c>
      <c r="J279" s="585"/>
      <c r="K279" s="585">
        <v>803532.66</v>
      </c>
      <c r="L279" s="463" t="s">
        <v>2944</v>
      </c>
      <c r="M279" s="463" t="s">
        <v>342</v>
      </c>
      <c r="N279" s="398">
        <f t="shared" si="10"/>
        <v>219893.57</v>
      </c>
      <c r="O279" s="415">
        <f t="shared" si="11"/>
        <v>583639.09000000008</v>
      </c>
    </row>
    <row r="280" spans="1:20" ht="38.25" outlineLevel="2" x14ac:dyDescent="0.2">
      <c r="A280" s="463" t="s">
        <v>83</v>
      </c>
      <c r="B280" s="463" t="s">
        <v>2945</v>
      </c>
      <c r="C280" s="463"/>
      <c r="D280" s="463" t="s">
        <v>84</v>
      </c>
      <c r="E280" s="463"/>
      <c r="F280" s="463" t="s">
        <v>2946</v>
      </c>
      <c r="G280" s="463" t="s">
        <v>160</v>
      </c>
      <c r="H280" s="585"/>
      <c r="I280" s="585">
        <v>271811.92</v>
      </c>
      <c r="J280" s="585"/>
      <c r="K280" s="585">
        <v>841775.93</v>
      </c>
      <c r="L280" s="463" t="s">
        <v>2947</v>
      </c>
      <c r="M280" s="463" t="s">
        <v>342</v>
      </c>
      <c r="N280" s="398">
        <f t="shared" si="10"/>
        <v>271811.92</v>
      </c>
      <c r="O280" s="415">
        <f t="shared" si="11"/>
        <v>569964.01</v>
      </c>
    </row>
    <row r="281" spans="1:20" ht="25.5" outlineLevel="2" x14ac:dyDescent="0.2">
      <c r="A281" s="463" t="s">
        <v>83</v>
      </c>
      <c r="B281" s="463" t="s">
        <v>2948</v>
      </c>
      <c r="C281" s="463"/>
      <c r="D281" s="463" t="s">
        <v>84</v>
      </c>
      <c r="E281" s="463"/>
      <c r="F281" s="463" t="s">
        <v>127</v>
      </c>
      <c r="G281" s="463" t="s">
        <v>1873</v>
      </c>
      <c r="H281" s="585"/>
      <c r="I281" s="585">
        <v>127545.39</v>
      </c>
      <c r="J281" s="585"/>
      <c r="K281" s="585">
        <v>458054.81</v>
      </c>
      <c r="L281" s="463" t="s">
        <v>2949</v>
      </c>
      <c r="M281" s="463" t="s">
        <v>342</v>
      </c>
      <c r="N281" s="398">
        <f t="shared" si="10"/>
        <v>127545.39</v>
      </c>
      <c r="O281" s="415">
        <f t="shared" si="11"/>
        <v>330509.42</v>
      </c>
    </row>
    <row r="282" spans="1:20" ht="25.5" outlineLevel="2" x14ac:dyDescent="0.2">
      <c r="A282" s="463" t="s">
        <v>83</v>
      </c>
      <c r="B282" s="463" t="s">
        <v>2950</v>
      </c>
      <c r="C282" s="463"/>
      <c r="D282" s="463" t="s">
        <v>84</v>
      </c>
      <c r="E282" s="463"/>
      <c r="F282" s="463" t="s">
        <v>127</v>
      </c>
      <c r="G282" s="463" t="s">
        <v>129</v>
      </c>
      <c r="H282" s="585"/>
      <c r="I282" s="585">
        <v>93279.6</v>
      </c>
      <c r="J282" s="585"/>
      <c r="K282" s="585">
        <v>335021.05</v>
      </c>
      <c r="L282" s="463" t="s">
        <v>2951</v>
      </c>
      <c r="M282" s="463" t="s">
        <v>342</v>
      </c>
      <c r="N282" s="398">
        <f t="shared" si="10"/>
        <v>93279.6</v>
      </c>
      <c r="O282" s="415">
        <f t="shared" si="11"/>
        <v>241741.44999999998</v>
      </c>
    </row>
    <row r="283" spans="1:20" ht="25.5" outlineLevel="2" x14ac:dyDescent="0.2">
      <c r="A283" s="463" t="s">
        <v>83</v>
      </c>
      <c r="B283" s="463" t="s">
        <v>2952</v>
      </c>
      <c r="C283" s="463"/>
      <c r="D283" s="463" t="s">
        <v>84</v>
      </c>
      <c r="E283" s="463"/>
      <c r="F283" s="463" t="s">
        <v>2953</v>
      </c>
      <c r="G283" s="463" t="s">
        <v>2954</v>
      </c>
      <c r="H283" s="585"/>
      <c r="I283" s="585">
        <v>170558.95</v>
      </c>
      <c r="J283" s="585"/>
      <c r="K283" s="585">
        <v>611108.02</v>
      </c>
      <c r="L283" s="463" t="s">
        <v>2955</v>
      </c>
      <c r="M283" s="463" t="s">
        <v>342</v>
      </c>
      <c r="N283" s="398">
        <f t="shared" si="10"/>
        <v>170558.95</v>
      </c>
      <c r="O283" s="415">
        <f t="shared" si="11"/>
        <v>440549.07</v>
      </c>
    </row>
    <row r="284" spans="1:20" ht="25.5" outlineLevel="2" x14ac:dyDescent="0.2">
      <c r="A284" s="463" t="s">
        <v>83</v>
      </c>
      <c r="B284" s="463" t="s">
        <v>2956</v>
      </c>
      <c r="C284" s="463"/>
      <c r="D284" s="463" t="s">
        <v>84</v>
      </c>
      <c r="E284" s="463"/>
      <c r="F284" s="463" t="s">
        <v>127</v>
      </c>
      <c r="G284" s="463" t="s">
        <v>129</v>
      </c>
      <c r="H284" s="585"/>
      <c r="I284" s="585">
        <v>93279.6</v>
      </c>
      <c r="J284" s="585"/>
      <c r="K284" s="585">
        <v>338322.33</v>
      </c>
      <c r="L284" s="463" t="s">
        <v>2957</v>
      </c>
      <c r="M284" s="463" t="s">
        <v>342</v>
      </c>
      <c r="N284" s="398">
        <f t="shared" si="10"/>
        <v>93279.6</v>
      </c>
      <c r="O284" s="415">
        <f t="shared" si="11"/>
        <v>245042.73</v>
      </c>
    </row>
    <row r="285" spans="1:20" ht="114.75" outlineLevel="2" x14ac:dyDescent="0.2">
      <c r="A285" s="463" t="s">
        <v>83</v>
      </c>
      <c r="B285" s="463" t="s">
        <v>2958</v>
      </c>
      <c r="C285" s="463"/>
      <c r="D285" s="463" t="s">
        <v>84</v>
      </c>
      <c r="E285" s="465" t="s">
        <v>102</v>
      </c>
      <c r="F285" s="463" t="s">
        <v>2959</v>
      </c>
      <c r="G285" s="463" t="s">
        <v>1323</v>
      </c>
      <c r="H285" s="585"/>
      <c r="I285" s="585">
        <v>41694.800000000003</v>
      </c>
      <c r="J285" s="585"/>
      <c r="K285" s="585">
        <v>150128.32000000001</v>
      </c>
      <c r="L285" s="463" t="s">
        <v>2960</v>
      </c>
      <c r="M285" s="463" t="s">
        <v>528</v>
      </c>
      <c r="N285" s="398">
        <f t="shared" si="10"/>
        <v>41694.800000000003</v>
      </c>
      <c r="O285" s="415">
        <f t="shared" si="11"/>
        <v>108433.52</v>
      </c>
    </row>
    <row r="286" spans="1:20" ht="25.5" outlineLevel="2" x14ac:dyDescent="0.2">
      <c r="A286" s="463" t="s">
        <v>83</v>
      </c>
      <c r="B286" s="463" t="s">
        <v>2961</v>
      </c>
      <c r="C286" s="463"/>
      <c r="D286" s="463" t="s">
        <v>87</v>
      </c>
      <c r="E286" s="463"/>
      <c r="F286" s="463" t="s">
        <v>170</v>
      </c>
      <c r="G286" s="463" t="s">
        <v>86</v>
      </c>
      <c r="H286" s="585"/>
      <c r="I286" s="585">
        <v>81601.95</v>
      </c>
      <c r="J286" s="585"/>
      <c r="K286" s="585">
        <v>293614.28999999998</v>
      </c>
      <c r="L286" s="463" t="s">
        <v>2962</v>
      </c>
      <c r="M286" s="463" t="s">
        <v>2477</v>
      </c>
      <c r="N286" s="398">
        <f t="shared" si="10"/>
        <v>81601.95</v>
      </c>
      <c r="O286" s="415">
        <f t="shared" si="11"/>
        <v>212012.33999999997</v>
      </c>
    </row>
    <row r="287" spans="1:20" ht="25.5" outlineLevel="2" x14ac:dyDescent="0.2">
      <c r="A287" s="463" t="s">
        <v>83</v>
      </c>
      <c r="B287" s="463" t="s">
        <v>2963</v>
      </c>
      <c r="C287" s="463"/>
      <c r="D287" s="463" t="s">
        <v>87</v>
      </c>
      <c r="E287" s="463"/>
      <c r="F287" s="463" t="s">
        <v>170</v>
      </c>
      <c r="G287" s="463" t="s">
        <v>86</v>
      </c>
      <c r="H287" s="585"/>
      <c r="I287" s="585">
        <v>81601.95</v>
      </c>
      <c r="J287" s="585"/>
      <c r="K287" s="585">
        <v>293614.28999999998</v>
      </c>
      <c r="L287" s="463" t="s">
        <v>2964</v>
      </c>
      <c r="M287" s="463" t="s">
        <v>2477</v>
      </c>
      <c r="N287" s="398">
        <f t="shared" si="10"/>
        <v>81601.95</v>
      </c>
      <c r="O287" s="415">
        <f t="shared" si="11"/>
        <v>212012.33999999997</v>
      </c>
    </row>
    <row r="288" spans="1:20" ht="25.5" outlineLevel="2" x14ac:dyDescent="0.2">
      <c r="A288" s="463" t="s">
        <v>83</v>
      </c>
      <c r="B288" s="463" t="s">
        <v>2965</v>
      </c>
      <c r="C288" s="463"/>
      <c r="D288" s="463" t="s">
        <v>87</v>
      </c>
      <c r="E288" s="465" t="s">
        <v>162</v>
      </c>
      <c r="F288" s="463" t="s">
        <v>170</v>
      </c>
      <c r="G288" s="463" t="s">
        <v>86</v>
      </c>
      <c r="H288" s="585"/>
      <c r="I288" s="585">
        <v>81601.95</v>
      </c>
      <c r="J288" s="585"/>
      <c r="K288" s="585">
        <v>293614.28999999998</v>
      </c>
      <c r="L288" s="463" t="s">
        <v>2966</v>
      </c>
      <c r="M288" s="463" t="s">
        <v>2477</v>
      </c>
      <c r="N288" s="398">
        <f t="shared" si="10"/>
        <v>81601.95</v>
      </c>
      <c r="O288" s="415">
        <f t="shared" si="11"/>
        <v>212012.33999999997</v>
      </c>
    </row>
    <row r="289" spans="1:15" ht="25.5" outlineLevel="2" x14ac:dyDescent="0.2">
      <c r="A289" s="463" t="s">
        <v>83</v>
      </c>
      <c r="B289" s="463" t="s">
        <v>2967</v>
      </c>
      <c r="C289" s="463"/>
      <c r="D289" s="463" t="s">
        <v>87</v>
      </c>
      <c r="E289" s="465" t="s">
        <v>162</v>
      </c>
      <c r="F289" s="463" t="s">
        <v>550</v>
      </c>
      <c r="G289" s="463" t="s">
        <v>86</v>
      </c>
      <c r="H289" s="585"/>
      <c r="I289" s="585">
        <v>81508.25</v>
      </c>
      <c r="J289" s="585"/>
      <c r="K289" s="585">
        <v>293279.55</v>
      </c>
      <c r="L289" s="463" t="s">
        <v>2968</v>
      </c>
      <c r="M289" s="463" t="s">
        <v>2477</v>
      </c>
      <c r="N289" s="398">
        <f t="shared" si="10"/>
        <v>81508.25</v>
      </c>
      <c r="O289" s="415">
        <f t="shared" si="11"/>
        <v>211771.3</v>
      </c>
    </row>
    <row r="290" spans="1:15" ht="25.5" outlineLevel="1" x14ac:dyDescent="0.2">
      <c r="A290" s="586" t="s">
        <v>96</v>
      </c>
      <c r="B290" s="587"/>
      <c r="C290" s="587"/>
      <c r="D290" s="587"/>
      <c r="E290" s="591"/>
      <c r="F290" s="587"/>
      <c r="G290" s="587"/>
      <c r="H290" s="588">
        <f>SUBTOTAL(9,H272:H289)</f>
        <v>0</v>
      </c>
      <c r="I290" s="588">
        <f>SUBTOTAL(9,I272:I289)</f>
        <v>2233313.9700000002</v>
      </c>
      <c r="J290" s="588">
        <f>SUBTOTAL(9,J272:J289)</f>
        <v>0</v>
      </c>
      <c r="K290" s="597">
        <f>SUBTOTAL(9,K272:K289)-K285</f>
        <v>7743816.8199999984</v>
      </c>
      <c r="L290" s="587"/>
      <c r="M290" s="587">
        <f>COUNTA(M272:M289)</f>
        <v>18</v>
      </c>
      <c r="N290" s="589">
        <f>SUBTOTAL(9,N272:N289)</f>
        <v>2233313.9700000002</v>
      </c>
      <c r="O290" s="589">
        <f>SUBTOTAL(9,O272:O289)</f>
        <v>5660631.169999999</v>
      </c>
    </row>
    <row r="291" spans="1:15" ht="25.5" outlineLevel="2" x14ac:dyDescent="0.2">
      <c r="A291" s="463" t="s">
        <v>88</v>
      </c>
      <c r="B291" s="463" t="s">
        <v>2969</v>
      </c>
      <c r="C291" s="463" t="s">
        <v>89</v>
      </c>
      <c r="D291" s="463"/>
      <c r="E291" s="463"/>
      <c r="F291" s="463" t="s">
        <v>2970</v>
      </c>
      <c r="G291" s="463" t="s">
        <v>205</v>
      </c>
      <c r="H291" s="585"/>
      <c r="I291" s="585">
        <v>567389.06000000006</v>
      </c>
      <c r="J291" s="585"/>
      <c r="K291" s="585">
        <v>1854959.77</v>
      </c>
      <c r="L291" s="463" t="s">
        <v>2971</v>
      </c>
      <c r="M291" s="463" t="s">
        <v>565</v>
      </c>
      <c r="N291" s="398">
        <f t="shared" si="10"/>
        <v>567389.06000000006</v>
      </c>
      <c r="O291" s="415">
        <f t="shared" si="11"/>
        <v>1287570.71</v>
      </c>
    </row>
    <row r="292" spans="1:15" outlineLevel="1" x14ac:dyDescent="0.2">
      <c r="A292" s="586" t="s">
        <v>97</v>
      </c>
      <c r="B292" s="587"/>
      <c r="C292" s="587"/>
      <c r="D292" s="587"/>
      <c r="E292" s="587"/>
      <c r="F292" s="587"/>
      <c r="G292" s="587"/>
      <c r="H292" s="588">
        <f>SUBTOTAL(9,H291:H291)</f>
        <v>0</v>
      </c>
      <c r="I292" s="588">
        <f>SUBTOTAL(9,I291:I291)</f>
        <v>567389.06000000006</v>
      </c>
      <c r="J292" s="588">
        <f>SUBTOTAL(9,J291:J291)</f>
        <v>0</v>
      </c>
      <c r="K292" s="597">
        <f>SUBTOTAL(9,K291:K291)</f>
        <v>1854959.77</v>
      </c>
      <c r="L292" s="587"/>
      <c r="M292" s="587"/>
      <c r="N292" s="589">
        <f>SUBTOTAL(9,N291:N291)</f>
        <v>567389.06000000006</v>
      </c>
      <c r="O292" s="589">
        <f>SUBTOTAL(9,O291:O291)</f>
        <v>1287570.71</v>
      </c>
    </row>
    <row r="293" spans="1:15" ht="38.25" outlineLevel="2" x14ac:dyDescent="0.2">
      <c r="A293" s="463" t="s">
        <v>90</v>
      </c>
      <c r="B293" s="463" t="s">
        <v>2972</v>
      </c>
      <c r="C293" s="463"/>
      <c r="D293" s="463" t="s">
        <v>91</v>
      </c>
      <c r="E293" s="463"/>
      <c r="F293" s="463" t="s">
        <v>2973</v>
      </c>
      <c r="G293" s="463" t="s">
        <v>85</v>
      </c>
      <c r="H293" s="585"/>
      <c r="I293" s="585">
        <v>11253</v>
      </c>
      <c r="J293" s="585"/>
      <c r="K293" s="585">
        <v>43875.08</v>
      </c>
      <c r="L293" s="463" t="s">
        <v>2974</v>
      </c>
      <c r="M293" s="463"/>
      <c r="N293" s="398">
        <f t="shared" si="10"/>
        <v>11253</v>
      </c>
      <c r="O293" s="415">
        <f t="shared" si="11"/>
        <v>32622.080000000002</v>
      </c>
    </row>
    <row r="294" spans="1:15" outlineLevel="1" x14ac:dyDescent="0.2">
      <c r="A294" s="586" t="s">
        <v>98</v>
      </c>
      <c r="B294" s="587"/>
      <c r="C294" s="587"/>
      <c r="D294" s="587"/>
      <c r="E294" s="587"/>
      <c r="F294" s="587"/>
      <c r="G294" s="587"/>
      <c r="H294" s="588">
        <f>SUBTOTAL(9,H293:H293)</f>
        <v>0</v>
      </c>
      <c r="I294" s="588">
        <f>SUBTOTAL(9,I293:I293)</f>
        <v>11253</v>
      </c>
      <c r="J294" s="588">
        <f>SUBTOTAL(9,J293:J293)</f>
        <v>0</v>
      </c>
      <c r="K294" s="597">
        <f>SUBTOTAL(9,K293:K293)</f>
        <v>43875.08</v>
      </c>
      <c r="L294" s="587"/>
      <c r="M294" s="587"/>
      <c r="N294" s="589">
        <f>SUBTOTAL(9,N293:N293)</f>
        <v>11253</v>
      </c>
      <c r="O294" s="589">
        <f>SUBTOTAL(9,O293:O293)</f>
        <v>32622.080000000002</v>
      </c>
    </row>
    <row r="295" spans="1:15" ht="25.5" outlineLevel="2" x14ac:dyDescent="0.2">
      <c r="A295" s="463" t="s">
        <v>92</v>
      </c>
      <c r="B295" s="463" t="s">
        <v>2975</v>
      </c>
      <c r="C295" s="463" t="s">
        <v>93</v>
      </c>
      <c r="D295" s="463"/>
      <c r="E295" s="463"/>
      <c r="F295" s="463" t="s">
        <v>2976</v>
      </c>
      <c r="G295" s="463" t="s">
        <v>85</v>
      </c>
      <c r="H295" s="585"/>
      <c r="I295" s="585">
        <v>640800</v>
      </c>
      <c r="J295" s="585"/>
      <c r="K295" s="585"/>
      <c r="L295" s="463" t="s">
        <v>2977</v>
      </c>
      <c r="M295" s="463"/>
      <c r="N295" s="398">
        <f t="shared" si="10"/>
        <v>640800</v>
      </c>
      <c r="O295" s="415">
        <f t="shared" si="11"/>
        <v>0</v>
      </c>
    </row>
    <row r="296" spans="1:15" outlineLevel="1" x14ac:dyDescent="0.2">
      <c r="A296" s="592" t="s">
        <v>99</v>
      </c>
      <c r="B296" s="593"/>
      <c r="C296" s="593"/>
      <c r="D296" s="593"/>
      <c r="E296" s="593"/>
      <c r="F296" s="593"/>
      <c r="G296" s="593"/>
      <c r="H296" s="594">
        <f>SUBTOTAL(9,H295:H295)</f>
        <v>0</v>
      </c>
      <c r="I296" s="594">
        <f>SUBTOTAL(9,I295:I295)</f>
        <v>640800</v>
      </c>
      <c r="J296" s="594">
        <f>SUBTOTAL(9,J295:J295)</f>
        <v>0</v>
      </c>
      <c r="K296" s="598">
        <f>SUBTOTAL(9,K295:K295)</f>
        <v>0</v>
      </c>
      <c r="L296" s="593"/>
      <c r="M296" s="593"/>
      <c r="N296" s="589">
        <f>SUBTOTAL(9,N295:N295)</f>
        <v>640800</v>
      </c>
      <c r="O296" s="589">
        <f>SUBTOTAL(9,O295:O295)</f>
        <v>0</v>
      </c>
    </row>
    <row r="297" spans="1:15" x14ac:dyDescent="0.2">
      <c r="A297" s="559" t="s">
        <v>100</v>
      </c>
      <c r="B297" s="595"/>
      <c r="C297" s="595"/>
      <c r="D297" s="595"/>
      <c r="E297" s="595"/>
      <c r="F297" s="595"/>
      <c r="G297" s="595"/>
      <c r="H297" s="596">
        <f>SUBTOTAL(9,H2:H295)</f>
        <v>9328816.4800000004</v>
      </c>
      <c r="I297" s="596">
        <f>SUBTOTAL(9,I2:I295)</f>
        <v>3461093.48</v>
      </c>
      <c r="J297" s="596">
        <f>SUBTOTAL(9,J2:J295)</f>
        <v>0</v>
      </c>
      <c r="K297" s="598">
        <f>SUBTOTAL(9,K2:K295)</f>
        <v>9809279.9899999984</v>
      </c>
      <c r="L297" s="595"/>
      <c r="M297" s="595"/>
      <c r="N297" s="562">
        <f>SUBTOTAL(9,N2:N295)</f>
        <v>12789909.959999999</v>
      </c>
      <c r="O297" s="562">
        <f>SUBTOTAL(9,O2:O295)</f>
        <v>6988986.5099999998</v>
      </c>
    </row>
    <row r="299" spans="1:15" x14ac:dyDescent="0.2">
      <c r="L299" s="610"/>
      <c r="M299" s="611" t="s">
        <v>2994</v>
      </c>
      <c r="N299" s="612">
        <f>SUM(N297:O297)</f>
        <v>19778896.469999999</v>
      </c>
    </row>
  </sheetData>
  <mergeCells count="30">
    <mergeCell ref="R2:AF2"/>
    <mergeCell ref="R3:S3"/>
    <mergeCell ref="T3:V3"/>
    <mergeCell ref="W3:X3"/>
    <mergeCell ref="Y3:Z3"/>
    <mergeCell ref="AC3:AD3"/>
    <mergeCell ref="AE3:AF3"/>
    <mergeCell ref="AE5:AF5"/>
    <mergeCell ref="R4:S4"/>
    <mergeCell ref="T4:V4"/>
    <mergeCell ref="W4:X4"/>
    <mergeCell ref="AC4:AD4"/>
    <mergeCell ref="AE4:AF4"/>
    <mergeCell ref="R5:S5"/>
    <mergeCell ref="T5:V5"/>
    <mergeCell ref="W5:X5"/>
    <mergeCell ref="Y5:Z5"/>
    <mergeCell ref="AC5:AD5"/>
    <mergeCell ref="AE7:AF7"/>
    <mergeCell ref="R6:S6"/>
    <mergeCell ref="T6:V6"/>
    <mergeCell ref="W6:X6"/>
    <mergeCell ref="Y6:Z6"/>
    <mergeCell ref="AC6:AD6"/>
    <mergeCell ref="AE6:AF6"/>
    <mergeCell ref="R7:S7"/>
    <mergeCell ref="T7:V7"/>
    <mergeCell ref="W7:X7"/>
    <mergeCell ref="Y7:Z7"/>
    <mergeCell ref="AC7:AD7"/>
  </mergeCells>
  <conditionalFormatting sqref="B1">
    <cfRule type="duplicateValues" dxfId="5" priority="2"/>
  </conditionalFormatting>
  <conditionalFormatting sqref="B1:B1048576">
    <cfRule type="duplicateValues" dxfId="4" priority="1"/>
  </conditionalFormatting>
  <conditionalFormatting sqref="N1:O1">
    <cfRule type="expression" dxfId="3" priority="3">
      <formula>_xlfn.ISFORMULA($I1048523)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F932-CABC-4F5F-BAFF-9EE5AC46E7B2}">
  <dimension ref="A1:J229"/>
  <sheetViews>
    <sheetView workbookViewId="0">
      <selection activeCell="B19" sqref="B19"/>
    </sheetView>
  </sheetViews>
  <sheetFormatPr defaultRowHeight="14.25" x14ac:dyDescent="0.2"/>
  <cols>
    <col min="1" max="3" width="27.85546875" customWidth="1"/>
    <col min="5" max="5" width="19.5703125" customWidth="1"/>
    <col min="6" max="6" width="30" customWidth="1"/>
    <col min="7" max="7" width="29.140625" customWidth="1"/>
    <col min="9" max="10" width="25.7109375" style="609" customWidth="1"/>
  </cols>
  <sheetData>
    <row r="1" spans="1:10" ht="15" thickBot="1" x14ac:dyDescent="0.25">
      <c r="A1" s="599" t="s">
        <v>2986</v>
      </c>
      <c r="B1" s="503"/>
      <c r="C1" s="503"/>
      <c r="E1" s="16" t="s">
        <v>2009</v>
      </c>
      <c r="I1" s="609" t="s">
        <v>2129</v>
      </c>
    </row>
    <row r="2" spans="1:10" ht="12.75" x14ac:dyDescent="0.2">
      <c r="A2" s="822" t="s">
        <v>1923</v>
      </c>
      <c r="B2" s="822" t="s">
        <v>1924</v>
      </c>
      <c r="C2" s="824">
        <v>1344</v>
      </c>
      <c r="E2" s="565" t="s">
        <v>1914</v>
      </c>
      <c r="F2" s="565" t="s">
        <v>1915</v>
      </c>
      <c r="G2" s="568" t="s">
        <v>1916</v>
      </c>
      <c r="I2" s="803" t="s">
        <v>2073</v>
      </c>
      <c r="J2" s="536"/>
    </row>
    <row r="3" spans="1:10" ht="12.75" x14ac:dyDescent="0.2">
      <c r="A3" s="823"/>
      <c r="B3" s="823"/>
      <c r="C3" s="825"/>
      <c r="E3" s="565" t="s">
        <v>2082</v>
      </c>
      <c r="F3" s="565" t="s">
        <v>2083</v>
      </c>
      <c r="G3" s="574">
        <v>1150</v>
      </c>
      <c r="I3" s="804"/>
      <c r="J3" s="537" t="s">
        <v>2074</v>
      </c>
    </row>
    <row r="4" spans="1:10" ht="13.5" thickBot="1" x14ac:dyDescent="0.25">
      <c r="A4" s="822" t="s">
        <v>2080</v>
      </c>
      <c r="B4" s="822" t="s">
        <v>2112</v>
      </c>
      <c r="C4" s="824">
        <v>34455</v>
      </c>
      <c r="E4" s="565" t="s">
        <v>2010</v>
      </c>
      <c r="F4" s="565" t="s">
        <v>2011</v>
      </c>
      <c r="G4" s="574">
        <v>480</v>
      </c>
      <c r="I4" s="805"/>
      <c r="J4" s="538"/>
    </row>
    <row r="5" spans="1:10" ht="13.5" thickBot="1" x14ac:dyDescent="0.25">
      <c r="A5" s="823"/>
      <c r="B5" s="823"/>
      <c r="C5" s="825"/>
      <c r="E5" s="565" t="s">
        <v>1925</v>
      </c>
      <c r="F5" s="565" t="s">
        <v>1926</v>
      </c>
      <c r="G5" s="574">
        <v>4249</v>
      </c>
      <c r="I5" s="539" t="s">
        <v>49</v>
      </c>
      <c r="J5" s="540">
        <v>3</v>
      </c>
    </row>
    <row r="6" spans="1:10" ht="13.5" thickBot="1" x14ac:dyDescent="0.25">
      <c r="A6" s="600" t="s">
        <v>2010</v>
      </c>
      <c r="B6" s="600" t="s">
        <v>2011</v>
      </c>
      <c r="C6" s="601">
        <v>224</v>
      </c>
      <c r="E6" s="565" t="s">
        <v>1927</v>
      </c>
      <c r="F6" s="565" t="s">
        <v>1928</v>
      </c>
      <c r="G6" s="574">
        <v>0</v>
      </c>
      <c r="I6" s="541" t="s">
        <v>2059</v>
      </c>
      <c r="J6" s="542">
        <v>140</v>
      </c>
    </row>
    <row r="7" spans="1:10" ht="13.5" thickBot="1" x14ac:dyDescent="0.25">
      <c r="A7" s="600" t="s">
        <v>1925</v>
      </c>
      <c r="B7" s="600" t="s">
        <v>1926</v>
      </c>
      <c r="C7" s="601">
        <v>6209</v>
      </c>
      <c r="E7" s="565" t="s">
        <v>2084</v>
      </c>
      <c r="F7" s="565" t="s">
        <v>2085</v>
      </c>
      <c r="G7" s="574">
        <v>0</v>
      </c>
      <c r="I7" s="539" t="s">
        <v>2068</v>
      </c>
      <c r="J7" s="540">
        <v>114</v>
      </c>
    </row>
    <row r="8" spans="1:10" ht="13.5" thickBot="1" x14ac:dyDescent="0.25">
      <c r="A8" s="600" t="s">
        <v>1927</v>
      </c>
      <c r="B8" s="600" t="s">
        <v>1928</v>
      </c>
      <c r="C8" s="601">
        <v>653</v>
      </c>
      <c r="E8" s="565" t="s">
        <v>2012</v>
      </c>
      <c r="F8" s="565" t="s">
        <v>2013</v>
      </c>
      <c r="G8" s="574">
        <v>800</v>
      </c>
      <c r="I8" s="541" t="s">
        <v>2069</v>
      </c>
      <c r="J8" s="542">
        <v>97</v>
      </c>
    </row>
    <row r="9" spans="1:10" thickTop="1" thickBot="1" x14ac:dyDescent="0.25">
      <c r="A9" s="822" t="s">
        <v>2084</v>
      </c>
      <c r="B9" s="822" t="s">
        <v>2085</v>
      </c>
      <c r="C9" s="824">
        <v>242</v>
      </c>
      <c r="E9" s="565" t="s">
        <v>1929</v>
      </c>
      <c r="F9" s="565" t="s">
        <v>1930</v>
      </c>
      <c r="G9" s="574">
        <v>2447</v>
      </c>
      <c r="I9" s="543"/>
      <c r="J9" s="544">
        <v>354</v>
      </c>
    </row>
    <row r="10" spans="1:10" x14ac:dyDescent="0.2">
      <c r="A10" s="823"/>
      <c r="B10" s="823"/>
      <c r="C10" s="825"/>
      <c r="E10" s="565" t="s">
        <v>1931</v>
      </c>
      <c r="F10" s="565" t="s">
        <v>1932</v>
      </c>
      <c r="G10" s="574">
        <v>4604</v>
      </c>
    </row>
    <row r="11" spans="1:10" x14ac:dyDescent="0.2">
      <c r="A11" s="600" t="s">
        <v>1929</v>
      </c>
      <c r="B11" s="600" t="s">
        <v>1930</v>
      </c>
      <c r="C11" s="601">
        <v>1010</v>
      </c>
      <c r="E11" s="565" t="s">
        <v>1933</v>
      </c>
      <c r="F11" s="565" t="s">
        <v>1934</v>
      </c>
      <c r="G11" s="574">
        <v>763</v>
      </c>
    </row>
    <row r="12" spans="1:10" ht="26.25" thickBot="1" x14ac:dyDescent="0.25">
      <c r="A12" s="600" t="s">
        <v>1931</v>
      </c>
      <c r="B12" s="600" t="s">
        <v>1932</v>
      </c>
      <c r="C12" s="601">
        <v>2229</v>
      </c>
      <c r="E12" s="565" t="s">
        <v>2020</v>
      </c>
      <c r="F12" s="565" t="s">
        <v>2021</v>
      </c>
      <c r="G12" s="574">
        <v>288</v>
      </c>
      <c r="I12" s="609" t="s">
        <v>2991</v>
      </c>
    </row>
    <row r="13" spans="1:10" ht="12.75" x14ac:dyDescent="0.2">
      <c r="A13" s="600" t="s">
        <v>1933</v>
      </c>
      <c r="B13" s="600" t="s">
        <v>1934</v>
      </c>
      <c r="C13" s="601">
        <v>318</v>
      </c>
      <c r="E13" s="565" t="s">
        <v>1937</v>
      </c>
      <c r="F13" s="565" t="s">
        <v>1938</v>
      </c>
      <c r="G13" s="574">
        <v>54284.63</v>
      </c>
      <c r="I13" s="536"/>
      <c r="J13" s="536"/>
    </row>
    <row r="14" spans="1:10" ht="25.5" x14ac:dyDescent="0.2">
      <c r="A14" s="600" t="s">
        <v>1935</v>
      </c>
      <c r="B14" s="600" t="s">
        <v>1936</v>
      </c>
      <c r="C14" s="601">
        <v>3276</v>
      </c>
      <c r="E14" s="565" t="s">
        <v>2025</v>
      </c>
      <c r="F14" s="565" t="s">
        <v>2026</v>
      </c>
      <c r="G14" s="574">
        <v>81975</v>
      </c>
      <c r="I14" s="537" t="s">
        <v>2075</v>
      </c>
      <c r="J14" s="537" t="s">
        <v>2074</v>
      </c>
    </row>
    <row r="15" spans="1:10" ht="13.5" thickBot="1" x14ac:dyDescent="0.25">
      <c r="A15" s="600" t="s">
        <v>1937</v>
      </c>
      <c r="B15" s="600" t="s">
        <v>1938</v>
      </c>
      <c r="C15" s="601">
        <v>8432.6200000000008</v>
      </c>
      <c r="E15" s="565" t="s">
        <v>2027</v>
      </c>
      <c r="F15" s="489"/>
      <c r="G15" s="574">
        <v>41245</v>
      </c>
      <c r="I15" s="538"/>
      <c r="J15" s="538"/>
    </row>
    <row r="16" spans="1:10" ht="13.5" thickBot="1" x14ac:dyDescent="0.25">
      <c r="A16" s="600" t="s">
        <v>2025</v>
      </c>
      <c r="B16" s="600" t="s">
        <v>2026</v>
      </c>
      <c r="C16" s="601">
        <v>5237</v>
      </c>
      <c r="E16" s="565" t="s">
        <v>1939</v>
      </c>
      <c r="F16" s="565" t="s">
        <v>1940</v>
      </c>
      <c r="G16" s="574">
        <v>39531.870000000003</v>
      </c>
      <c r="I16" s="539" t="s">
        <v>2060</v>
      </c>
      <c r="J16" s="540">
        <v>2</v>
      </c>
    </row>
    <row r="17" spans="1:10" ht="13.5" thickBot="1" x14ac:dyDescent="0.25">
      <c r="A17" s="600" t="s">
        <v>2027</v>
      </c>
      <c r="B17" s="602"/>
      <c r="C17" s="601">
        <v>2057</v>
      </c>
      <c r="E17" s="565" t="s">
        <v>1941</v>
      </c>
      <c r="F17" s="565" t="s">
        <v>1942</v>
      </c>
      <c r="G17" s="574">
        <v>196</v>
      </c>
      <c r="I17" s="541" t="s">
        <v>2061</v>
      </c>
      <c r="J17" s="542">
        <v>20</v>
      </c>
    </row>
    <row r="18" spans="1:10" ht="26.25" thickBot="1" x14ac:dyDescent="0.25">
      <c r="A18" s="600" t="s">
        <v>1939</v>
      </c>
      <c r="B18" s="600" t="s">
        <v>1940</v>
      </c>
      <c r="C18" s="601">
        <v>100580.64</v>
      </c>
      <c r="E18" s="565" t="s">
        <v>1945</v>
      </c>
      <c r="F18" s="565" t="s">
        <v>1946</v>
      </c>
      <c r="G18" s="574">
        <v>700</v>
      </c>
      <c r="I18" s="539" t="s">
        <v>2076</v>
      </c>
      <c r="J18" s="540">
        <v>47</v>
      </c>
    </row>
    <row r="19" spans="1:10" ht="26.25" thickBot="1" x14ac:dyDescent="0.25">
      <c r="A19" s="600" t="s">
        <v>1941</v>
      </c>
      <c r="B19" s="600" t="s">
        <v>1942</v>
      </c>
      <c r="C19" s="601">
        <v>61570.43</v>
      </c>
      <c r="E19" s="565" t="s">
        <v>1948</v>
      </c>
      <c r="F19" s="565" t="s">
        <v>1949</v>
      </c>
      <c r="G19" s="574">
        <v>13210</v>
      </c>
      <c r="I19" s="541" t="s">
        <v>2062</v>
      </c>
      <c r="J19" s="542">
        <v>4</v>
      </c>
    </row>
    <row r="20" spans="1:10" ht="39" thickBot="1" x14ac:dyDescent="0.25">
      <c r="A20" s="600" t="s">
        <v>1943</v>
      </c>
      <c r="B20" s="600" t="s">
        <v>1944</v>
      </c>
      <c r="C20" s="601">
        <v>10760</v>
      </c>
      <c r="E20" s="565" t="s">
        <v>1950</v>
      </c>
      <c r="F20" s="489"/>
      <c r="G20" s="574">
        <v>210</v>
      </c>
      <c r="I20" s="539" t="s">
        <v>2064</v>
      </c>
      <c r="J20" s="540">
        <v>6</v>
      </c>
    </row>
    <row r="21" spans="1:10" ht="39" thickBot="1" x14ac:dyDescent="0.25">
      <c r="A21" s="600" t="s">
        <v>1945</v>
      </c>
      <c r="B21" s="600" t="s">
        <v>1946</v>
      </c>
      <c r="C21" s="601">
        <v>10599</v>
      </c>
      <c r="E21" s="565" t="s">
        <v>2030</v>
      </c>
      <c r="F21" s="489"/>
      <c r="G21" s="574">
        <v>3993</v>
      </c>
      <c r="I21" s="541" t="s">
        <v>2065</v>
      </c>
      <c r="J21" s="542">
        <v>2</v>
      </c>
    </row>
    <row r="22" spans="1:10" ht="26.25" thickBot="1" x14ac:dyDescent="0.25">
      <c r="A22" s="600" t="s">
        <v>1947</v>
      </c>
      <c r="B22" s="602"/>
      <c r="C22" s="601">
        <v>10424.530000000001</v>
      </c>
      <c r="E22" s="565" t="s">
        <v>2031</v>
      </c>
      <c r="F22" s="489"/>
      <c r="G22" s="574">
        <v>607</v>
      </c>
      <c r="I22" s="539" t="s">
        <v>2066</v>
      </c>
      <c r="J22" s="540">
        <v>15</v>
      </c>
    </row>
    <row r="23" spans="1:10" ht="13.5" thickBot="1" x14ac:dyDescent="0.25">
      <c r="A23" s="600" t="s">
        <v>1948</v>
      </c>
      <c r="B23" s="600" t="s">
        <v>1949</v>
      </c>
      <c r="C23" s="601">
        <v>2719</v>
      </c>
      <c r="E23" s="565" t="s">
        <v>2087</v>
      </c>
      <c r="F23" s="489"/>
      <c r="G23" s="574">
        <v>7388</v>
      </c>
      <c r="I23" s="541" t="s">
        <v>2067</v>
      </c>
      <c r="J23" s="542">
        <v>12</v>
      </c>
    </row>
    <row r="24" spans="1:10" ht="13.5" thickBot="1" x14ac:dyDescent="0.25">
      <c r="A24" s="600" t="s">
        <v>1950</v>
      </c>
      <c r="B24" s="602"/>
      <c r="C24" s="601">
        <v>560</v>
      </c>
      <c r="E24" s="565" t="s">
        <v>1951</v>
      </c>
      <c r="F24" s="489"/>
      <c r="G24" s="574">
        <v>2871</v>
      </c>
      <c r="I24" s="539" t="s">
        <v>2070</v>
      </c>
      <c r="J24" s="540">
        <v>90</v>
      </c>
    </row>
    <row r="25" spans="1:10" ht="26.25" thickBot="1" x14ac:dyDescent="0.25">
      <c r="A25" s="600" t="s">
        <v>2031</v>
      </c>
      <c r="B25" s="602"/>
      <c r="C25" s="601">
        <v>525</v>
      </c>
      <c r="E25" s="565" t="s">
        <v>2989</v>
      </c>
      <c r="F25" s="489"/>
      <c r="G25" s="574">
        <v>5</v>
      </c>
      <c r="I25" s="541" t="s">
        <v>2071</v>
      </c>
      <c r="J25" s="542">
        <v>16</v>
      </c>
    </row>
    <row r="26" spans="1:10" ht="39" thickBot="1" x14ac:dyDescent="0.25">
      <c r="A26" s="600" t="s">
        <v>2087</v>
      </c>
      <c r="B26" s="602"/>
      <c r="C26" s="601">
        <v>2807</v>
      </c>
      <c r="E26" s="565" t="s">
        <v>1952</v>
      </c>
      <c r="F26" s="489"/>
      <c r="G26" s="574">
        <v>22474</v>
      </c>
      <c r="I26" s="539" t="s">
        <v>2078</v>
      </c>
      <c r="J26" s="540">
        <v>28</v>
      </c>
    </row>
    <row r="27" spans="1:10" ht="13.5" thickBot="1" x14ac:dyDescent="0.25">
      <c r="A27" s="600" t="s">
        <v>1951</v>
      </c>
      <c r="B27" s="602"/>
      <c r="C27" s="601">
        <v>838</v>
      </c>
      <c r="E27" s="565" t="s">
        <v>1953</v>
      </c>
      <c r="F27" s="489"/>
      <c r="G27" s="574">
        <v>27496</v>
      </c>
      <c r="I27" s="541" t="s">
        <v>2072</v>
      </c>
      <c r="J27" s="542">
        <v>130</v>
      </c>
    </row>
    <row r="28" spans="1:10" thickTop="1" thickBot="1" x14ac:dyDescent="0.25">
      <c r="A28" s="600" t="s">
        <v>1952</v>
      </c>
      <c r="B28" s="602"/>
      <c r="C28" s="601">
        <v>17329</v>
      </c>
      <c r="E28" s="565" t="s">
        <v>1954</v>
      </c>
      <c r="F28" s="489"/>
      <c r="G28" s="574">
        <v>15671.25</v>
      </c>
      <c r="I28" s="543"/>
      <c r="J28" s="544">
        <v>37</v>
      </c>
    </row>
    <row r="29" spans="1:10" x14ac:dyDescent="0.2">
      <c r="A29" s="600" t="s">
        <v>1953</v>
      </c>
      <c r="B29" s="602"/>
      <c r="C29" s="601">
        <v>20083</v>
      </c>
      <c r="E29" s="503"/>
      <c r="F29" s="503"/>
      <c r="G29" s="580"/>
    </row>
    <row r="30" spans="1:10" ht="15" thickBot="1" x14ac:dyDescent="0.25">
      <c r="A30" s="600" t="s">
        <v>1954</v>
      </c>
      <c r="B30" s="602"/>
      <c r="C30" s="601">
        <v>4062</v>
      </c>
      <c r="E30" s="565" t="s">
        <v>2033</v>
      </c>
      <c r="F30" s="565" t="s">
        <v>2034</v>
      </c>
      <c r="G30" s="574">
        <v>8710.0499999999993</v>
      </c>
      <c r="I30" s="609" t="s">
        <v>2993</v>
      </c>
    </row>
    <row r="31" spans="1:10" ht="12.75" customHeight="1" x14ac:dyDescent="0.2">
      <c r="A31" s="600" t="s">
        <v>2033</v>
      </c>
      <c r="B31" s="600" t="s">
        <v>2034</v>
      </c>
      <c r="C31" s="601">
        <v>1556</v>
      </c>
      <c r="E31" s="565" t="s">
        <v>1955</v>
      </c>
      <c r="F31" s="565" t="s">
        <v>1956</v>
      </c>
      <c r="G31" s="574">
        <v>55958</v>
      </c>
      <c r="I31" s="803" t="s">
        <v>2075</v>
      </c>
      <c r="J31" s="536"/>
    </row>
    <row r="32" spans="1:10" ht="12.75" x14ac:dyDescent="0.2">
      <c r="A32" s="600" t="s">
        <v>1955</v>
      </c>
      <c r="B32" s="600" t="s">
        <v>1956</v>
      </c>
      <c r="C32" s="601">
        <v>3175</v>
      </c>
      <c r="E32" s="565" t="s">
        <v>2035</v>
      </c>
      <c r="F32" s="565" t="s">
        <v>2036</v>
      </c>
      <c r="G32" s="574">
        <v>1129</v>
      </c>
      <c r="I32" s="804"/>
      <c r="J32" s="537" t="s">
        <v>2074</v>
      </c>
    </row>
    <row r="33" spans="1:10" ht="13.5" thickBot="1" x14ac:dyDescent="0.25">
      <c r="A33" s="600" t="s">
        <v>1957</v>
      </c>
      <c r="B33" s="600" t="s">
        <v>1958</v>
      </c>
      <c r="C33" s="601">
        <v>5152</v>
      </c>
      <c r="E33" s="565" t="s">
        <v>1957</v>
      </c>
      <c r="F33" s="565" t="s">
        <v>1958</v>
      </c>
      <c r="G33" s="574">
        <v>53951</v>
      </c>
      <c r="I33" s="805"/>
      <c r="J33" s="538"/>
    </row>
    <row r="34" spans="1:10" ht="26.25" thickBot="1" x14ac:dyDescent="0.25">
      <c r="A34" s="600" t="s">
        <v>2088</v>
      </c>
      <c r="B34" s="600" t="s">
        <v>2089</v>
      </c>
      <c r="C34" s="601">
        <v>1488.02</v>
      </c>
      <c r="E34" s="565" t="s">
        <v>2088</v>
      </c>
      <c r="F34" s="565" t="s">
        <v>2089</v>
      </c>
      <c r="G34" s="574">
        <v>0</v>
      </c>
      <c r="I34" s="539" t="s">
        <v>2992</v>
      </c>
      <c r="J34" s="540">
        <v>1</v>
      </c>
    </row>
    <row r="35" spans="1:10" ht="13.5" thickBot="1" x14ac:dyDescent="0.25">
      <c r="A35" s="503"/>
      <c r="B35" s="503"/>
      <c r="C35" s="580"/>
      <c r="E35" s="565" t="s">
        <v>2990</v>
      </c>
      <c r="F35" s="489"/>
      <c r="G35" s="574">
        <v>4895.54</v>
      </c>
      <c r="I35" s="541" t="s">
        <v>2077</v>
      </c>
      <c r="J35" s="542">
        <v>4</v>
      </c>
    </row>
    <row r="36" spans="1:10" ht="13.5" thickBot="1" x14ac:dyDescent="0.25">
      <c r="A36" s="603" t="s">
        <v>1959</v>
      </c>
      <c r="B36" s="602"/>
      <c r="C36" s="604">
        <v>338664.24</v>
      </c>
      <c r="E36" s="567" t="s">
        <v>1959</v>
      </c>
      <c r="F36" s="489"/>
      <c r="G36" s="577">
        <v>451282.34</v>
      </c>
      <c r="I36" s="539" t="s">
        <v>33</v>
      </c>
      <c r="J36" s="540">
        <v>2</v>
      </c>
    </row>
    <row r="37" spans="1:10" thickTop="1" thickBot="1" x14ac:dyDescent="0.25">
      <c r="A37" s="493"/>
      <c r="B37" s="493"/>
      <c r="C37" s="578"/>
      <c r="E37" s="493"/>
      <c r="F37" s="493"/>
      <c r="G37" s="578"/>
      <c r="I37" s="543"/>
      <c r="J37" s="544">
        <v>7</v>
      </c>
    </row>
    <row r="38" spans="1:10" x14ac:dyDescent="0.2">
      <c r="A38" s="816" t="s">
        <v>1960</v>
      </c>
      <c r="B38" s="826"/>
      <c r="C38" s="605" t="s">
        <v>1916</v>
      </c>
      <c r="E38" s="816" t="s">
        <v>1960</v>
      </c>
      <c r="F38" s="817"/>
      <c r="G38" s="579" t="s">
        <v>1916</v>
      </c>
    </row>
    <row r="39" spans="1:10" ht="12.75" customHeight="1" x14ac:dyDescent="0.2">
      <c r="A39" s="814" t="s">
        <v>1961</v>
      </c>
      <c r="B39" s="820"/>
      <c r="C39" s="606"/>
      <c r="E39" s="814" t="s">
        <v>1961</v>
      </c>
      <c r="F39" s="815"/>
      <c r="G39" s="573"/>
    </row>
    <row r="40" spans="1:10" ht="12.75" customHeight="1" x14ac:dyDescent="0.2">
      <c r="A40" s="812" t="s">
        <v>1925</v>
      </c>
      <c r="B40" s="821"/>
      <c r="C40" s="601">
        <v>1460</v>
      </c>
      <c r="E40" s="812" t="s">
        <v>1925</v>
      </c>
      <c r="F40" s="813"/>
      <c r="G40" s="574">
        <v>1597</v>
      </c>
    </row>
    <row r="41" spans="1:10" ht="12.75" customHeight="1" x14ac:dyDescent="0.2">
      <c r="A41" s="812" t="s">
        <v>1929</v>
      </c>
      <c r="B41" s="821"/>
      <c r="C41" s="601">
        <v>1010</v>
      </c>
      <c r="E41" s="812" t="s">
        <v>1929</v>
      </c>
      <c r="F41" s="813"/>
      <c r="G41" s="574">
        <v>2447</v>
      </c>
    </row>
    <row r="42" spans="1:10" ht="12.75" customHeight="1" x14ac:dyDescent="0.2">
      <c r="A42" s="812" t="s">
        <v>1931</v>
      </c>
      <c r="B42" s="821"/>
      <c r="C42" s="601">
        <v>2229</v>
      </c>
      <c r="E42" s="812" t="s">
        <v>1931</v>
      </c>
      <c r="F42" s="813"/>
      <c r="G42" s="574">
        <v>4604</v>
      </c>
    </row>
    <row r="43" spans="1:10" ht="12.75" customHeight="1" x14ac:dyDescent="0.2">
      <c r="A43" s="812" t="s">
        <v>1933</v>
      </c>
      <c r="B43" s="821"/>
      <c r="C43" s="601">
        <v>318</v>
      </c>
      <c r="E43" s="812" t="s">
        <v>1933</v>
      </c>
      <c r="F43" s="813"/>
      <c r="G43" s="574">
        <v>763</v>
      </c>
    </row>
    <row r="44" spans="1:10" ht="12.75" customHeight="1" x14ac:dyDescent="0.2">
      <c r="A44" s="812" t="s">
        <v>1939</v>
      </c>
      <c r="B44" s="821"/>
      <c r="C44" s="601">
        <v>59064.1</v>
      </c>
      <c r="E44" s="812" t="s">
        <v>2025</v>
      </c>
      <c r="F44" s="813"/>
      <c r="G44" s="574">
        <v>49670</v>
      </c>
    </row>
    <row r="45" spans="1:10" ht="12.75" customHeight="1" x14ac:dyDescent="0.2">
      <c r="A45" s="814" t="s">
        <v>1962</v>
      </c>
      <c r="B45" s="820"/>
      <c r="C45" s="604">
        <v>64081.1</v>
      </c>
      <c r="E45" s="812" t="s">
        <v>2027</v>
      </c>
      <c r="F45" s="813"/>
      <c r="G45" s="574">
        <v>17362</v>
      </c>
    </row>
    <row r="46" spans="1:10" ht="12.75" customHeight="1" x14ac:dyDescent="0.2">
      <c r="A46" s="814" t="s">
        <v>1963</v>
      </c>
      <c r="B46" s="820"/>
      <c r="C46" s="606"/>
      <c r="E46" s="812" t="s">
        <v>1939</v>
      </c>
      <c r="F46" s="813"/>
      <c r="G46" s="574">
        <v>14984.61</v>
      </c>
    </row>
    <row r="47" spans="1:10" ht="12.75" customHeight="1" x14ac:dyDescent="0.2">
      <c r="A47" s="812" t="s">
        <v>1925</v>
      </c>
      <c r="B47" s="821"/>
      <c r="C47" s="601">
        <v>942</v>
      </c>
      <c r="E47" s="812" t="s">
        <v>2033</v>
      </c>
      <c r="F47" s="813"/>
      <c r="G47" s="574">
        <v>1733</v>
      </c>
    </row>
    <row r="48" spans="1:10" ht="12.75" customHeight="1" x14ac:dyDescent="0.2">
      <c r="A48" s="812" t="s">
        <v>2025</v>
      </c>
      <c r="B48" s="821"/>
      <c r="C48" s="601">
        <v>5237</v>
      </c>
      <c r="E48" s="814" t="s">
        <v>1962</v>
      </c>
      <c r="F48" s="815"/>
      <c r="G48" s="577">
        <v>93160.61</v>
      </c>
    </row>
    <row r="49" spans="1:7" x14ac:dyDescent="0.2">
      <c r="A49" s="812" t="s">
        <v>2027</v>
      </c>
      <c r="B49" s="821"/>
      <c r="C49" s="601">
        <v>2057</v>
      </c>
      <c r="E49" s="814" t="s">
        <v>1963</v>
      </c>
      <c r="F49" s="815"/>
      <c r="G49" s="573"/>
    </row>
    <row r="50" spans="1:7" ht="12.75" customHeight="1" x14ac:dyDescent="0.2">
      <c r="A50" s="812" t="s">
        <v>1939</v>
      </c>
      <c r="B50" s="821"/>
      <c r="C50" s="601">
        <v>41495.54</v>
      </c>
      <c r="E50" s="812" t="s">
        <v>1925</v>
      </c>
      <c r="F50" s="813"/>
      <c r="G50" s="574">
        <v>2652</v>
      </c>
    </row>
    <row r="51" spans="1:7" ht="12.75" customHeight="1" x14ac:dyDescent="0.2">
      <c r="A51" s="812" t="s">
        <v>1951</v>
      </c>
      <c r="B51" s="821"/>
      <c r="C51" s="601">
        <v>838</v>
      </c>
      <c r="E51" s="812" t="s">
        <v>2025</v>
      </c>
      <c r="F51" s="813"/>
      <c r="G51" s="574">
        <v>32305</v>
      </c>
    </row>
    <row r="52" spans="1:7" ht="12.75" customHeight="1" x14ac:dyDescent="0.2">
      <c r="A52" s="812" t="s">
        <v>2033</v>
      </c>
      <c r="B52" s="821"/>
      <c r="C52" s="601">
        <v>790</v>
      </c>
      <c r="E52" s="812" t="s">
        <v>2027</v>
      </c>
      <c r="F52" s="813"/>
      <c r="G52" s="574">
        <v>23883</v>
      </c>
    </row>
    <row r="53" spans="1:7" ht="12.75" customHeight="1" x14ac:dyDescent="0.2">
      <c r="A53" s="814" t="s">
        <v>1964</v>
      </c>
      <c r="B53" s="820"/>
      <c r="C53" s="604">
        <v>51359.54</v>
      </c>
      <c r="E53" s="812" t="s">
        <v>1939</v>
      </c>
      <c r="F53" s="813"/>
      <c r="G53" s="574">
        <v>24547.26</v>
      </c>
    </row>
    <row r="54" spans="1:7" ht="12.75" customHeight="1" x14ac:dyDescent="0.2">
      <c r="A54" s="814" t="s">
        <v>1965</v>
      </c>
      <c r="B54" s="820"/>
      <c r="C54" s="607"/>
      <c r="E54" s="812" t="s">
        <v>1951</v>
      </c>
      <c r="F54" s="813"/>
      <c r="G54" s="574">
        <v>2871</v>
      </c>
    </row>
    <row r="55" spans="1:7" ht="12.75" customHeight="1" x14ac:dyDescent="0.2">
      <c r="A55" s="812" t="s">
        <v>1919</v>
      </c>
      <c r="B55" s="821"/>
      <c r="C55" s="601">
        <v>184</v>
      </c>
      <c r="E55" s="812" t="s">
        <v>2033</v>
      </c>
      <c r="F55" s="813"/>
      <c r="G55" s="574">
        <v>6187.05</v>
      </c>
    </row>
    <row r="56" spans="1:7" ht="12.75" customHeight="1" x14ac:dyDescent="0.2">
      <c r="A56" s="814" t="s">
        <v>1966</v>
      </c>
      <c r="B56" s="820"/>
      <c r="C56" s="604">
        <v>184</v>
      </c>
      <c r="E56" s="814" t="s">
        <v>1964</v>
      </c>
      <c r="F56" s="815"/>
      <c r="G56" s="577">
        <v>92445.31</v>
      </c>
    </row>
    <row r="57" spans="1:7" x14ac:dyDescent="0.2">
      <c r="A57" s="814" t="s">
        <v>1967</v>
      </c>
      <c r="B57" s="820"/>
      <c r="C57" s="606"/>
      <c r="E57" s="814" t="s">
        <v>1975</v>
      </c>
      <c r="F57" s="815"/>
      <c r="G57" s="573"/>
    </row>
    <row r="58" spans="1:7" ht="12.75" customHeight="1" x14ac:dyDescent="0.2">
      <c r="A58" s="812" t="s">
        <v>1919</v>
      </c>
      <c r="B58" s="821"/>
      <c r="C58" s="601">
        <v>120</v>
      </c>
      <c r="E58" s="812" t="s">
        <v>1941</v>
      </c>
      <c r="F58" s="813"/>
      <c r="G58" s="574">
        <v>196</v>
      </c>
    </row>
    <row r="59" spans="1:7" ht="12.75" customHeight="1" x14ac:dyDescent="0.2">
      <c r="A59" s="812" t="s">
        <v>1923</v>
      </c>
      <c r="B59" s="821"/>
      <c r="C59" s="601">
        <v>120</v>
      </c>
      <c r="E59" s="814" t="s">
        <v>1976</v>
      </c>
      <c r="F59" s="815"/>
      <c r="G59" s="577">
        <v>196</v>
      </c>
    </row>
    <row r="60" spans="1:7" ht="12.75" customHeight="1" x14ac:dyDescent="0.2">
      <c r="A60" s="814" t="s">
        <v>1968</v>
      </c>
      <c r="B60" s="820"/>
      <c r="C60" s="604">
        <v>240</v>
      </c>
      <c r="E60" s="814" t="s">
        <v>2037</v>
      </c>
      <c r="F60" s="815"/>
      <c r="G60" s="573"/>
    </row>
    <row r="61" spans="1:7" ht="12.75" customHeight="1" x14ac:dyDescent="0.2">
      <c r="A61" s="814" t="s">
        <v>1969</v>
      </c>
      <c r="B61" s="820"/>
      <c r="C61" s="606"/>
      <c r="E61" s="812" t="s">
        <v>2031</v>
      </c>
      <c r="F61" s="813"/>
      <c r="G61" s="574">
        <v>607</v>
      </c>
    </row>
    <row r="62" spans="1:7" ht="12.75" customHeight="1" x14ac:dyDescent="0.2">
      <c r="A62" s="812" t="s">
        <v>1919</v>
      </c>
      <c r="B62" s="821"/>
      <c r="C62" s="601">
        <v>6930</v>
      </c>
      <c r="E62" s="814" t="s">
        <v>2038</v>
      </c>
      <c r="F62" s="815"/>
      <c r="G62" s="577">
        <v>607</v>
      </c>
    </row>
    <row r="63" spans="1:7" x14ac:dyDescent="0.2">
      <c r="A63" s="812" t="s">
        <v>1935</v>
      </c>
      <c r="B63" s="821"/>
      <c r="C63" s="601">
        <v>1449</v>
      </c>
      <c r="E63" s="503"/>
      <c r="F63" s="503"/>
      <c r="G63" s="580"/>
    </row>
    <row r="64" spans="1:7" ht="12.75" customHeight="1" x14ac:dyDescent="0.2">
      <c r="A64" s="814" t="s">
        <v>1970</v>
      </c>
      <c r="B64" s="820"/>
      <c r="C64" s="604">
        <v>8379</v>
      </c>
      <c r="E64" s="814" t="s">
        <v>2039</v>
      </c>
      <c r="F64" s="815"/>
      <c r="G64" s="573"/>
    </row>
    <row r="65" spans="1:7" ht="12.75" customHeight="1" x14ac:dyDescent="0.2">
      <c r="A65" s="814" t="s">
        <v>1971</v>
      </c>
      <c r="B65" s="820"/>
      <c r="C65" s="606"/>
      <c r="E65" s="812" t="s">
        <v>2030</v>
      </c>
      <c r="F65" s="813"/>
      <c r="G65" s="574">
        <v>3993</v>
      </c>
    </row>
    <row r="66" spans="1:7" ht="12.75" customHeight="1" x14ac:dyDescent="0.2">
      <c r="A66" s="812" t="s">
        <v>1919</v>
      </c>
      <c r="B66" s="821"/>
      <c r="C66" s="601">
        <v>96</v>
      </c>
      <c r="E66" s="814" t="s">
        <v>2040</v>
      </c>
      <c r="F66" s="815"/>
      <c r="G66" s="577">
        <v>3993</v>
      </c>
    </row>
    <row r="67" spans="1:7" ht="12.75" customHeight="1" x14ac:dyDescent="0.2">
      <c r="A67" s="812" t="s">
        <v>1923</v>
      </c>
      <c r="B67" s="821"/>
      <c r="C67" s="601">
        <v>96</v>
      </c>
      <c r="E67" s="814" t="s">
        <v>1977</v>
      </c>
      <c r="F67" s="815"/>
      <c r="G67" s="581"/>
    </row>
    <row r="68" spans="1:7" ht="12.75" customHeight="1" x14ac:dyDescent="0.2">
      <c r="A68" s="814" t="s">
        <v>1972</v>
      </c>
      <c r="B68" s="820"/>
      <c r="C68" s="604">
        <v>192</v>
      </c>
      <c r="E68" s="812" t="s">
        <v>1937</v>
      </c>
      <c r="F68" s="813"/>
      <c r="G68" s="574">
        <v>54284.63</v>
      </c>
    </row>
    <row r="69" spans="1:7" ht="12.75" customHeight="1" x14ac:dyDescent="0.2">
      <c r="A69" s="503"/>
      <c r="B69" s="503"/>
      <c r="C69" s="580"/>
      <c r="E69" s="812" t="s">
        <v>1954</v>
      </c>
      <c r="F69" s="813"/>
      <c r="G69" s="574">
        <v>15318.25</v>
      </c>
    </row>
    <row r="70" spans="1:7" ht="12.75" customHeight="1" x14ac:dyDescent="0.2">
      <c r="A70" s="814" t="s">
        <v>1973</v>
      </c>
      <c r="B70" s="820"/>
      <c r="C70" s="606"/>
      <c r="E70" s="814" t="s">
        <v>1978</v>
      </c>
      <c r="F70" s="815"/>
      <c r="G70" s="577">
        <v>69602.880000000005</v>
      </c>
    </row>
    <row r="71" spans="1:7" ht="12.75" customHeight="1" x14ac:dyDescent="0.2">
      <c r="A71" s="812" t="s">
        <v>1939</v>
      </c>
      <c r="B71" s="821"/>
      <c r="C71" s="601">
        <v>21</v>
      </c>
      <c r="E71" s="814" t="s">
        <v>2041</v>
      </c>
      <c r="F71" s="815"/>
      <c r="G71" s="573"/>
    </row>
    <row r="72" spans="1:7" ht="12.75" customHeight="1" x14ac:dyDescent="0.2">
      <c r="A72" s="814" t="s">
        <v>1974</v>
      </c>
      <c r="B72" s="820"/>
      <c r="C72" s="604">
        <v>21</v>
      </c>
      <c r="E72" s="812" t="s">
        <v>1954</v>
      </c>
      <c r="F72" s="813"/>
      <c r="G72" s="574">
        <v>353</v>
      </c>
    </row>
    <row r="73" spans="1:7" ht="12.75" customHeight="1" x14ac:dyDescent="0.2">
      <c r="A73" s="814" t="s">
        <v>1975</v>
      </c>
      <c r="B73" s="820"/>
      <c r="C73" s="606"/>
      <c r="E73" s="814" t="s">
        <v>2042</v>
      </c>
      <c r="F73" s="815"/>
      <c r="G73" s="577">
        <v>353</v>
      </c>
    </row>
    <row r="74" spans="1:7" ht="12.75" customHeight="1" x14ac:dyDescent="0.2">
      <c r="A74" s="812" t="s">
        <v>1941</v>
      </c>
      <c r="B74" s="821"/>
      <c r="C74" s="601">
        <v>61570.43</v>
      </c>
      <c r="E74" s="814" t="s">
        <v>1979</v>
      </c>
      <c r="F74" s="815"/>
      <c r="G74" s="581"/>
    </row>
    <row r="75" spans="1:7" ht="12.75" customHeight="1" x14ac:dyDescent="0.2">
      <c r="A75" s="814" t="s">
        <v>1976</v>
      </c>
      <c r="B75" s="820"/>
      <c r="C75" s="604">
        <v>61570.43</v>
      </c>
      <c r="E75" s="812" t="s">
        <v>1953</v>
      </c>
      <c r="F75" s="813"/>
      <c r="G75" s="574">
        <v>1461</v>
      </c>
    </row>
    <row r="76" spans="1:7" ht="12.75" customHeight="1" x14ac:dyDescent="0.2">
      <c r="A76" s="814" t="s">
        <v>2037</v>
      </c>
      <c r="B76" s="820"/>
      <c r="C76" s="606"/>
      <c r="E76" s="812" t="s">
        <v>1957</v>
      </c>
      <c r="F76" s="813"/>
      <c r="G76" s="574">
        <v>2430</v>
      </c>
    </row>
    <row r="77" spans="1:7" ht="12.75" customHeight="1" x14ac:dyDescent="0.2">
      <c r="A77" s="812" t="s">
        <v>2031</v>
      </c>
      <c r="B77" s="821"/>
      <c r="C77" s="601">
        <v>525</v>
      </c>
      <c r="E77" s="814" t="s">
        <v>1980</v>
      </c>
      <c r="F77" s="815"/>
      <c r="G77" s="577">
        <v>3891</v>
      </c>
    </row>
    <row r="78" spans="1:7" ht="12.75" customHeight="1" x14ac:dyDescent="0.2">
      <c r="A78" s="814" t="s">
        <v>2038</v>
      </c>
      <c r="B78" s="820"/>
      <c r="C78" s="604">
        <v>525</v>
      </c>
      <c r="E78" s="814" t="s">
        <v>2045</v>
      </c>
      <c r="F78" s="815"/>
      <c r="G78" s="581"/>
    </row>
    <row r="79" spans="1:7" ht="12.75" customHeight="1" x14ac:dyDescent="0.2">
      <c r="A79" s="814" t="s">
        <v>1977</v>
      </c>
      <c r="B79" s="820"/>
      <c r="C79" s="607"/>
      <c r="E79" s="812" t="s">
        <v>2020</v>
      </c>
      <c r="F79" s="813"/>
      <c r="G79" s="574">
        <v>288</v>
      </c>
    </row>
    <row r="80" spans="1:7" ht="12.75" customHeight="1" x14ac:dyDescent="0.2">
      <c r="A80" s="812" t="s">
        <v>1937</v>
      </c>
      <c r="B80" s="821"/>
      <c r="C80" s="601">
        <v>8432.6200000000008</v>
      </c>
      <c r="E80" s="814" t="s">
        <v>2046</v>
      </c>
      <c r="F80" s="815"/>
      <c r="G80" s="577">
        <v>288</v>
      </c>
    </row>
    <row r="81" spans="1:7" ht="12.75" customHeight="1" x14ac:dyDescent="0.2">
      <c r="A81" s="812" t="s">
        <v>1954</v>
      </c>
      <c r="B81" s="821"/>
      <c r="C81" s="601">
        <v>3984</v>
      </c>
      <c r="E81" s="814" t="s">
        <v>1981</v>
      </c>
      <c r="F81" s="815"/>
      <c r="G81" s="581"/>
    </row>
    <row r="82" spans="1:7" ht="12.75" customHeight="1" x14ac:dyDescent="0.2">
      <c r="A82" s="814" t="s">
        <v>1978</v>
      </c>
      <c r="B82" s="820"/>
      <c r="C82" s="604">
        <v>12416.62</v>
      </c>
      <c r="E82" s="812" t="s">
        <v>1952</v>
      </c>
      <c r="F82" s="813"/>
      <c r="G82" s="574">
        <v>2538</v>
      </c>
    </row>
    <row r="83" spans="1:7" ht="12.75" customHeight="1" x14ac:dyDescent="0.2">
      <c r="A83" s="814" t="s">
        <v>2041</v>
      </c>
      <c r="B83" s="820"/>
      <c r="C83" s="606"/>
      <c r="E83" s="812" t="s">
        <v>1955</v>
      </c>
      <c r="F83" s="813"/>
      <c r="G83" s="574">
        <v>1997</v>
      </c>
    </row>
    <row r="84" spans="1:7" ht="12.75" customHeight="1" x14ac:dyDescent="0.2">
      <c r="A84" s="812" t="s">
        <v>1954</v>
      </c>
      <c r="B84" s="821"/>
      <c r="C84" s="601">
        <v>78</v>
      </c>
      <c r="E84" s="814" t="s">
        <v>1982</v>
      </c>
      <c r="F84" s="815"/>
      <c r="G84" s="577">
        <v>4535</v>
      </c>
    </row>
    <row r="85" spans="1:7" x14ac:dyDescent="0.2">
      <c r="A85" s="814" t="s">
        <v>2042</v>
      </c>
      <c r="B85" s="820"/>
      <c r="C85" s="604">
        <v>78</v>
      </c>
      <c r="E85" s="814" t="s">
        <v>1983</v>
      </c>
      <c r="F85" s="815"/>
      <c r="G85" s="573"/>
    </row>
    <row r="86" spans="1:7" ht="12.75" customHeight="1" x14ac:dyDescent="0.2">
      <c r="A86" s="814" t="s">
        <v>1979</v>
      </c>
      <c r="B86" s="820"/>
      <c r="C86" s="607"/>
      <c r="E86" s="812" t="s">
        <v>1950</v>
      </c>
      <c r="F86" s="813"/>
      <c r="G86" s="574">
        <v>210</v>
      </c>
    </row>
    <row r="87" spans="1:7" x14ac:dyDescent="0.2">
      <c r="A87" s="812" t="s">
        <v>1953</v>
      </c>
      <c r="B87" s="821"/>
      <c r="C87" s="601">
        <v>1543</v>
      </c>
      <c r="E87" s="814" t="s">
        <v>1984</v>
      </c>
      <c r="F87" s="815"/>
      <c r="G87" s="577">
        <v>210</v>
      </c>
    </row>
    <row r="88" spans="1:7" x14ac:dyDescent="0.2">
      <c r="A88" s="814" t="s">
        <v>1980</v>
      </c>
      <c r="B88" s="820"/>
      <c r="C88" s="604">
        <v>1543</v>
      </c>
      <c r="E88" s="814" t="s">
        <v>1993</v>
      </c>
      <c r="F88" s="815"/>
      <c r="G88" s="573"/>
    </row>
    <row r="89" spans="1:7" ht="12.75" customHeight="1" x14ac:dyDescent="0.2">
      <c r="A89" s="814" t="s">
        <v>2045</v>
      </c>
      <c r="B89" s="820"/>
      <c r="C89" s="607"/>
      <c r="E89" s="812" t="s">
        <v>1945</v>
      </c>
      <c r="F89" s="813"/>
      <c r="G89" s="574">
        <v>700</v>
      </c>
    </row>
    <row r="90" spans="1:7" ht="12.75" customHeight="1" x14ac:dyDescent="0.2">
      <c r="A90" s="812" t="s">
        <v>1953</v>
      </c>
      <c r="B90" s="821"/>
      <c r="C90" s="601">
        <v>288</v>
      </c>
      <c r="E90" s="814" t="s">
        <v>1994</v>
      </c>
      <c r="F90" s="815"/>
      <c r="G90" s="577">
        <v>700</v>
      </c>
    </row>
    <row r="91" spans="1:7" ht="12.75" customHeight="1" x14ac:dyDescent="0.2">
      <c r="A91" s="814" t="s">
        <v>2046</v>
      </c>
      <c r="B91" s="820"/>
      <c r="C91" s="604">
        <v>288</v>
      </c>
      <c r="E91" s="814" t="s">
        <v>2047</v>
      </c>
      <c r="F91" s="815"/>
      <c r="G91" s="573"/>
    </row>
    <row r="92" spans="1:7" ht="12.75" customHeight="1" x14ac:dyDescent="0.2">
      <c r="A92" s="814" t="s">
        <v>1981</v>
      </c>
      <c r="B92" s="820"/>
      <c r="C92" s="607"/>
      <c r="E92" s="812" t="s">
        <v>2082</v>
      </c>
      <c r="F92" s="813"/>
      <c r="G92" s="574">
        <v>1150</v>
      </c>
    </row>
    <row r="93" spans="1:7" ht="12.75" customHeight="1" x14ac:dyDescent="0.2">
      <c r="A93" s="812" t="s">
        <v>1952</v>
      </c>
      <c r="B93" s="821"/>
      <c r="C93" s="601">
        <v>1089</v>
      </c>
      <c r="E93" s="812" t="s">
        <v>2989</v>
      </c>
      <c r="F93" s="813"/>
      <c r="G93" s="574">
        <v>5</v>
      </c>
    </row>
    <row r="94" spans="1:7" x14ac:dyDescent="0.2">
      <c r="A94" s="814" t="s">
        <v>1982</v>
      </c>
      <c r="B94" s="820"/>
      <c r="C94" s="604">
        <v>1089</v>
      </c>
      <c r="E94" s="503"/>
      <c r="F94" s="503"/>
      <c r="G94" s="580"/>
    </row>
    <row r="95" spans="1:7" ht="12.75" customHeight="1" x14ac:dyDescent="0.2">
      <c r="A95" s="814" t="s">
        <v>1983</v>
      </c>
      <c r="B95" s="820"/>
      <c r="C95" s="606"/>
      <c r="E95" s="812" t="s">
        <v>2035</v>
      </c>
      <c r="F95" s="813"/>
      <c r="G95" s="574">
        <v>1129</v>
      </c>
    </row>
    <row r="96" spans="1:7" ht="12.75" customHeight="1" x14ac:dyDescent="0.2">
      <c r="A96" s="812" t="s">
        <v>1950</v>
      </c>
      <c r="B96" s="821"/>
      <c r="C96" s="601">
        <v>560</v>
      </c>
      <c r="E96" s="814" t="s">
        <v>2048</v>
      </c>
      <c r="F96" s="815"/>
      <c r="G96" s="577">
        <v>2284</v>
      </c>
    </row>
    <row r="97" spans="1:7" ht="12.75" customHeight="1" x14ac:dyDescent="0.2">
      <c r="A97" s="814" t="s">
        <v>1984</v>
      </c>
      <c r="B97" s="820"/>
      <c r="C97" s="604">
        <v>560</v>
      </c>
      <c r="E97" s="814" t="s">
        <v>2051</v>
      </c>
      <c r="F97" s="815"/>
      <c r="G97" s="581"/>
    </row>
    <row r="98" spans="1:7" ht="12.75" customHeight="1" x14ac:dyDescent="0.2">
      <c r="A98" s="814" t="s">
        <v>1985</v>
      </c>
      <c r="B98" s="820"/>
      <c r="C98" s="606"/>
      <c r="E98" s="812" t="s">
        <v>2012</v>
      </c>
      <c r="F98" s="813"/>
      <c r="G98" s="574">
        <v>800</v>
      </c>
    </row>
    <row r="99" spans="1:7" ht="12.75" customHeight="1" x14ac:dyDescent="0.2">
      <c r="A99" s="812" t="s">
        <v>1919</v>
      </c>
      <c r="B99" s="821"/>
      <c r="C99" s="601">
        <v>8734</v>
      </c>
      <c r="E99" s="814" t="s">
        <v>2052</v>
      </c>
      <c r="F99" s="815"/>
      <c r="G99" s="577">
        <v>800</v>
      </c>
    </row>
    <row r="100" spans="1:7" ht="12.75" customHeight="1" x14ac:dyDescent="0.2">
      <c r="A100" s="503"/>
      <c r="B100" s="503"/>
      <c r="C100" s="580"/>
      <c r="E100" s="814" t="s">
        <v>1999</v>
      </c>
      <c r="F100" s="815"/>
      <c r="G100" s="573"/>
    </row>
    <row r="101" spans="1:7" ht="12.75" customHeight="1" x14ac:dyDescent="0.2">
      <c r="A101" s="812" t="s">
        <v>1935</v>
      </c>
      <c r="B101" s="821"/>
      <c r="C101" s="601">
        <v>1575</v>
      </c>
      <c r="E101" s="812" t="s">
        <v>2084</v>
      </c>
      <c r="F101" s="813"/>
      <c r="G101" s="574">
        <v>0</v>
      </c>
    </row>
    <row r="102" spans="1:7" ht="12.75" customHeight="1" x14ac:dyDescent="0.2">
      <c r="A102" s="814" t="s">
        <v>1986</v>
      </c>
      <c r="B102" s="820"/>
      <c r="C102" s="604">
        <v>10309</v>
      </c>
      <c r="E102" s="812" t="s">
        <v>1953</v>
      </c>
      <c r="F102" s="813"/>
      <c r="G102" s="574">
        <v>26035</v>
      </c>
    </row>
    <row r="103" spans="1:7" ht="12.75" customHeight="1" x14ac:dyDescent="0.2">
      <c r="A103" s="814" t="s">
        <v>1987</v>
      </c>
      <c r="B103" s="820"/>
      <c r="C103" s="606"/>
      <c r="E103" s="812" t="s">
        <v>1957</v>
      </c>
      <c r="F103" s="813"/>
      <c r="G103" s="574">
        <v>51521</v>
      </c>
    </row>
    <row r="104" spans="1:7" ht="12.75" customHeight="1" x14ac:dyDescent="0.2">
      <c r="A104" s="812" t="s">
        <v>1919</v>
      </c>
      <c r="B104" s="821"/>
      <c r="C104" s="601">
        <v>1920</v>
      </c>
      <c r="E104" s="812" t="s">
        <v>2088</v>
      </c>
      <c r="F104" s="813"/>
      <c r="G104" s="574">
        <v>0</v>
      </c>
    </row>
    <row r="105" spans="1:7" ht="12.75" customHeight="1" x14ac:dyDescent="0.2">
      <c r="A105" s="812" t="s">
        <v>1923</v>
      </c>
      <c r="B105" s="821"/>
      <c r="C105" s="601">
        <v>1128</v>
      </c>
      <c r="E105" s="814" t="s">
        <v>2000</v>
      </c>
      <c r="F105" s="815"/>
      <c r="G105" s="577">
        <v>77556</v>
      </c>
    </row>
    <row r="106" spans="1:7" x14ac:dyDescent="0.2">
      <c r="A106" s="814" t="s">
        <v>1988</v>
      </c>
      <c r="B106" s="820"/>
      <c r="C106" s="604">
        <v>3048</v>
      </c>
      <c r="E106" s="814" t="s">
        <v>2001</v>
      </c>
      <c r="F106" s="815"/>
      <c r="G106" s="573"/>
    </row>
    <row r="107" spans="1:7" ht="12.75" customHeight="1" x14ac:dyDescent="0.2">
      <c r="A107" s="814" t="s">
        <v>1989</v>
      </c>
      <c r="B107" s="820"/>
      <c r="C107" s="606"/>
      <c r="E107" s="812" t="s">
        <v>1927</v>
      </c>
      <c r="F107" s="813"/>
      <c r="G107" s="574">
        <v>0</v>
      </c>
    </row>
    <row r="108" spans="1:7" x14ac:dyDescent="0.2">
      <c r="A108" s="812" t="s">
        <v>1919</v>
      </c>
      <c r="B108" s="821"/>
      <c r="C108" s="601">
        <v>471</v>
      </c>
      <c r="E108" s="814" t="s">
        <v>2002</v>
      </c>
      <c r="F108" s="815"/>
      <c r="G108" s="577">
        <v>0</v>
      </c>
    </row>
    <row r="109" spans="1:7" ht="12.75" customHeight="1" x14ac:dyDescent="0.2">
      <c r="A109" s="812" t="s">
        <v>1935</v>
      </c>
      <c r="B109" s="821"/>
      <c r="C109" s="601">
        <v>252</v>
      </c>
      <c r="E109" s="814" t="s">
        <v>2057</v>
      </c>
      <c r="F109" s="815"/>
      <c r="G109" s="573"/>
    </row>
    <row r="110" spans="1:7" ht="12.75" customHeight="1" x14ac:dyDescent="0.2">
      <c r="A110" s="814" t="s">
        <v>1990</v>
      </c>
      <c r="B110" s="820"/>
      <c r="C110" s="604">
        <v>723</v>
      </c>
      <c r="E110" s="812" t="s">
        <v>2010</v>
      </c>
      <c r="F110" s="813"/>
      <c r="G110" s="574">
        <v>480</v>
      </c>
    </row>
    <row r="111" spans="1:7" ht="12.75" customHeight="1" x14ac:dyDescent="0.2">
      <c r="A111" s="814" t="s">
        <v>2113</v>
      </c>
      <c r="B111" s="820"/>
      <c r="C111" s="606"/>
      <c r="E111" s="812" t="s">
        <v>2087</v>
      </c>
      <c r="F111" s="813"/>
      <c r="G111" s="574">
        <v>7388</v>
      </c>
    </row>
    <row r="112" spans="1:7" ht="12.75" customHeight="1" x14ac:dyDescent="0.2">
      <c r="A112" s="812" t="s">
        <v>2080</v>
      </c>
      <c r="B112" s="821"/>
      <c r="C112" s="601">
        <v>714</v>
      </c>
      <c r="E112" s="814" t="s">
        <v>2058</v>
      </c>
      <c r="F112" s="815"/>
      <c r="G112" s="577">
        <v>7868</v>
      </c>
    </row>
    <row r="113" spans="1:7" ht="12.75" customHeight="1" x14ac:dyDescent="0.2">
      <c r="A113" s="814" t="s">
        <v>2114</v>
      </c>
      <c r="B113" s="820"/>
      <c r="C113" s="604">
        <v>714</v>
      </c>
      <c r="E113" s="814" t="s">
        <v>2003</v>
      </c>
      <c r="F113" s="815"/>
      <c r="G113" s="581"/>
    </row>
    <row r="114" spans="1:7" ht="12.75" customHeight="1" x14ac:dyDescent="0.2">
      <c r="A114" s="814" t="s">
        <v>2987</v>
      </c>
      <c r="B114" s="820"/>
      <c r="C114" s="607"/>
      <c r="E114" s="812" t="s">
        <v>1948</v>
      </c>
      <c r="F114" s="813"/>
      <c r="G114" s="574">
        <v>13210</v>
      </c>
    </row>
    <row r="115" spans="1:7" ht="12.75" customHeight="1" x14ac:dyDescent="0.2">
      <c r="A115" s="812" t="s">
        <v>2080</v>
      </c>
      <c r="B115" s="821"/>
      <c r="C115" s="601">
        <v>516</v>
      </c>
      <c r="E115" s="814" t="s">
        <v>2004</v>
      </c>
      <c r="F115" s="815"/>
      <c r="G115" s="577">
        <v>13210</v>
      </c>
    </row>
    <row r="116" spans="1:7" ht="12.75" customHeight="1" x14ac:dyDescent="0.2">
      <c r="A116" s="814" t="s">
        <v>2988</v>
      </c>
      <c r="B116" s="820"/>
      <c r="C116" s="604">
        <v>516</v>
      </c>
      <c r="E116" s="814" t="s">
        <v>2005</v>
      </c>
      <c r="F116" s="815"/>
      <c r="G116" s="573"/>
    </row>
    <row r="117" spans="1:7" ht="12.75" customHeight="1" x14ac:dyDescent="0.2">
      <c r="A117" s="814" t="s">
        <v>1993</v>
      </c>
      <c r="B117" s="820"/>
      <c r="C117" s="606"/>
      <c r="E117" s="812" t="s">
        <v>1952</v>
      </c>
      <c r="F117" s="813"/>
      <c r="G117" s="574">
        <v>19936</v>
      </c>
    </row>
    <row r="118" spans="1:7" ht="12.75" customHeight="1" x14ac:dyDescent="0.2">
      <c r="A118" s="812" t="s">
        <v>1945</v>
      </c>
      <c r="B118" s="821"/>
      <c r="C118" s="601">
        <v>10599</v>
      </c>
      <c r="E118" s="812" t="s">
        <v>2033</v>
      </c>
      <c r="F118" s="813"/>
      <c r="G118" s="574">
        <v>790</v>
      </c>
    </row>
    <row r="119" spans="1:7" ht="12.75" customHeight="1" x14ac:dyDescent="0.2">
      <c r="A119" s="814" t="s">
        <v>1994</v>
      </c>
      <c r="B119" s="820"/>
      <c r="C119" s="604">
        <v>10599</v>
      </c>
      <c r="E119" s="812" t="s">
        <v>1955</v>
      </c>
      <c r="F119" s="813"/>
      <c r="G119" s="574">
        <v>53961</v>
      </c>
    </row>
    <row r="120" spans="1:7" ht="12.75" customHeight="1" x14ac:dyDescent="0.2">
      <c r="A120" s="814" t="s">
        <v>1995</v>
      </c>
      <c r="B120" s="820"/>
      <c r="C120" s="606"/>
      <c r="E120" s="812" t="s">
        <v>2990</v>
      </c>
      <c r="F120" s="813"/>
      <c r="G120" s="574">
        <v>4895.54</v>
      </c>
    </row>
    <row r="121" spans="1:7" ht="12.75" customHeight="1" x14ac:dyDescent="0.2">
      <c r="A121" s="812" t="s">
        <v>1943</v>
      </c>
      <c r="B121" s="821"/>
      <c r="C121" s="601">
        <v>10760</v>
      </c>
      <c r="E121" s="814" t="s">
        <v>2006</v>
      </c>
      <c r="F121" s="815"/>
      <c r="G121" s="577">
        <v>79582.539999999994</v>
      </c>
    </row>
    <row r="122" spans="1:7" x14ac:dyDescent="0.2">
      <c r="A122" s="814" t="s">
        <v>1996</v>
      </c>
      <c r="B122" s="820"/>
      <c r="C122" s="604">
        <v>10760</v>
      </c>
      <c r="E122" s="814" t="s">
        <v>1959</v>
      </c>
      <c r="F122" s="815"/>
      <c r="G122" s="577">
        <v>451282.34</v>
      </c>
    </row>
    <row r="123" spans="1:7" x14ac:dyDescent="0.2">
      <c r="A123" s="814" t="s">
        <v>1997</v>
      </c>
      <c r="B123" s="820"/>
      <c r="C123" s="606"/>
    </row>
    <row r="124" spans="1:7" x14ac:dyDescent="0.2">
      <c r="A124" s="812" t="s">
        <v>1921</v>
      </c>
      <c r="B124" s="821"/>
      <c r="C124" s="601">
        <v>294</v>
      </c>
    </row>
    <row r="125" spans="1:7" x14ac:dyDescent="0.2">
      <c r="A125" s="814" t="s">
        <v>1998</v>
      </c>
      <c r="B125" s="820"/>
      <c r="C125" s="604">
        <v>294</v>
      </c>
    </row>
    <row r="126" spans="1:7" x14ac:dyDescent="0.2">
      <c r="A126" s="814" t="s">
        <v>1999</v>
      </c>
      <c r="B126" s="820"/>
      <c r="C126" s="606"/>
    </row>
    <row r="127" spans="1:7" x14ac:dyDescent="0.2">
      <c r="A127" s="812" t="s">
        <v>2084</v>
      </c>
      <c r="B127" s="821"/>
      <c r="C127" s="601">
        <v>242</v>
      </c>
    </row>
    <row r="128" spans="1:7" x14ac:dyDescent="0.2">
      <c r="A128" s="812" t="s">
        <v>1953</v>
      </c>
      <c r="B128" s="821"/>
      <c r="C128" s="601">
        <v>18252</v>
      </c>
    </row>
    <row r="129" spans="1:3" x14ac:dyDescent="0.2">
      <c r="A129" s="812" t="s">
        <v>1957</v>
      </c>
      <c r="B129" s="821"/>
      <c r="C129" s="601">
        <v>5152</v>
      </c>
    </row>
    <row r="130" spans="1:3" x14ac:dyDescent="0.2">
      <c r="A130" s="812" t="s">
        <v>2088</v>
      </c>
      <c r="B130" s="821"/>
      <c r="C130" s="601">
        <v>1488.02</v>
      </c>
    </row>
    <row r="131" spans="1:3" x14ac:dyDescent="0.2">
      <c r="A131" s="814" t="s">
        <v>2000</v>
      </c>
      <c r="B131" s="820"/>
      <c r="C131" s="604">
        <v>25134.02</v>
      </c>
    </row>
    <row r="132" spans="1:3" x14ac:dyDescent="0.2">
      <c r="A132" s="503"/>
      <c r="B132" s="503"/>
      <c r="C132" s="580"/>
    </row>
    <row r="133" spans="1:3" x14ac:dyDescent="0.2">
      <c r="A133" s="814" t="s">
        <v>2079</v>
      </c>
      <c r="B133" s="820"/>
      <c r="C133" s="606"/>
    </row>
    <row r="134" spans="1:3" x14ac:dyDescent="0.2">
      <c r="A134" s="812" t="s">
        <v>2080</v>
      </c>
      <c r="B134" s="821"/>
      <c r="C134" s="601">
        <v>33225</v>
      </c>
    </row>
    <row r="135" spans="1:3" x14ac:dyDescent="0.2">
      <c r="A135" s="814" t="s">
        <v>2081</v>
      </c>
      <c r="B135" s="820"/>
      <c r="C135" s="604">
        <v>33225</v>
      </c>
    </row>
    <row r="136" spans="1:3" x14ac:dyDescent="0.2">
      <c r="A136" s="814" t="s">
        <v>2001</v>
      </c>
      <c r="B136" s="820"/>
      <c r="C136" s="606"/>
    </row>
    <row r="137" spans="1:3" x14ac:dyDescent="0.2">
      <c r="A137" s="812" t="s">
        <v>1927</v>
      </c>
      <c r="B137" s="821"/>
      <c r="C137" s="601">
        <v>653</v>
      </c>
    </row>
    <row r="138" spans="1:3" x14ac:dyDescent="0.2">
      <c r="A138" s="814" t="s">
        <v>2002</v>
      </c>
      <c r="B138" s="820"/>
      <c r="C138" s="604">
        <v>653</v>
      </c>
    </row>
    <row r="139" spans="1:3" x14ac:dyDescent="0.2">
      <c r="A139" s="814" t="s">
        <v>2057</v>
      </c>
      <c r="B139" s="820"/>
      <c r="C139" s="606"/>
    </row>
    <row r="140" spans="1:3" x14ac:dyDescent="0.2">
      <c r="A140" s="812" t="s">
        <v>2010</v>
      </c>
      <c r="B140" s="821"/>
      <c r="C140" s="601">
        <v>224</v>
      </c>
    </row>
    <row r="141" spans="1:3" x14ac:dyDescent="0.2">
      <c r="A141" s="812" t="s">
        <v>2087</v>
      </c>
      <c r="B141" s="821"/>
      <c r="C141" s="601">
        <v>2807</v>
      </c>
    </row>
    <row r="142" spans="1:3" x14ac:dyDescent="0.2">
      <c r="A142" s="814" t="s">
        <v>2058</v>
      </c>
      <c r="B142" s="820"/>
      <c r="C142" s="604">
        <v>3031</v>
      </c>
    </row>
    <row r="143" spans="1:3" x14ac:dyDescent="0.2">
      <c r="A143" s="814" t="s">
        <v>2003</v>
      </c>
      <c r="B143" s="820"/>
      <c r="C143" s="607"/>
    </row>
    <row r="144" spans="1:3" x14ac:dyDescent="0.2">
      <c r="A144" s="812" t="s">
        <v>1947</v>
      </c>
      <c r="B144" s="821"/>
      <c r="C144" s="601">
        <v>10424.530000000001</v>
      </c>
    </row>
    <row r="145" spans="1:3" x14ac:dyDescent="0.2">
      <c r="A145" s="812" t="s">
        <v>1948</v>
      </c>
      <c r="B145" s="821"/>
      <c r="C145" s="601">
        <v>2719</v>
      </c>
    </row>
    <row r="146" spans="1:3" x14ac:dyDescent="0.2">
      <c r="A146" s="814" t="s">
        <v>2004</v>
      </c>
      <c r="B146" s="820"/>
      <c r="C146" s="604">
        <v>13143.53</v>
      </c>
    </row>
    <row r="147" spans="1:3" x14ac:dyDescent="0.2">
      <c r="A147" s="814" t="s">
        <v>2005</v>
      </c>
      <c r="B147" s="820"/>
      <c r="C147" s="606"/>
    </row>
    <row r="148" spans="1:3" x14ac:dyDescent="0.2">
      <c r="A148" s="812" t="s">
        <v>1952</v>
      </c>
      <c r="B148" s="821"/>
      <c r="C148" s="601">
        <v>16240</v>
      </c>
    </row>
    <row r="149" spans="1:3" x14ac:dyDescent="0.2">
      <c r="A149" s="812" t="s">
        <v>2033</v>
      </c>
      <c r="B149" s="821"/>
      <c r="C149" s="601">
        <v>766</v>
      </c>
    </row>
    <row r="150" spans="1:3" x14ac:dyDescent="0.2">
      <c r="A150" s="812" t="s">
        <v>1955</v>
      </c>
      <c r="B150" s="821"/>
      <c r="C150" s="601">
        <v>3175</v>
      </c>
    </row>
    <row r="151" spans="1:3" x14ac:dyDescent="0.2">
      <c r="A151" s="814" t="s">
        <v>2006</v>
      </c>
      <c r="B151" s="820"/>
      <c r="C151" s="604">
        <v>20181</v>
      </c>
    </row>
    <row r="152" spans="1:3" x14ac:dyDescent="0.2">
      <c r="A152" s="814" t="s">
        <v>2007</v>
      </c>
      <c r="B152" s="820"/>
      <c r="C152" s="606"/>
    </row>
    <row r="153" spans="1:3" x14ac:dyDescent="0.2">
      <c r="A153" s="812" t="s">
        <v>1925</v>
      </c>
      <c r="B153" s="821"/>
      <c r="C153" s="601">
        <v>3807</v>
      </c>
    </row>
    <row r="154" spans="1:3" x14ac:dyDescent="0.2">
      <c r="A154" s="814" t="s">
        <v>2008</v>
      </c>
      <c r="B154" s="820"/>
      <c r="C154" s="604">
        <v>3807</v>
      </c>
    </row>
    <row r="155" spans="1:3" x14ac:dyDescent="0.2">
      <c r="A155" s="814" t="s">
        <v>1959</v>
      </c>
      <c r="B155" s="820"/>
      <c r="C155" s="604">
        <v>338664.24</v>
      </c>
    </row>
    <row r="156" spans="1:3" x14ac:dyDescent="0.2">
      <c r="A156" s="608"/>
      <c r="B156" s="608"/>
      <c r="C156" s="608"/>
    </row>
    <row r="157" spans="1:3" x14ac:dyDescent="0.2">
      <c r="A157" s="608"/>
      <c r="B157" s="608"/>
      <c r="C157" s="608"/>
    </row>
    <row r="158" spans="1:3" x14ac:dyDescent="0.2">
      <c r="A158" s="608"/>
      <c r="B158" s="608"/>
      <c r="C158" s="608"/>
    </row>
    <row r="159" spans="1:3" x14ac:dyDescent="0.2">
      <c r="A159" s="608"/>
      <c r="B159" s="608"/>
      <c r="C159" s="608"/>
    </row>
    <row r="160" spans="1:3" x14ac:dyDescent="0.2">
      <c r="A160" s="608"/>
      <c r="B160" s="608"/>
      <c r="C160" s="608"/>
    </row>
    <row r="161" spans="1:3" x14ac:dyDescent="0.2">
      <c r="A161" s="608"/>
      <c r="B161" s="608"/>
      <c r="C161" s="608"/>
    </row>
    <row r="162" spans="1:3" x14ac:dyDescent="0.2">
      <c r="A162" s="608"/>
      <c r="B162" s="608"/>
      <c r="C162" s="608"/>
    </row>
    <row r="163" spans="1:3" x14ac:dyDescent="0.2">
      <c r="A163" s="608"/>
      <c r="B163" s="608"/>
      <c r="C163" s="608"/>
    </row>
    <row r="164" spans="1:3" x14ac:dyDescent="0.2">
      <c r="A164" s="608"/>
      <c r="B164" s="608"/>
      <c r="C164" s="608"/>
    </row>
    <row r="165" spans="1:3" x14ac:dyDescent="0.2">
      <c r="A165" s="608"/>
      <c r="B165" s="608"/>
      <c r="C165" s="608"/>
    </row>
    <row r="166" spans="1:3" x14ac:dyDescent="0.2">
      <c r="A166" s="608"/>
      <c r="B166" s="608"/>
      <c r="C166" s="608"/>
    </row>
    <row r="167" spans="1:3" x14ac:dyDescent="0.2">
      <c r="A167" s="608"/>
      <c r="B167" s="608"/>
      <c r="C167" s="608"/>
    </row>
    <row r="168" spans="1:3" x14ac:dyDescent="0.2">
      <c r="A168" s="608"/>
      <c r="B168" s="608"/>
      <c r="C168" s="608"/>
    </row>
    <row r="169" spans="1:3" x14ac:dyDescent="0.2">
      <c r="A169" s="608"/>
      <c r="B169" s="608"/>
      <c r="C169" s="608"/>
    </row>
    <row r="170" spans="1:3" x14ac:dyDescent="0.2">
      <c r="A170" s="608"/>
      <c r="B170" s="608"/>
      <c r="C170" s="608"/>
    </row>
    <row r="171" spans="1:3" x14ac:dyDescent="0.2">
      <c r="A171" s="608"/>
      <c r="B171" s="608"/>
      <c r="C171" s="608"/>
    </row>
    <row r="172" spans="1:3" x14ac:dyDescent="0.2">
      <c r="A172" s="608"/>
      <c r="B172" s="608"/>
      <c r="C172" s="608"/>
    </row>
    <row r="173" spans="1:3" x14ac:dyDescent="0.2">
      <c r="A173" s="608"/>
      <c r="B173" s="608"/>
      <c r="C173" s="608"/>
    </row>
    <row r="174" spans="1:3" x14ac:dyDescent="0.2">
      <c r="A174" s="608"/>
      <c r="B174" s="608"/>
      <c r="C174" s="608"/>
    </row>
    <row r="175" spans="1:3" x14ac:dyDescent="0.2">
      <c r="A175" s="608"/>
      <c r="B175" s="608"/>
      <c r="C175" s="608"/>
    </row>
    <row r="176" spans="1:3" x14ac:dyDescent="0.2">
      <c r="A176" s="608"/>
      <c r="B176" s="608"/>
      <c r="C176" s="608"/>
    </row>
    <row r="177" spans="1:3" x14ac:dyDescent="0.2">
      <c r="A177" s="608"/>
      <c r="B177" s="608"/>
      <c r="C177" s="608"/>
    </row>
    <row r="178" spans="1:3" x14ac:dyDescent="0.2">
      <c r="A178" s="608"/>
      <c r="B178" s="608"/>
      <c r="C178" s="608"/>
    </row>
    <row r="179" spans="1:3" x14ac:dyDescent="0.2">
      <c r="A179" s="608"/>
      <c r="B179" s="608"/>
      <c r="C179" s="608"/>
    </row>
    <row r="180" spans="1:3" x14ac:dyDescent="0.2">
      <c r="A180" s="608"/>
      <c r="B180" s="608"/>
      <c r="C180" s="608"/>
    </row>
    <row r="181" spans="1:3" x14ac:dyDescent="0.2">
      <c r="A181" s="608"/>
      <c r="B181" s="608"/>
      <c r="C181" s="608"/>
    </row>
    <row r="182" spans="1:3" x14ac:dyDescent="0.2">
      <c r="A182" s="608"/>
      <c r="B182" s="608"/>
      <c r="C182" s="608"/>
    </row>
    <row r="183" spans="1:3" x14ac:dyDescent="0.2">
      <c r="A183" s="608"/>
      <c r="B183" s="608"/>
      <c r="C183" s="608"/>
    </row>
    <row r="184" spans="1:3" x14ac:dyDescent="0.2">
      <c r="A184" s="608"/>
      <c r="B184" s="608"/>
      <c r="C184" s="608"/>
    </row>
    <row r="185" spans="1:3" x14ac:dyDescent="0.2">
      <c r="A185" s="608"/>
      <c r="B185" s="608"/>
      <c r="C185" s="608"/>
    </row>
    <row r="186" spans="1:3" x14ac:dyDescent="0.2">
      <c r="A186" s="608"/>
      <c r="B186" s="608"/>
      <c r="C186" s="608"/>
    </row>
    <row r="187" spans="1:3" x14ac:dyDescent="0.2">
      <c r="A187" s="608"/>
      <c r="B187" s="608"/>
      <c r="C187" s="608"/>
    </row>
    <row r="188" spans="1:3" x14ac:dyDescent="0.2">
      <c r="A188" s="608"/>
      <c r="B188" s="608"/>
      <c r="C188" s="608"/>
    </row>
    <row r="189" spans="1:3" x14ac:dyDescent="0.2">
      <c r="A189" s="608"/>
      <c r="B189" s="608"/>
      <c r="C189" s="608"/>
    </row>
    <row r="190" spans="1:3" x14ac:dyDescent="0.2">
      <c r="A190" s="608"/>
      <c r="B190" s="608"/>
      <c r="C190" s="608"/>
    </row>
    <row r="191" spans="1:3" x14ac:dyDescent="0.2">
      <c r="A191" s="608"/>
      <c r="B191" s="608"/>
      <c r="C191" s="608"/>
    </row>
    <row r="192" spans="1:3" x14ac:dyDescent="0.2">
      <c r="A192" s="608"/>
      <c r="B192" s="608"/>
      <c r="C192" s="608"/>
    </row>
    <row r="193" spans="1:3" x14ac:dyDescent="0.2">
      <c r="A193" s="608"/>
      <c r="B193" s="608"/>
      <c r="C193" s="608"/>
    </row>
    <row r="194" spans="1:3" x14ac:dyDescent="0.2">
      <c r="A194" s="608"/>
      <c r="B194" s="608"/>
      <c r="C194" s="608"/>
    </row>
    <row r="195" spans="1:3" x14ac:dyDescent="0.2">
      <c r="A195" s="608"/>
      <c r="B195" s="608"/>
      <c r="C195" s="608"/>
    </row>
    <row r="196" spans="1:3" x14ac:dyDescent="0.2">
      <c r="A196" s="608"/>
      <c r="B196" s="608"/>
      <c r="C196" s="608"/>
    </row>
    <row r="197" spans="1:3" x14ac:dyDescent="0.2">
      <c r="A197" s="608"/>
      <c r="B197" s="608"/>
      <c r="C197" s="608"/>
    </row>
    <row r="198" spans="1:3" x14ac:dyDescent="0.2">
      <c r="A198" s="608"/>
      <c r="B198" s="608"/>
      <c r="C198" s="608"/>
    </row>
    <row r="199" spans="1:3" x14ac:dyDescent="0.2">
      <c r="A199" s="608"/>
      <c r="B199" s="608"/>
      <c r="C199" s="608"/>
    </row>
    <row r="200" spans="1:3" x14ac:dyDescent="0.2">
      <c r="A200" s="608"/>
      <c r="B200" s="608"/>
      <c r="C200" s="608"/>
    </row>
    <row r="201" spans="1:3" x14ac:dyDescent="0.2">
      <c r="A201" s="608"/>
      <c r="B201" s="608"/>
      <c r="C201" s="608"/>
    </row>
    <row r="202" spans="1:3" x14ac:dyDescent="0.2">
      <c r="A202" s="608"/>
      <c r="B202" s="608"/>
      <c r="C202" s="608"/>
    </row>
    <row r="203" spans="1:3" x14ac:dyDescent="0.2">
      <c r="A203" s="608"/>
      <c r="B203" s="608"/>
      <c r="C203" s="608"/>
    </row>
    <row r="204" spans="1:3" x14ac:dyDescent="0.2">
      <c r="A204" s="608"/>
      <c r="B204" s="608"/>
      <c r="C204" s="608"/>
    </row>
    <row r="205" spans="1:3" x14ac:dyDescent="0.2">
      <c r="A205" s="608"/>
      <c r="B205" s="608"/>
      <c r="C205" s="608"/>
    </row>
    <row r="206" spans="1:3" x14ac:dyDescent="0.2">
      <c r="A206" s="608"/>
      <c r="B206" s="608"/>
      <c r="C206" s="608"/>
    </row>
    <row r="207" spans="1:3" x14ac:dyDescent="0.2">
      <c r="A207" s="608"/>
      <c r="B207" s="608"/>
      <c r="C207" s="608"/>
    </row>
    <row r="208" spans="1:3" x14ac:dyDescent="0.2">
      <c r="A208" s="608"/>
      <c r="B208" s="608"/>
      <c r="C208" s="608"/>
    </row>
    <row r="209" spans="1:3" x14ac:dyDescent="0.2">
      <c r="A209" s="608"/>
      <c r="B209" s="608"/>
      <c r="C209" s="608"/>
    </row>
    <row r="210" spans="1:3" x14ac:dyDescent="0.2">
      <c r="A210" s="608"/>
      <c r="B210" s="608"/>
      <c r="C210" s="608"/>
    </row>
    <row r="211" spans="1:3" x14ac:dyDescent="0.2">
      <c r="A211" s="608"/>
      <c r="B211" s="608"/>
      <c r="C211" s="608"/>
    </row>
    <row r="212" spans="1:3" x14ac:dyDescent="0.2">
      <c r="A212" s="608"/>
      <c r="B212" s="608"/>
      <c r="C212" s="608"/>
    </row>
    <row r="213" spans="1:3" x14ac:dyDescent="0.2">
      <c r="A213" s="608"/>
      <c r="B213" s="608"/>
      <c r="C213" s="608"/>
    </row>
    <row r="214" spans="1:3" x14ac:dyDescent="0.2">
      <c r="A214" s="608"/>
      <c r="B214" s="608"/>
      <c r="C214" s="608"/>
    </row>
    <row r="215" spans="1:3" x14ac:dyDescent="0.2">
      <c r="A215" s="608"/>
      <c r="B215" s="608"/>
      <c r="C215" s="608"/>
    </row>
    <row r="216" spans="1:3" x14ac:dyDescent="0.2">
      <c r="A216" s="608"/>
      <c r="B216" s="608"/>
      <c r="C216" s="608"/>
    </row>
    <row r="217" spans="1:3" x14ac:dyDescent="0.2">
      <c r="A217" s="608"/>
      <c r="B217" s="608"/>
      <c r="C217" s="608"/>
    </row>
    <row r="218" spans="1:3" x14ac:dyDescent="0.2">
      <c r="A218" s="608"/>
      <c r="B218" s="608"/>
      <c r="C218" s="608"/>
    </row>
    <row r="219" spans="1:3" x14ac:dyDescent="0.2">
      <c r="A219" s="608"/>
      <c r="B219" s="608"/>
      <c r="C219" s="608"/>
    </row>
    <row r="220" spans="1:3" x14ac:dyDescent="0.2">
      <c r="A220" s="608"/>
      <c r="B220" s="608"/>
      <c r="C220" s="608"/>
    </row>
    <row r="221" spans="1:3" x14ac:dyDescent="0.2">
      <c r="A221" s="608"/>
      <c r="B221" s="608"/>
      <c r="C221" s="608"/>
    </row>
    <row r="222" spans="1:3" x14ac:dyDescent="0.2">
      <c r="A222" s="608"/>
      <c r="B222" s="608"/>
      <c r="C222" s="608"/>
    </row>
    <row r="223" spans="1:3" x14ac:dyDescent="0.2">
      <c r="A223" s="608"/>
      <c r="B223" s="608"/>
      <c r="C223" s="608"/>
    </row>
    <row r="224" spans="1:3" x14ac:dyDescent="0.2">
      <c r="A224" s="608"/>
      <c r="B224" s="608"/>
      <c r="C224" s="608"/>
    </row>
    <row r="225" spans="1:3" x14ac:dyDescent="0.2">
      <c r="A225" s="608"/>
      <c r="B225" s="608"/>
      <c r="C225" s="608"/>
    </row>
    <row r="226" spans="1:3" x14ac:dyDescent="0.2">
      <c r="A226" s="608"/>
      <c r="B226" s="608"/>
      <c r="C226" s="608"/>
    </row>
    <row r="227" spans="1:3" x14ac:dyDescent="0.2">
      <c r="A227" s="608"/>
      <c r="B227" s="608"/>
      <c r="C227" s="608"/>
    </row>
    <row r="228" spans="1:3" x14ac:dyDescent="0.2">
      <c r="A228" s="608"/>
      <c r="B228" s="608"/>
      <c r="C228" s="608"/>
    </row>
    <row r="229" spans="1:3" x14ac:dyDescent="0.2">
      <c r="A229" s="608"/>
      <c r="B229" s="608"/>
      <c r="C229" s="608"/>
    </row>
  </sheetData>
  <mergeCells count="209">
    <mergeCell ref="A2:A3"/>
    <mergeCell ref="B2:B3"/>
    <mergeCell ref="C2:C3"/>
    <mergeCell ref="A4:A5"/>
    <mergeCell ref="B4:B5"/>
    <mergeCell ref="C4:C5"/>
    <mergeCell ref="A41:B41"/>
    <mergeCell ref="A42:B42"/>
    <mergeCell ref="A43:B43"/>
    <mergeCell ref="A44:B44"/>
    <mergeCell ref="A45:B45"/>
    <mergeCell ref="A46:B46"/>
    <mergeCell ref="A9:A10"/>
    <mergeCell ref="B9:B10"/>
    <mergeCell ref="C9:C10"/>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70:B70"/>
    <mergeCell ref="A71:B71"/>
    <mergeCell ref="A59:B59"/>
    <mergeCell ref="A60:B60"/>
    <mergeCell ref="A61:B61"/>
    <mergeCell ref="A62:B62"/>
    <mergeCell ref="A63:B63"/>
    <mergeCell ref="A64:B64"/>
    <mergeCell ref="A78:B78"/>
    <mergeCell ref="A79:B79"/>
    <mergeCell ref="A80:B80"/>
    <mergeCell ref="A81:B81"/>
    <mergeCell ref="A82:B82"/>
    <mergeCell ref="A83:B83"/>
    <mergeCell ref="A72:B72"/>
    <mergeCell ref="A73:B73"/>
    <mergeCell ref="A74:B74"/>
    <mergeCell ref="A75:B75"/>
    <mergeCell ref="A76:B76"/>
    <mergeCell ref="A77:B77"/>
    <mergeCell ref="A90:B90"/>
    <mergeCell ref="A91:B91"/>
    <mergeCell ref="A92:B92"/>
    <mergeCell ref="A93:B93"/>
    <mergeCell ref="A94:B94"/>
    <mergeCell ref="A95:B95"/>
    <mergeCell ref="A84:B84"/>
    <mergeCell ref="A85:B85"/>
    <mergeCell ref="A86:B86"/>
    <mergeCell ref="A87:B87"/>
    <mergeCell ref="A88:B88"/>
    <mergeCell ref="A89:B89"/>
    <mergeCell ref="A103:B103"/>
    <mergeCell ref="A104:B104"/>
    <mergeCell ref="A105:B105"/>
    <mergeCell ref="A106:B106"/>
    <mergeCell ref="A107:B107"/>
    <mergeCell ref="A108:B108"/>
    <mergeCell ref="A96:B96"/>
    <mergeCell ref="A97:B97"/>
    <mergeCell ref="A98:B98"/>
    <mergeCell ref="A99:B99"/>
    <mergeCell ref="A101:B101"/>
    <mergeCell ref="A102:B102"/>
    <mergeCell ref="A117:B117"/>
    <mergeCell ref="A118:B118"/>
    <mergeCell ref="A119:B119"/>
    <mergeCell ref="A120:B120"/>
    <mergeCell ref="A109:B109"/>
    <mergeCell ref="A110:B110"/>
    <mergeCell ref="A111:B111"/>
    <mergeCell ref="A112:B112"/>
    <mergeCell ref="A113:B113"/>
    <mergeCell ref="A114:B114"/>
    <mergeCell ref="A155:B155"/>
    <mergeCell ref="E38:F38"/>
    <mergeCell ref="E39:F39"/>
    <mergeCell ref="E40:F40"/>
    <mergeCell ref="E41:F41"/>
    <mergeCell ref="E42:F42"/>
    <mergeCell ref="E43:F43"/>
    <mergeCell ref="A146:B146"/>
    <mergeCell ref="A147:B147"/>
    <mergeCell ref="A148:B148"/>
    <mergeCell ref="A149:B149"/>
    <mergeCell ref="A150:B150"/>
    <mergeCell ref="A151:B151"/>
    <mergeCell ref="A140:B140"/>
    <mergeCell ref="A141:B141"/>
    <mergeCell ref="A142:B142"/>
    <mergeCell ref="A143:B143"/>
    <mergeCell ref="A144:B144"/>
    <mergeCell ref="A145:B145"/>
    <mergeCell ref="A134:B134"/>
    <mergeCell ref="A135:B135"/>
    <mergeCell ref="A136:B136"/>
    <mergeCell ref="A137:B137"/>
    <mergeCell ref="A138:B138"/>
    <mergeCell ref="E44:F44"/>
    <mergeCell ref="E45:F45"/>
    <mergeCell ref="E46:F46"/>
    <mergeCell ref="E47:F47"/>
    <mergeCell ref="E48:F48"/>
    <mergeCell ref="E49:F49"/>
    <mergeCell ref="A152:B152"/>
    <mergeCell ref="A153:B153"/>
    <mergeCell ref="A154:B154"/>
    <mergeCell ref="A139:B139"/>
    <mergeCell ref="A127:B127"/>
    <mergeCell ref="A128:B128"/>
    <mergeCell ref="A129:B129"/>
    <mergeCell ref="A130:B130"/>
    <mergeCell ref="A131:B131"/>
    <mergeCell ref="A133:B133"/>
    <mergeCell ref="A121:B121"/>
    <mergeCell ref="A122:B122"/>
    <mergeCell ref="A123:B123"/>
    <mergeCell ref="A124:B124"/>
    <mergeCell ref="A125:B125"/>
    <mergeCell ref="A126:B126"/>
    <mergeCell ref="A115:B115"/>
    <mergeCell ref="A116:B116"/>
    <mergeCell ref="E56:F56"/>
    <mergeCell ref="E57:F57"/>
    <mergeCell ref="E58:F58"/>
    <mergeCell ref="E59:F59"/>
    <mergeCell ref="E60:F60"/>
    <mergeCell ref="E61:F61"/>
    <mergeCell ref="E50:F50"/>
    <mergeCell ref="E51:F51"/>
    <mergeCell ref="E52:F52"/>
    <mergeCell ref="E53:F53"/>
    <mergeCell ref="E54:F54"/>
    <mergeCell ref="E55:F55"/>
    <mergeCell ref="E69:F69"/>
    <mergeCell ref="E70:F70"/>
    <mergeCell ref="E71:F71"/>
    <mergeCell ref="E72:F72"/>
    <mergeCell ref="E73:F73"/>
    <mergeCell ref="E74:F74"/>
    <mergeCell ref="E62:F62"/>
    <mergeCell ref="E64:F64"/>
    <mergeCell ref="E65:F65"/>
    <mergeCell ref="E66:F66"/>
    <mergeCell ref="E67:F67"/>
    <mergeCell ref="E68:F68"/>
    <mergeCell ref="E81:F81"/>
    <mergeCell ref="E82:F82"/>
    <mergeCell ref="E83:F83"/>
    <mergeCell ref="E84:F84"/>
    <mergeCell ref="E85:F85"/>
    <mergeCell ref="E86:F86"/>
    <mergeCell ref="E75:F75"/>
    <mergeCell ref="E76:F76"/>
    <mergeCell ref="E77:F77"/>
    <mergeCell ref="E78:F78"/>
    <mergeCell ref="E79:F79"/>
    <mergeCell ref="E80:F80"/>
    <mergeCell ref="E105:F105"/>
    <mergeCell ref="E93:F93"/>
    <mergeCell ref="E95:F95"/>
    <mergeCell ref="E96:F96"/>
    <mergeCell ref="E97:F97"/>
    <mergeCell ref="E98:F98"/>
    <mergeCell ref="E99:F99"/>
    <mergeCell ref="E87:F87"/>
    <mergeCell ref="E88:F88"/>
    <mergeCell ref="E89:F89"/>
    <mergeCell ref="E90:F90"/>
    <mergeCell ref="E91:F91"/>
    <mergeCell ref="E92:F92"/>
    <mergeCell ref="E118:F118"/>
    <mergeCell ref="E119:F119"/>
    <mergeCell ref="E120:F120"/>
    <mergeCell ref="E121:F121"/>
    <mergeCell ref="E122:F122"/>
    <mergeCell ref="I2:I4"/>
    <mergeCell ref="I31:I33"/>
    <mergeCell ref="E112:F112"/>
    <mergeCell ref="E113:F113"/>
    <mergeCell ref="E114:F114"/>
    <mergeCell ref="E115:F115"/>
    <mergeCell ref="E116:F116"/>
    <mergeCell ref="E117:F117"/>
    <mergeCell ref="E106:F106"/>
    <mergeCell ref="E107:F107"/>
    <mergeCell ref="E108:F108"/>
    <mergeCell ref="E109:F109"/>
    <mergeCell ref="E110:F110"/>
    <mergeCell ref="E111:F111"/>
    <mergeCell ref="E100:F100"/>
    <mergeCell ref="E101:F101"/>
    <mergeCell ref="E102:F102"/>
    <mergeCell ref="E103:F103"/>
    <mergeCell ref="E104:F10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FCC-EE5C-4EF6-928C-76AD614CCCB1}">
  <sheetPr>
    <pageSetUpPr fitToPage="1"/>
  </sheetPr>
  <dimension ref="A1:O65"/>
  <sheetViews>
    <sheetView workbookViewId="0">
      <selection activeCell="C37" sqref="C37"/>
    </sheetView>
  </sheetViews>
  <sheetFormatPr defaultRowHeight="12.75" x14ac:dyDescent="0.2"/>
  <cols>
    <col min="1" max="1" width="36.5703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1.28515625" customWidth="1"/>
    <col min="15" max="15" width="15.7109375" customWidth="1"/>
  </cols>
  <sheetData>
    <row r="1" spans="1:15" ht="99.75" customHeight="1" thickBot="1" x14ac:dyDescent="0.25">
      <c r="A1" s="775"/>
      <c r="B1" s="775"/>
      <c r="C1" s="775"/>
      <c r="D1" s="775"/>
      <c r="E1" s="775"/>
      <c r="F1" s="775"/>
      <c r="G1" s="775"/>
      <c r="H1" s="775"/>
      <c r="I1" s="775"/>
      <c r="J1" s="775"/>
      <c r="K1" s="775"/>
      <c r="L1" s="775"/>
      <c r="M1" s="776"/>
    </row>
    <row r="2" spans="1:15" ht="16.5" thickBot="1" x14ac:dyDescent="0.3">
      <c r="A2" s="32">
        <v>45597</v>
      </c>
      <c r="B2" s="33"/>
      <c r="C2" s="33"/>
      <c r="D2" s="33"/>
      <c r="E2" s="33"/>
      <c r="F2" s="33"/>
      <c r="G2" s="33"/>
      <c r="H2" s="33"/>
      <c r="I2" s="33"/>
      <c r="J2" s="33"/>
      <c r="K2" s="33"/>
      <c r="L2" s="33"/>
      <c r="M2" s="34" t="s">
        <v>234</v>
      </c>
    </row>
    <row r="3" spans="1:15" ht="16.5" thickBot="1" x14ac:dyDescent="0.25">
      <c r="A3" s="35"/>
      <c r="B3" s="777" t="s">
        <v>235</v>
      </c>
      <c r="C3" s="777"/>
      <c r="D3" s="778"/>
      <c r="E3" s="777" t="s">
        <v>135</v>
      </c>
      <c r="F3" s="777"/>
      <c r="G3" s="778"/>
      <c r="H3" s="777" t="s">
        <v>236</v>
      </c>
      <c r="I3" s="777"/>
      <c r="J3" s="778"/>
      <c r="K3" s="777" t="s">
        <v>136</v>
      </c>
      <c r="L3" s="777"/>
      <c r="M3" s="779"/>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v>0</v>
      </c>
      <c r="C5" s="208">
        <v>0</v>
      </c>
      <c r="D5" s="107">
        <v>0</v>
      </c>
      <c r="E5" s="214">
        <v>2</v>
      </c>
      <c r="F5" s="214">
        <v>2</v>
      </c>
      <c r="G5" s="4">
        <v>145274.9</v>
      </c>
      <c r="H5" s="221">
        <f>SUM(B5+'Oct Report'!H5)</f>
        <v>5</v>
      </c>
      <c r="I5" s="221">
        <f>SUM(C5+'Oct Report'!I5)</f>
        <v>5</v>
      </c>
      <c r="J5" s="272">
        <f>SUM(D5+'Oct Report'!J5)</f>
        <v>332428.63</v>
      </c>
      <c r="K5" s="214">
        <f>SUM(E5+'Oct Report'!K5)</f>
        <v>9</v>
      </c>
      <c r="L5" s="214">
        <f>SUM(F5+'Oct Report'!L5)</f>
        <v>9</v>
      </c>
      <c r="M5" s="275">
        <f>SUM(G5+'Oct Report'!M5)</f>
        <v>746432.65</v>
      </c>
      <c r="O5" s="21"/>
    </row>
    <row r="6" spans="1:15" ht="15" x14ac:dyDescent="0.2">
      <c r="A6" s="41" t="s">
        <v>41</v>
      </c>
      <c r="B6" s="208">
        <f>'11 Data Dump'!R102</f>
        <v>5</v>
      </c>
      <c r="C6" s="208">
        <f>'11 Data Dump'!R102</f>
        <v>5</v>
      </c>
      <c r="D6" s="107">
        <f>'11 Data Dump'!S102</f>
        <v>649434.29</v>
      </c>
      <c r="E6" s="216">
        <v>4</v>
      </c>
      <c r="F6" s="216">
        <v>4</v>
      </c>
      <c r="G6" s="4">
        <v>630489.57000000007</v>
      </c>
      <c r="H6" s="211">
        <f>SUM(B6+'Oct Report'!H6)</f>
        <v>46</v>
      </c>
      <c r="I6" s="211">
        <f>SUM(C6+'Oct Report'!I6)</f>
        <v>46</v>
      </c>
      <c r="J6" s="273">
        <f>SUM(D6+'Oct Report'!J6)</f>
        <v>5887829.3799999999</v>
      </c>
      <c r="K6" s="216">
        <f>SUM(E6+'Oct Report'!K6)</f>
        <v>39</v>
      </c>
      <c r="L6" s="216">
        <f>SUM(F6+'Oct Report'!L6)</f>
        <v>39</v>
      </c>
      <c r="M6" s="276">
        <f>SUM(G6+'Oct Report'!M6)</f>
        <v>5001187.0299999993</v>
      </c>
    </row>
    <row r="7" spans="1:15" ht="15" x14ac:dyDescent="0.2">
      <c r="A7" s="41" t="s">
        <v>5</v>
      </c>
      <c r="B7" s="209">
        <v>0</v>
      </c>
      <c r="C7" s="211">
        <v>0</v>
      </c>
      <c r="D7" s="107">
        <v>0</v>
      </c>
      <c r="E7" s="216">
        <v>0</v>
      </c>
      <c r="F7" s="216">
        <v>0</v>
      </c>
      <c r="G7" s="4">
        <v>0</v>
      </c>
      <c r="H7" s="211">
        <f>SUM(B7+'Oct Report'!H7)</f>
        <v>3</v>
      </c>
      <c r="I7" s="211">
        <f>SUM(C7+'Oct Report'!I7)</f>
        <v>6</v>
      </c>
      <c r="J7" s="273">
        <f>SUM(D7+'Oct Report'!J7)</f>
        <v>421465.7</v>
      </c>
      <c r="K7" s="216">
        <f>SUM(E7+'Oct Report'!K7)</f>
        <v>1</v>
      </c>
      <c r="L7" s="216">
        <f>SUM(F7+'Oct Report'!L7)</f>
        <v>2</v>
      </c>
      <c r="M7" s="276">
        <f>SUM(G7+'Oct Report'!M7)</f>
        <v>99285.440000000002</v>
      </c>
    </row>
    <row r="8" spans="1:15" ht="15" x14ac:dyDescent="0.2">
      <c r="A8" s="41" t="s">
        <v>39</v>
      </c>
      <c r="B8" s="209">
        <f>'11 Data Dump'!R128</f>
        <v>4</v>
      </c>
      <c r="C8" s="211">
        <f>'11 Data Dump'!S128</f>
        <v>55</v>
      </c>
      <c r="D8" s="107">
        <f>'11 Data Dump'!T128</f>
        <v>2441345.38</v>
      </c>
      <c r="E8" s="216">
        <v>0</v>
      </c>
      <c r="F8" s="217">
        <v>0</v>
      </c>
      <c r="G8" s="5">
        <v>0</v>
      </c>
      <c r="H8" s="211">
        <f>SUM(B8+'Oct Report'!H8)</f>
        <v>18</v>
      </c>
      <c r="I8" s="211">
        <f>SUM(C8+'Oct Report'!I8)</f>
        <v>195</v>
      </c>
      <c r="J8" s="273">
        <f>SUM(D8+'Oct Report'!J8)</f>
        <v>17321267.240000002</v>
      </c>
      <c r="K8" s="216">
        <f>SUM(E8+'Oct Report'!K8)</f>
        <v>4</v>
      </c>
      <c r="L8" s="216">
        <f>SUM(F8+'Oct Report'!L8)</f>
        <v>42</v>
      </c>
      <c r="M8" s="276">
        <f>SUM(G8+'Oct Report'!M8)</f>
        <v>1657241.28</v>
      </c>
    </row>
    <row r="9" spans="1:15" ht="15" x14ac:dyDescent="0.2">
      <c r="A9" s="41" t="s">
        <v>40</v>
      </c>
      <c r="B9" s="209">
        <f>'11 Data Dump'!R127</f>
        <v>2</v>
      </c>
      <c r="C9" s="211">
        <f>'11 Data Dump'!S127</f>
        <v>27</v>
      </c>
      <c r="D9" s="107">
        <f>'11 Data Dump'!T127</f>
        <v>1669573.2000000002</v>
      </c>
      <c r="E9" s="216">
        <v>0</v>
      </c>
      <c r="F9" s="218">
        <v>0</v>
      </c>
      <c r="G9" s="5">
        <v>0</v>
      </c>
      <c r="H9" s="211">
        <f>SUM(B9+'Oct Report'!H9)</f>
        <v>2</v>
      </c>
      <c r="I9" s="211">
        <f>SUM(C9+'Oct Report'!I9)</f>
        <v>27</v>
      </c>
      <c r="J9" s="273">
        <f>SUM(D9+'Oct Report'!J9)</f>
        <v>1669573.2000000002</v>
      </c>
      <c r="K9" s="216">
        <f>SUM(E9+'Oct Report'!K9)</f>
        <v>1</v>
      </c>
      <c r="L9" s="216">
        <f>SUM(F9+'Oct Report'!L9)</f>
        <v>4</v>
      </c>
      <c r="M9" s="276">
        <f>SUM(G9+'Oct Report'!M9)</f>
        <v>807724.8</v>
      </c>
    </row>
    <row r="10" spans="1:15" ht="15" x14ac:dyDescent="0.2">
      <c r="A10" s="41" t="s">
        <v>43</v>
      </c>
      <c r="B10" s="209">
        <f>'11 Data Dump'!R105</f>
        <v>1</v>
      </c>
      <c r="C10" s="211">
        <f>'11 Data Dump'!R105</f>
        <v>1</v>
      </c>
      <c r="D10" s="107">
        <f>'11 Data Dump'!S105</f>
        <v>68473.899999999994</v>
      </c>
      <c r="E10" s="216">
        <v>0</v>
      </c>
      <c r="F10" s="215">
        <v>0</v>
      </c>
      <c r="G10" s="4">
        <v>0</v>
      </c>
      <c r="H10" s="211">
        <f>SUM(B10+'Oct Report'!H10)</f>
        <v>6</v>
      </c>
      <c r="I10" s="211">
        <f>SUM(C10+'Oct Report'!I10)</f>
        <v>6</v>
      </c>
      <c r="J10" s="273">
        <f>SUM(D10+'Oct Report'!J10)</f>
        <v>487574</v>
      </c>
      <c r="K10" s="216">
        <f>SUM(E10+'Oct Report'!K10)</f>
        <v>11</v>
      </c>
      <c r="L10" s="216">
        <f>SUM(F10+'Oct Report'!L10)</f>
        <v>11</v>
      </c>
      <c r="M10" s="276">
        <f>SUM(G10+'Oct Report'!M10)</f>
        <v>567074.73999999987</v>
      </c>
    </row>
    <row r="11" spans="1:15" ht="15" x14ac:dyDescent="0.2">
      <c r="A11" s="41" t="s">
        <v>37</v>
      </c>
      <c r="B11" s="209">
        <v>0</v>
      </c>
      <c r="C11" s="211">
        <v>0</v>
      </c>
      <c r="D11" s="107">
        <v>0</v>
      </c>
      <c r="E11" s="216">
        <v>0</v>
      </c>
      <c r="F11" s="215">
        <v>0</v>
      </c>
      <c r="G11" s="5">
        <v>0</v>
      </c>
      <c r="H11" s="211">
        <f>SUM(B11+'Oct Report'!H11)</f>
        <v>4</v>
      </c>
      <c r="I11" s="211">
        <f>SUM(C11+'Oct Report'!I11)</f>
        <v>4</v>
      </c>
      <c r="J11" s="273">
        <f>SUM(D11+'Oct Report'!J11)</f>
        <v>326314.09999999998</v>
      </c>
      <c r="K11" s="216">
        <f>SUM(E11+'Oct Report'!K11)</f>
        <v>4</v>
      </c>
      <c r="L11" s="216">
        <f>SUM(F11+'Oct Report'!L11)</f>
        <v>4</v>
      </c>
      <c r="M11" s="276">
        <f>SUM(G11+'Oct Report'!M11)</f>
        <v>365712</v>
      </c>
    </row>
    <row r="12" spans="1:15" ht="15" x14ac:dyDescent="0.2">
      <c r="A12" s="41" t="s">
        <v>38</v>
      </c>
      <c r="B12" s="209">
        <f>'11 Data Dump'!R104</f>
        <v>17</v>
      </c>
      <c r="C12" s="211">
        <f>'11 Data Dump'!R104</f>
        <v>17</v>
      </c>
      <c r="D12" s="107">
        <f>'11 Data Dump'!S104</f>
        <v>1764342.8499999999</v>
      </c>
      <c r="E12" s="216">
        <v>0</v>
      </c>
      <c r="F12" s="218">
        <v>0</v>
      </c>
      <c r="G12" s="5">
        <v>0</v>
      </c>
      <c r="H12" s="211">
        <f>SUM(B12+'Oct Report'!H12)</f>
        <v>20</v>
      </c>
      <c r="I12" s="211">
        <f>SUM(C12+'Oct Report'!I12)</f>
        <v>20</v>
      </c>
      <c r="J12" s="273">
        <f>SUM(D12+'Oct Report'!J12)</f>
        <v>2038058.91</v>
      </c>
      <c r="K12" s="216">
        <f>SUM(E12+'Oct Report'!K12)</f>
        <v>0</v>
      </c>
      <c r="L12" s="216">
        <f>SUM(F12+'Oct Report'!L12)</f>
        <v>0</v>
      </c>
      <c r="M12" s="276">
        <f>SUM(G12+'Oct Report'!M12)</f>
        <v>0</v>
      </c>
    </row>
    <row r="13" spans="1:15" ht="15" x14ac:dyDescent="0.2">
      <c r="A13" s="42" t="s">
        <v>6</v>
      </c>
      <c r="B13" s="211">
        <v>0</v>
      </c>
      <c r="C13" s="211">
        <v>0</v>
      </c>
      <c r="D13" s="108">
        <v>0</v>
      </c>
      <c r="E13" s="216">
        <v>2</v>
      </c>
      <c r="F13" s="215">
        <v>2</v>
      </c>
      <c r="G13" s="4">
        <v>52216</v>
      </c>
      <c r="H13" s="211">
        <f>SUM(B13+'Oct Report'!H13)</f>
        <v>11</v>
      </c>
      <c r="I13" s="211">
        <f>SUM(C13+'Oct Report'!I13)</f>
        <v>11</v>
      </c>
      <c r="J13" s="273">
        <f>SUM(D13+'Oct Report'!J13)</f>
        <v>106935.94</v>
      </c>
      <c r="K13" s="216">
        <f>SUM(E13+'Oct Report'!K13)</f>
        <v>9</v>
      </c>
      <c r="L13" s="216">
        <f>SUM(F13+'Oct Report'!L13)</f>
        <v>9</v>
      </c>
      <c r="M13" s="276">
        <f>SUM(G13+'Oct Report'!M13)</f>
        <v>190448.71</v>
      </c>
    </row>
    <row r="14" spans="1:15" ht="15" x14ac:dyDescent="0.2">
      <c r="A14" s="41" t="s">
        <v>7</v>
      </c>
      <c r="B14" s="209">
        <v>0</v>
      </c>
      <c r="C14" s="211">
        <v>0</v>
      </c>
      <c r="D14" s="107">
        <v>0</v>
      </c>
      <c r="E14" s="216">
        <v>0</v>
      </c>
      <c r="F14" s="215">
        <v>0</v>
      </c>
      <c r="G14" s="5">
        <v>0</v>
      </c>
      <c r="H14" s="211">
        <f>SUM(B14+'Oct Report'!H14)</f>
        <v>0</v>
      </c>
      <c r="I14" s="211">
        <f>SUM(C14+'Oct Report'!I14)</f>
        <v>0</v>
      </c>
      <c r="J14" s="273">
        <f>SUM(D14+'Oct Report'!J14)</f>
        <v>0</v>
      </c>
      <c r="K14" s="216">
        <f>SUM(E14+'Oct Report'!K14)</f>
        <v>0</v>
      </c>
      <c r="L14" s="216">
        <f>SUM(F14+'Oct Report'!L14)</f>
        <v>0</v>
      </c>
      <c r="M14" s="276">
        <f>SUM(G14+'Oct Report'!M14)</f>
        <v>0</v>
      </c>
    </row>
    <row r="15" spans="1:15" ht="15" x14ac:dyDescent="0.2">
      <c r="A15" s="41" t="s">
        <v>8</v>
      </c>
      <c r="B15" s="209">
        <v>0</v>
      </c>
      <c r="C15" s="209">
        <v>0</v>
      </c>
      <c r="D15" s="107">
        <v>0</v>
      </c>
      <c r="E15" s="216">
        <v>0</v>
      </c>
      <c r="F15" s="215">
        <v>0</v>
      </c>
      <c r="G15" s="5">
        <v>0</v>
      </c>
      <c r="H15" s="211">
        <f>SUM(B15+'Oct Report'!H15)</f>
        <v>10</v>
      </c>
      <c r="I15" s="211">
        <f>SUM(C15+'Oct Report'!I15)</f>
        <v>10</v>
      </c>
      <c r="J15" s="273">
        <f>SUM(D15+'Oct Report'!J15)</f>
        <v>16474082.57</v>
      </c>
      <c r="K15" s="216">
        <f>SUM(E15+'Oct Report'!K15)</f>
        <v>15</v>
      </c>
      <c r="L15" s="216">
        <f>SUM(F15+'Oct Report'!L15)</f>
        <v>15</v>
      </c>
      <c r="M15" s="276">
        <f>SUM(G15+'Oct Report'!M15)</f>
        <v>14780916.23</v>
      </c>
    </row>
    <row r="16" spans="1:15" ht="15" x14ac:dyDescent="0.2">
      <c r="A16" s="41" t="s">
        <v>9</v>
      </c>
      <c r="B16" s="209">
        <v>0</v>
      </c>
      <c r="C16" s="209">
        <v>0</v>
      </c>
      <c r="D16" s="107">
        <v>0</v>
      </c>
      <c r="E16" s="216">
        <v>0</v>
      </c>
      <c r="F16" s="215">
        <v>0</v>
      </c>
      <c r="G16" s="6">
        <v>0</v>
      </c>
      <c r="H16" s="211">
        <f>SUM(B16+'Oct Report'!H16)</f>
        <v>0</v>
      </c>
      <c r="I16" s="211">
        <f>SUM(C16+'Oct Report'!I16)</f>
        <v>0</v>
      </c>
      <c r="J16" s="273">
        <f>SUM(D16+'Oct Report'!J16)</f>
        <v>0</v>
      </c>
      <c r="K16" s="216">
        <f>SUM(E16+'Oct Report'!K16)</f>
        <v>0</v>
      </c>
      <c r="L16" s="216">
        <f>SUM(F16+'Oct Report'!L16)</f>
        <v>0</v>
      </c>
      <c r="M16" s="276">
        <f>SUM(G16+'Oct Report'!M16)</f>
        <v>0</v>
      </c>
    </row>
    <row r="17" spans="1:14" ht="15" x14ac:dyDescent="0.2">
      <c r="A17" s="41" t="s">
        <v>10</v>
      </c>
      <c r="B17" s="209">
        <v>0</v>
      </c>
      <c r="C17" s="209">
        <v>0</v>
      </c>
      <c r="D17" s="107">
        <v>0</v>
      </c>
      <c r="E17" s="216">
        <v>0</v>
      </c>
      <c r="F17" s="215">
        <v>0</v>
      </c>
      <c r="G17" s="5">
        <v>0</v>
      </c>
      <c r="H17" s="211">
        <f>SUM(B17+'Oct Report'!H17)</f>
        <v>0</v>
      </c>
      <c r="I17" s="211">
        <f>SUM(C17+'Oct Report'!I17)</f>
        <v>0</v>
      </c>
      <c r="J17" s="273">
        <f>SUM(D17+'Oct Report'!J17)</f>
        <v>0</v>
      </c>
      <c r="K17" s="216">
        <f>SUM(E17+'Oct Report'!K17)</f>
        <v>0</v>
      </c>
      <c r="L17" s="216">
        <f>SUM(F17+'Oct Report'!L17)</f>
        <v>0</v>
      </c>
      <c r="M17" s="276">
        <f>SUM(G17+'Oct Report'!M17)</f>
        <v>0</v>
      </c>
    </row>
    <row r="18" spans="1:14" ht="15.75" thickBot="1" x14ac:dyDescent="0.25">
      <c r="A18" s="43" t="s">
        <v>11</v>
      </c>
      <c r="B18" s="209">
        <v>0</v>
      </c>
      <c r="C18" s="209">
        <v>0</v>
      </c>
      <c r="D18" s="107">
        <v>0</v>
      </c>
      <c r="E18" s="219">
        <v>0</v>
      </c>
      <c r="F18" s="215">
        <v>0</v>
      </c>
      <c r="G18" s="7">
        <v>0</v>
      </c>
      <c r="H18" s="222">
        <f>SUM(B18+'Oct Report'!H18)</f>
        <v>0</v>
      </c>
      <c r="I18" s="222">
        <f>SUM(C18+'Oct Report'!I18)</f>
        <v>0</v>
      </c>
      <c r="J18" s="274">
        <f>SUM(D18+'Oct Report'!J18)</f>
        <v>0</v>
      </c>
      <c r="K18" s="219">
        <f>SUM(E18+'Oct Report'!K18)</f>
        <v>0</v>
      </c>
      <c r="L18" s="219">
        <f>SUM(F18+'Oct Report'!L18)</f>
        <v>0</v>
      </c>
      <c r="M18" s="277">
        <f>SUM(G18+'Oct Report'!M18)</f>
        <v>0</v>
      </c>
    </row>
    <row r="19" spans="1:14" ht="16.5" thickBot="1" x14ac:dyDescent="0.3">
      <c r="A19" s="44" t="s">
        <v>12</v>
      </c>
      <c r="B19" s="213">
        <f>SUM(B5:B18)</f>
        <v>29</v>
      </c>
      <c r="C19" s="213">
        <f t="shared" ref="C19:M19" si="0">SUM(C5:C18)</f>
        <v>105</v>
      </c>
      <c r="D19" s="76">
        <f t="shared" si="0"/>
        <v>6593169.6200000001</v>
      </c>
      <c r="E19" s="220">
        <f t="shared" si="0"/>
        <v>8</v>
      </c>
      <c r="F19" s="220">
        <f t="shared" si="0"/>
        <v>8</v>
      </c>
      <c r="G19" s="78">
        <f t="shared" si="0"/>
        <v>827980.47000000009</v>
      </c>
      <c r="H19" s="213">
        <f t="shared" si="0"/>
        <v>125</v>
      </c>
      <c r="I19" s="213">
        <f t="shared" si="0"/>
        <v>330</v>
      </c>
      <c r="J19" s="76">
        <f t="shared" si="0"/>
        <v>45065529.670000002</v>
      </c>
      <c r="K19" s="220">
        <f t="shared" si="0"/>
        <v>93</v>
      </c>
      <c r="L19" s="220">
        <f t="shared" si="0"/>
        <v>135</v>
      </c>
      <c r="M19" s="288">
        <f t="shared" si="0"/>
        <v>24216022.880000003</v>
      </c>
      <c r="N19" s="16"/>
    </row>
    <row r="20" spans="1:14" ht="15.75" thickBot="1" x14ac:dyDescent="0.25">
      <c r="A20" s="45"/>
      <c r="B20" s="45"/>
      <c r="C20" s="45"/>
      <c r="D20" s="45"/>
      <c r="E20" s="45"/>
      <c r="F20" s="45"/>
      <c r="G20" s="45"/>
      <c r="H20" s="45"/>
      <c r="I20" s="45"/>
      <c r="J20" s="45"/>
      <c r="K20" s="45"/>
      <c r="L20" s="45"/>
      <c r="M20" s="45"/>
    </row>
    <row r="21" spans="1:14"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4" ht="15" x14ac:dyDescent="0.2">
      <c r="A22" s="49" t="s">
        <v>44</v>
      </c>
      <c r="B22" s="120"/>
      <c r="C22" s="223">
        <f>'11 Data Dump'!B101</f>
        <v>84</v>
      </c>
      <c r="D22" s="141">
        <f>'11 Data Dump'!N101</f>
        <v>1519949.72</v>
      </c>
      <c r="E22" s="125"/>
      <c r="F22" s="227">
        <v>27</v>
      </c>
      <c r="G22" s="128">
        <v>633174.38</v>
      </c>
      <c r="H22" s="123"/>
      <c r="I22" s="223">
        <f>SUM(C22+'Oct Report'!I22)</f>
        <v>686</v>
      </c>
      <c r="J22" s="278">
        <f>SUM(D22+'Oct Report'!J22)</f>
        <v>17009436.579999998</v>
      </c>
      <c r="K22" s="232"/>
      <c r="L22" s="259">
        <f>SUM(F22+'Oct Report'!L22)</f>
        <v>291</v>
      </c>
      <c r="M22" s="300">
        <f>SUM(G22+'Oct Report'!M22)</f>
        <v>8182648.1799999997</v>
      </c>
    </row>
    <row r="23" spans="1:14" ht="15" x14ac:dyDescent="0.2">
      <c r="A23" s="50" t="s">
        <v>13</v>
      </c>
      <c r="B23" s="121"/>
      <c r="C23" s="224">
        <f>'11 Data Dump'!B15</f>
        <v>13</v>
      </c>
      <c r="D23" s="142">
        <f>'11 Data Dump'!N15</f>
        <v>2800952.81</v>
      </c>
      <c r="E23" s="126"/>
      <c r="F23" s="228">
        <v>11</v>
      </c>
      <c r="G23" s="9">
        <v>3911670.4</v>
      </c>
      <c r="H23" s="121"/>
      <c r="I23" s="224">
        <f>SUM(C23+'Oct Report'!I23)</f>
        <v>161</v>
      </c>
      <c r="J23" s="279">
        <f>SUM(D23+'Oct Report'!J23)</f>
        <v>67051641.370000005</v>
      </c>
      <c r="K23" s="234"/>
      <c r="L23" s="260">
        <f>SUM(F23+'Oct Report'!L23)</f>
        <v>104</v>
      </c>
      <c r="M23" s="301">
        <f>SUM(G23+'Oct Report'!M23)</f>
        <v>22175109.959999997</v>
      </c>
    </row>
    <row r="24" spans="1:14" ht="15.75" thickBot="1" x14ac:dyDescent="0.25">
      <c r="A24" s="51" t="s">
        <v>47</v>
      </c>
      <c r="B24" s="122"/>
      <c r="C24" s="225">
        <v>0</v>
      </c>
      <c r="D24" s="143">
        <v>0</v>
      </c>
      <c r="E24" s="127"/>
      <c r="F24" s="229"/>
      <c r="G24" s="10">
        <v>393869.94</v>
      </c>
      <c r="H24" s="124"/>
      <c r="I24" s="231">
        <f>SUM(C24+'Oct Report'!I24)</f>
        <v>10</v>
      </c>
      <c r="J24" s="280">
        <f>SUM(D24+'Oct Report'!J24)</f>
        <v>1947880.32</v>
      </c>
      <c r="K24" s="236"/>
      <c r="L24" s="261">
        <f>SUM(F24+'Oct Report'!L24)</f>
        <v>5</v>
      </c>
      <c r="M24" s="302">
        <f>SUM(G24+'Oct Report'!M24)</f>
        <v>663530.96</v>
      </c>
    </row>
    <row r="25" spans="1:14" ht="16.5" thickBot="1" x14ac:dyDescent="0.3">
      <c r="A25" s="52" t="s">
        <v>14</v>
      </c>
      <c r="B25" s="119"/>
      <c r="C25" s="226">
        <f>SUM(C22:C24)</f>
        <v>97</v>
      </c>
      <c r="D25" s="79">
        <f>SUM(D22:D24)</f>
        <v>4320902.53</v>
      </c>
      <c r="E25" s="116"/>
      <c r="F25" s="230">
        <f>SUM(F22:F24)</f>
        <v>38</v>
      </c>
      <c r="G25" s="80">
        <f>SUM(G22:G24)</f>
        <v>4938714.7200000007</v>
      </c>
      <c r="H25" s="119"/>
      <c r="I25" s="226">
        <f>SUM(I22:I24)</f>
        <v>857</v>
      </c>
      <c r="J25" s="79">
        <f>SUM(J22:J24)</f>
        <v>86008958.269999996</v>
      </c>
      <c r="K25" s="303"/>
      <c r="L25" s="230">
        <f>SUM(L22:L24)</f>
        <v>400</v>
      </c>
      <c r="M25" s="130">
        <f>SUM(M22:M24)</f>
        <v>31021289.099999998</v>
      </c>
    </row>
    <row r="26" spans="1:14" ht="15.75" thickBot="1" x14ac:dyDescent="0.25">
      <c r="A26" s="45"/>
      <c r="B26" s="45"/>
      <c r="C26" s="45"/>
      <c r="D26" s="45"/>
      <c r="E26" s="45"/>
      <c r="F26" s="45"/>
      <c r="G26" s="45"/>
      <c r="H26" s="45"/>
      <c r="I26" s="45"/>
      <c r="J26" s="45"/>
      <c r="K26" s="45"/>
      <c r="L26" s="45"/>
      <c r="M26" s="45"/>
    </row>
    <row r="27" spans="1:14"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4" ht="16.5" thickBot="1" x14ac:dyDescent="0.3">
      <c r="A28" s="55" t="s">
        <v>60</v>
      </c>
      <c r="B28" s="113"/>
      <c r="C28" s="114">
        <f>'11 Data Dump'!R103</f>
        <v>1</v>
      </c>
      <c r="D28" s="91">
        <f>SUM(C5:C12)+C28</f>
        <v>106</v>
      </c>
      <c r="E28" s="116"/>
      <c r="F28" s="115">
        <v>0</v>
      </c>
      <c r="G28" s="87">
        <f>SUM(F5:F12)+F28</f>
        <v>6</v>
      </c>
      <c r="H28" s="112"/>
      <c r="I28" s="111">
        <f>SUM(C28+'Oct Report'!I28)</f>
        <v>3</v>
      </c>
      <c r="J28" s="111">
        <f>SUM(D28+'Oct Report'!J28)</f>
        <v>312</v>
      </c>
      <c r="K28" s="116"/>
      <c r="L28" s="115">
        <f>SUM(F28+'Oct Report'!L28)</f>
        <v>4</v>
      </c>
      <c r="M28" s="115">
        <f>SUM(G28+'Oct Report'!M28)</f>
        <v>115</v>
      </c>
    </row>
    <row r="29" spans="1:14" ht="15.75" thickBot="1" x14ac:dyDescent="0.25">
      <c r="A29" s="45"/>
      <c r="B29" s="45"/>
      <c r="C29" s="45"/>
      <c r="D29" s="45"/>
      <c r="E29" s="45"/>
      <c r="F29" s="45"/>
      <c r="G29" s="45"/>
      <c r="H29" s="45"/>
      <c r="I29" s="45"/>
      <c r="J29" s="45"/>
      <c r="K29" s="45"/>
      <c r="L29" s="45"/>
      <c r="M29" s="45"/>
    </row>
    <row r="30" spans="1:14"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4" ht="31.5" thickBot="1" x14ac:dyDescent="0.3">
      <c r="A31" s="57" t="s">
        <v>62</v>
      </c>
      <c r="B31" s="113"/>
      <c r="C31" s="118">
        <f>SUM(B19+C25)</f>
        <v>126</v>
      </c>
      <c r="D31" s="79">
        <f>SUM(D19+D25)</f>
        <v>10914072.15</v>
      </c>
      <c r="E31" s="289"/>
      <c r="F31" s="115">
        <f>SUM(E19+F25)</f>
        <v>46</v>
      </c>
      <c r="G31" s="80">
        <f>SUM(G19+G25)</f>
        <v>5766695.1900000004</v>
      </c>
      <c r="H31" s="113"/>
      <c r="I31" s="118">
        <f>SUM(H19+I25)</f>
        <v>982</v>
      </c>
      <c r="J31" s="79">
        <f>SUM(J19+J25)</f>
        <v>131074487.94</v>
      </c>
      <c r="K31" s="133"/>
      <c r="L31" s="115">
        <f>SUM(E31+K19+L25)</f>
        <v>493</v>
      </c>
      <c r="M31" s="81">
        <f>SUM(M19+M25)</f>
        <v>55237311.980000004</v>
      </c>
    </row>
    <row r="32" spans="1:14" ht="15.75" thickBot="1" x14ac:dyDescent="0.25">
      <c r="A32" s="45"/>
      <c r="B32" s="45"/>
      <c r="C32" s="45"/>
      <c r="D32" s="45"/>
      <c r="E32" s="45"/>
      <c r="F32" s="45"/>
      <c r="G32" s="45"/>
      <c r="H32" s="45"/>
      <c r="I32" s="45"/>
      <c r="J32" s="45"/>
      <c r="K32" s="45"/>
      <c r="L32" s="45"/>
      <c r="M32" s="45"/>
    </row>
    <row r="33" spans="1:13" ht="16.5" thickBot="1" x14ac:dyDescent="0.3">
      <c r="A33" s="58" t="s">
        <v>45</v>
      </c>
      <c r="B33" s="654"/>
      <c r="C33" s="654"/>
      <c r="D33" s="654">
        <f>'11 Data Dump'!N162</f>
        <v>26988502.050000004</v>
      </c>
      <c r="E33" s="45"/>
      <c r="F33" s="45"/>
      <c r="G33" s="45"/>
      <c r="H33" s="45"/>
      <c r="I33" s="45"/>
      <c r="J33" s="45"/>
      <c r="K33" s="45"/>
      <c r="L33" s="45"/>
      <c r="M33" s="45"/>
    </row>
    <row r="34" spans="1:13" ht="16.5" thickBot="1" x14ac:dyDescent="0.3">
      <c r="A34" s="59"/>
      <c r="B34" s="60"/>
      <c r="C34" s="60"/>
      <c r="D34" s="60"/>
      <c r="E34" s="45"/>
      <c r="F34" s="45"/>
      <c r="G34" s="45"/>
      <c r="H34" s="45"/>
      <c r="I34" s="45"/>
      <c r="J34" s="45"/>
      <c r="K34" s="45"/>
      <c r="L34" s="45"/>
      <c r="M34" s="45"/>
    </row>
    <row r="35" spans="1:13" ht="16.5" thickBot="1" x14ac:dyDescent="0.25">
      <c r="A35" s="45"/>
      <c r="B35" s="780" t="s">
        <v>235</v>
      </c>
      <c r="C35" s="777"/>
      <c r="D35" s="778"/>
      <c r="E35" s="777" t="s">
        <v>135</v>
      </c>
      <c r="F35" s="777"/>
      <c r="G35" s="778"/>
      <c r="H35" s="777" t="s">
        <v>236</v>
      </c>
      <c r="I35" s="777"/>
      <c r="J35" s="778"/>
      <c r="K35" s="777" t="s">
        <v>136</v>
      </c>
      <c r="L35" s="777"/>
      <c r="M35" s="779"/>
    </row>
    <row r="36" spans="1:13" ht="15.75" x14ac:dyDescent="0.2">
      <c r="A36" s="61" t="s">
        <v>16</v>
      </c>
      <c r="B36" s="785" t="s">
        <v>2</v>
      </c>
      <c r="C36" s="785"/>
      <c r="D36" s="62" t="s">
        <v>1</v>
      </c>
      <c r="E36" s="785" t="s">
        <v>2</v>
      </c>
      <c r="F36" s="785"/>
      <c r="G36" s="62" t="s">
        <v>1</v>
      </c>
      <c r="H36" s="785" t="s">
        <v>2</v>
      </c>
      <c r="I36" s="785"/>
      <c r="J36" s="62" t="s">
        <v>1</v>
      </c>
      <c r="K36" s="785" t="s">
        <v>2</v>
      </c>
      <c r="L36" s="785"/>
      <c r="M36" s="63" t="s">
        <v>1</v>
      </c>
    </row>
    <row r="37" spans="1:13" ht="15" x14ac:dyDescent="0.2">
      <c r="A37" s="41" t="s">
        <v>19</v>
      </c>
      <c r="B37" s="157"/>
      <c r="C37" s="158">
        <f>C31</f>
        <v>126</v>
      </c>
      <c r="D37" s="73">
        <f>SUM('11 Five Reports'!C20+'11 Five Reports'!G15)-'Nov Report'!D41</f>
        <v>122202.13</v>
      </c>
      <c r="E37" s="149"/>
      <c r="F37" s="342">
        <f>F31</f>
        <v>46</v>
      </c>
      <c r="G37" s="355">
        <v>54301.549999999996</v>
      </c>
      <c r="H37" s="157"/>
      <c r="I37" s="240">
        <f>SUM(C37+'Oct Report'!I37)</f>
        <v>982</v>
      </c>
      <c r="J37" s="298">
        <f>SUM(D37+'Oct Report'!J37)</f>
        <v>631535.6100000001</v>
      </c>
      <c r="K37" s="99"/>
      <c r="L37" s="255">
        <f>SUM(F37+'Oct Report'!L37)</f>
        <v>493</v>
      </c>
      <c r="M37" s="304">
        <f>SUM(G37+'Oct Report'!M37)</f>
        <v>490785.54000000004</v>
      </c>
    </row>
    <row r="38" spans="1:13" ht="15" x14ac:dyDescent="0.2">
      <c r="A38" s="41" t="s">
        <v>20</v>
      </c>
      <c r="B38" s="161"/>
      <c r="C38" s="264">
        <f>'11 Five Reports'!J6</f>
        <v>108</v>
      </c>
      <c r="D38" s="73">
        <f>SUM('11 Five Reports'!C21+'11 Five Reports'!G16)</f>
        <v>21695.5</v>
      </c>
      <c r="E38" s="149"/>
      <c r="F38" s="244">
        <v>89</v>
      </c>
      <c r="G38" s="356">
        <v>14444.5</v>
      </c>
      <c r="H38" s="157"/>
      <c r="I38" s="240">
        <f>SUM(C38+'Oct Report'!I38)</f>
        <v>682</v>
      </c>
      <c r="J38" s="298">
        <f>SUM(D38+'Oct Report'!J38)</f>
        <v>161776.37</v>
      </c>
      <c r="K38" s="99"/>
      <c r="L38" s="255">
        <f>SUM(F38+'Oct Report'!L38)</f>
        <v>548</v>
      </c>
      <c r="M38" s="304">
        <f>SUM(G38+'Oct Report'!M38)</f>
        <v>132462.79999999999</v>
      </c>
    </row>
    <row r="39" spans="1:13" ht="15" x14ac:dyDescent="0.2">
      <c r="A39" s="41" t="s">
        <v>21</v>
      </c>
      <c r="B39" s="161"/>
      <c r="C39" s="264">
        <f>'11 Five Reports'!J8</f>
        <v>52</v>
      </c>
      <c r="D39" s="73">
        <f>SUM('11 Five Reports'!C22+'11 Five Reports'!G17)</f>
        <v>25624</v>
      </c>
      <c r="E39" s="149"/>
      <c r="F39" s="343">
        <v>62</v>
      </c>
      <c r="G39" s="355">
        <v>7160</v>
      </c>
      <c r="H39" s="157"/>
      <c r="I39" s="240">
        <f>SUM(C39+'Oct Report'!I39)</f>
        <v>379</v>
      </c>
      <c r="J39" s="298">
        <f>SUM(D39+'Oct Report'!J39)</f>
        <v>65833</v>
      </c>
      <c r="K39" s="99"/>
      <c r="L39" s="255">
        <f>SUM(F39+'Oct Report'!L39)</f>
        <v>365</v>
      </c>
      <c r="M39" s="304">
        <f>SUM(G39+'Oct Report'!M39)</f>
        <v>66443</v>
      </c>
    </row>
    <row r="40" spans="1:13" ht="15" x14ac:dyDescent="0.2">
      <c r="A40" s="41" t="s">
        <v>22</v>
      </c>
      <c r="B40" s="161"/>
      <c r="C40" s="264">
        <f>'11 Five Reports'!J7</f>
        <v>120</v>
      </c>
      <c r="D40" s="73">
        <f>SUM('11 Five Reports'!C23+'11 Five Reports'!G18)</f>
        <v>24717.599999999999</v>
      </c>
      <c r="E40" s="149"/>
      <c r="F40" s="244">
        <v>83</v>
      </c>
      <c r="G40" s="356">
        <v>8521</v>
      </c>
      <c r="H40" s="157"/>
      <c r="I40" s="240">
        <f>SUM(C40+'Oct Report'!I40)</f>
        <v>583</v>
      </c>
      <c r="J40" s="298">
        <f>SUM(D40+'Oct Report'!J40)</f>
        <v>71144.600000000006</v>
      </c>
      <c r="K40" s="99"/>
      <c r="L40" s="255">
        <f>SUM(F40+'Oct Report'!L40)</f>
        <v>524</v>
      </c>
      <c r="M40" s="304">
        <f>SUM(G40+'Oct Report'!M40)</f>
        <v>68919</v>
      </c>
    </row>
    <row r="41" spans="1:13" ht="15.75" thickBot="1" x14ac:dyDescent="0.25">
      <c r="A41" s="43" t="s">
        <v>49</v>
      </c>
      <c r="B41" s="167"/>
      <c r="C41" s="265">
        <f>'11 Five Reports'!J5</f>
        <v>6</v>
      </c>
      <c r="D41" s="74">
        <f>SUM('11 Five Reports'!C68+'11 Five Reports'!G58)</f>
        <v>147</v>
      </c>
      <c r="E41" s="150"/>
      <c r="F41" s="344">
        <v>5</v>
      </c>
      <c r="G41" s="357">
        <v>95</v>
      </c>
      <c r="H41" s="157"/>
      <c r="I41" s="240">
        <f>SUM(C41+'Oct Report'!I41)</f>
        <v>32</v>
      </c>
      <c r="J41" s="298">
        <f>SUM(D41+'Oct Report'!J41)</f>
        <v>630</v>
      </c>
      <c r="K41" s="172"/>
      <c r="L41" s="255">
        <f>SUM(F41+'Oct Report'!L41)</f>
        <v>31</v>
      </c>
      <c r="M41" s="304">
        <f>SUM(G41+'Oct Report'!M41)</f>
        <v>551</v>
      </c>
    </row>
    <row r="42" spans="1:13" ht="16.5" thickBot="1" x14ac:dyDescent="0.3">
      <c r="A42" s="64" t="s">
        <v>18</v>
      </c>
      <c r="B42" s="159"/>
      <c r="C42" s="169">
        <f>SUM(C37:C41)</f>
        <v>412</v>
      </c>
      <c r="D42" s="82">
        <f>SUM(D37:D41)</f>
        <v>194386.23</v>
      </c>
      <c r="E42" s="151"/>
      <c r="F42" s="246">
        <f>SUM(F37:F41)</f>
        <v>285</v>
      </c>
      <c r="G42" s="83">
        <f>SUM(G37:G41)</f>
        <v>84522.049999999988</v>
      </c>
      <c r="H42" s="159"/>
      <c r="I42" s="251">
        <f>SUM(I37:I41)</f>
        <v>2658</v>
      </c>
      <c r="J42" s="82">
        <f>SUM(J37:J41)</f>
        <v>930919.58000000007</v>
      </c>
      <c r="K42" s="154"/>
      <c r="L42" s="246">
        <f>SUM(L37:L41)</f>
        <v>1961</v>
      </c>
      <c r="M42" s="174">
        <f>SUM(M37:M41)</f>
        <v>759161.34000000008</v>
      </c>
    </row>
    <row r="43" spans="1:13" ht="15.75" thickBot="1" x14ac:dyDescent="0.25">
      <c r="A43" s="45"/>
      <c r="B43" s="45"/>
      <c r="C43" s="45"/>
      <c r="D43" s="45"/>
      <c r="E43" s="45"/>
      <c r="F43" s="45"/>
      <c r="G43" s="45"/>
      <c r="H43" s="45"/>
      <c r="I43" s="45"/>
      <c r="J43" s="45"/>
      <c r="K43" s="45"/>
      <c r="L43" s="45"/>
      <c r="M43" s="45"/>
    </row>
    <row r="44" spans="1:13"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3" ht="15" x14ac:dyDescent="0.2">
      <c r="A45" s="40" t="s">
        <v>36</v>
      </c>
      <c r="B45" s="179"/>
      <c r="C45" s="252">
        <f>SUM('11 Five Reports'!J19+'11 Five Reports'!J24)</f>
        <v>36</v>
      </c>
      <c r="D45" s="203">
        <f>SUM('11 Five Reports'!C91+'11 Five Reports'!G78+'11 Five Reports'!C151)</f>
        <v>9067</v>
      </c>
      <c r="E45" s="101"/>
      <c r="F45" s="257">
        <v>57</v>
      </c>
      <c r="G45" s="359">
        <v>14304</v>
      </c>
      <c r="H45" s="180"/>
      <c r="I45" s="252">
        <f>SUM(C45+'Oct Report'!I45)</f>
        <v>251</v>
      </c>
      <c r="J45" s="297">
        <f>SUM(D45+'Oct Report'!J45)</f>
        <v>101364</v>
      </c>
      <c r="K45" s="269"/>
      <c r="L45" s="266">
        <f>SUM(F45+'Oct Report'!L45)</f>
        <v>242</v>
      </c>
      <c r="M45" s="305">
        <f>SUM(G45+'Oct Report'!M45)</f>
        <v>64584</v>
      </c>
    </row>
    <row r="46" spans="1:13" ht="15" x14ac:dyDescent="0.2">
      <c r="A46" s="41" t="s">
        <v>35</v>
      </c>
      <c r="B46" s="161"/>
      <c r="C46" s="253">
        <f>'11 Five Reports'!J23</f>
        <v>11</v>
      </c>
      <c r="D46" s="204">
        <f>SUM('11 Five Reports'!C148)</f>
        <v>7882</v>
      </c>
      <c r="E46" s="97"/>
      <c r="F46" s="345">
        <v>12</v>
      </c>
      <c r="G46" s="358">
        <v>9654.7799999999988</v>
      </c>
      <c r="H46" s="93"/>
      <c r="I46" s="253">
        <f>SUM(C46+'Oct Report'!I46)</f>
        <v>90</v>
      </c>
      <c r="J46" s="298">
        <f>SUM(D46+'Oct Report'!J46)</f>
        <v>58624.39</v>
      </c>
      <c r="K46" s="270"/>
      <c r="L46" s="267">
        <f>SUM(F46+'Oct Report'!L46)</f>
        <v>81</v>
      </c>
      <c r="M46" s="304">
        <f>SUM(G46+'Oct Report'!M46)</f>
        <v>80226.23000000001</v>
      </c>
    </row>
    <row r="47" spans="1:13" ht="15" x14ac:dyDescent="0.2">
      <c r="A47" s="41" t="s">
        <v>25</v>
      </c>
      <c r="B47" s="161"/>
      <c r="C47" s="253">
        <f>'11 Five Reports'!J18</f>
        <v>5</v>
      </c>
      <c r="D47" s="204">
        <f>SUM('11 Five Reports'!C88+'11 Five Reports'!G74)</f>
        <v>2212</v>
      </c>
      <c r="E47" s="97"/>
      <c r="F47" s="345">
        <v>70</v>
      </c>
      <c r="G47" s="358">
        <v>25772</v>
      </c>
      <c r="H47" s="93"/>
      <c r="I47" s="253">
        <f>SUM(C47+'Oct Report'!I47)</f>
        <v>77</v>
      </c>
      <c r="J47" s="298">
        <f>SUM(D47+'Oct Report'!J47)</f>
        <v>39803</v>
      </c>
      <c r="K47" s="270"/>
      <c r="L47" s="267">
        <f>SUM(F47+'Oct Report'!L47)</f>
        <v>274</v>
      </c>
      <c r="M47" s="304">
        <f>SUM(G47+'Oct Report'!M47)</f>
        <v>149541</v>
      </c>
    </row>
    <row r="48" spans="1:13" ht="15" x14ac:dyDescent="0.2">
      <c r="A48" s="41" t="s">
        <v>26</v>
      </c>
      <c r="B48" s="157"/>
      <c r="C48" s="240">
        <v>0</v>
      </c>
      <c r="D48" s="204">
        <v>0</v>
      </c>
      <c r="E48" s="97"/>
      <c r="F48" s="345">
        <v>0</v>
      </c>
      <c r="G48" s="358">
        <v>0</v>
      </c>
      <c r="H48" s="93"/>
      <c r="I48" s="253">
        <f>SUM(C48+'Oct Report'!I48)</f>
        <v>3</v>
      </c>
      <c r="J48" s="298">
        <f>SUM(D48+'Oct Report'!J48)</f>
        <v>884</v>
      </c>
      <c r="K48" s="270"/>
      <c r="L48" s="267">
        <f>SUM(F48+'Oct Report'!L48)</f>
        <v>1</v>
      </c>
      <c r="M48" s="304">
        <f>SUM(G48+'Oct Report'!M48)</f>
        <v>288</v>
      </c>
    </row>
    <row r="49" spans="1:13" ht="15" x14ac:dyDescent="0.2">
      <c r="A49" s="41" t="s">
        <v>27</v>
      </c>
      <c r="B49" s="161"/>
      <c r="C49" s="253">
        <f>'11 Five Reports'!J17</f>
        <v>17</v>
      </c>
      <c r="D49" s="204">
        <f>SUM('11 Five Reports'!C82+'11 Five Reports'!G71)</f>
        <v>11376.869999999999</v>
      </c>
      <c r="E49" s="97"/>
      <c r="F49" s="345">
        <v>13</v>
      </c>
      <c r="G49" s="358">
        <v>1675</v>
      </c>
      <c r="H49" s="93"/>
      <c r="I49" s="253">
        <f>SUM(C49+'Oct Report'!I49)</f>
        <v>131</v>
      </c>
      <c r="J49" s="298">
        <f>SUM(D49+'Oct Report'!J49)</f>
        <v>213645.36000000002</v>
      </c>
      <c r="K49" s="270"/>
      <c r="L49" s="267">
        <f>SUM(F49+'Oct Report'!L49)</f>
        <v>125</v>
      </c>
      <c r="M49" s="304">
        <f>SUM(G49+'Oct Report'!M49)</f>
        <v>93517.91</v>
      </c>
    </row>
    <row r="50" spans="1:13" ht="15" x14ac:dyDescent="0.2">
      <c r="A50" s="41" t="s">
        <v>28</v>
      </c>
      <c r="B50" s="161"/>
      <c r="C50" s="253">
        <v>0</v>
      </c>
      <c r="D50" s="204">
        <v>0</v>
      </c>
      <c r="E50" s="97"/>
      <c r="F50" s="345">
        <v>0</v>
      </c>
      <c r="G50" s="358">
        <v>0</v>
      </c>
      <c r="H50" s="93"/>
      <c r="I50" s="253">
        <f>SUM(C50+'Oct Report'!I50)</f>
        <v>22</v>
      </c>
      <c r="J50" s="298">
        <f>SUM(D50+'Oct Report'!J50)</f>
        <v>2010</v>
      </c>
      <c r="K50" s="270"/>
      <c r="L50" s="267">
        <f>SUM(F50+'Oct Report'!L50)</f>
        <v>21</v>
      </c>
      <c r="M50" s="304">
        <f>SUM(G50+'Oct Report'!M50)</f>
        <v>2253</v>
      </c>
    </row>
    <row r="51" spans="1:13" ht="15" x14ac:dyDescent="0.2">
      <c r="A51" s="41" t="s">
        <v>3</v>
      </c>
      <c r="B51" s="161"/>
      <c r="C51" s="253">
        <f>'11 Five Reports'!J15</f>
        <v>8</v>
      </c>
      <c r="D51" s="204">
        <f>SUM('11 Five Reports'!C74+'11 Five Reports'!G65)</f>
        <v>4192</v>
      </c>
      <c r="E51" s="97"/>
      <c r="F51" s="345">
        <v>1</v>
      </c>
      <c r="G51" s="358">
        <v>491</v>
      </c>
      <c r="H51" s="93"/>
      <c r="I51" s="253">
        <f>SUM(C51+'Oct Report'!I51)</f>
        <v>18</v>
      </c>
      <c r="J51" s="298">
        <f>SUM(D51+'Oct Report'!J51)</f>
        <v>9532.6</v>
      </c>
      <c r="K51" s="270"/>
      <c r="L51" s="267">
        <f>SUM(F51+'Oct Report'!L51)</f>
        <v>17</v>
      </c>
      <c r="M51" s="304">
        <f>SUM(G51+'Oct Report'!M51)</f>
        <v>2487</v>
      </c>
    </row>
    <row r="52" spans="1:13" ht="15" x14ac:dyDescent="0.2">
      <c r="A52" s="41" t="s">
        <v>29</v>
      </c>
      <c r="B52" s="161"/>
      <c r="C52" s="253">
        <f>'11 Five Reports'!J16</f>
        <v>16</v>
      </c>
      <c r="D52" s="204">
        <f>SUM('11 Five Reports'!C77+'11 Five Reports'!G68)</f>
        <v>5966</v>
      </c>
      <c r="E52" s="97"/>
      <c r="F52" s="345">
        <v>7</v>
      </c>
      <c r="G52" s="358">
        <v>1190</v>
      </c>
      <c r="H52" s="93"/>
      <c r="I52" s="253">
        <f>SUM(C52+'Oct Report'!I52)</f>
        <v>91</v>
      </c>
      <c r="J52" s="298">
        <f>SUM(D52+'Oct Report'!J52)</f>
        <v>21541</v>
      </c>
      <c r="K52" s="270"/>
      <c r="L52" s="267">
        <f>SUM(F52+'Oct Report'!L52)</f>
        <v>91</v>
      </c>
      <c r="M52" s="304">
        <f>SUM(G52+'Oct Report'!M52)</f>
        <v>5466</v>
      </c>
    </row>
    <row r="53" spans="1:13" ht="15" x14ac:dyDescent="0.2">
      <c r="A53" s="41" t="s">
        <v>30</v>
      </c>
      <c r="B53" s="157"/>
      <c r="C53" s="253">
        <v>0</v>
      </c>
      <c r="D53" s="204">
        <v>0</v>
      </c>
      <c r="E53" s="97"/>
      <c r="F53" s="345">
        <v>0</v>
      </c>
      <c r="G53" s="358">
        <v>0</v>
      </c>
      <c r="H53" s="93"/>
      <c r="I53" s="253">
        <f>SUM(C53+'Oct Report'!I53)</f>
        <v>0</v>
      </c>
      <c r="J53" s="298">
        <f>SUM(D53+'Oct Report'!J53)</f>
        <v>0</v>
      </c>
      <c r="K53" s="270"/>
      <c r="L53" s="267">
        <f>SUM(F53+'Oct Report'!L53)</f>
        <v>0</v>
      </c>
      <c r="M53" s="304">
        <f>SUM(G53+'Oct Report'!M53)</f>
        <v>0</v>
      </c>
    </row>
    <row r="54" spans="1:13" ht="15" x14ac:dyDescent="0.2">
      <c r="A54" s="41" t="s">
        <v>4</v>
      </c>
      <c r="B54" s="161"/>
      <c r="C54" s="253">
        <f>'11 Five Reports'!J22</f>
        <v>9</v>
      </c>
      <c r="D54" s="204">
        <f>SUM('11 Five Reports'!G115+'11 Five Reports'!C144)</f>
        <v>3377</v>
      </c>
      <c r="E54" s="97"/>
      <c r="F54" s="345">
        <v>7</v>
      </c>
      <c r="G54" s="358">
        <v>1896</v>
      </c>
      <c r="H54" s="93"/>
      <c r="I54" s="253">
        <f>SUM(C54+'Oct Report'!I54)</f>
        <v>65</v>
      </c>
      <c r="J54" s="298">
        <f>SUM(D54+'Oct Report'!J54)</f>
        <v>29322</v>
      </c>
      <c r="K54" s="270"/>
      <c r="L54" s="267">
        <f>SUM(F54+'Oct Report'!L54)</f>
        <v>74</v>
      </c>
      <c r="M54" s="304">
        <f>SUM(G54+'Oct Report'!M54)</f>
        <v>19415</v>
      </c>
    </row>
    <row r="55" spans="1:13" ht="15" x14ac:dyDescent="0.2">
      <c r="A55" s="41" t="s">
        <v>31</v>
      </c>
      <c r="B55" s="161"/>
      <c r="C55" s="253">
        <f>'11 Five Reports'!J20</f>
        <v>8</v>
      </c>
      <c r="D55" s="204">
        <f>SUM('11 Five Reports'!C94+'11 Five Reports'!G83)</f>
        <v>1158</v>
      </c>
      <c r="E55" s="97"/>
      <c r="F55" s="345">
        <v>5</v>
      </c>
      <c r="G55" s="358">
        <v>607</v>
      </c>
      <c r="H55" s="93"/>
      <c r="I55" s="253">
        <f>SUM(C55+'Oct Report'!I55)</f>
        <v>59</v>
      </c>
      <c r="J55" s="298">
        <f>SUM(D55+'Oct Report'!J55)</f>
        <v>5281</v>
      </c>
      <c r="K55" s="270"/>
      <c r="L55" s="267">
        <f>SUM(F55+'Oct Report'!L55)</f>
        <v>34</v>
      </c>
      <c r="M55" s="304">
        <f>SUM(G55+'Oct Report'!M55)</f>
        <v>3157</v>
      </c>
    </row>
    <row r="56" spans="1:13" ht="15" x14ac:dyDescent="0.2">
      <c r="A56" s="41" t="s">
        <v>32</v>
      </c>
      <c r="B56" s="161"/>
      <c r="C56" s="253">
        <f>'11 Five Reports'!J31</f>
        <v>12</v>
      </c>
      <c r="D56" s="204">
        <f>SUM('11 Five Reports'!C141)</f>
        <v>1054</v>
      </c>
      <c r="E56" s="97"/>
      <c r="F56" s="345">
        <v>3</v>
      </c>
      <c r="G56" s="358">
        <v>664</v>
      </c>
      <c r="H56" s="93"/>
      <c r="I56" s="253">
        <f>SUM(C56+'Oct Report'!I56)</f>
        <v>30</v>
      </c>
      <c r="J56" s="298">
        <f>SUM(D56+'Oct Report'!J56)</f>
        <v>5824</v>
      </c>
      <c r="K56" s="270"/>
      <c r="L56" s="267">
        <f>SUM(F56+'Oct Report'!L56)</f>
        <v>36</v>
      </c>
      <c r="M56" s="304">
        <f>SUM(G56+'Oct Report'!M56)</f>
        <v>9090</v>
      </c>
    </row>
    <row r="57" spans="1:13" ht="15" x14ac:dyDescent="0.2">
      <c r="A57" s="430" t="s">
        <v>33</v>
      </c>
      <c r="B57" s="438"/>
      <c r="C57" s="443">
        <f>'11 Five Reports'!J32</f>
        <v>3</v>
      </c>
      <c r="D57" s="439">
        <f>SUM('11 Five Reports'!C155+'11 Five Reports'!G122)</f>
        <v>6812</v>
      </c>
      <c r="E57" s="440"/>
      <c r="F57" s="582">
        <v>2</v>
      </c>
      <c r="G57" s="651">
        <v>9749</v>
      </c>
      <c r="H57" s="442"/>
      <c r="I57" s="443">
        <f>SUM(C57+'Oct Report'!I57)</f>
        <v>13</v>
      </c>
      <c r="J57" s="569">
        <f>SUM(D57+'Oct Report'!J57)</f>
        <v>40575</v>
      </c>
      <c r="K57" s="570"/>
      <c r="L57" s="571">
        <f>SUM(F57+'Oct Report'!L57)</f>
        <v>16</v>
      </c>
      <c r="M57" s="652">
        <f>SUM(G57+'Oct Report'!M57)</f>
        <v>22916</v>
      </c>
    </row>
    <row r="58" spans="1:13" ht="15.75" thickBot="1" x14ac:dyDescent="0.25">
      <c r="A58" s="66" t="s">
        <v>165</v>
      </c>
      <c r="B58" s="167"/>
      <c r="C58" s="254">
        <v>0</v>
      </c>
      <c r="D58" s="205">
        <v>0</v>
      </c>
      <c r="E58" s="182"/>
      <c r="F58" s="346"/>
      <c r="G58" s="360"/>
      <c r="H58" s="95"/>
      <c r="I58" s="443">
        <f>SUM(C58+'Oct Report'!I58)</f>
        <v>0</v>
      </c>
      <c r="J58" s="569">
        <f>SUM(D58+'Oct Report'!J58)</f>
        <v>0</v>
      </c>
      <c r="K58" s="271"/>
      <c r="L58" s="268"/>
      <c r="M58" s="306"/>
    </row>
    <row r="59" spans="1:13" ht="16.5" thickBot="1" x14ac:dyDescent="0.3">
      <c r="A59" s="67" t="s">
        <v>34</v>
      </c>
      <c r="B59" s="164"/>
      <c r="C59" s="241">
        <f>SUM(C45:C57)</f>
        <v>125</v>
      </c>
      <c r="D59" s="82">
        <f>SUM(D45:D57)</f>
        <v>53096.869999999995</v>
      </c>
      <c r="E59" s="154"/>
      <c r="F59" s="246">
        <f>SUM(F45:F57)</f>
        <v>177</v>
      </c>
      <c r="G59" s="83">
        <f>SUM(G45:G57)</f>
        <v>66002.78</v>
      </c>
      <c r="H59" s="164"/>
      <c r="I59" s="241">
        <f>SUM(I45:I57)</f>
        <v>850</v>
      </c>
      <c r="J59" s="82">
        <f>SUM(J45:J57)</f>
        <v>528406.35</v>
      </c>
      <c r="K59" s="151"/>
      <c r="L59" s="246">
        <f>SUM(L45:L57)</f>
        <v>1012</v>
      </c>
      <c r="M59" s="256">
        <f>SUM(M45:M57)</f>
        <v>452941.14</v>
      </c>
    </row>
    <row r="60" spans="1:13" ht="15.75" thickBot="1" x14ac:dyDescent="0.25">
      <c r="A60" s="45"/>
      <c r="B60" s="45"/>
      <c r="C60" s="242"/>
      <c r="D60" s="45"/>
      <c r="E60" s="155"/>
      <c r="F60" s="242"/>
      <c r="G60" s="45"/>
      <c r="H60" s="155"/>
      <c r="I60" s="242"/>
      <c r="J60" s="45"/>
      <c r="K60" s="45"/>
      <c r="L60" s="242"/>
      <c r="M60" s="45"/>
    </row>
    <row r="61" spans="1:13" ht="16.5" thickBot="1" x14ac:dyDescent="0.3">
      <c r="A61" s="68" t="s">
        <v>24</v>
      </c>
      <c r="B61" s="162"/>
      <c r="C61" s="243">
        <f>SUM(C42+C59)</f>
        <v>537</v>
      </c>
      <c r="D61" s="83">
        <f>SUM(D42+D59)</f>
        <v>247483.1</v>
      </c>
      <c r="E61" s="156"/>
      <c r="F61" s="250">
        <f>SUM(F42+F59)</f>
        <v>462</v>
      </c>
      <c r="G61" s="85">
        <f>SUM(G42+G59)</f>
        <v>150524.82999999999</v>
      </c>
      <c r="H61" s="166"/>
      <c r="I61" s="243">
        <f>SUM(I42+I59)</f>
        <v>3508</v>
      </c>
      <c r="J61" s="83">
        <f>SUM(J42+J59)</f>
        <v>1459325.9300000002</v>
      </c>
      <c r="K61" s="156"/>
      <c r="L61" s="250">
        <f>SUM(L42+L59)</f>
        <v>2973</v>
      </c>
      <c r="M61" s="86">
        <f>SUM(M42+M59)</f>
        <v>1212102.48</v>
      </c>
    </row>
    <row r="62" spans="1:13" ht="15" x14ac:dyDescent="0.2">
      <c r="A62" s="45"/>
      <c r="B62" s="45"/>
      <c r="C62" s="45"/>
      <c r="D62" s="45"/>
      <c r="E62" s="45"/>
      <c r="F62" s="45"/>
      <c r="G62" s="45"/>
      <c r="H62" s="45"/>
      <c r="I62" s="45"/>
      <c r="J62" s="45"/>
      <c r="K62" s="45"/>
      <c r="L62" s="45"/>
      <c r="M62" s="45"/>
    </row>
    <row r="63" spans="1:13" ht="15" x14ac:dyDescent="0.2">
      <c r="A63" s="69" t="s">
        <v>46</v>
      </c>
      <c r="B63" s="69"/>
      <c r="C63" s="69"/>
      <c r="D63" s="69"/>
      <c r="E63" s="69"/>
      <c r="F63" s="69"/>
      <c r="G63" s="69"/>
      <c r="H63" s="69"/>
      <c r="I63" s="69"/>
      <c r="J63" s="69"/>
      <c r="K63" s="45"/>
      <c r="L63" s="45"/>
      <c r="M63" s="45"/>
    </row>
    <row r="64" spans="1:13" ht="15" x14ac:dyDescent="0.2">
      <c r="A64" s="69" t="s">
        <v>3514</v>
      </c>
      <c r="B64" s="69"/>
      <c r="C64" s="69"/>
      <c r="D64" s="69"/>
      <c r="E64" s="69"/>
      <c r="F64" s="69"/>
      <c r="G64" s="69"/>
      <c r="H64" s="69"/>
      <c r="I64" s="69"/>
      <c r="J64" s="69"/>
      <c r="K64" s="45"/>
      <c r="L64" s="45"/>
      <c r="M64" s="45"/>
    </row>
    <row r="65" spans="1:13" ht="15" x14ac:dyDescent="0.2">
      <c r="A65" s="69" t="s">
        <v>63</v>
      </c>
      <c r="B65" s="69"/>
      <c r="C65" s="69"/>
      <c r="D65" s="69"/>
      <c r="E65" s="69"/>
      <c r="F65" s="69"/>
      <c r="G65" s="69"/>
      <c r="H65" s="69"/>
      <c r="I65" s="69"/>
      <c r="J65" s="69"/>
      <c r="K65" s="45"/>
      <c r="L65" s="45"/>
      <c r="M65"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50" orientation="portrait" verticalDpi="300" r:id="rId1"/>
  <ignoredErrors>
    <ignoredError sqref="G28"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12C7-EAE8-4318-B466-8E8DEF1D7037}">
  <dimension ref="A1:AF175"/>
  <sheetViews>
    <sheetView topLeftCell="J1" workbookViewId="0">
      <selection activeCell="F124" sqref="F124"/>
    </sheetView>
  </sheetViews>
  <sheetFormatPr defaultColWidth="9.140625" defaultRowHeight="15" outlineLevelRow="2" x14ac:dyDescent="0.25"/>
  <cols>
    <col min="1" max="1" width="24.42578125" style="616" customWidth="1"/>
    <col min="2" max="2" width="24.28515625" style="616" customWidth="1"/>
    <col min="3" max="3" width="17.85546875" style="616" customWidth="1"/>
    <col min="4" max="4" width="25.85546875" style="616" bestFit="1" customWidth="1"/>
    <col min="5" max="5" width="13.28515625" style="616" customWidth="1"/>
    <col min="6" max="6" width="77.28515625" style="616" customWidth="1"/>
    <col min="7" max="7" width="27.28515625" style="616" bestFit="1" customWidth="1"/>
    <col min="8" max="8" width="15.140625" style="618" customWidth="1"/>
    <col min="9" max="10" width="13.7109375" style="618" customWidth="1"/>
    <col min="11" max="11" width="18.140625" style="726" customWidth="1"/>
    <col min="12" max="13" width="13.7109375" style="616" customWidth="1"/>
    <col min="14" max="14" width="22" style="619" customWidth="1"/>
    <col min="15" max="15" width="20.5703125" style="620" customWidth="1"/>
    <col min="16" max="16" width="10.7109375" style="616" customWidth="1"/>
    <col min="17" max="19" width="18.42578125" style="616" customWidth="1"/>
    <col min="20" max="20" width="18" style="616" customWidth="1"/>
    <col min="21" max="16384" width="9.140625" style="616"/>
  </cols>
  <sheetData>
    <row r="1" spans="1:32" ht="38.25" x14ac:dyDescent="0.25">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614" t="s">
        <v>65</v>
      </c>
      <c r="O1" s="615" t="s">
        <v>66</v>
      </c>
      <c r="P1" s="563"/>
    </row>
    <row r="2" spans="1:32" ht="38.25" customHeight="1" outlineLevel="2" x14ac:dyDescent="0.25">
      <c r="A2" s="463" t="s">
        <v>67</v>
      </c>
      <c r="B2" s="463" t="s">
        <v>2995</v>
      </c>
      <c r="C2" s="463" t="s">
        <v>68</v>
      </c>
      <c r="D2" s="463"/>
      <c r="E2" s="463"/>
      <c r="F2" s="463" t="s">
        <v>2996</v>
      </c>
      <c r="G2" s="463" t="s">
        <v>2997</v>
      </c>
      <c r="H2" s="585">
        <v>690000</v>
      </c>
      <c r="I2" s="463">
        <v>0</v>
      </c>
      <c r="J2" s="585"/>
      <c r="K2" s="689"/>
      <c r="L2" s="463" t="s">
        <v>2998</v>
      </c>
      <c r="M2" s="463"/>
      <c r="N2" s="398"/>
      <c r="O2" s="415">
        <f t="shared" ref="O2" si="0">IF((J2+K2)&gt;0,(J2+K2)-N2,0)</f>
        <v>0</v>
      </c>
      <c r="P2" s="563"/>
      <c r="R2" s="787" t="s">
        <v>175</v>
      </c>
      <c r="S2" s="819"/>
      <c r="T2" s="819"/>
      <c r="U2" s="819"/>
      <c r="V2" s="819"/>
      <c r="W2" s="819"/>
      <c r="X2" s="819"/>
      <c r="Y2" s="819"/>
      <c r="Z2" s="819"/>
      <c r="AA2" s="819"/>
      <c r="AB2" s="819"/>
      <c r="AC2" s="819"/>
      <c r="AD2" s="819"/>
      <c r="AE2" s="819"/>
      <c r="AF2" s="818"/>
    </row>
    <row r="3" spans="1:32" ht="38.25" customHeight="1" outlineLevel="2" x14ac:dyDescent="0.25">
      <c r="A3" s="463" t="s">
        <v>67</v>
      </c>
      <c r="B3" s="463" t="s">
        <v>2999</v>
      </c>
      <c r="C3" s="463" t="s">
        <v>68</v>
      </c>
      <c r="D3" s="463"/>
      <c r="E3" s="463"/>
      <c r="F3" s="463" t="s">
        <v>3000</v>
      </c>
      <c r="G3" s="463" t="s">
        <v>3001</v>
      </c>
      <c r="H3" s="585">
        <v>129810</v>
      </c>
      <c r="I3" s="463">
        <v>0</v>
      </c>
      <c r="J3" s="585"/>
      <c r="K3" s="689"/>
      <c r="L3" s="463" t="s">
        <v>3002</v>
      </c>
      <c r="M3" s="463"/>
      <c r="N3" s="398">
        <f t="shared" ref="N3:N67" si="1">SUM(H3:I3)</f>
        <v>129810</v>
      </c>
      <c r="O3" s="415">
        <f t="shared" ref="O3:O67" si="2">IF((J3+K3)&gt;0,(J3+K3)-N3,0)</f>
        <v>0</v>
      </c>
      <c r="P3" s="563"/>
      <c r="R3" s="787" t="s">
        <v>142</v>
      </c>
      <c r="S3" s="818"/>
      <c r="T3" s="787" t="s">
        <v>145</v>
      </c>
      <c r="U3" s="819"/>
      <c r="V3" s="818"/>
      <c r="W3" s="787" t="s">
        <v>146</v>
      </c>
      <c r="X3" s="818"/>
      <c r="Y3" s="787" t="s">
        <v>147</v>
      </c>
      <c r="Z3" s="818"/>
      <c r="AA3" s="463" t="s">
        <v>148</v>
      </c>
      <c r="AB3" s="463" t="s">
        <v>149</v>
      </c>
      <c r="AC3" s="787" t="s">
        <v>150</v>
      </c>
      <c r="AD3" s="818"/>
      <c r="AE3" s="787" t="s">
        <v>151</v>
      </c>
      <c r="AF3" s="818"/>
    </row>
    <row r="4" spans="1:32" ht="38.25" customHeight="1" outlineLevel="2" x14ac:dyDescent="0.25">
      <c r="A4" s="463" t="s">
        <v>67</v>
      </c>
      <c r="B4" s="463" t="s">
        <v>3003</v>
      </c>
      <c r="C4" s="463" t="s">
        <v>68</v>
      </c>
      <c r="D4" s="463"/>
      <c r="E4" s="463"/>
      <c r="F4" s="463" t="s">
        <v>3004</v>
      </c>
      <c r="G4" s="463" t="s">
        <v>3005</v>
      </c>
      <c r="H4" s="585">
        <v>307453</v>
      </c>
      <c r="I4" s="463">
        <v>0</v>
      </c>
      <c r="J4" s="585"/>
      <c r="K4" s="689"/>
      <c r="L4" s="463" t="s">
        <v>3006</v>
      </c>
      <c r="M4" s="463" t="s">
        <v>131</v>
      </c>
      <c r="N4" s="398">
        <f t="shared" si="1"/>
        <v>307453</v>
      </c>
      <c r="O4" s="415">
        <f t="shared" si="2"/>
        <v>0</v>
      </c>
      <c r="P4" s="563"/>
      <c r="R4" s="787" t="s">
        <v>3007</v>
      </c>
      <c r="S4" s="818"/>
      <c r="T4" s="787" t="s">
        <v>3008</v>
      </c>
      <c r="U4" s="819"/>
      <c r="V4" s="818"/>
      <c r="W4" s="787" t="s">
        <v>1183</v>
      </c>
      <c r="X4" s="818"/>
      <c r="Y4" s="787" t="s">
        <v>2134</v>
      </c>
      <c r="Z4" s="818"/>
      <c r="AA4" s="463"/>
      <c r="AB4" s="463"/>
      <c r="AC4" s="787"/>
      <c r="AD4" s="818"/>
      <c r="AE4" s="787" t="s">
        <v>3009</v>
      </c>
      <c r="AF4" s="818"/>
    </row>
    <row r="5" spans="1:32" ht="38.25" customHeight="1" outlineLevel="2" x14ac:dyDescent="0.25">
      <c r="A5" s="463" t="s">
        <v>67</v>
      </c>
      <c r="B5" s="463" t="s">
        <v>3010</v>
      </c>
      <c r="C5" s="463" t="s">
        <v>68</v>
      </c>
      <c r="D5" s="463"/>
      <c r="E5" s="463"/>
      <c r="F5" s="463" t="s">
        <v>3011</v>
      </c>
      <c r="G5" s="463" t="s">
        <v>3012</v>
      </c>
      <c r="H5" s="463">
        <v>629887</v>
      </c>
      <c r="I5" s="463">
        <v>0</v>
      </c>
      <c r="J5" s="585"/>
      <c r="K5" s="689"/>
      <c r="L5" s="463" t="s">
        <v>3009</v>
      </c>
      <c r="M5" s="463"/>
      <c r="N5" s="398">
        <f t="shared" si="1"/>
        <v>629887</v>
      </c>
      <c r="O5" s="415">
        <f t="shared" si="2"/>
        <v>0</v>
      </c>
      <c r="P5" s="563"/>
    </row>
    <row r="6" spans="1:32" ht="38.25" customHeight="1" outlineLevel="2" x14ac:dyDescent="0.25">
      <c r="A6" s="463" t="s">
        <v>67</v>
      </c>
      <c r="B6" s="463" t="s">
        <v>3013</v>
      </c>
      <c r="C6" s="463" t="s">
        <v>68</v>
      </c>
      <c r="D6" s="463"/>
      <c r="E6" s="463"/>
      <c r="F6" s="463" t="s">
        <v>3014</v>
      </c>
      <c r="G6" s="463" t="s">
        <v>69</v>
      </c>
      <c r="H6" s="463">
        <v>55000</v>
      </c>
      <c r="I6" s="463">
        <v>0</v>
      </c>
      <c r="J6" s="585"/>
      <c r="K6" s="689"/>
      <c r="L6" s="463" t="s">
        <v>3015</v>
      </c>
      <c r="M6" s="463" t="s">
        <v>131</v>
      </c>
      <c r="N6" s="398">
        <f t="shared" si="1"/>
        <v>55000</v>
      </c>
      <c r="O6" s="415">
        <f t="shared" si="2"/>
        <v>0</v>
      </c>
      <c r="P6" s="563"/>
    </row>
    <row r="7" spans="1:32" ht="38.25" customHeight="1" outlineLevel="2" x14ac:dyDescent="0.25">
      <c r="A7" s="463" t="s">
        <v>67</v>
      </c>
      <c r="B7" s="463" t="s">
        <v>3016</v>
      </c>
      <c r="C7" s="463" t="s">
        <v>68</v>
      </c>
      <c r="D7" s="463"/>
      <c r="E7" s="463"/>
      <c r="F7" s="463" t="s">
        <v>3017</v>
      </c>
      <c r="G7" s="463" t="s">
        <v>70</v>
      </c>
      <c r="H7" s="463">
        <v>1290983</v>
      </c>
      <c r="I7" s="463">
        <v>0</v>
      </c>
      <c r="J7" s="585"/>
      <c r="K7" s="689"/>
      <c r="L7" s="463" t="s">
        <v>3018</v>
      </c>
      <c r="M7" s="463"/>
      <c r="N7" s="398">
        <f t="shared" si="1"/>
        <v>1290983</v>
      </c>
      <c r="O7" s="415">
        <f t="shared" si="2"/>
        <v>0</v>
      </c>
      <c r="P7" s="563"/>
    </row>
    <row r="8" spans="1:32" ht="38.25" customHeight="1" outlineLevel="2" x14ac:dyDescent="0.25">
      <c r="A8" s="463" t="s">
        <v>67</v>
      </c>
      <c r="B8" s="463" t="s">
        <v>3019</v>
      </c>
      <c r="C8" s="463" t="s">
        <v>71</v>
      </c>
      <c r="D8" s="463"/>
      <c r="E8" s="463"/>
      <c r="F8" s="463" t="s">
        <v>3020</v>
      </c>
      <c r="G8" s="463" t="s">
        <v>3021</v>
      </c>
      <c r="H8" s="463">
        <v>46819.81</v>
      </c>
      <c r="I8" s="463">
        <v>0</v>
      </c>
      <c r="J8" s="585"/>
      <c r="K8" s="689"/>
      <c r="L8" s="463" t="s">
        <v>3022</v>
      </c>
      <c r="M8" s="463"/>
      <c r="N8" s="398">
        <f t="shared" si="1"/>
        <v>46819.81</v>
      </c>
      <c r="O8" s="415">
        <f t="shared" si="2"/>
        <v>0</v>
      </c>
      <c r="P8" s="563"/>
    </row>
    <row r="9" spans="1:32" ht="38.25" customHeight="1" outlineLevel="2" x14ac:dyDescent="0.25">
      <c r="A9" s="463" t="s">
        <v>67</v>
      </c>
      <c r="B9" s="463" t="s">
        <v>3023</v>
      </c>
      <c r="C9" s="463" t="s">
        <v>71</v>
      </c>
      <c r="D9" s="463"/>
      <c r="E9" s="463"/>
      <c r="F9" s="463" t="s">
        <v>3024</v>
      </c>
      <c r="G9" s="463" t="s">
        <v>72</v>
      </c>
      <c r="H9" s="463">
        <v>11000</v>
      </c>
      <c r="I9" s="463">
        <v>0</v>
      </c>
      <c r="J9" s="585"/>
      <c r="K9" s="689"/>
      <c r="L9" s="463" t="s">
        <v>3025</v>
      </c>
      <c r="M9" s="463"/>
      <c r="N9" s="398">
        <f t="shared" si="1"/>
        <v>11000</v>
      </c>
      <c r="O9" s="415">
        <f t="shared" si="2"/>
        <v>0</v>
      </c>
      <c r="P9" s="563"/>
    </row>
    <row r="10" spans="1:32" ht="38.25" customHeight="1" outlineLevel="2" x14ac:dyDescent="0.25">
      <c r="A10" s="463" t="s">
        <v>67</v>
      </c>
      <c r="B10" s="463" t="s">
        <v>3026</v>
      </c>
      <c r="C10" s="463" t="s">
        <v>71</v>
      </c>
      <c r="D10" s="463"/>
      <c r="E10" s="463"/>
      <c r="F10" s="463" t="s">
        <v>3027</v>
      </c>
      <c r="G10" s="463" t="s">
        <v>72</v>
      </c>
      <c r="H10" s="463">
        <v>11000</v>
      </c>
      <c r="I10" s="463">
        <v>0</v>
      </c>
      <c r="J10" s="585"/>
      <c r="K10" s="689"/>
      <c r="L10" s="463" t="s">
        <v>846</v>
      </c>
      <c r="M10" s="463"/>
      <c r="N10" s="398">
        <f t="shared" si="1"/>
        <v>11000</v>
      </c>
      <c r="O10" s="415">
        <f t="shared" si="2"/>
        <v>0</v>
      </c>
      <c r="P10" s="563"/>
    </row>
    <row r="11" spans="1:32" ht="38.25" customHeight="1" outlineLevel="2" x14ac:dyDescent="0.25">
      <c r="A11" s="463" t="s">
        <v>67</v>
      </c>
      <c r="B11" s="463" t="s">
        <v>3028</v>
      </c>
      <c r="C11" s="463" t="s">
        <v>71</v>
      </c>
      <c r="D11" s="463"/>
      <c r="E11" s="463"/>
      <c r="F11" s="463" t="s">
        <v>3029</v>
      </c>
      <c r="G11" s="463" t="s">
        <v>72</v>
      </c>
      <c r="H11" s="463">
        <v>11000</v>
      </c>
      <c r="I11" s="463">
        <v>0</v>
      </c>
      <c r="J11" s="585"/>
      <c r="K11" s="689"/>
      <c r="L11" s="463" t="s">
        <v>3030</v>
      </c>
      <c r="M11" s="463"/>
      <c r="N11" s="398">
        <f t="shared" si="1"/>
        <v>11000</v>
      </c>
      <c r="O11" s="415">
        <f t="shared" si="2"/>
        <v>0</v>
      </c>
      <c r="P11" s="563"/>
    </row>
    <row r="12" spans="1:32" ht="38.25" customHeight="1" outlineLevel="2" x14ac:dyDescent="0.25">
      <c r="A12" s="463" t="s">
        <v>67</v>
      </c>
      <c r="B12" s="463" t="s">
        <v>3031</v>
      </c>
      <c r="C12" s="463" t="s">
        <v>71</v>
      </c>
      <c r="D12" s="463"/>
      <c r="E12" s="463"/>
      <c r="F12" s="463" t="s">
        <v>3032</v>
      </c>
      <c r="G12" s="463" t="s">
        <v>72</v>
      </c>
      <c r="H12" s="463">
        <v>11000</v>
      </c>
      <c r="I12" s="463">
        <v>0</v>
      </c>
      <c r="J12" s="585"/>
      <c r="K12" s="689"/>
      <c r="L12" s="463" t="s">
        <v>3033</v>
      </c>
      <c r="M12" s="463"/>
      <c r="N12" s="398">
        <f t="shared" si="1"/>
        <v>11000</v>
      </c>
      <c r="O12" s="415">
        <f t="shared" si="2"/>
        <v>0</v>
      </c>
      <c r="P12" s="563"/>
    </row>
    <row r="13" spans="1:32" ht="38.25" customHeight="1" outlineLevel="2" x14ac:dyDescent="0.25">
      <c r="A13" s="463" t="s">
        <v>67</v>
      </c>
      <c r="B13" s="463" t="s">
        <v>3034</v>
      </c>
      <c r="C13" s="463" t="s">
        <v>71</v>
      </c>
      <c r="D13" s="463"/>
      <c r="E13" s="463"/>
      <c r="F13" s="463" t="s">
        <v>3035</v>
      </c>
      <c r="G13" s="463" t="s">
        <v>72</v>
      </c>
      <c r="H13" s="463">
        <v>11000</v>
      </c>
      <c r="I13" s="463">
        <v>0</v>
      </c>
      <c r="J13" s="585"/>
      <c r="K13" s="689"/>
      <c r="L13" s="463" t="s">
        <v>3036</v>
      </c>
      <c r="M13" s="463"/>
      <c r="N13" s="398">
        <f t="shared" si="1"/>
        <v>11000</v>
      </c>
      <c r="O13" s="415">
        <f t="shared" si="2"/>
        <v>0</v>
      </c>
      <c r="P13" s="563"/>
    </row>
    <row r="14" spans="1:32" ht="38.25" customHeight="1" outlineLevel="2" x14ac:dyDescent="0.25">
      <c r="A14" s="463" t="s">
        <v>67</v>
      </c>
      <c r="B14" s="628" t="s">
        <v>3037</v>
      </c>
      <c r="C14" s="463" t="s">
        <v>71</v>
      </c>
      <c r="D14" s="463" t="s">
        <v>77</v>
      </c>
      <c r="E14" s="463"/>
      <c r="F14" s="463" t="s">
        <v>3038</v>
      </c>
      <c r="G14" s="463" t="s">
        <v>2253</v>
      </c>
      <c r="H14" s="463">
        <v>286000</v>
      </c>
      <c r="I14" s="463">
        <v>0</v>
      </c>
      <c r="J14" s="585"/>
      <c r="K14" s="689"/>
      <c r="L14" s="463" t="s">
        <v>3039</v>
      </c>
      <c r="M14" s="463"/>
      <c r="N14" s="398">
        <f t="shared" si="1"/>
        <v>286000</v>
      </c>
      <c r="O14" s="415">
        <f t="shared" si="2"/>
        <v>0</v>
      </c>
      <c r="P14" s="563"/>
    </row>
    <row r="15" spans="1:32" ht="38.25" customHeight="1" outlineLevel="1" x14ac:dyDescent="0.25">
      <c r="A15" s="551" t="s">
        <v>94</v>
      </c>
      <c r="B15" s="551">
        <f>COUNTA(B2:B14)</f>
        <v>13</v>
      </c>
      <c r="C15" s="551"/>
      <c r="D15" s="551"/>
      <c r="E15" s="551"/>
      <c r="F15" s="551"/>
      <c r="G15" s="551"/>
      <c r="H15" s="551">
        <f>SUBTOTAL(9,H2:H14)</f>
        <v>3490952.81</v>
      </c>
      <c r="I15" s="551">
        <f>SUBTOTAL(9,I2:I14)</f>
        <v>0</v>
      </c>
      <c r="J15" s="621">
        <f>SUBTOTAL(9,J2:J14)</f>
        <v>0</v>
      </c>
      <c r="K15" s="723">
        <f>SUBTOTAL(9,K2:K14)</f>
        <v>0</v>
      </c>
      <c r="L15" s="551"/>
      <c r="M15" s="551"/>
      <c r="N15" s="622">
        <f>SUBTOTAL(9,N2:N14)</f>
        <v>2800952.81</v>
      </c>
      <c r="O15" s="622">
        <f>SUBTOTAL(9,O2:O14)</f>
        <v>0</v>
      </c>
      <c r="P15" s="563"/>
    </row>
    <row r="16" spans="1:32" ht="38.25" customHeight="1" outlineLevel="2" x14ac:dyDescent="0.25">
      <c r="A16" s="463" t="s">
        <v>75</v>
      </c>
      <c r="B16" s="463" t="s">
        <v>2273</v>
      </c>
      <c r="C16" s="463"/>
      <c r="D16" s="463" t="s">
        <v>76</v>
      </c>
      <c r="E16" s="463"/>
      <c r="F16" s="463" t="s">
        <v>2274</v>
      </c>
      <c r="G16" s="463" t="s">
        <v>69</v>
      </c>
      <c r="H16" s="463">
        <v>7000</v>
      </c>
      <c r="I16" s="463">
        <v>0</v>
      </c>
      <c r="J16" s="585"/>
      <c r="K16" s="689"/>
      <c r="L16" s="463" t="s">
        <v>2275</v>
      </c>
      <c r="M16" s="463"/>
      <c r="N16" s="398">
        <f t="shared" si="1"/>
        <v>7000</v>
      </c>
      <c r="O16" s="415">
        <f t="shared" si="2"/>
        <v>0</v>
      </c>
      <c r="P16" s="563"/>
    </row>
    <row r="17" spans="1:16" ht="25.5" customHeight="1" outlineLevel="2" x14ac:dyDescent="0.25">
      <c r="A17" s="463" t="s">
        <v>75</v>
      </c>
      <c r="B17" s="463" t="s">
        <v>3040</v>
      </c>
      <c r="C17" s="463"/>
      <c r="D17" s="463" t="s">
        <v>76</v>
      </c>
      <c r="E17" s="463"/>
      <c r="F17" s="463" t="s">
        <v>3041</v>
      </c>
      <c r="G17" s="463" t="s">
        <v>82</v>
      </c>
      <c r="H17" s="463">
        <v>25000</v>
      </c>
      <c r="I17" s="463">
        <v>0</v>
      </c>
      <c r="J17" s="585"/>
      <c r="K17" s="689"/>
      <c r="L17" s="463" t="s">
        <v>3042</v>
      </c>
      <c r="M17" s="463"/>
      <c r="N17" s="398">
        <f t="shared" si="1"/>
        <v>25000</v>
      </c>
      <c r="O17" s="415">
        <f t="shared" si="2"/>
        <v>0</v>
      </c>
      <c r="P17" s="563"/>
    </row>
    <row r="18" spans="1:16" ht="25.5" customHeight="1" outlineLevel="2" x14ac:dyDescent="0.25">
      <c r="A18" s="463" t="s">
        <v>75</v>
      </c>
      <c r="B18" s="463" t="s">
        <v>3043</v>
      </c>
      <c r="C18" s="463"/>
      <c r="D18" s="463" t="s">
        <v>76</v>
      </c>
      <c r="E18" s="463"/>
      <c r="F18" s="463" t="s">
        <v>3044</v>
      </c>
      <c r="G18" s="463" t="s">
        <v>69</v>
      </c>
      <c r="H18" s="463">
        <v>10000</v>
      </c>
      <c r="I18" s="463">
        <v>0</v>
      </c>
      <c r="J18" s="585"/>
      <c r="K18" s="689"/>
      <c r="L18" s="463" t="s">
        <v>3045</v>
      </c>
      <c r="M18" s="463"/>
      <c r="N18" s="398">
        <f t="shared" si="1"/>
        <v>10000</v>
      </c>
      <c r="O18" s="415">
        <f t="shared" si="2"/>
        <v>0</v>
      </c>
      <c r="P18" s="563"/>
    </row>
    <row r="19" spans="1:16" ht="38.25" customHeight="1" outlineLevel="2" x14ac:dyDescent="0.25">
      <c r="A19" s="463" t="s">
        <v>75</v>
      </c>
      <c r="B19" s="463" t="s">
        <v>3046</v>
      </c>
      <c r="C19" s="463"/>
      <c r="D19" s="463" t="s">
        <v>76</v>
      </c>
      <c r="E19" s="463"/>
      <c r="F19" s="463" t="s">
        <v>3047</v>
      </c>
      <c r="G19" s="463" t="s">
        <v>2285</v>
      </c>
      <c r="H19" s="463">
        <v>1831.08</v>
      </c>
      <c r="I19" s="463">
        <v>0</v>
      </c>
      <c r="J19" s="585"/>
      <c r="K19" s="689"/>
      <c r="L19" s="463" t="s">
        <v>3048</v>
      </c>
      <c r="M19" s="463"/>
      <c r="N19" s="398">
        <f t="shared" si="1"/>
        <v>1831.08</v>
      </c>
      <c r="O19" s="415">
        <f t="shared" si="2"/>
        <v>0</v>
      </c>
      <c r="P19" s="563"/>
    </row>
    <row r="20" spans="1:16" ht="38.25" customHeight="1" outlineLevel="2" x14ac:dyDescent="0.25">
      <c r="A20" s="463" t="s">
        <v>75</v>
      </c>
      <c r="B20" s="463" t="s">
        <v>3049</v>
      </c>
      <c r="C20" s="463"/>
      <c r="D20" s="463" t="s">
        <v>76</v>
      </c>
      <c r="E20" s="463"/>
      <c r="F20" s="463" t="s">
        <v>3050</v>
      </c>
      <c r="G20" s="463" t="s">
        <v>3051</v>
      </c>
      <c r="H20" s="463">
        <v>27000</v>
      </c>
      <c r="I20" s="463">
        <v>0</v>
      </c>
      <c r="J20" s="585"/>
      <c r="K20" s="689"/>
      <c r="L20" s="463" t="s">
        <v>3052</v>
      </c>
      <c r="M20" s="463"/>
      <c r="N20" s="398">
        <f t="shared" si="1"/>
        <v>27000</v>
      </c>
      <c r="O20" s="415">
        <f t="shared" si="2"/>
        <v>0</v>
      </c>
      <c r="P20" s="563"/>
    </row>
    <row r="21" spans="1:16" ht="38.25" customHeight="1" outlineLevel="2" x14ac:dyDescent="0.25">
      <c r="A21" s="463" t="s">
        <v>75</v>
      </c>
      <c r="B21" s="463" t="s">
        <v>3053</v>
      </c>
      <c r="C21" s="463"/>
      <c r="D21" s="463" t="s">
        <v>76</v>
      </c>
      <c r="E21" s="463"/>
      <c r="F21" s="463" t="s">
        <v>3054</v>
      </c>
      <c r="G21" s="463" t="s">
        <v>3055</v>
      </c>
      <c r="H21" s="463">
        <v>185000</v>
      </c>
      <c r="I21" s="463">
        <v>0</v>
      </c>
      <c r="J21" s="585"/>
      <c r="K21" s="689"/>
      <c r="L21" s="463" t="s">
        <v>3056</v>
      </c>
      <c r="M21" s="463"/>
      <c r="N21" s="398">
        <f t="shared" si="1"/>
        <v>185000</v>
      </c>
      <c r="O21" s="415">
        <f t="shared" si="2"/>
        <v>0</v>
      </c>
      <c r="P21" s="563"/>
    </row>
    <row r="22" spans="1:16" ht="25.5" customHeight="1" outlineLevel="2" x14ac:dyDescent="0.25">
      <c r="A22" s="463" t="s">
        <v>75</v>
      </c>
      <c r="B22" s="463" t="s">
        <v>3057</v>
      </c>
      <c r="C22" s="463"/>
      <c r="D22" s="463" t="s">
        <v>76</v>
      </c>
      <c r="E22" s="463"/>
      <c r="F22" s="463" t="s">
        <v>3058</v>
      </c>
      <c r="G22" s="463" t="s">
        <v>69</v>
      </c>
      <c r="H22" s="463">
        <v>76550</v>
      </c>
      <c r="I22" s="463">
        <v>0</v>
      </c>
      <c r="J22" s="585"/>
      <c r="K22" s="689"/>
      <c r="L22" s="463" t="s">
        <v>3059</v>
      </c>
      <c r="M22" s="463"/>
      <c r="N22" s="398">
        <f t="shared" si="1"/>
        <v>76550</v>
      </c>
      <c r="O22" s="415">
        <f t="shared" si="2"/>
        <v>0</v>
      </c>
      <c r="P22" s="563"/>
    </row>
    <row r="23" spans="1:16" ht="25.5" customHeight="1" outlineLevel="2" x14ac:dyDescent="0.25">
      <c r="A23" s="463" t="s">
        <v>75</v>
      </c>
      <c r="B23" s="463" t="s">
        <v>3060</v>
      </c>
      <c r="C23" s="463"/>
      <c r="D23" s="463" t="s">
        <v>76</v>
      </c>
      <c r="E23" s="463"/>
      <c r="F23" s="463" t="s">
        <v>3061</v>
      </c>
      <c r="G23" s="463" t="s">
        <v>69</v>
      </c>
      <c r="H23" s="463">
        <v>75000</v>
      </c>
      <c r="I23" s="463">
        <v>0</v>
      </c>
      <c r="J23" s="585"/>
      <c r="K23" s="689"/>
      <c r="L23" s="463" t="s">
        <v>3062</v>
      </c>
      <c r="M23" s="463"/>
      <c r="N23" s="398">
        <f t="shared" si="1"/>
        <v>75000</v>
      </c>
      <c r="O23" s="415">
        <f t="shared" si="2"/>
        <v>0</v>
      </c>
      <c r="P23" s="563"/>
    </row>
    <row r="24" spans="1:16" ht="25.5" customHeight="1" outlineLevel="2" x14ac:dyDescent="0.25">
      <c r="A24" s="463" t="s">
        <v>75</v>
      </c>
      <c r="B24" s="463" t="s">
        <v>3063</v>
      </c>
      <c r="C24" s="463"/>
      <c r="D24" s="463" t="s">
        <v>76</v>
      </c>
      <c r="E24" s="463"/>
      <c r="F24" s="463" t="s">
        <v>3064</v>
      </c>
      <c r="G24" s="463" t="s">
        <v>3065</v>
      </c>
      <c r="H24" s="463">
        <v>17500</v>
      </c>
      <c r="I24" s="463">
        <v>0</v>
      </c>
      <c r="J24" s="585"/>
      <c r="K24" s="689"/>
      <c r="L24" s="463" t="s">
        <v>3066</v>
      </c>
      <c r="M24" s="463"/>
      <c r="N24" s="398">
        <f t="shared" si="1"/>
        <v>17500</v>
      </c>
      <c r="O24" s="415">
        <f t="shared" si="2"/>
        <v>0</v>
      </c>
      <c r="P24" s="563"/>
    </row>
    <row r="25" spans="1:16" ht="38.25" customHeight="1" outlineLevel="2" x14ac:dyDescent="0.25">
      <c r="A25" s="463" t="s">
        <v>75</v>
      </c>
      <c r="B25" s="463" t="s">
        <v>3067</v>
      </c>
      <c r="C25" s="463"/>
      <c r="D25" s="463" t="s">
        <v>76</v>
      </c>
      <c r="E25" s="463"/>
      <c r="F25" s="463" t="s">
        <v>3068</v>
      </c>
      <c r="G25" s="463" t="s">
        <v>69</v>
      </c>
      <c r="H25" s="463">
        <v>800</v>
      </c>
      <c r="I25" s="463">
        <v>0</v>
      </c>
      <c r="J25" s="585"/>
      <c r="K25" s="689"/>
      <c r="L25" s="463" t="s">
        <v>3069</v>
      </c>
      <c r="M25" s="463"/>
      <c r="N25" s="398">
        <f t="shared" si="1"/>
        <v>800</v>
      </c>
      <c r="O25" s="415">
        <f t="shared" si="2"/>
        <v>0</v>
      </c>
      <c r="P25" s="563"/>
    </row>
    <row r="26" spans="1:16" ht="25.5" customHeight="1" outlineLevel="2" x14ac:dyDescent="0.25">
      <c r="A26" s="463" t="s">
        <v>75</v>
      </c>
      <c r="B26" s="463" t="s">
        <v>3070</v>
      </c>
      <c r="C26" s="463"/>
      <c r="D26" s="463" t="s">
        <v>76</v>
      </c>
      <c r="E26" s="463"/>
      <c r="F26" s="463" t="s">
        <v>3071</v>
      </c>
      <c r="G26" s="463" t="s">
        <v>198</v>
      </c>
      <c r="H26" s="463">
        <v>6400</v>
      </c>
      <c r="I26" s="463">
        <v>0</v>
      </c>
      <c r="J26" s="585"/>
      <c r="K26" s="689"/>
      <c r="L26" s="463" t="s">
        <v>3072</v>
      </c>
      <c r="M26" s="463"/>
      <c r="N26" s="398">
        <f t="shared" si="1"/>
        <v>6400</v>
      </c>
      <c r="O26" s="415">
        <f t="shared" si="2"/>
        <v>0</v>
      </c>
      <c r="P26" s="563"/>
    </row>
    <row r="27" spans="1:16" ht="25.5" customHeight="1" outlineLevel="2" x14ac:dyDescent="0.25">
      <c r="A27" s="463" t="s">
        <v>75</v>
      </c>
      <c r="B27" s="463" t="s">
        <v>3073</v>
      </c>
      <c r="C27" s="463"/>
      <c r="D27" s="463" t="s">
        <v>76</v>
      </c>
      <c r="E27" s="463"/>
      <c r="F27" s="463" t="s">
        <v>3074</v>
      </c>
      <c r="G27" s="463" t="s">
        <v>3075</v>
      </c>
      <c r="H27" s="585"/>
      <c r="I27" s="463">
        <v>10119.6</v>
      </c>
      <c r="J27" s="585"/>
      <c r="K27" s="475">
        <v>36152.82</v>
      </c>
      <c r="L27" s="463" t="s">
        <v>3076</v>
      </c>
      <c r="M27" s="463"/>
      <c r="N27" s="398">
        <f t="shared" si="1"/>
        <v>10119.6</v>
      </c>
      <c r="O27" s="415">
        <f t="shared" si="2"/>
        <v>26033.22</v>
      </c>
      <c r="P27" s="563"/>
    </row>
    <row r="28" spans="1:16" ht="25.5" customHeight="1" outlineLevel="2" x14ac:dyDescent="0.25">
      <c r="A28" s="463" t="s">
        <v>75</v>
      </c>
      <c r="B28" s="463" t="s">
        <v>3077</v>
      </c>
      <c r="C28" s="463"/>
      <c r="D28" s="463" t="s">
        <v>77</v>
      </c>
      <c r="E28" s="463"/>
      <c r="F28" s="463" t="s">
        <v>3078</v>
      </c>
      <c r="G28" s="463" t="s">
        <v>79</v>
      </c>
      <c r="H28" s="463">
        <v>23750</v>
      </c>
      <c r="I28" s="463">
        <v>0</v>
      </c>
      <c r="J28" s="585"/>
      <c r="K28" s="689"/>
      <c r="L28" s="463" t="s">
        <v>3079</v>
      </c>
      <c r="M28" s="463"/>
      <c r="N28" s="398">
        <f t="shared" si="1"/>
        <v>23750</v>
      </c>
      <c r="O28" s="415">
        <f t="shared" si="2"/>
        <v>0</v>
      </c>
      <c r="P28" s="563"/>
    </row>
    <row r="29" spans="1:16" ht="25.5" customHeight="1" outlineLevel="2" x14ac:dyDescent="0.25">
      <c r="A29" s="463" t="s">
        <v>75</v>
      </c>
      <c r="B29" s="463" t="s">
        <v>3080</v>
      </c>
      <c r="C29" s="463"/>
      <c r="D29" s="463" t="s">
        <v>77</v>
      </c>
      <c r="E29" s="463"/>
      <c r="F29" s="463" t="s">
        <v>3078</v>
      </c>
      <c r="G29" s="463" t="s">
        <v>79</v>
      </c>
      <c r="H29" s="463">
        <v>23750</v>
      </c>
      <c r="I29" s="463">
        <v>0</v>
      </c>
      <c r="J29" s="585"/>
      <c r="K29" s="689"/>
      <c r="L29" s="463" t="s">
        <v>3081</v>
      </c>
      <c r="M29" s="463"/>
      <c r="N29" s="398">
        <f t="shared" si="1"/>
        <v>23750</v>
      </c>
      <c r="O29" s="415">
        <f t="shared" si="2"/>
        <v>0</v>
      </c>
      <c r="P29" s="563"/>
    </row>
    <row r="30" spans="1:16" ht="25.5" customHeight="1" outlineLevel="2" x14ac:dyDescent="0.25">
      <c r="A30" s="463" t="s">
        <v>75</v>
      </c>
      <c r="B30" s="463" t="s">
        <v>3082</v>
      </c>
      <c r="C30" s="463"/>
      <c r="D30" s="463" t="s">
        <v>77</v>
      </c>
      <c r="E30" s="463"/>
      <c r="F30" s="463" t="s">
        <v>3083</v>
      </c>
      <c r="G30" s="463" t="s">
        <v>190</v>
      </c>
      <c r="H30" s="463">
        <v>6700</v>
      </c>
      <c r="I30" s="463">
        <v>0</v>
      </c>
      <c r="J30" s="585"/>
      <c r="K30" s="689"/>
      <c r="L30" s="463" t="s">
        <v>3084</v>
      </c>
      <c r="M30" s="463"/>
      <c r="N30" s="398">
        <f t="shared" si="1"/>
        <v>6700</v>
      </c>
      <c r="O30" s="415">
        <f t="shared" si="2"/>
        <v>0</v>
      </c>
      <c r="P30" s="563"/>
    </row>
    <row r="31" spans="1:16" ht="38.25" customHeight="1" outlineLevel="2" x14ac:dyDescent="0.25">
      <c r="A31" s="463" t="s">
        <v>75</v>
      </c>
      <c r="B31" s="463" t="s">
        <v>3085</v>
      </c>
      <c r="C31" s="463"/>
      <c r="D31" s="463" t="s">
        <v>77</v>
      </c>
      <c r="E31" s="463"/>
      <c r="F31" s="463" t="s">
        <v>3086</v>
      </c>
      <c r="G31" s="463" t="s">
        <v>190</v>
      </c>
      <c r="H31" s="463">
        <v>9700</v>
      </c>
      <c r="I31" s="463">
        <v>0</v>
      </c>
      <c r="J31" s="585"/>
      <c r="K31" s="689"/>
      <c r="L31" s="463" t="s">
        <v>3087</v>
      </c>
      <c r="M31" s="463"/>
      <c r="N31" s="398">
        <f t="shared" si="1"/>
        <v>9700</v>
      </c>
      <c r="O31" s="415">
        <f t="shared" si="2"/>
        <v>0</v>
      </c>
      <c r="P31" s="563"/>
    </row>
    <row r="32" spans="1:16" ht="25.5" customHeight="1" outlineLevel="2" x14ac:dyDescent="0.25">
      <c r="A32" s="463" t="s">
        <v>75</v>
      </c>
      <c r="B32" s="463" t="s">
        <v>3088</v>
      </c>
      <c r="C32" s="463"/>
      <c r="D32" s="463" t="s">
        <v>77</v>
      </c>
      <c r="E32" s="463"/>
      <c r="F32" s="463" t="s">
        <v>3089</v>
      </c>
      <c r="G32" s="463" t="s">
        <v>134</v>
      </c>
      <c r="H32" s="463">
        <v>25460</v>
      </c>
      <c r="I32" s="463">
        <v>0</v>
      </c>
      <c r="J32" s="585"/>
      <c r="K32" s="689"/>
      <c r="L32" s="463" t="s">
        <v>3090</v>
      </c>
      <c r="M32" s="463"/>
      <c r="N32" s="398">
        <f t="shared" si="1"/>
        <v>25460</v>
      </c>
      <c r="O32" s="415">
        <f t="shared" si="2"/>
        <v>0</v>
      </c>
      <c r="P32" s="563"/>
    </row>
    <row r="33" spans="1:16" ht="25.5" customHeight="1" outlineLevel="2" x14ac:dyDescent="0.25">
      <c r="A33" s="463" t="s">
        <v>75</v>
      </c>
      <c r="B33" s="463" t="s">
        <v>3091</v>
      </c>
      <c r="C33" s="463"/>
      <c r="D33" s="463" t="s">
        <v>77</v>
      </c>
      <c r="E33" s="463"/>
      <c r="F33" s="463" t="s">
        <v>3092</v>
      </c>
      <c r="G33" s="463" t="s">
        <v>134</v>
      </c>
      <c r="H33" s="463">
        <v>25460</v>
      </c>
      <c r="I33" s="463">
        <v>0</v>
      </c>
      <c r="J33" s="585"/>
      <c r="K33" s="689"/>
      <c r="L33" s="463" t="s">
        <v>3093</v>
      </c>
      <c r="M33" s="463"/>
      <c r="N33" s="398">
        <f t="shared" si="1"/>
        <v>25460</v>
      </c>
      <c r="O33" s="415">
        <f t="shared" si="2"/>
        <v>0</v>
      </c>
      <c r="P33" s="563"/>
    </row>
    <row r="34" spans="1:16" ht="25.5" customHeight="1" outlineLevel="2" x14ac:dyDescent="0.25">
      <c r="A34" s="463" t="s">
        <v>75</v>
      </c>
      <c r="B34" s="463" t="s">
        <v>3094</v>
      </c>
      <c r="C34" s="463"/>
      <c r="D34" s="463" t="s">
        <v>77</v>
      </c>
      <c r="E34" s="463"/>
      <c r="F34" s="463" t="s">
        <v>3095</v>
      </c>
      <c r="G34" s="463" t="s">
        <v>3096</v>
      </c>
      <c r="H34" s="463">
        <v>15300</v>
      </c>
      <c r="I34" s="463">
        <v>0</v>
      </c>
      <c r="J34" s="585"/>
      <c r="K34" s="689"/>
      <c r="L34" s="463" t="s">
        <v>3097</v>
      </c>
      <c r="M34" s="463"/>
      <c r="N34" s="398">
        <f t="shared" si="1"/>
        <v>15300</v>
      </c>
      <c r="O34" s="415">
        <f t="shared" si="2"/>
        <v>0</v>
      </c>
      <c r="P34" s="563"/>
    </row>
    <row r="35" spans="1:16" ht="38.25" customHeight="1" outlineLevel="2" x14ac:dyDescent="0.25">
      <c r="A35" s="463" t="s">
        <v>75</v>
      </c>
      <c r="B35" s="463" t="s">
        <v>3098</v>
      </c>
      <c r="C35" s="463"/>
      <c r="D35" s="463" t="s">
        <v>77</v>
      </c>
      <c r="E35" s="463"/>
      <c r="F35" s="463" t="s">
        <v>3099</v>
      </c>
      <c r="G35" s="463" t="s">
        <v>79</v>
      </c>
      <c r="H35" s="463">
        <v>13000</v>
      </c>
      <c r="I35" s="463">
        <v>0</v>
      </c>
      <c r="J35" s="585"/>
      <c r="K35" s="689"/>
      <c r="L35" s="463" t="s">
        <v>3100</v>
      </c>
      <c r="M35" s="463"/>
      <c r="N35" s="398">
        <f t="shared" si="1"/>
        <v>13000</v>
      </c>
      <c r="O35" s="415">
        <f t="shared" si="2"/>
        <v>0</v>
      </c>
      <c r="P35" s="563"/>
    </row>
    <row r="36" spans="1:16" ht="38.25" customHeight="1" outlineLevel="2" x14ac:dyDescent="0.25">
      <c r="A36" s="463" t="s">
        <v>75</v>
      </c>
      <c r="B36" s="463" t="s">
        <v>3101</v>
      </c>
      <c r="C36" s="463"/>
      <c r="D36" s="463" t="s">
        <v>77</v>
      </c>
      <c r="E36" s="463"/>
      <c r="F36" s="463" t="s">
        <v>3102</v>
      </c>
      <c r="G36" s="463" t="s">
        <v>79</v>
      </c>
      <c r="H36" s="463">
        <v>5000</v>
      </c>
      <c r="I36" s="463">
        <v>0</v>
      </c>
      <c r="J36" s="585"/>
      <c r="K36" s="689"/>
      <c r="L36" s="463" t="s">
        <v>3100</v>
      </c>
      <c r="M36" s="463"/>
      <c r="N36" s="398">
        <f t="shared" si="1"/>
        <v>5000</v>
      </c>
      <c r="O36" s="415">
        <f t="shared" si="2"/>
        <v>0</v>
      </c>
      <c r="P36" s="563"/>
    </row>
    <row r="37" spans="1:16" ht="38.25" customHeight="1" outlineLevel="2" x14ac:dyDescent="0.25">
      <c r="A37" s="463" t="s">
        <v>75</v>
      </c>
      <c r="B37" s="463" t="s">
        <v>3103</v>
      </c>
      <c r="C37" s="463"/>
      <c r="D37" s="463" t="s">
        <v>77</v>
      </c>
      <c r="E37" s="463"/>
      <c r="F37" s="463" t="s">
        <v>3104</v>
      </c>
      <c r="G37" s="463" t="s">
        <v>79</v>
      </c>
      <c r="H37" s="463">
        <v>8000</v>
      </c>
      <c r="I37" s="463">
        <v>0</v>
      </c>
      <c r="J37" s="585"/>
      <c r="K37" s="689"/>
      <c r="L37" s="463" t="s">
        <v>3105</v>
      </c>
      <c r="M37" s="463"/>
      <c r="N37" s="398">
        <f t="shared" si="1"/>
        <v>8000</v>
      </c>
      <c r="O37" s="415">
        <f t="shared" si="2"/>
        <v>0</v>
      </c>
      <c r="P37" s="563"/>
    </row>
    <row r="38" spans="1:16" ht="38.25" customHeight="1" outlineLevel="2" x14ac:dyDescent="0.25">
      <c r="A38" s="463" t="s">
        <v>75</v>
      </c>
      <c r="B38" s="463" t="s">
        <v>3106</v>
      </c>
      <c r="C38" s="463"/>
      <c r="D38" s="463" t="s">
        <v>77</v>
      </c>
      <c r="E38" s="463"/>
      <c r="F38" s="463" t="s">
        <v>3102</v>
      </c>
      <c r="G38" s="463" t="s">
        <v>79</v>
      </c>
      <c r="H38" s="463">
        <v>500</v>
      </c>
      <c r="I38" s="463">
        <v>0</v>
      </c>
      <c r="J38" s="585"/>
      <c r="K38" s="689"/>
      <c r="L38" s="463" t="s">
        <v>3105</v>
      </c>
      <c r="M38" s="463"/>
      <c r="N38" s="398">
        <f t="shared" si="1"/>
        <v>500</v>
      </c>
      <c r="O38" s="415">
        <f t="shared" si="2"/>
        <v>0</v>
      </c>
      <c r="P38" s="563"/>
    </row>
    <row r="39" spans="1:16" ht="25.5" customHeight="1" outlineLevel="2" x14ac:dyDescent="0.25">
      <c r="A39" s="463" t="s">
        <v>75</v>
      </c>
      <c r="B39" s="463" t="s">
        <v>3107</v>
      </c>
      <c r="C39" s="463"/>
      <c r="D39" s="463" t="s">
        <v>77</v>
      </c>
      <c r="E39" s="463"/>
      <c r="F39" s="463" t="s">
        <v>3108</v>
      </c>
      <c r="G39" s="463" t="s">
        <v>2489</v>
      </c>
      <c r="H39" s="463">
        <v>4800</v>
      </c>
      <c r="I39" s="463">
        <v>0</v>
      </c>
      <c r="J39" s="585"/>
      <c r="K39" s="689"/>
      <c r="L39" s="463" t="s">
        <v>2587</v>
      </c>
      <c r="M39" s="463"/>
      <c r="N39" s="398">
        <f t="shared" si="1"/>
        <v>4800</v>
      </c>
      <c r="O39" s="415">
        <f t="shared" si="2"/>
        <v>0</v>
      </c>
      <c r="P39" s="563"/>
    </row>
    <row r="40" spans="1:16" ht="38.25" customHeight="1" outlineLevel="2" x14ac:dyDescent="0.25">
      <c r="A40" s="463" t="s">
        <v>75</v>
      </c>
      <c r="B40" s="463" t="s">
        <v>3109</v>
      </c>
      <c r="C40" s="463"/>
      <c r="D40" s="463" t="s">
        <v>77</v>
      </c>
      <c r="E40" s="463"/>
      <c r="F40" s="463" t="s">
        <v>2328</v>
      </c>
      <c r="G40" s="463" t="s">
        <v>130</v>
      </c>
      <c r="H40" s="463">
        <v>10000</v>
      </c>
      <c r="I40" s="463">
        <v>0</v>
      </c>
      <c r="J40" s="585"/>
      <c r="K40" s="689"/>
      <c r="L40" s="463" t="s">
        <v>3110</v>
      </c>
      <c r="M40" s="463"/>
      <c r="N40" s="398">
        <f t="shared" si="1"/>
        <v>10000</v>
      </c>
      <c r="O40" s="415">
        <f t="shared" si="2"/>
        <v>0</v>
      </c>
      <c r="P40" s="563"/>
    </row>
    <row r="41" spans="1:16" ht="25.5" customHeight="1" outlineLevel="2" x14ac:dyDescent="0.25">
      <c r="A41" s="463" t="s">
        <v>75</v>
      </c>
      <c r="B41" s="463" t="s">
        <v>3111</v>
      </c>
      <c r="C41" s="463"/>
      <c r="D41" s="463" t="s">
        <v>77</v>
      </c>
      <c r="E41" s="463"/>
      <c r="F41" s="463" t="s">
        <v>3112</v>
      </c>
      <c r="G41" s="463" t="s">
        <v>130</v>
      </c>
      <c r="H41" s="463">
        <v>10000</v>
      </c>
      <c r="I41" s="463">
        <v>0</v>
      </c>
      <c r="J41" s="585"/>
      <c r="K41" s="689"/>
      <c r="L41" s="463" t="s">
        <v>3113</v>
      </c>
      <c r="M41" s="463"/>
      <c r="N41" s="398">
        <f t="shared" si="1"/>
        <v>10000</v>
      </c>
      <c r="O41" s="415">
        <f t="shared" si="2"/>
        <v>0</v>
      </c>
      <c r="P41" s="563"/>
    </row>
    <row r="42" spans="1:16" ht="25.5" customHeight="1" outlineLevel="2" x14ac:dyDescent="0.25">
      <c r="A42" s="463" t="s">
        <v>75</v>
      </c>
      <c r="B42" s="463" t="s">
        <v>3114</v>
      </c>
      <c r="C42" s="463"/>
      <c r="D42" s="463" t="s">
        <v>77</v>
      </c>
      <c r="E42" s="463"/>
      <c r="F42" s="463" t="s">
        <v>3078</v>
      </c>
      <c r="G42" s="463" t="s">
        <v>79</v>
      </c>
      <c r="H42" s="463">
        <v>23750</v>
      </c>
      <c r="I42" s="463">
        <v>0</v>
      </c>
      <c r="J42" s="585"/>
      <c r="K42" s="689"/>
      <c r="L42" s="463" t="s">
        <v>3115</v>
      </c>
      <c r="M42" s="463"/>
      <c r="N42" s="398">
        <f t="shared" si="1"/>
        <v>23750</v>
      </c>
      <c r="O42" s="415">
        <f t="shared" si="2"/>
        <v>0</v>
      </c>
      <c r="P42" s="563"/>
    </row>
    <row r="43" spans="1:16" ht="25.5" customHeight="1" outlineLevel="2" x14ac:dyDescent="0.25">
      <c r="A43" s="463" t="s">
        <v>75</v>
      </c>
      <c r="B43" s="463" t="s">
        <v>3116</v>
      </c>
      <c r="C43" s="463"/>
      <c r="D43" s="463" t="s">
        <v>77</v>
      </c>
      <c r="E43" s="463"/>
      <c r="F43" s="463" t="s">
        <v>3117</v>
      </c>
      <c r="G43" s="463" t="s">
        <v>153</v>
      </c>
      <c r="H43" s="463">
        <v>19357</v>
      </c>
      <c r="I43" s="463">
        <v>0</v>
      </c>
      <c r="J43" s="585"/>
      <c r="K43" s="689"/>
      <c r="L43" s="463" t="s">
        <v>3118</v>
      </c>
      <c r="M43" s="463"/>
      <c r="N43" s="398">
        <f t="shared" si="1"/>
        <v>19357</v>
      </c>
      <c r="O43" s="415">
        <f t="shared" si="2"/>
        <v>0</v>
      </c>
      <c r="P43" s="563"/>
    </row>
    <row r="44" spans="1:16" ht="25.5" customHeight="1" outlineLevel="2" x14ac:dyDescent="0.25">
      <c r="A44" s="463" t="s">
        <v>75</v>
      </c>
      <c r="B44" s="463" t="s">
        <v>3119</v>
      </c>
      <c r="C44" s="463"/>
      <c r="D44" s="463" t="s">
        <v>77</v>
      </c>
      <c r="E44" s="463"/>
      <c r="F44" s="463" t="s">
        <v>3120</v>
      </c>
      <c r="G44" s="463" t="s">
        <v>79</v>
      </c>
      <c r="H44" s="463">
        <v>23250</v>
      </c>
      <c r="I44" s="463">
        <v>0</v>
      </c>
      <c r="J44" s="585"/>
      <c r="K44" s="689"/>
      <c r="L44" s="463" t="s">
        <v>3121</v>
      </c>
      <c r="M44" s="463"/>
      <c r="N44" s="398">
        <f t="shared" si="1"/>
        <v>23250</v>
      </c>
      <c r="O44" s="415">
        <f t="shared" si="2"/>
        <v>0</v>
      </c>
      <c r="P44" s="563"/>
    </row>
    <row r="45" spans="1:16" ht="25.5" customHeight="1" outlineLevel="2" x14ac:dyDescent="0.25">
      <c r="A45" s="463" t="s">
        <v>75</v>
      </c>
      <c r="B45" s="463" t="s">
        <v>3122</v>
      </c>
      <c r="C45" s="463"/>
      <c r="D45" s="463" t="s">
        <v>77</v>
      </c>
      <c r="E45" s="463"/>
      <c r="F45" s="463" t="s">
        <v>3078</v>
      </c>
      <c r="G45" s="463" t="s">
        <v>79</v>
      </c>
      <c r="H45" s="463">
        <v>32575</v>
      </c>
      <c r="I45" s="463">
        <v>0</v>
      </c>
      <c r="J45" s="585"/>
      <c r="K45" s="689"/>
      <c r="L45" s="463" t="s">
        <v>3123</v>
      </c>
      <c r="M45" s="463"/>
      <c r="N45" s="398">
        <f t="shared" si="1"/>
        <v>32575</v>
      </c>
      <c r="O45" s="415">
        <f t="shared" si="2"/>
        <v>0</v>
      </c>
      <c r="P45" s="563"/>
    </row>
    <row r="46" spans="1:16" ht="25.5" customHeight="1" outlineLevel="2" x14ac:dyDescent="0.25">
      <c r="A46" s="463" t="s">
        <v>75</v>
      </c>
      <c r="B46" s="463" t="s">
        <v>3124</v>
      </c>
      <c r="C46" s="463"/>
      <c r="D46" s="463" t="s">
        <v>77</v>
      </c>
      <c r="E46" s="463"/>
      <c r="F46" s="463" t="s">
        <v>3078</v>
      </c>
      <c r="G46" s="463" t="s">
        <v>79</v>
      </c>
      <c r="H46" s="463">
        <v>32575</v>
      </c>
      <c r="I46" s="463">
        <v>0</v>
      </c>
      <c r="J46" s="585"/>
      <c r="K46" s="689"/>
      <c r="L46" s="463" t="s">
        <v>3125</v>
      </c>
      <c r="M46" s="463"/>
      <c r="N46" s="398">
        <f t="shared" si="1"/>
        <v>32575</v>
      </c>
      <c r="O46" s="415">
        <f t="shared" si="2"/>
        <v>0</v>
      </c>
      <c r="P46" s="563"/>
    </row>
    <row r="47" spans="1:16" ht="25.5" customHeight="1" outlineLevel="2" x14ac:dyDescent="0.25">
      <c r="A47" s="463" t="s">
        <v>75</v>
      </c>
      <c r="B47" s="463" t="s">
        <v>3126</v>
      </c>
      <c r="C47" s="463"/>
      <c r="D47" s="463" t="s">
        <v>77</v>
      </c>
      <c r="E47" s="463"/>
      <c r="F47" s="463" t="s">
        <v>3127</v>
      </c>
      <c r="G47" s="463" t="s">
        <v>1627</v>
      </c>
      <c r="H47" s="463">
        <v>12500</v>
      </c>
      <c r="I47" s="463">
        <v>0</v>
      </c>
      <c r="J47" s="585"/>
      <c r="K47" s="689"/>
      <c r="L47" s="463" t="s">
        <v>3128</v>
      </c>
      <c r="M47" s="463"/>
      <c r="N47" s="398">
        <f t="shared" si="1"/>
        <v>12500</v>
      </c>
      <c r="O47" s="415">
        <f t="shared" si="2"/>
        <v>0</v>
      </c>
      <c r="P47" s="563"/>
    </row>
    <row r="48" spans="1:16" ht="25.5" customHeight="1" outlineLevel="2" x14ac:dyDescent="0.25">
      <c r="A48" s="463" t="s">
        <v>75</v>
      </c>
      <c r="B48" s="463" t="s">
        <v>3129</v>
      </c>
      <c r="C48" s="463"/>
      <c r="D48" s="463" t="s">
        <v>77</v>
      </c>
      <c r="E48" s="463"/>
      <c r="F48" s="463" t="s">
        <v>3130</v>
      </c>
      <c r="G48" s="463" t="s">
        <v>182</v>
      </c>
      <c r="H48" s="463">
        <v>13268</v>
      </c>
      <c r="I48" s="463">
        <v>0</v>
      </c>
      <c r="J48" s="585"/>
      <c r="K48" s="689"/>
      <c r="L48" s="463" t="s">
        <v>3131</v>
      </c>
      <c r="M48" s="463"/>
      <c r="N48" s="398">
        <f t="shared" si="1"/>
        <v>13268</v>
      </c>
      <c r="O48" s="415">
        <f t="shared" si="2"/>
        <v>0</v>
      </c>
      <c r="P48" s="563"/>
    </row>
    <row r="49" spans="1:16" ht="25.5" customHeight="1" outlineLevel="2" x14ac:dyDescent="0.25">
      <c r="A49" s="463" t="s">
        <v>75</v>
      </c>
      <c r="B49" s="463" t="s">
        <v>3132</v>
      </c>
      <c r="C49" s="463"/>
      <c r="D49" s="463" t="s">
        <v>77</v>
      </c>
      <c r="E49" s="463"/>
      <c r="F49" s="463" t="s">
        <v>3120</v>
      </c>
      <c r="G49" s="463" t="s">
        <v>79</v>
      </c>
      <c r="H49" s="463">
        <v>23250</v>
      </c>
      <c r="I49" s="463">
        <v>0</v>
      </c>
      <c r="J49" s="585"/>
      <c r="K49" s="689"/>
      <c r="L49" s="463" t="s">
        <v>3133</v>
      </c>
      <c r="M49" s="463"/>
      <c r="N49" s="398">
        <f t="shared" si="1"/>
        <v>23250</v>
      </c>
      <c r="O49" s="415">
        <f t="shared" si="2"/>
        <v>0</v>
      </c>
      <c r="P49" s="563"/>
    </row>
    <row r="50" spans="1:16" ht="25.5" customHeight="1" outlineLevel="2" x14ac:dyDescent="0.25">
      <c r="A50" s="463" t="s">
        <v>75</v>
      </c>
      <c r="B50" s="463" t="s">
        <v>3134</v>
      </c>
      <c r="C50" s="463"/>
      <c r="D50" s="463" t="s">
        <v>77</v>
      </c>
      <c r="E50" s="463"/>
      <c r="F50" s="463" t="s">
        <v>3135</v>
      </c>
      <c r="G50" s="463" t="s">
        <v>202</v>
      </c>
      <c r="H50" s="463">
        <v>12110</v>
      </c>
      <c r="I50" s="463">
        <v>0</v>
      </c>
      <c r="J50" s="585"/>
      <c r="K50" s="689"/>
      <c r="L50" s="463" t="s">
        <v>3136</v>
      </c>
      <c r="M50" s="463"/>
      <c r="N50" s="398">
        <f t="shared" si="1"/>
        <v>12110</v>
      </c>
      <c r="O50" s="415">
        <f t="shared" si="2"/>
        <v>0</v>
      </c>
      <c r="P50" s="563"/>
    </row>
    <row r="51" spans="1:16" ht="25.5" customHeight="1" outlineLevel="2" x14ac:dyDescent="0.25">
      <c r="A51" s="463" t="s">
        <v>75</v>
      </c>
      <c r="B51" s="463" t="s">
        <v>3137</v>
      </c>
      <c r="C51" s="463"/>
      <c r="D51" s="463" t="s">
        <v>77</v>
      </c>
      <c r="E51" s="463"/>
      <c r="F51" s="463" t="s">
        <v>3138</v>
      </c>
      <c r="G51" s="463" t="s">
        <v>202</v>
      </c>
      <c r="H51" s="463">
        <v>8385</v>
      </c>
      <c r="I51" s="463">
        <v>0</v>
      </c>
      <c r="J51" s="585"/>
      <c r="K51" s="689"/>
      <c r="L51" s="463" t="s">
        <v>3139</v>
      </c>
      <c r="M51" s="463"/>
      <c r="N51" s="398">
        <f t="shared" si="1"/>
        <v>8385</v>
      </c>
      <c r="O51" s="415">
        <f t="shared" si="2"/>
        <v>0</v>
      </c>
      <c r="P51" s="563"/>
    </row>
    <row r="52" spans="1:16" ht="38.25" customHeight="1" outlineLevel="2" x14ac:dyDescent="0.25">
      <c r="A52" s="463" t="s">
        <v>75</v>
      </c>
      <c r="B52" s="463" t="s">
        <v>3140</v>
      </c>
      <c r="C52" s="463"/>
      <c r="D52" s="463" t="s">
        <v>77</v>
      </c>
      <c r="E52" s="463"/>
      <c r="F52" s="463" t="s">
        <v>3141</v>
      </c>
      <c r="G52" s="463" t="s">
        <v>2253</v>
      </c>
      <c r="H52" s="463">
        <v>24000</v>
      </c>
      <c r="I52" s="463">
        <v>0</v>
      </c>
      <c r="J52" s="585"/>
      <c r="K52" s="689"/>
      <c r="L52" s="463" t="s">
        <v>3142</v>
      </c>
      <c r="M52" s="463"/>
      <c r="N52" s="398">
        <f t="shared" si="1"/>
        <v>24000</v>
      </c>
      <c r="O52" s="415">
        <f t="shared" si="2"/>
        <v>0</v>
      </c>
      <c r="P52" s="563"/>
    </row>
    <row r="53" spans="1:16" ht="25.5" customHeight="1" outlineLevel="2" x14ac:dyDescent="0.25">
      <c r="A53" s="463" t="s">
        <v>75</v>
      </c>
      <c r="B53" s="463" t="s">
        <v>3143</v>
      </c>
      <c r="C53" s="463"/>
      <c r="D53" s="463" t="s">
        <v>77</v>
      </c>
      <c r="E53" s="463"/>
      <c r="F53" s="463" t="s">
        <v>3120</v>
      </c>
      <c r="G53" s="463" t="s">
        <v>79</v>
      </c>
      <c r="H53" s="463">
        <v>23250</v>
      </c>
      <c r="I53" s="463">
        <v>0</v>
      </c>
      <c r="J53" s="585"/>
      <c r="K53" s="689"/>
      <c r="L53" s="463" t="s">
        <v>3144</v>
      </c>
      <c r="M53" s="463"/>
      <c r="N53" s="398">
        <f t="shared" si="1"/>
        <v>23250</v>
      </c>
      <c r="O53" s="415">
        <f t="shared" si="2"/>
        <v>0</v>
      </c>
      <c r="P53" s="563"/>
    </row>
    <row r="54" spans="1:16" ht="38.25" customHeight="1" outlineLevel="2" x14ac:dyDescent="0.25">
      <c r="A54" s="463" t="s">
        <v>75</v>
      </c>
      <c r="B54" s="463" t="s">
        <v>3145</v>
      </c>
      <c r="C54" s="463"/>
      <c r="D54" s="463" t="s">
        <v>77</v>
      </c>
      <c r="E54" s="463"/>
      <c r="F54" s="463" t="s">
        <v>3146</v>
      </c>
      <c r="G54" s="463" t="s">
        <v>2253</v>
      </c>
      <c r="H54" s="463">
        <v>20000</v>
      </c>
      <c r="I54" s="463">
        <v>0</v>
      </c>
      <c r="J54" s="585"/>
      <c r="K54" s="689"/>
      <c r="L54" s="463" t="s">
        <v>3147</v>
      </c>
      <c r="M54" s="463"/>
      <c r="N54" s="398">
        <f t="shared" si="1"/>
        <v>20000</v>
      </c>
      <c r="O54" s="415">
        <f t="shared" si="2"/>
        <v>0</v>
      </c>
      <c r="P54" s="563"/>
    </row>
    <row r="55" spans="1:16" ht="38.25" customHeight="1" outlineLevel="2" x14ac:dyDescent="0.25">
      <c r="A55" s="463" t="s">
        <v>75</v>
      </c>
      <c r="B55" s="463" t="s">
        <v>3148</v>
      </c>
      <c r="C55" s="463"/>
      <c r="D55" s="463" t="s">
        <v>77</v>
      </c>
      <c r="E55" s="463"/>
      <c r="F55" s="463" t="s">
        <v>3149</v>
      </c>
      <c r="G55" s="463" t="s">
        <v>107</v>
      </c>
      <c r="H55" s="463">
        <v>15000</v>
      </c>
      <c r="I55" s="463">
        <v>0</v>
      </c>
      <c r="J55" s="585"/>
      <c r="K55" s="689"/>
      <c r="L55" s="463" t="s">
        <v>3150</v>
      </c>
      <c r="M55" s="463"/>
      <c r="N55" s="398">
        <f t="shared" si="1"/>
        <v>15000</v>
      </c>
      <c r="O55" s="415">
        <f t="shared" si="2"/>
        <v>0</v>
      </c>
      <c r="P55" s="563"/>
    </row>
    <row r="56" spans="1:16" ht="25.5" customHeight="1" outlineLevel="2" x14ac:dyDescent="0.25">
      <c r="A56" s="463" t="s">
        <v>75</v>
      </c>
      <c r="B56" s="463" t="s">
        <v>3151</v>
      </c>
      <c r="C56" s="463"/>
      <c r="D56" s="463" t="s">
        <v>77</v>
      </c>
      <c r="E56" s="463"/>
      <c r="F56" s="463" t="s">
        <v>3152</v>
      </c>
      <c r="G56" s="463" t="s">
        <v>107</v>
      </c>
      <c r="H56" s="463">
        <v>12000</v>
      </c>
      <c r="I56" s="463">
        <v>0</v>
      </c>
      <c r="J56" s="585"/>
      <c r="K56" s="689"/>
      <c r="L56" s="463" t="s">
        <v>3153</v>
      </c>
      <c r="M56" s="463"/>
      <c r="N56" s="398">
        <f t="shared" si="1"/>
        <v>12000</v>
      </c>
      <c r="O56" s="415">
        <f t="shared" si="2"/>
        <v>0</v>
      </c>
      <c r="P56" s="563"/>
    </row>
    <row r="57" spans="1:16" ht="25.5" customHeight="1" outlineLevel="2" x14ac:dyDescent="0.25">
      <c r="A57" s="463" t="s">
        <v>75</v>
      </c>
      <c r="B57" s="463" t="s">
        <v>3154</v>
      </c>
      <c r="C57" s="463"/>
      <c r="D57" s="463" t="s">
        <v>77</v>
      </c>
      <c r="E57" s="463"/>
      <c r="F57" s="463" t="s">
        <v>3120</v>
      </c>
      <c r="G57" s="463" t="s">
        <v>79</v>
      </c>
      <c r="H57" s="463">
        <v>11875</v>
      </c>
      <c r="I57" s="463">
        <v>0</v>
      </c>
      <c r="J57" s="585"/>
      <c r="K57" s="689"/>
      <c r="L57" s="463" t="s">
        <v>3155</v>
      </c>
      <c r="M57" s="463"/>
      <c r="N57" s="398">
        <f t="shared" si="1"/>
        <v>11875</v>
      </c>
      <c r="O57" s="415">
        <f t="shared" si="2"/>
        <v>0</v>
      </c>
      <c r="P57" s="563"/>
    </row>
    <row r="58" spans="1:16" ht="25.5" customHeight="1" outlineLevel="2" x14ac:dyDescent="0.25">
      <c r="A58" s="463" t="s">
        <v>75</v>
      </c>
      <c r="B58" s="463" t="s">
        <v>3156</v>
      </c>
      <c r="C58" s="463"/>
      <c r="D58" s="463" t="s">
        <v>77</v>
      </c>
      <c r="E58" s="463"/>
      <c r="F58" s="463" t="s">
        <v>3120</v>
      </c>
      <c r="G58" s="463" t="s">
        <v>79</v>
      </c>
      <c r="H58" s="463">
        <v>11875</v>
      </c>
      <c r="I58" s="463">
        <v>0</v>
      </c>
      <c r="J58" s="585"/>
      <c r="K58" s="689"/>
      <c r="L58" s="463" t="s">
        <v>3157</v>
      </c>
      <c r="M58" s="463"/>
      <c r="N58" s="398">
        <f t="shared" si="1"/>
        <v>11875</v>
      </c>
      <c r="O58" s="415">
        <f t="shared" si="2"/>
        <v>0</v>
      </c>
      <c r="P58" s="563"/>
    </row>
    <row r="59" spans="1:16" ht="25.5" customHeight="1" outlineLevel="2" x14ac:dyDescent="0.25">
      <c r="A59" s="463" t="s">
        <v>75</v>
      </c>
      <c r="B59" s="463" t="s">
        <v>3158</v>
      </c>
      <c r="C59" s="463"/>
      <c r="D59" s="463" t="s">
        <v>77</v>
      </c>
      <c r="E59" s="463"/>
      <c r="F59" s="463" t="s">
        <v>3120</v>
      </c>
      <c r="G59" s="463" t="s">
        <v>79</v>
      </c>
      <c r="H59" s="463">
        <v>11875</v>
      </c>
      <c r="I59" s="463">
        <v>0</v>
      </c>
      <c r="J59" s="585"/>
      <c r="K59" s="689"/>
      <c r="L59" s="463" t="s">
        <v>3159</v>
      </c>
      <c r="M59" s="463"/>
      <c r="N59" s="398">
        <f t="shared" si="1"/>
        <v>11875</v>
      </c>
      <c r="O59" s="415">
        <f t="shared" si="2"/>
        <v>0</v>
      </c>
      <c r="P59" s="563"/>
    </row>
    <row r="60" spans="1:16" ht="25.5" customHeight="1" outlineLevel="2" x14ac:dyDescent="0.25">
      <c r="A60" s="463" t="s">
        <v>75</v>
      </c>
      <c r="B60" s="463" t="s">
        <v>3160</v>
      </c>
      <c r="C60" s="463"/>
      <c r="D60" s="463" t="s">
        <v>77</v>
      </c>
      <c r="E60" s="463"/>
      <c r="F60" s="463" t="s">
        <v>3120</v>
      </c>
      <c r="G60" s="463" t="s">
        <v>79</v>
      </c>
      <c r="H60" s="463">
        <v>11875</v>
      </c>
      <c r="I60" s="463">
        <v>0</v>
      </c>
      <c r="J60" s="585"/>
      <c r="K60" s="689"/>
      <c r="L60" s="463" t="s">
        <v>3161</v>
      </c>
      <c r="M60" s="463"/>
      <c r="N60" s="398">
        <f t="shared" si="1"/>
        <v>11875</v>
      </c>
      <c r="O60" s="415">
        <f t="shared" si="2"/>
        <v>0</v>
      </c>
      <c r="P60" s="563"/>
    </row>
    <row r="61" spans="1:16" ht="25.5" customHeight="1" outlineLevel="2" x14ac:dyDescent="0.25">
      <c r="A61" s="463" t="s">
        <v>75</v>
      </c>
      <c r="B61" s="463" t="s">
        <v>3162</v>
      </c>
      <c r="C61" s="463"/>
      <c r="D61" s="463" t="s">
        <v>77</v>
      </c>
      <c r="E61" s="463"/>
      <c r="F61" s="463" t="s">
        <v>3120</v>
      </c>
      <c r="G61" s="463" t="s">
        <v>79</v>
      </c>
      <c r="H61" s="463">
        <v>11875</v>
      </c>
      <c r="I61" s="463">
        <v>0</v>
      </c>
      <c r="J61" s="585"/>
      <c r="K61" s="689"/>
      <c r="L61" s="463" t="s">
        <v>3163</v>
      </c>
      <c r="M61" s="463"/>
      <c r="N61" s="398">
        <f t="shared" si="1"/>
        <v>11875</v>
      </c>
      <c r="O61" s="415">
        <f t="shared" si="2"/>
        <v>0</v>
      </c>
      <c r="P61" s="563"/>
    </row>
    <row r="62" spans="1:16" ht="25.5" customHeight="1" outlineLevel="2" x14ac:dyDescent="0.25">
      <c r="A62" s="463" t="s">
        <v>75</v>
      </c>
      <c r="B62" s="463" t="s">
        <v>3164</v>
      </c>
      <c r="C62" s="463"/>
      <c r="D62" s="463" t="s">
        <v>77</v>
      </c>
      <c r="E62" s="463"/>
      <c r="F62" s="463" t="s">
        <v>3120</v>
      </c>
      <c r="G62" s="463" t="s">
        <v>79</v>
      </c>
      <c r="H62" s="463">
        <v>11875</v>
      </c>
      <c r="I62" s="463">
        <v>0</v>
      </c>
      <c r="J62" s="585"/>
      <c r="K62" s="689"/>
      <c r="L62" s="463" t="s">
        <v>3165</v>
      </c>
      <c r="M62" s="463"/>
      <c r="N62" s="398">
        <f t="shared" si="1"/>
        <v>11875</v>
      </c>
      <c r="O62" s="415">
        <f t="shared" si="2"/>
        <v>0</v>
      </c>
      <c r="P62" s="563"/>
    </row>
    <row r="63" spans="1:16" ht="38.25" customHeight="1" outlineLevel="2" x14ac:dyDescent="0.25">
      <c r="A63" s="463" t="s">
        <v>75</v>
      </c>
      <c r="B63" s="463" t="s">
        <v>3166</v>
      </c>
      <c r="C63" s="463"/>
      <c r="D63" s="463" t="s">
        <v>77</v>
      </c>
      <c r="E63" s="463"/>
      <c r="F63" s="463" t="s">
        <v>3167</v>
      </c>
      <c r="G63" s="463" t="s">
        <v>130</v>
      </c>
      <c r="H63" s="463">
        <v>10000</v>
      </c>
      <c r="I63" s="463">
        <v>0</v>
      </c>
      <c r="J63" s="585"/>
      <c r="K63" s="689"/>
      <c r="L63" s="463" t="s">
        <v>3168</v>
      </c>
      <c r="M63" s="463"/>
      <c r="N63" s="398">
        <f t="shared" si="1"/>
        <v>10000</v>
      </c>
      <c r="O63" s="415">
        <f t="shared" si="2"/>
        <v>0</v>
      </c>
      <c r="P63" s="563"/>
    </row>
    <row r="64" spans="1:16" ht="38.25" customHeight="1" outlineLevel="2" x14ac:dyDescent="0.25">
      <c r="A64" s="463" t="s">
        <v>75</v>
      </c>
      <c r="B64" s="463" t="s">
        <v>3169</v>
      </c>
      <c r="C64" s="463"/>
      <c r="D64" s="463" t="s">
        <v>77</v>
      </c>
      <c r="E64" s="463"/>
      <c r="F64" s="463" t="s">
        <v>3170</v>
      </c>
      <c r="G64" s="463" t="s">
        <v>140</v>
      </c>
      <c r="H64" s="463">
        <v>19700.07</v>
      </c>
      <c r="I64" s="463">
        <v>0</v>
      </c>
      <c r="J64" s="585"/>
      <c r="K64" s="689"/>
      <c r="L64" s="463" t="s">
        <v>3171</v>
      </c>
      <c r="M64" s="463"/>
      <c r="N64" s="398">
        <f t="shared" si="1"/>
        <v>19700.07</v>
      </c>
      <c r="O64" s="415">
        <f t="shared" si="2"/>
        <v>0</v>
      </c>
      <c r="P64" s="563"/>
    </row>
    <row r="65" spans="1:16" ht="38.25" customHeight="1" outlineLevel="2" x14ac:dyDescent="0.25">
      <c r="A65" s="463" t="s">
        <v>75</v>
      </c>
      <c r="B65" s="463" t="s">
        <v>3172</v>
      </c>
      <c r="C65" s="463"/>
      <c r="D65" s="463" t="s">
        <v>77</v>
      </c>
      <c r="E65" s="463"/>
      <c r="F65" s="463" t="s">
        <v>3173</v>
      </c>
      <c r="G65" s="463" t="s">
        <v>101</v>
      </c>
      <c r="H65" s="463">
        <v>21000</v>
      </c>
      <c r="I65" s="463">
        <v>0</v>
      </c>
      <c r="J65" s="585"/>
      <c r="K65" s="689"/>
      <c r="L65" s="463" t="s">
        <v>3174</v>
      </c>
      <c r="M65" s="463"/>
      <c r="N65" s="398">
        <f t="shared" si="1"/>
        <v>21000</v>
      </c>
      <c r="O65" s="415">
        <f t="shared" si="2"/>
        <v>0</v>
      </c>
      <c r="P65" s="563"/>
    </row>
    <row r="66" spans="1:16" ht="25.5" customHeight="1" outlineLevel="2" x14ac:dyDescent="0.25">
      <c r="A66" s="463" t="s">
        <v>75</v>
      </c>
      <c r="B66" s="463" t="s">
        <v>3175</v>
      </c>
      <c r="C66" s="463"/>
      <c r="D66" s="463" t="s">
        <v>77</v>
      </c>
      <c r="E66" s="463"/>
      <c r="F66" s="463" t="s">
        <v>3176</v>
      </c>
      <c r="G66" s="463" t="s">
        <v>101</v>
      </c>
      <c r="H66" s="463">
        <v>14700</v>
      </c>
      <c r="I66" s="463">
        <v>0</v>
      </c>
      <c r="J66" s="585"/>
      <c r="K66" s="689"/>
      <c r="L66" s="463" t="s">
        <v>3177</v>
      </c>
      <c r="M66" s="463"/>
      <c r="N66" s="398">
        <f t="shared" si="1"/>
        <v>14700</v>
      </c>
      <c r="O66" s="415">
        <f t="shared" si="2"/>
        <v>0</v>
      </c>
      <c r="P66" s="563"/>
    </row>
    <row r="67" spans="1:16" ht="25.5" customHeight="1" outlineLevel="2" x14ac:dyDescent="0.25">
      <c r="A67" s="463" t="s">
        <v>75</v>
      </c>
      <c r="B67" s="463" t="s">
        <v>3178</v>
      </c>
      <c r="C67" s="463"/>
      <c r="D67" s="463" t="s">
        <v>77</v>
      </c>
      <c r="E67" s="463"/>
      <c r="F67" s="463" t="s">
        <v>3179</v>
      </c>
      <c r="G67" s="463" t="s">
        <v>1627</v>
      </c>
      <c r="H67" s="463">
        <v>9500</v>
      </c>
      <c r="I67" s="463">
        <v>0</v>
      </c>
      <c r="J67" s="585"/>
      <c r="K67" s="689"/>
      <c r="L67" s="463" t="s">
        <v>3180</v>
      </c>
      <c r="M67" s="463"/>
      <c r="N67" s="398">
        <f t="shared" si="1"/>
        <v>9500</v>
      </c>
      <c r="O67" s="415">
        <f t="shared" si="2"/>
        <v>0</v>
      </c>
      <c r="P67" s="563"/>
    </row>
    <row r="68" spans="1:16" ht="25.5" customHeight="1" outlineLevel="2" x14ac:dyDescent="0.25">
      <c r="A68" s="463" t="s">
        <v>75</v>
      </c>
      <c r="B68" s="463" t="s">
        <v>3181</v>
      </c>
      <c r="C68" s="463"/>
      <c r="D68" s="463" t="s">
        <v>77</v>
      </c>
      <c r="E68" s="463"/>
      <c r="F68" s="463" t="s">
        <v>3182</v>
      </c>
      <c r="G68" s="463" t="s">
        <v>2253</v>
      </c>
      <c r="H68" s="463">
        <v>16000</v>
      </c>
      <c r="I68" s="463">
        <v>0</v>
      </c>
      <c r="J68" s="585"/>
      <c r="K68" s="689"/>
      <c r="L68" s="463" t="s">
        <v>3183</v>
      </c>
      <c r="M68" s="463"/>
      <c r="N68" s="398">
        <f t="shared" ref="N68:N133" si="3">SUM(H68:I68)</f>
        <v>16000</v>
      </c>
      <c r="O68" s="415">
        <f t="shared" ref="O68:O133" si="4">IF((J68+K68)&gt;0,(J68+K68)-N68,0)</f>
        <v>0</v>
      </c>
      <c r="P68" s="563"/>
    </row>
    <row r="69" spans="1:16" ht="25.5" customHeight="1" outlineLevel="2" x14ac:dyDescent="0.25">
      <c r="A69" s="463" t="s">
        <v>75</v>
      </c>
      <c r="B69" s="463" t="s">
        <v>3184</v>
      </c>
      <c r="C69" s="463"/>
      <c r="D69" s="463" t="s">
        <v>77</v>
      </c>
      <c r="E69" s="463"/>
      <c r="F69" s="463" t="s">
        <v>3185</v>
      </c>
      <c r="G69" s="463" t="s">
        <v>130</v>
      </c>
      <c r="H69" s="463">
        <v>10000</v>
      </c>
      <c r="I69" s="463">
        <v>0</v>
      </c>
      <c r="J69" s="585"/>
      <c r="K69" s="689"/>
      <c r="L69" s="463" t="s">
        <v>3186</v>
      </c>
      <c r="M69" s="463"/>
      <c r="N69" s="398">
        <f t="shared" si="3"/>
        <v>10000</v>
      </c>
      <c r="O69" s="415">
        <f t="shared" si="4"/>
        <v>0</v>
      </c>
      <c r="P69" s="563"/>
    </row>
    <row r="70" spans="1:16" ht="38.25" customHeight="1" outlineLevel="2" x14ac:dyDescent="0.25">
      <c r="A70" s="463" t="s">
        <v>75</v>
      </c>
      <c r="B70" s="463" t="s">
        <v>3187</v>
      </c>
      <c r="C70" s="463"/>
      <c r="D70" s="463" t="s">
        <v>77</v>
      </c>
      <c r="E70" s="463"/>
      <c r="F70" s="463" t="s">
        <v>3188</v>
      </c>
      <c r="G70" s="463" t="s">
        <v>187</v>
      </c>
      <c r="H70" s="463">
        <v>12495</v>
      </c>
      <c r="I70" s="463">
        <v>0</v>
      </c>
      <c r="J70" s="585"/>
      <c r="K70" s="689"/>
      <c r="L70" s="463" t="s">
        <v>3189</v>
      </c>
      <c r="M70" s="463"/>
      <c r="N70" s="398">
        <f t="shared" si="3"/>
        <v>12495</v>
      </c>
      <c r="O70" s="415">
        <f t="shared" si="4"/>
        <v>0</v>
      </c>
      <c r="P70" s="563"/>
    </row>
    <row r="71" spans="1:16" ht="25.5" customHeight="1" outlineLevel="2" x14ac:dyDescent="0.25">
      <c r="A71" s="463" t="s">
        <v>75</v>
      </c>
      <c r="B71" s="463" t="s">
        <v>3190</v>
      </c>
      <c r="C71" s="463"/>
      <c r="D71" s="463" t="s">
        <v>77</v>
      </c>
      <c r="E71" s="463"/>
      <c r="F71" s="463" t="s">
        <v>3191</v>
      </c>
      <c r="G71" s="463" t="s">
        <v>72</v>
      </c>
      <c r="H71" s="463">
        <v>21000</v>
      </c>
      <c r="I71" s="463">
        <v>0</v>
      </c>
      <c r="J71" s="585"/>
      <c r="K71" s="689"/>
      <c r="L71" s="463" t="s">
        <v>3192</v>
      </c>
      <c r="M71" s="463"/>
      <c r="N71" s="398">
        <f t="shared" si="3"/>
        <v>21000</v>
      </c>
      <c r="O71" s="415">
        <f t="shared" si="4"/>
        <v>0</v>
      </c>
      <c r="P71" s="563"/>
    </row>
    <row r="72" spans="1:16" ht="25.5" customHeight="1" outlineLevel="2" x14ac:dyDescent="0.25">
      <c r="A72" s="463" t="s">
        <v>75</v>
      </c>
      <c r="B72" s="463" t="s">
        <v>3193</v>
      </c>
      <c r="C72" s="463"/>
      <c r="D72" s="463" t="s">
        <v>77</v>
      </c>
      <c r="E72" s="463"/>
      <c r="F72" s="463" t="s">
        <v>3194</v>
      </c>
      <c r="G72" s="463" t="s">
        <v>3195</v>
      </c>
      <c r="H72" s="463">
        <v>13750</v>
      </c>
      <c r="I72" s="463">
        <v>0</v>
      </c>
      <c r="J72" s="585"/>
      <c r="K72" s="689"/>
      <c r="L72" s="463" t="s">
        <v>3196</v>
      </c>
      <c r="M72" s="463"/>
      <c r="N72" s="398">
        <f t="shared" si="3"/>
        <v>13750</v>
      </c>
      <c r="O72" s="415">
        <f t="shared" si="4"/>
        <v>0</v>
      </c>
      <c r="P72" s="563"/>
    </row>
    <row r="73" spans="1:16" ht="25.5" customHeight="1" outlineLevel="2" x14ac:dyDescent="0.25">
      <c r="A73" s="463" t="s">
        <v>75</v>
      </c>
      <c r="B73" s="463" t="s">
        <v>3197</v>
      </c>
      <c r="C73" s="463"/>
      <c r="D73" s="463" t="s">
        <v>77</v>
      </c>
      <c r="E73" s="463"/>
      <c r="F73" s="463" t="s">
        <v>3198</v>
      </c>
      <c r="G73" s="463" t="s">
        <v>78</v>
      </c>
      <c r="H73" s="463">
        <v>10800</v>
      </c>
      <c r="I73" s="463">
        <v>0</v>
      </c>
      <c r="J73" s="585"/>
      <c r="K73" s="689"/>
      <c r="L73" s="463" t="s">
        <v>3199</v>
      </c>
      <c r="M73" s="463"/>
      <c r="N73" s="398">
        <f t="shared" si="3"/>
        <v>10800</v>
      </c>
      <c r="O73" s="415">
        <f t="shared" si="4"/>
        <v>0</v>
      </c>
      <c r="P73" s="563"/>
    </row>
    <row r="74" spans="1:16" ht="25.5" customHeight="1" outlineLevel="2" x14ac:dyDescent="0.25">
      <c r="A74" s="463" t="s">
        <v>75</v>
      </c>
      <c r="B74" s="463" t="s">
        <v>3200</v>
      </c>
      <c r="C74" s="463"/>
      <c r="D74" s="463" t="s">
        <v>77</v>
      </c>
      <c r="E74" s="463"/>
      <c r="F74" s="463" t="s">
        <v>3201</v>
      </c>
      <c r="G74" s="463" t="s">
        <v>130</v>
      </c>
      <c r="H74" s="463">
        <v>10000</v>
      </c>
      <c r="I74" s="463">
        <v>0</v>
      </c>
      <c r="J74" s="585"/>
      <c r="K74" s="689"/>
      <c r="L74" s="463" t="s">
        <v>3202</v>
      </c>
      <c r="M74" s="463"/>
      <c r="N74" s="398">
        <f t="shared" si="3"/>
        <v>10000</v>
      </c>
      <c r="O74" s="415">
        <f t="shared" si="4"/>
        <v>0</v>
      </c>
      <c r="P74" s="563"/>
    </row>
    <row r="75" spans="1:16" ht="25.5" customHeight="1" outlineLevel="2" x14ac:dyDescent="0.25">
      <c r="A75" s="463" t="s">
        <v>75</v>
      </c>
      <c r="B75" s="463" t="s">
        <v>3203</v>
      </c>
      <c r="C75" s="463"/>
      <c r="D75" s="463" t="s">
        <v>77</v>
      </c>
      <c r="E75" s="463"/>
      <c r="F75" s="463" t="s">
        <v>3204</v>
      </c>
      <c r="G75" s="463" t="s">
        <v>1491</v>
      </c>
      <c r="H75" s="463">
        <v>21940</v>
      </c>
      <c r="I75" s="463">
        <v>0</v>
      </c>
      <c r="J75" s="585"/>
      <c r="K75" s="689"/>
      <c r="L75" s="463" t="s">
        <v>3205</v>
      </c>
      <c r="M75" s="463"/>
      <c r="N75" s="398">
        <f t="shared" si="3"/>
        <v>21940</v>
      </c>
      <c r="O75" s="415">
        <f t="shared" si="4"/>
        <v>0</v>
      </c>
      <c r="P75" s="563"/>
    </row>
    <row r="76" spans="1:16" ht="25.5" customHeight="1" outlineLevel="2" x14ac:dyDescent="0.25">
      <c r="A76" s="463" t="s">
        <v>75</v>
      </c>
      <c r="B76" s="463" t="s">
        <v>3206</v>
      </c>
      <c r="C76" s="463"/>
      <c r="D76" s="463" t="s">
        <v>77</v>
      </c>
      <c r="E76" s="463"/>
      <c r="F76" s="463" t="s">
        <v>3207</v>
      </c>
      <c r="G76" s="463" t="s">
        <v>69</v>
      </c>
      <c r="H76" s="463">
        <v>9000</v>
      </c>
      <c r="I76" s="463">
        <v>0</v>
      </c>
      <c r="J76" s="585"/>
      <c r="K76" s="689"/>
      <c r="L76" s="463" t="s">
        <v>3208</v>
      </c>
      <c r="M76" s="463"/>
      <c r="N76" s="398">
        <f t="shared" si="3"/>
        <v>9000</v>
      </c>
      <c r="O76" s="415">
        <f t="shared" si="4"/>
        <v>0</v>
      </c>
      <c r="P76" s="563"/>
    </row>
    <row r="77" spans="1:16" ht="25.5" customHeight="1" outlineLevel="2" x14ac:dyDescent="0.25">
      <c r="A77" s="463" t="s">
        <v>75</v>
      </c>
      <c r="B77" s="463" t="s">
        <v>3209</v>
      </c>
      <c r="C77" s="463"/>
      <c r="D77" s="463" t="s">
        <v>77</v>
      </c>
      <c r="E77" s="463"/>
      <c r="F77" s="463" t="s">
        <v>2540</v>
      </c>
      <c r="G77" s="463" t="s">
        <v>72</v>
      </c>
      <c r="H77" s="463">
        <v>18000</v>
      </c>
      <c r="I77" s="463">
        <v>0</v>
      </c>
      <c r="J77" s="585"/>
      <c r="K77" s="689"/>
      <c r="L77" s="463" t="s">
        <v>3210</v>
      </c>
      <c r="M77" s="463"/>
      <c r="N77" s="398">
        <f t="shared" si="3"/>
        <v>18000</v>
      </c>
      <c r="O77" s="415">
        <f t="shared" si="4"/>
        <v>0</v>
      </c>
      <c r="P77" s="563"/>
    </row>
    <row r="78" spans="1:16" ht="25.5" customHeight="1" outlineLevel="2" x14ac:dyDescent="0.25">
      <c r="A78" s="463" t="s">
        <v>75</v>
      </c>
      <c r="B78" s="463" t="s">
        <v>3211</v>
      </c>
      <c r="C78" s="463"/>
      <c r="D78" s="463" t="s">
        <v>77</v>
      </c>
      <c r="E78" s="463"/>
      <c r="F78" s="463" t="s">
        <v>3212</v>
      </c>
      <c r="G78" s="463" t="s">
        <v>1584</v>
      </c>
      <c r="H78" s="463">
        <v>21440</v>
      </c>
      <c r="I78" s="463">
        <v>0</v>
      </c>
      <c r="J78" s="585"/>
      <c r="K78" s="689"/>
      <c r="L78" s="463" t="s">
        <v>3213</v>
      </c>
      <c r="M78" s="463"/>
      <c r="N78" s="398">
        <f t="shared" si="3"/>
        <v>21440</v>
      </c>
      <c r="O78" s="415">
        <f t="shared" si="4"/>
        <v>0</v>
      </c>
      <c r="P78" s="563"/>
    </row>
    <row r="79" spans="1:16" ht="25.5" customHeight="1" outlineLevel="2" x14ac:dyDescent="0.25">
      <c r="A79" s="463" t="s">
        <v>75</v>
      </c>
      <c r="B79" s="463" t="s">
        <v>3214</v>
      </c>
      <c r="C79" s="463"/>
      <c r="D79" s="463" t="s">
        <v>77</v>
      </c>
      <c r="E79" s="463"/>
      <c r="F79" s="463" t="s">
        <v>3215</v>
      </c>
      <c r="G79" s="463" t="s">
        <v>1627</v>
      </c>
      <c r="H79" s="463">
        <v>7500</v>
      </c>
      <c r="I79" s="463">
        <v>0</v>
      </c>
      <c r="J79" s="585"/>
      <c r="K79" s="689"/>
      <c r="L79" s="463" t="s">
        <v>3216</v>
      </c>
      <c r="M79" s="463"/>
      <c r="N79" s="398">
        <f t="shared" si="3"/>
        <v>7500</v>
      </c>
      <c r="O79" s="415">
        <f t="shared" si="4"/>
        <v>0</v>
      </c>
      <c r="P79" s="563"/>
    </row>
    <row r="80" spans="1:16" ht="25.5" customHeight="1" outlineLevel="2" x14ac:dyDescent="0.25">
      <c r="A80" s="463" t="s">
        <v>75</v>
      </c>
      <c r="B80" s="463" t="s">
        <v>3217</v>
      </c>
      <c r="C80" s="463"/>
      <c r="D80" s="463" t="s">
        <v>77</v>
      </c>
      <c r="E80" s="463"/>
      <c r="F80" s="463" t="s">
        <v>3218</v>
      </c>
      <c r="G80" s="463" t="s">
        <v>107</v>
      </c>
      <c r="H80" s="463">
        <v>12000</v>
      </c>
      <c r="I80" s="463">
        <v>0</v>
      </c>
      <c r="J80" s="585"/>
      <c r="K80" s="689"/>
      <c r="L80" s="463" t="s">
        <v>3219</v>
      </c>
      <c r="M80" s="463"/>
      <c r="N80" s="398">
        <f t="shared" si="3"/>
        <v>12000</v>
      </c>
      <c r="O80" s="415">
        <f t="shared" si="4"/>
        <v>0</v>
      </c>
      <c r="P80" s="563"/>
    </row>
    <row r="81" spans="1:16" ht="38.25" customHeight="1" outlineLevel="2" x14ac:dyDescent="0.25">
      <c r="A81" s="463" t="s">
        <v>75</v>
      </c>
      <c r="B81" s="463" t="s">
        <v>3220</v>
      </c>
      <c r="C81" s="463"/>
      <c r="D81" s="463" t="s">
        <v>77</v>
      </c>
      <c r="E81" s="463"/>
      <c r="F81" s="463" t="s">
        <v>3221</v>
      </c>
      <c r="G81" s="463" t="s">
        <v>130</v>
      </c>
      <c r="H81" s="463">
        <v>10000</v>
      </c>
      <c r="I81" s="463">
        <v>0</v>
      </c>
      <c r="J81" s="585"/>
      <c r="K81" s="689"/>
      <c r="L81" s="463" t="s">
        <v>3222</v>
      </c>
      <c r="M81" s="463"/>
      <c r="N81" s="398">
        <f t="shared" si="3"/>
        <v>10000</v>
      </c>
      <c r="O81" s="415">
        <f t="shared" si="4"/>
        <v>0</v>
      </c>
      <c r="P81" s="563"/>
    </row>
    <row r="82" spans="1:16" ht="25.5" customHeight="1" outlineLevel="2" x14ac:dyDescent="0.25">
      <c r="A82" s="463" t="s">
        <v>75</v>
      </c>
      <c r="B82" s="463" t="s">
        <v>3223</v>
      </c>
      <c r="C82" s="463"/>
      <c r="D82" s="463" t="s">
        <v>77</v>
      </c>
      <c r="E82" s="463"/>
      <c r="F82" s="463" t="s">
        <v>3221</v>
      </c>
      <c r="G82" s="463" t="s">
        <v>130</v>
      </c>
      <c r="H82" s="463">
        <v>10000</v>
      </c>
      <c r="I82" s="463">
        <v>0</v>
      </c>
      <c r="J82" s="585"/>
      <c r="K82" s="689"/>
      <c r="L82" s="463" t="s">
        <v>3224</v>
      </c>
      <c r="M82" s="463"/>
      <c r="N82" s="398">
        <f t="shared" si="3"/>
        <v>10000</v>
      </c>
      <c r="O82" s="415">
        <f t="shared" si="4"/>
        <v>0</v>
      </c>
      <c r="P82" s="563"/>
    </row>
    <row r="83" spans="1:16" ht="25.5" customHeight="1" outlineLevel="2" x14ac:dyDescent="0.25">
      <c r="A83" s="463" t="s">
        <v>75</v>
      </c>
      <c r="B83" s="463" t="s">
        <v>3225</v>
      </c>
      <c r="C83" s="463"/>
      <c r="D83" s="463" t="s">
        <v>77</v>
      </c>
      <c r="E83" s="463"/>
      <c r="F83" s="463" t="s">
        <v>3201</v>
      </c>
      <c r="G83" s="463" t="s">
        <v>130</v>
      </c>
      <c r="H83" s="463">
        <v>10000</v>
      </c>
      <c r="I83" s="463">
        <v>0</v>
      </c>
      <c r="J83" s="585"/>
      <c r="K83" s="689"/>
      <c r="L83" s="463" t="s">
        <v>3226</v>
      </c>
      <c r="M83" s="463"/>
      <c r="N83" s="398">
        <f t="shared" si="3"/>
        <v>10000</v>
      </c>
      <c r="O83" s="415">
        <f t="shared" si="4"/>
        <v>0</v>
      </c>
      <c r="P83" s="563"/>
    </row>
    <row r="84" spans="1:16" ht="25.5" customHeight="1" outlineLevel="2" x14ac:dyDescent="0.25">
      <c r="A84" s="463" t="s">
        <v>75</v>
      </c>
      <c r="B84" s="463" t="s">
        <v>3227</v>
      </c>
      <c r="C84" s="463"/>
      <c r="D84" s="463" t="s">
        <v>77</v>
      </c>
      <c r="E84" s="463"/>
      <c r="F84" s="463" t="s">
        <v>3228</v>
      </c>
      <c r="G84" s="463" t="s">
        <v>155</v>
      </c>
      <c r="H84" s="463">
        <v>10536</v>
      </c>
      <c r="I84" s="463">
        <v>0</v>
      </c>
      <c r="J84" s="585"/>
      <c r="K84" s="689"/>
      <c r="L84" s="463" t="s">
        <v>3229</v>
      </c>
      <c r="M84" s="463"/>
      <c r="N84" s="398">
        <f t="shared" si="3"/>
        <v>10536</v>
      </c>
      <c r="O84" s="415">
        <f t="shared" si="4"/>
        <v>0</v>
      </c>
      <c r="P84" s="563"/>
    </row>
    <row r="85" spans="1:16" ht="25.5" customHeight="1" outlineLevel="2" x14ac:dyDescent="0.25">
      <c r="A85" s="463" t="s">
        <v>75</v>
      </c>
      <c r="B85" s="463" t="s">
        <v>3230</v>
      </c>
      <c r="C85" s="463"/>
      <c r="D85" s="463" t="s">
        <v>77</v>
      </c>
      <c r="E85" s="463"/>
      <c r="F85" s="463" t="s">
        <v>3231</v>
      </c>
      <c r="G85" s="463" t="s">
        <v>72</v>
      </c>
      <c r="H85" s="463">
        <v>10200</v>
      </c>
      <c r="I85" s="463">
        <v>0</v>
      </c>
      <c r="J85" s="585"/>
      <c r="K85" s="689"/>
      <c r="L85" s="463" t="s">
        <v>3232</v>
      </c>
      <c r="M85" s="463"/>
      <c r="N85" s="398">
        <f t="shared" si="3"/>
        <v>10200</v>
      </c>
      <c r="O85" s="415">
        <f t="shared" si="4"/>
        <v>0</v>
      </c>
      <c r="P85" s="563"/>
    </row>
    <row r="86" spans="1:16" ht="38.25" customHeight="1" outlineLevel="2" x14ac:dyDescent="0.25">
      <c r="A86" s="463" t="s">
        <v>75</v>
      </c>
      <c r="B86" s="463" t="s">
        <v>3233</v>
      </c>
      <c r="C86" s="463"/>
      <c r="D86" s="463" t="s">
        <v>77</v>
      </c>
      <c r="E86" s="463"/>
      <c r="F86" s="463" t="s">
        <v>3234</v>
      </c>
      <c r="G86" s="463" t="s">
        <v>79</v>
      </c>
      <c r="H86" s="463">
        <v>27885</v>
      </c>
      <c r="I86" s="463">
        <v>0</v>
      </c>
      <c r="J86" s="585"/>
      <c r="K86" s="689"/>
      <c r="L86" s="463" t="s">
        <v>3235</v>
      </c>
      <c r="M86" s="463"/>
      <c r="N86" s="398">
        <f t="shared" si="3"/>
        <v>27885</v>
      </c>
      <c r="O86" s="415">
        <f t="shared" si="4"/>
        <v>0</v>
      </c>
      <c r="P86" s="563"/>
    </row>
    <row r="87" spans="1:16" ht="38.25" customHeight="1" outlineLevel="2" x14ac:dyDescent="0.25">
      <c r="A87" s="463" t="s">
        <v>75</v>
      </c>
      <c r="B87" s="463" t="s">
        <v>3236</v>
      </c>
      <c r="C87" s="463"/>
      <c r="D87" s="463" t="s">
        <v>77</v>
      </c>
      <c r="E87" s="463"/>
      <c r="F87" s="463" t="s">
        <v>3237</v>
      </c>
      <c r="G87" s="463" t="s">
        <v>155</v>
      </c>
      <c r="H87" s="463">
        <v>16692</v>
      </c>
      <c r="I87" s="463">
        <v>0</v>
      </c>
      <c r="J87" s="585"/>
      <c r="K87" s="689"/>
      <c r="L87" s="463" t="s">
        <v>3238</v>
      </c>
      <c r="M87" s="463"/>
      <c r="N87" s="398">
        <f t="shared" si="3"/>
        <v>16692</v>
      </c>
      <c r="O87" s="415">
        <f t="shared" si="4"/>
        <v>0</v>
      </c>
      <c r="P87" s="563"/>
    </row>
    <row r="88" spans="1:16" ht="25.5" customHeight="1" outlineLevel="2" x14ac:dyDescent="0.25">
      <c r="A88" s="463" t="s">
        <v>75</v>
      </c>
      <c r="B88" s="463" t="s">
        <v>3239</v>
      </c>
      <c r="C88" s="463"/>
      <c r="D88" s="463" t="s">
        <v>77</v>
      </c>
      <c r="E88" s="463"/>
      <c r="F88" s="463" t="s">
        <v>3240</v>
      </c>
      <c r="G88" s="463" t="s">
        <v>3241</v>
      </c>
      <c r="H88" s="463">
        <v>30000</v>
      </c>
      <c r="I88" s="463">
        <v>0</v>
      </c>
      <c r="J88" s="585"/>
      <c r="K88" s="689"/>
      <c r="L88" s="463" t="s">
        <v>3242</v>
      </c>
      <c r="M88" s="463"/>
      <c r="N88" s="398">
        <f t="shared" si="3"/>
        <v>30000</v>
      </c>
      <c r="O88" s="415">
        <f t="shared" si="4"/>
        <v>0</v>
      </c>
      <c r="P88" s="563"/>
    </row>
    <row r="89" spans="1:16" ht="25.5" customHeight="1" outlineLevel="2" x14ac:dyDescent="0.25">
      <c r="A89" s="463" t="s">
        <v>75</v>
      </c>
      <c r="B89" s="463" t="s">
        <v>3243</v>
      </c>
      <c r="C89" s="463"/>
      <c r="D89" s="463" t="s">
        <v>77</v>
      </c>
      <c r="E89" s="463"/>
      <c r="F89" s="463" t="s">
        <v>3244</v>
      </c>
      <c r="G89" s="463" t="s">
        <v>107</v>
      </c>
      <c r="H89" s="463">
        <v>15000</v>
      </c>
      <c r="I89" s="463">
        <v>0</v>
      </c>
      <c r="J89" s="585"/>
      <c r="K89" s="689"/>
      <c r="L89" s="463" t="s">
        <v>2842</v>
      </c>
      <c r="M89" s="463"/>
      <c r="N89" s="398">
        <f t="shared" si="3"/>
        <v>15000</v>
      </c>
      <c r="O89" s="415">
        <f t="shared" si="4"/>
        <v>0</v>
      </c>
      <c r="P89" s="563"/>
    </row>
    <row r="90" spans="1:16" ht="25.5" customHeight="1" outlineLevel="2" x14ac:dyDescent="0.25">
      <c r="A90" s="463" t="s">
        <v>75</v>
      </c>
      <c r="B90" s="463" t="s">
        <v>3245</v>
      </c>
      <c r="C90" s="463"/>
      <c r="D90" s="463" t="s">
        <v>77</v>
      </c>
      <c r="E90" s="463"/>
      <c r="F90" s="463" t="s">
        <v>3246</v>
      </c>
      <c r="G90" s="463" t="s">
        <v>2253</v>
      </c>
      <c r="H90" s="463">
        <v>10000</v>
      </c>
      <c r="I90" s="463">
        <v>0</v>
      </c>
      <c r="J90" s="585"/>
      <c r="K90" s="689"/>
      <c r="L90" s="463" t="s">
        <v>2341</v>
      </c>
      <c r="M90" s="463"/>
      <c r="N90" s="398">
        <f t="shared" si="3"/>
        <v>10000</v>
      </c>
      <c r="O90" s="415">
        <f t="shared" si="4"/>
        <v>0</v>
      </c>
      <c r="P90" s="563"/>
    </row>
    <row r="91" spans="1:16" ht="25.5" customHeight="1" outlineLevel="2" x14ac:dyDescent="0.25">
      <c r="A91" s="463" t="s">
        <v>75</v>
      </c>
      <c r="B91" s="463" t="s">
        <v>3247</v>
      </c>
      <c r="C91" s="463"/>
      <c r="D91" s="463" t="s">
        <v>77</v>
      </c>
      <c r="E91" s="463"/>
      <c r="F91" s="463" t="s">
        <v>3248</v>
      </c>
      <c r="G91" s="463" t="s">
        <v>3249</v>
      </c>
      <c r="H91" s="463">
        <v>15000</v>
      </c>
      <c r="I91" s="463">
        <v>0</v>
      </c>
      <c r="J91" s="585"/>
      <c r="K91" s="689"/>
      <c r="L91" s="463" t="s">
        <v>3250</v>
      </c>
      <c r="M91" s="463"/>
      <c r="N91" s="398">
        <f t="shared" si="3"/>
        <v>15000</v>
      </c>
      <c r="O91" s="415">
        <f t="shared" si="4"/>
        <v>0</v>
      </c>
      <c r="P91" s="563"/>
    </row>
    <row r="92" spans="1:16" ht="25.5" customHeight="1" outlineLevel="2" x14ac:dyDescent="0.25">
      <c r="A92" s="463" t="s">
        <v>75</v>
      </c>
      <c r="B92" s="463" t="s">
        <v>3251</v>
      </c>
      <c r="C92" s="463"/>
      <c r="D92" s="463" t="s">
        <v>77</v>
      </c>
      <c r="E92" s="463"/>
      <c r="F92" s="463" t="s">
        <v>3252</v>
      </c>
      <c r="G92" s="463" t="s">
        <v>3195</v>
      </c>
      <c r="H92" s="463">
        <v>13750</v>
      </c>
      <c r="I92" s="463">
        <v>0</v>
      </c>
      <c r="J92" s="585"/>
      <c r="K92" s="689"/>
      <c r="L92" s="463" t="s">
        <v>3253</v>
      </c>
      <c r="M92" s="463"/>
      <c r="N92" s="398">
        <f t="shared" si="3"/>
        <v>13750</v>
      </c>
      <c r="O92" s="415">
        <f t="shared" si="4"/>
        <v>0</v>
      </c>
      <c r="P92" s="563"/>
    </row>
    <row r="93" spans="1:16" ht="25.5" customHeight="1" outlineLevel="2" x14ac:dyDescent="0.25">
      <c r="A93" s="463" t="s">
        <v>75</v>
      </c>
      <c r="B93" s="463" t="s">
        <v>3254</v>
      </c>
      <c r="C93" s="463"/>
      <c r="D93" s="463" t="s">
        <v>77</v>
      </c>
      <c r="E93" s="463"/>
      <c r="F93" s="463" t="s">
        <v>3255</v>
      </c>
      <c r="G93" s="463" t="s">
        <v>72</v>
      </c>
      <c r="H93" s="463">
        <v>11000</v>
      </c>
      <c r="I93" s="463">
        <v>0</v>
      </c>
      <c r="J93" s="585"/>
      <c r="K93" s="689"/>
      <c r="L93" s="463" t="s">
        <v>3256</v>
      </c>
      <c r="M93" s="463"/>
      <c r="N93" s="398">
        <f t="shared" si="3"/>
        <v>11000</v>
      </c>
      <c r="O93" s="415">
        <f t="shared" si="4"/>
        <v>0</v>
      </c>
      <c r="P93" s="563"/>
    </row>
    <row r="94" spans="1:16" ht="25.5" customHeight="1" outlineLevel="2" x14ac:dyDescent="0.25">
      <c r="A94" s="463" t="s">
        <v>75</v>
      </c>
      <c r="B94" s="463" t="s">
        <v>3257</v>
      </c>
      <c r="C94" s="463"/>
      <c r="D94" s="463" t="s">
        <v>77</v>
      </c>
      <c r="E94" s="463"/>
      <c r="F94" s="463" t="s">
        <v>3258</v>
      </c>
      <c r="G94" s="463" t="s">
        <v>1807</v>
      </c>
      <c r="H94" s="463">
        <v>13488</v>
      </c>
      <c r="I94" s="463">
        <v>0</v>
      </c>
      <c r="J94" s="585"/>
      <c r="K94" s="689"/>
      <c r="L94" s="463" t="s">
        <v>3259</v>
      </c>
      <c r="M94" s="463"/>
      <c r="N94" s="398">
        <f t="shared" si="3"/>
        <v>13488</v>
      </c>
      <c r="O94" s="415">
        <f t="shared" si="4"/>
        <v>0</v>
      </c>
      <c r="P94" s="563"/>
    </row>
    <row r="95" spans="1:16" ht="25.5" customHeight="1" outlineLevel="2" x14ac:dyDescent="0.25">
      <c r="A95" s="463" t="s">
        <v>75</v>
      </c>
      <c r="B95" s="463" t="s">
        <v>3260</v>
      </c>
      <c r="C95" s="463"/>
      <c r="D95" s="463" t="s">
        <v>77</v>
      </c>
      <c r="E95" s="463"/>
      <c r="F95" s="463" t="s">
        <v>3261</v>
      </c>
      <c r="G95" s="463" t="s">
        <v>74</v>
      </c>
      <c r="H95" s="463">
        <v>10635</v>
      </c>
      <c r="I95" s="463">
        <v>0</v>
      </c>
      <c r="J95" s="585"/>
      <c r="K95" s="689"/>
      <c r="L95" s="463" t="s">
        <v>3262</v>
      </c>
      <c r="M95" s="463"/>
      <c r="N95" s="398">
        <f t="shared" si="3"/>
        <v>10635</v>
      </c>
      <c r="O95" s="415">
        <f t="shared" si="4"/>
        <v>0</v>
      </c>
      <c r="P95" s="563"/>
    </row>
    <row r="96" spans="1:16" ht="25.5" customHeight="1" outlineLevel="2" x14ac:dyDescent="0.25">
      <c r="A96" s="463" t="s">
        <v>75</v>
      </c>
      <c r="B96" s="463" t="s">
        <v>3263</v>
      </c>
      <c r="C96" s="463"/>
      <c r="D96" s="463" t="s">
        <v>77</v>
      </c>
      <c r="E96" s="463"/>
      <c r="F96" s="463" t="s">
        <v>3261</v>
      </c>
      <c r="G96" s="463" t="s">
        <v>74</v>
      </c>
      <c r="H96" s="463">
        <v>18750</v>
      </c>
      <c r="I96" s="463">
        <v>0</v>
      </c>
      <c r="J96" s="585"/>
      <c r="K96" s="689"/>
      <c r="L96" s="463" t="s">
        <v>3264</v>
      </c>
      <c r="M96" s="463"/>
      <c r="N96" s="398">
        <f t="shared" si="3"/>
        <v>18750</v>
      </c>
      <c r="O96" s="415">
        <f t="shared" si="4"/>
        <v>0</v>
      </c>
      <c r="P96" s="563"/>
    </row>
    <row r="97" spans="1:19" ht="38.25" customHeight="1" outlineLevel="2" x14ac:dyDescent="0.25">
      <c r="A97" s="463" t="s">
        <v>75</v>
      </c>
      <c r="B97" s="463" t="s">
        <v>3265</v>
      </c>
      <c r="C97" s="463"/>
      <c r="D97" s="463" t="s">
        <v>77</v>
      </c>
      <c r="E97" s="463"/>
      <c r="F97" s="463" t="s">
        <v>3266</v>
      </c>
      <c r="G97" s="463" t="s">
        <v>2262</v>
      </c>
      <c r="H97" s="463">
        <v>7359.97</v>
      </c>
      <c r="I97" s="463">
        <v>0</v>
      </c>
      <c r="J97" s="585"/>
      <c r="K97" s="689"/>
      <c r="L97" s="463" t="s">
        <v>3267</v>
      </c>
      <c r="M97" s="463"/>
      <c r="N97" s="398">
        <f t="shared" si="3"/>
        <v>7359.97</v>
      </c>
      <c r="O97" s="415">
        <f t="shared" si="4"/>
        <v>0</v>
      </c>
      <c r="P97" s="563"/>
    </row>
    <row r="98" spans="1:19" ht="25.5" customHeight="1" outlineLevel="2" x14ac:dyDescent="0.25">
      <c r="A98" s="463" t="s">
        <v>75</v>
      </c>
      <c r="B98" s="463" t="s">
        <v>3268</v>
      </c>
      <c r="C98" s="463"/>
      <c r="D98" s="463" t="s">
        <v>77</v>
      </c>
      <c r="E98" s="463"/>
      <c r="F98" s="463" t="s">
        <v>3269</v>
      </c>
      <c r="G98" s="463" t="s">
        <v>1807</v>
      </c>
      <c r="H98" s="463">
        <v>14268</v>
      </c>
      <c r="I98" s="463">
        <v>0</v>
      </c>
      <c r="J98" s="585"/>
      <c r="K98" s="689"/>
      <c r="L98" s="463" t="s">
        <v>3270</v>
      </c>
      <c r="M98" s="463"/>
      <c r="N98" s="398">
        <f t="shared" si="3"/>
        <v>14268</v>
      </c>
      <c r="O98" s="415">
        <f t="shared" si="4"/>
        <v>0</v>
      </c>
      <c r="P98" s="563"/>
    </row>
    <row r="99" spans="1:19" ht="25.5" customHeight="1" outlineLevel="2" x14ac:dyDescent="0.25">
      <c r="A99" s="463" t="s">
        <v>75</v>
      </c>
      <c r="B99" s="463" t="s">
        <v>3271</v>
      </c>
      <c r="C99" s="463"/>
      <c r="D99" s="463" t="s">
        <v>77</v>
      </c>
      <c r="E99" s="463"/>
      <c r="F99" s="463" t="s">
        <v>3272</v>
      </c>
      <c r="G99" s="463" t="s">
        <v>1807</v>
      </c>
      <c r="H99" s="463">
        <v>16420</v>
      </c>
      <c r="I99" s="463">
        <v>0</v>
      </c>
      <c r="J99" s="585"/>
      <c r="K99" s="689"/>
      <c r="L99" s="463" t="s">
        <v>3273</v>
      </c>
      <c r="M99" s="463"/>
      <c r="N99" s="398">
        <f t="shared" si="3"/>
        <v>16420</v>
      </c>
      <c r="O99" s="415">
        <f t="shared" si="4"/>
        <v>0</v>
      </c>
      <c r="P99" s="563"/>
    </row>
    <row r="100" spans="1:19" ht="38.25" customHeight="1" outlineLevel="2" x14ac:dyDescent="0.25">
      <c r="A100" s="463" t="s">
        <v>75</v>
      </c>
      <c r="B100" s="463"/>
      <c r="C100" s="463" t="s">
        <v>71</v>
      </c>
      <c r="D100" s="463" t="s">
        <v>77</v>
      </c>
      <c r="E100" s="463"/>
      <c r="F100" s="463" t="s">
        <v>3038</v>
      </c>
      <c r="G100" s="463" t="s">
        <v>2253</v>
      </c>
      <c r="H100" s="463"/>
      <c r="I100" s="463"/>
      <c r="J100" s="585"/>
      <c r="K100" s="689"/>
      <c r="L100" s="463" t="s">
        <v>3039</v>
      </c>
      <c r="M100" s="463"/>
      <c r="N100" s="398">
        <f t="shared" si="3"/>
        <v>0</v>
      </c>
      <c r="O100" s="415">
        <f t="shared" si="4"/>
        <v>0</v>
      </c>
      <c r="P100" s="563"/>
    </row>
    <row r="101" spans="1:19" ht="38.25" customHeight="1" outlineLevel="1" x14ac:dyDescent="0.25">
      <c r="A101" s="551" t="s">
        <v>95</v>
      </c>
      <c r="B101" s="551">
        <f>COUNTA(B16:B99)</f>
        <v>84</v>
      </c>
      <c r="C101" s="551"/>
      <c r="D101" s="551"/>
      <c r="E101" s="551"/>
      <c r="F101" s="551"/>
      <c r="G101" s="551"/>
      <c r="H101" s="551">
        <f>SUBTOTAL(9,H16:H100)</f>
        <v>1509830.1199999999</v>
      </c>
      <c r="I101" s="551">
        <f>SUBTOTAL(9,I16:I100)</f>
        <v>10119.6</v>
      </c>
      <c r="J101" s="621">
        <f>SUBTOTAL(9,J16:J100)</f>
        <v>0</v>
      </c>
      <c r="K101" s="723">
        <f>SUBTOTAL(9,K16:K100)</f>
        <v>36152.82</v>
      </c>
      <c r="L101" s="551"/>
      <c r="M101" s="551"/>
      <c r="N101" s="622">
        <f>SUBTOTAL(9,N16:N100)</f>
        <v>1519949.72</v>
      </c>
      <c r="O101" s="622">
        <f>SUBTOTAL(9,O16:O100)</f>
        <v>26033.22</v>
      </c>
      <c r="P101" s="563"/>
    </row>
    <row r="102" spans="1:19" ht="38.25" customHeight="1" outlineLevel="2" x14ac:dyDescent="0.25">
      <c r="A102" s="463" t="s">
        <v>83</v>
      </c>
      <c r="B102" s="463" t="s">
        <v>3274</v>
      </c>
      <c r="C102" s="463"/>
      <c r="D102" s="463" t="s">
        <v>84</v>
      </c>
      <c r="E102" s="463"/>
      <c r="F102" s="463" t="s">
        <v>127</v>
      </c>
      <c r="G102" s="463" t="s">
        <v>3275</v>
      </c>
      <c r="H102" s="585"/>
      <c r="I102" s="463">
        <v>66099.399999999994</v>
      </c>
      <c r="J102" s="585"/>
      <c r="K102" s="475">
        <v>237820.74</v>
      </c>
      <c r="L102" s="463" t="s">
        <v>3276</v>
      </c>
      <c r="M102" s="463" t="s">
        <v>3384</v>
      </c>
      <c r="N102" s="398">
        <f t="shared" si="3"/>
        <v>66099.399999999994</v>
      </c>
      <c r="O102" s="415">
        <f t="shared" si="4"/>
        <v>171721.34</v>
      </c>
      <c r="P102" s="563"/>
      <c r="Q102" s="463" t="s">
        <v>3384</v>
      </c>
      <c r="R102" s="616">
        <v>5</v>
      </c>
      <c r="S102" s="629">
        <f>SUM(N102+N103+N105+N106+N107)</f>
        <v>649434.29</v>
      </c>
    </row>
    <row r="103" spans="1:19" ht="38.25" customHeight="1" outlineLevel="2" x14ac:dyDescent="0.25">
      <c r="A103" s="463" t="s">
        <v>83</v>
      </c>
      <c r="B103" s="463" t="s">
        <v>3277</v>
      </c>
      <c r="C103" s="463"/>
      <c r="D103" s="463" t="s">
        <v>84</v>
      </c>
      <c r="E103" s="463"/>
      <c r="F103" s="463" t="s">
        <v>127</v>
      </c>
      <c r="G103" s="463" t="s">
        <v>86</v>
      </c>
      <c r="H103" s="585"/>
      <c r="I103" s="463">
        <v>100398.55</v>
      </c>
      <c r="J103" s="585"/>
      <c r="K103" s="475">
        <v>361614.93</v>
      </c>
      <c r="L103" s="463" t="s">
        <v>3278</v>
      </c>
      <c r="M103" s="463" t="s">
        <v>342</v>
      </c>
      <c r="N103" s="398">
        <f t="shared" si="3"/>
        <v>100398.55</v>
      </c>
      <c r="O103" s="415">
        <f t="shared" si="4"/>
        <v>261216.38</v>
      </c>
      <c r="P103" s="563"/>
      <c r="Q103" s="463" t="s">
        <v>528</v>
      </c>
      <c r="R103" s="616">
        <v>1</v>
      </c>
      <c r="S103" s="629">
        <f>N104</f>
        <v>28110</v>
      </c>
    </row>
    <row r="104" spans="1:19" ht="38.25" customHeight="1" outlineLevel="2" x14ac:dyDescent="0.25">
      <c r="A104" s="463" t="s">
        <v>83</v>
      </c>
      <c r="B104" s="463" t="s">
        <v>3279</v>
      </c>
      <c r="C104" s="463"/>
      <c r="D104" s="463" t="s">
        <v>84</v>
      </c>
      <c r="E104" s="463"/>
      <c r="F104" s="463" t="s">
        <v>3280</v>
      </c>
      <c r="G104" s="463" t="s">
        <v>69</v>
      </c>
      <c r="H104" s="585"/>
      <c r="I104" s="463">
        <v>28110</v>
      </c>
      <c r="J104" s="585"/>
      <c r="K104" s="475">
        <v>100424.52</v>
      </c>
      <c r="L104" s="463" t="s">
        <v>3281</v>
      </c>
      <c r="M104" s="463" t="s">
        <v>528</v>
      </c>
      <c r="N104" s="398">
        <f t="shared" si="3"/>
        <v>28110</v>
      </c>
      <c r="O104" s="415">
        <f t="shared" si="4"/>
        <v>72314.52</v>
      </c>
      <c r="P104" s="563"/>
      <c r="Q104" s="463" t="s">
        <v>2110</v>
      </c>
      <c r="R104" s="616">
        <v>17</v>
      </c>
      <c r="S104" s="629">
        <f>SUM(N108:N125)-S105</f>
        <v>1764342.8499999999</v>
      </c>
    </row>
    <row r="105" spans="1:19" ht="38.25" customHeight="1" outlineLevel="2" x14ac:dyDescent="0.25">
      <c r="A105" s="463" t="s">
        <v>83</v>
      </c>
      <c r="B105" s="463" t="s">
        <v>3282</v>
      </c>
      <c r="C105" s="463"/>
      <c r="D105" s="463" t="s">
        <v>84</v>
      </c>
      <c r="E105" s="463"/>
      <c r="F105" s="463" t="s">
        <v>127</v>
      </c>
      <c r="G105" s="463" t="s">
        <v>185</v>
      </c>
      <c r="H105" s="585"/>
      <c r="I105" s="463">
        <v>237346.5</v>
      </c>
      <c r="J105" s="585"/>
      <c r="K105" s="475">
        <v>847581.16</v>
      </c>
      <c r="L105" s="463" t="s">
        <v>3283</v>
      </c>
      <c r="M105" s="463" t="s">
        <v>342</v>
      </c>
      <c r="N105" s="398">
        <f t="shared" si="3"/>
        <v>237346.5</v>
      </c>
      <c r="O105" s="415">
        <f t="shared" si="4"/>
        <v>610234.66</v>
      </c>
      <c r="P105" s="563"/>
      <c r="Q105" s="463" t="s">
        <v>505</v>
      </c>
      <c r="R105" s="616">
        <v>1</v>
      </c>
      <c r="S105" s="629">
        <f>N116</f>
        <v>68473.899999999994</v>
      </c>
    </row>
    <row r="106" spans="1:19" ht="38.25" customHeight="1" outlineLevel="2" x14ac:dyDescent="0.25">
      <c r="A106" s="463" t="s">
        <v>83</v>
      </c>
      <c r="B106" s="463" t="s">
        <v>3284</v>
      </c>
      <c r="C106" s="463"/>
      <c r="D106" s="463" t="s">
        <v>84</v>
      </c>
      <c r="E106" s="463"/>
      <c r="F106" s="463" t="s">
        <v>127</v>
      </c>
      <c r="G106" s="463" t="s">
        <v>3275</v>
      </c>
      <c r="H106" s="585"/>
      <c r="I106" s="463">
        <v>66076.34</v>
      </c>
      <c r="J106" s="585"/>
      <c r="K106" s="475">
        <v>237092.94</v>
      </c>
      <c r="L106" s="463" t="s">
        <v>3285</v>
      </c>
      <c r="M106" s="463" t="s">
        <v>342</v>
      </c>
      <c r="N106" s="398">
        <f t="shared" si="3"/>
        <v>66076.34</v>
      </c>
      <c r="O106" s="415">
        <f t="shared" si="4"/>
        <v>171016.6</v>
      </c>
      <c r="P106" s="563"/>
      <c r="Q106" s="618">
        <f>SUM(K102:K107)-K104+K116</f>
        <v>2566330.9900000002</v>
      </c>
    </row>
    <row r="107" spans="1:19" ht="38.25" customHeight="1" outlineLevel="2" x14ac:dyDescent="0.25">
      <c r="A107" s="463" t="s">
        <v>83</v>
      </c>
      <c r="B107" s="463" t="s">
        <v>3286</v>
      </c>
      <c r="C107" s="463"/>
      <c r="D107" s="463" t="s">
        <v>84</v>
      </c>
      <c r="E107" s="463"/>
      <c r="F107" s="463" t="s">
        <v>127</v>
      </c>
      <c r="G107" s="463" t="s">
        <v>1878</v>
      </c>
      <c r="H107" s="585"/>
      <c r="I107" s="463">
        <v>179513.5</v>
      </c>
      <c r="J107" s="585"/>
      <c r="K107" s="475">
        <v>635246.91</v>
      </c>
      <c r="L107" s="463" t="s">
        <v>3287</v>
      </c>
      <c r="M107" s="463" t="s">
        <v>342</v>
      </c>
      <c r="N107" s="398">
        <f t="shared" si="3"/>
        <v>179513.5</v>
      </c>
      <c r="O107" s="415">
        <f t="shared" si="4"/>
        <v>455733.41000000003</v>
      </c>
      <c r="P107" s="563"/>
    </row>
    <row r="108" spans="1:19" ht="38.25" customHeight="1" outlineLevel="2" x14ac:dyDescent="0.25">
      <c r="A108" s="463" t="s">
        <v>83</v>
      </c>
      <c r="B108" s="463" t="s">
        <v>3288</v>
      </c>
      <c r="C108" s="463"/>
      <c r="D108" s="463" t="s">
        <v>87</v>
      </c>
      <c r="E108" s="463"/>
      <c r="F108" s="463" t="s">
        <v>3289</v>
      </c>
      <c r="G108" s="463" t="s">
        <v>205</v>
      </c>
      <c r="H108" s="585"/>
      <c r="I108" s="463">
        <v>83485.7</v>
      </c>
      <c r="J108" s="585"/>
      <c r="K108" s="475">
        <v>310452.24</v>
      </c>
      <c r="L108" s="463" t="s">
        <v>273</v>
      </c>
      <c r="M108" s="463" t="s">
        <v>2110</v>
      </c>
      <c r="N108" s="398">
        <f t="shared" si="3"/>
        <v>83485.7</v>
      </c>
      <c r="O108" s="415">
        <f t="shared" si="4"/>
        <v>226966.53999999998</v>
      </c>
      <c r="P108" s="563"/>
    </row>
    <row r="109" spans="1:19" ht="38.25" customHeight="1" outlineLevel="2" x14ac:dyDescent="0.25">
      <c r="A109" s="463" t="s">
        <v>83</v>
      </c>
      <c r="B109" s="463" t="s">
        <v>3290</v>
      </c>
      <c r="C109" s="463"/>
      <c r="D109" s="463" t="s">
        <v>87</v>
      </c>
      <c r="E109" s="463"/>
      <c r="F109" s="463" t="s">
        <v>3291</v>
      </c>
      <c r="G109" s="463" t="s">
        <v>205</v>
      </c>
      <c r="H109" s="585"/>
      <c r="I109" s="463">
        <v>111583.03999999999</v>
      </c>
      <c r="J109" s="585"/>
      <c r="K109" s="475">
        <v>399705.24</v>
      </c>
      <c r="L109" s="463" t="s">
        <v>3292</v>
      </c>
      <c r="M109" s="463" t="s">
        <v>2110</v>
      </c>
      <c r="N109" s="398">
        <f t="shared" si="3"/>
        <v>111583.03999999999</v>
      </c>
      <c r="O109" s="415">
        <f t="shared" si="4"/>
        <v>288122.2</v>
      </c>
      <c r="P109" s="563"/>
    </row>
    <row r="110" spans="1:19" ht="38.25" customHeight="1" outlineLevel="2" x14ac:dyDescent="0.25">
      <c r="A110" s="463" t="s">
        <v>83</v>
      </c>
      <c r="B110" s="463" t="s">
        <v>3293</v>
      </c>
      <c r="C110" s="463"/>
      <c r="D110" s="463" t="s">
        <v>87</v>
      </c>
      <c r="E110" s="463"/>
      <c r="F110" s="463" t="s">
        <v>3294</v>
      </c>
      <c r="G110" s="463" t="s">
        <v>205</v>
      </c>
      <c r="H110" s="585"/>
      <c r="I110" s="463">
        <v>107979.14</v>
      </c>
      <c r="J110" s="585"/>
      <c r="K110" s="475">
        <v>384833.34</v>
      </c>
      <c r="L110" s="463" t="s">
        <v>3295</v>
      </c>
      <c r="M110" s="463" t="s">
        <v>2110</v>
      </c>
      <c r="N110" s="398">
        <f t="shared" si="3"/>
        <v>107979.14</v>
      </c>
      <c r="O110" s="415">
        <f t="shared" si="4"/>
        <v>276854.2</v>
      </c>
      <c r="P110" s="563"/>
    </row>
    <row r="111" spans="1:19" ht="38.25" customHeight="1" outlineLevel="2" x14ac:dyDescent="0.25">
      <c r="A111" s="463" t="s">
        <v>83</v>
      </c>
      <c r="B111" s="463" t="s">
        <v>3296</v>
      </c>
      <c r="C111" s="463"/>
      <c r="D111" s="463" t="s">
        <v>87</v>
      </c>
      <c r="E111" s="463"/>
      <c r="F111" s="463" t="s">
        <v>3297</v>
      </c>
      <c r="G111" s="463" t="s">
        <v>205</v>
      </c>
      <c r="H111" s="585"/>
      <c r="I111" s="463">
        <v>110696.36</v>
      </c>
      <c r="J111" s="585"/>
      <c r="K111" s="475">
        <v>384833.34</v>
      </c>
      <c r="L111" s="463" t="s">
        <v>3298</v>
      </c>
      <c r="M111" s="463" t="s">
        <v>2110</v>
      </c>
      <c r="N111" s="398">
        <f t="shared" si="3"/>
        <v>110696.36</v>
      </c>
      <c r="O111" s="415">
        <f t="shared" si="4"/>
        <v>274136.98000000004</v>
      </c>
      <c r="P111" s="563"/>
    </row>
    <row r="112" spans="1:19" ht="38.25" customHeight="1" outlineLevel="2" x14ac:dyDescent="0.25">
      <c r="A112" s="463" t="s">
        <v>83</v>
      </c>
      <c r="B112" s="463" t="s">
        <v>3299</v>
      </c>
      <c r="C112" s="463"/>
      <c r="D112" s="463" t="s">
        <v>87</v>
      </c>
      <c r="E112" s="463"/>
      <c r="F112" s="463" t="s">
        <v>3300</v>
      </c>
      <c r="G112" s="463" t="s">
        <v>205</v>
      </c>
      <c r="H112" s="585"/>
      <c r="I112" s="463">
        <v>111583.03999999999</v>
      </c>
      <c r="J112" s="585"/>
      <c r="K112" s="475">
        <v>399705.24</v>
      </c>
      <c r="L112" s="463" t="s">
        <v>3301</v>
      </c>
      <c r="M112" s="463" t="s">
        <v>2110</v>
      </c>
      <c r="N112" s="398">
        <f t="shared" si="3"/>
        <v>111583.03999999999</v>
      </c>
      <c r="O112" s="415">
        <f t="shared" si="4"/>
        <v>288122.2</v>
      </c>
      <c r="P112" s="563"/>
    </row>
    <row r="113" spans="1:20" ht="38.25" customHeight="1" outlineLevel="2" x14ac:dyDescent="0.25">
      <c r="A113" s="463" t="s">
        <v>83</v>
      </c>
      <c r="B113" s="463" t="s">
        <v>3302</v>
      </c>
      <c r="C113" s="463"/>
      <c r="D113" s="463" t="s">
        <v>87</v>
      </c>
      <c r="E113" s="463"/>
      <c r="F113" s="463" t="s">
        <v>3303</v>
      </c>
      <c r="G113" s="463" t="s">
        <v>205</v>
      </c>
      <c r="H113" s="585"/>
      <c r="I113" s="463">
        <v>111583.03999999999</v>
      </c>
      <c r="J113" s="585"/>
      <c r="K113" s="475">
        <v>399705.24</v>
      </c>
      <c r="L113" s="463" t="s">
        <v>3304</v>
      </c>
      <c r="M113" s="463" t="s">
        <v>2110</v>
      </c>
      <c r="N113" s="398">
        <f t="shared" si="3"/>
        <v>111583.03999999999</v>
      </c>
      <c r="O113" s="415">
        <f t="shared" si="4"/>
        <v>288122.2</v>
      </c>
      <c r="P113" s="563"/>
    </row>
    <row r="114" spans="1:20" ht="38.25" customHeight="1" outlineLevel="2" x14ac:dyDescent="0.25">
      <c r="A114" s="463" t="s">
        <v>83</v>
      </c>
      <c r="B114" s="463" t="s">
        <v>3305</v>
      </c>
      <c r="C114" s="463"/>
      <c r="D114" s="463" t="s">
        <v>87</v>
      </c>
      <c r="E114" s="463"/>
      <c r="F114" s="463" t="s">
        <v>3306</v>
      </c>
      <c r="G114" s="463" t="s">
        <v>205</v>
      </c>
      <c r="H114" s="585"/>
      <c r="I114" s="463">
        <v>83485.7</v>
      </c>
      <c r="J114" s="585"/>
      <c r="K114" s="475">
        <v>310452.24</v>
      </c>
      <c r="L114" s="463" t="s">
        <v>3307</v>
      </c>
      <c r="M114" s="463" t="s">
        <v>2110</v>
      </c>
      <c r="N114" s="398">
        <f t="shared" si="3"/>
        <v>83485.7</v>
      </c>
      <c r="O114" s="415">
        <f t="shared" si="4"/>
        <v>226966.53999999998</v>
      </c>
      <c r="P114" s="563"/>
    </row>
    <row r="115" spans="1:20" ht="38.25" customHeight="1" outlineLevel="2" x14ac:dyDescent="0.25">
      <c r="A115" s="463" t="s">
        <v>83</v>
      </c>
      <c r="B115" s="463" t="s">
        <v>3308</v>
      </c>
      <c r="C115" s="463"/>
      <c r="D115" s="463" t="s">
        <v>87</v>
      </c>
      <c r="E115" s="463"/>
      <c r="F115" s="463" t="s">
        <v>3309</v>
      </c>
      <c r="G115" s="463" t="s">
        <v>205</v>
      </c>
      <c r="H115" s="585"/>
      <c r="I115" s="463">
        <v>111583.03999999999</v>
      </c>
      <c r="J115" s="585"/>
      <c r="K115" s="475">
        <v>399705.24</v>
      </c>
      <c r="L115" s="463" t="s">
        <v>3310</v>
      </c>
      <c r="M115" s="463" t="s">
        <v>2110</v>
      </c>
      <c r="N115" s="398">
        <f t="shared" si="3"/>
        <v>111583.03999999999</v>
      </c>
      <c r="O115" s="415">
        <f t="shared" si="4"/>
        <v>288122.2</v>
      </c>
      <c r="P115" s="563"/>
    </row>
    <row r="116" spans="1:20" ht="38.25" customHeight="1" outlineLevel="2" x14ac:dyDescent="0.25">
      <c r="A116" s="463" t="s">
        <v>83</v>
      </c>
      <c r="B116" s="463" t="s">
        <v>3311</v>
      </c>
      <c r="C116" s="463"/>
      <c r="D116" s="463" t="s">
        <v>87</v>
      </c>
      <c r="E116" s="617" t="s">
        <v>162</v>
      </c>
      <c r="F116" s="463" t="s">
        <v>170</v>
      </c>
      <c r="G116" s="463" t="s">
        <v>86</v>
      </c>
      <c r="H116" s="585"/>
      <c r="I116" s="463">
        <v>68473.899999999994</v>
      </c>
      <c r="J116" s="585"/>
      <c r="K116" s="475">
        <v>246974.31</v>
      </c>
      <c r="L116" s="463" t="s">
        <v>3312</v>
      </c>
      <c r="M116" s="463" t="s">
        <v>505</v>
      </c>
      <c r="N116" s="398">
        <f t="shared" si="3"/>
        <v>68473.899999999994</v>
      </c>
      <c r="O116" s="415">
        <f t="shared" si="4"/>
        <v>178500.41</v>
      </c>
      <c r="P116" s="563"/>
    </row>
    <row r="117" spans="1:20" ht="38.25" customHeight="1" outlineLevel="2" x14ac:dyDescent="0.25">
      <c r="A117" s="463" t="s">
        <v>83</v>
      </c>
      <c r="B117" s="463" t="s">
        <v>3313</v>
      </c>
      <c r="C117" s="463"/>
      <c r="D117" s="463" t="s">
        <v>87</v>
      </c>
      <c r="E117" s="463"/>
      <c r="F117" s="463" t="s">
        <v>3314</v>
      </c>
      <c r="G117" s="463" t="s">
        <v>205</v>
      </c>
      <c r="H117" s="585"/>
      <c r="I117" s="463">
        <v>111594.57</v>
      </c>
      <c r="J117" s="585"/>
      <c r="K117" s="475">
        <v>400303.74</v>
      </c>
      <c r="L117" s="463" t="s">
        <v>3315</v>
      </c>
      <c r="M117" s="463" t="s">
        <v>2110</v>
      </c>
      <c r="N117" s="398">
        <f t="shared" si="3"/>
        <v>111594.57</v>
      </c>
      <c r="O117" s="415">
        <f t="shared" si="4"/>
        <v>288709.17</v>
      </c>
      <c r="P117" s="563"/>
    </row>
    <row r="118" spans="1:20" ht="38.25" customHeight="1" outlineLevel="2" x14ac:dyDescent="0.25">
      <c r="A118" s="463" t="s">
        <v>83</v>
      </c>
      <c r="B118" s="463" t="s">
        <v>3316</v>
      </c>
      <c r="C118" s="463"/>
      <c r="D118" s="463" t="s">
        <v>87</v>
      </c>
      <c r="E118" s="463"/>
      <c r="F118" s="463" t="s">
        <v>3317</v>
      </c>
      <c r="G118" s="463" t="s">
        <v>205</v>
      </c>
      <c r="H118" s="585"/>
      <c r="I118" s="463">
        <v>111594.57</v>
      </c>
      <c r="J118" s="585"/>
      <c r="K118" s="475">
        <v>400303.74</v>
      </c>
      <c r="L118" s="463" t="s">
        <v>3318</v>
      </c>
      <c r="M118" s="463" t="s">
        <v>2110</v>
      </c>
      <c r="N118" s="398">
        <f t="shared" si="3"/>
        <v>111594.57</v>
      </c>
      <c r="O118" s="415">
        <f t="shared" si="4"/>
        <v>288709.17</v>
      </c>
      <c r="P118" s="563"/>
    </row>
    <row r="119" spans="1:20" ht="38.25" customHeight="1" outlineLevel="2" x14ac:dyDescent="0.25">
      <c r="A119" s="463" t="s">
        <v>83</v>
      </c>
      <c r="B119" s="463" t="s">
        <v>3319</v>
      </c>
      <c r="C119" s="463"/>
      <c r="D119" s="463" t="s">
        <v>87</v>
      </c>
      <c r="E119" s="463"/>
      <c r="F119" s="463" t="s">
        <v>3320</v>
      </c>
      <c r="G119" s="463" t="s">
        <v>205</v>
      </c>
      <c r="H119" s="585"/>
      <c r="I119" s="463">
        <v>83462.64</v>
      </c>
      <c r="J119" s="585"/>
      <c r="K119" s="475">
        <v>300372.24</v>
      </c>
      <c r="L119" s="463" t="s">
        <v>3321</v>
      </c>
      <c r="M119" s="463" t="s">
        <v>2110</v>
      </c>
      <c r="N119" s="398">
        <f t="shared" si="3"/>
        <v>83462.64</v>
      </c>
      <c r="O119" s="415">
        <f t="shared" si="4"/>
        <v>216909.59999999998</v>
      </c>
      <c r="P119" s="563"/>
    </row>
    <row r="120" spans="1:20" ht="38.25" customHeight="1" outlineLevel="2" x14ac:dyDescent="0.25">
      <c r="A120" s="463" t="s">
        <v>83</v>
      </c>
      <c r="B120" s="463" t="s">
        <v>3322</v>
      </c>
      <c r="C120" s="463"/>
      <c r="D120" s="463" t="s">
        <v>87</v>
      </c>
      <c r="E120" s="463"/>
      <c r="F120" s="463" t="s">
        <v>3323</v>
      </c>
      <c r="G120" s="463" t="s">
        <v>205</v>
      </c>
      <c r="H120" s="585"/>
      <c r="I120" s="463">
        <v>106353.41</v>
      </c>
      <c r="J120" s="585"/>
      <c r="K120" s="475">
        <v>380391.84</v>
      </c>
      <c r="L120" s="463" t="s">
        <v>3324</v>
      </c>
      <c r="M120" s="463" t="s">
        <v>2110</v>
      </c>
      <c r="N120" s="398">
        <f t="shared" si="3"/>
        <v>106353.41</v>
      </c>
      <c r="O120" s="415">
        <f t="shared" si="4"/>
        <v>274038.43000000005</v>
      </c>
      <c r="P120" s="563"/>
    </row>
    <row r="121" spans="1:20" ht="38.25" customHeight="1" outlineLevel="2" x14ac:dyDescent="0.25">
      <c r="A121" s="463" t="s">
        <v>83</v>
      </c>
      <c r="B121" s="463" t="s">
        <v>3325</v>
      </c>
      <c r="C121" s="463"/>
      <c r="D121" s="463" t="s">
        <v>87</v>
      </c>
      <c r="E121" s="463"/>
      <c r="F121" s="463" t="s">
        <v>3326</v>
      </c>
      <c r="G121" s="463" t="s">
        <v>205</v>
      </c>
      <c r="H121" s="585"/>
      <c r="I121" s="463">
        <v>106353.41</v>
      </c>
      <c r="J121" s="585"/>
      <c r="K121" s="475">
        <v>380391.84</v>
      </c>
      <c r="L121" s="463" t="s">
        <v>3327</v>
      </c>
      <c r="M121" s="463" t="s">
        <v>2110</v>
      </c>
      <c r="N121" s="398">
        <f t="shared" si="3"/>
        <v>106353.41</v>
      </c>
      <c r="O121" s="415">
        <f t="shared" si="4"/>
        <v>274038.43000000005</v>
      </c>
      <c r="P121" s="563"/>
    </row>
    <row r="122" spans="1:20" ht="38.25" customHeight="1" outlineLevel="2" x14ac:dyDescent="0.25">
      <c r="A122" s="463" t="s">
        <v>83</v>
      </c>
      <c r="B122" s="463" t="s">
        <v>3328</v>
      </c>
      <c r="C122" s="463"/>
      <c r="D122" s="463" t="s">
        <v>87</v>
      </c>
      <c r="E122" s="463"/>
      <c r="F122" s="463" t="s">
        <v>3329</v>
      </c>
      <c r="G122" s="463" t="s">
        <v>205</v>
      </c>
      <c r="H122" s="585"/>
      <c r="I122" s="463">
        <v>106353.41</v>
      </c>
      <c r="J122" s="585"/>
      <c r="K122" s="475">
        <v>380391.84</v>
      </c>
      <c r="L122" s="463" t="s">
        <v>3330</v>
      </c>
      <c r="M122" s="463" t="s">
        <v>2110</v>
      </c>
      <c r="N122" s="398">
        <f t="shared" si="3"/>
        <v>106353.41</v>
      </c>
      <c r="O122" s="415">
        <f t="shared" si="4"/>
        <v>274038.43000000005</v>
      </c>
      <c r="P122" s="563"/>
    </row>
    <row r="123" spans="1:20" ht="38.25" customHeight="1" outlineLevel="2" x14ac:dyDescent="0.25">
      <c r="A123" s="463" t="s">
        <v>83</v>
      </c>
      <c r="B123" s="463" t="s">
        <v>3331</v>
      </c>
      <c r="C123" s="463"/>
      <c r="D123" s="463" t="s">
        <v>87</v>
      </c>
      <c r="E123" s="463"/>
      <c r="F123" s="463" t="s">
        <v>3332</v>
      </c>
      <c r="G123" s="463" t="s">
        <v>205</v>
      </c>
      <c r="H123" s="585"/>
      <c r="I123" s="463">
        <v>83462.64</v>
      </c>
      <c r="J123" s="585"/>
      <c r="K123" s="475">
        <v>300372.24</v>
      </c>
      <c r="L123" s="463" t="s">
        <v>3333</v>
      </c>
      <c r="M123" s="463" t="s">
        <v>2110</v>
      </c>
      <c r="N123" s="398">
        <f t="shared" si="3"/>
        <v>83462.64</v>
      </c>
      <c r="O123" s="415">
        <f t="shared" si="4"/>
        <v>216909.59999999998</v>
      </c>
      <c r="P123" s="563"/>
    </row>
    <row r="124" spans="1:20" ht="38.25" customHeight="1" outlineLevel="2" x14ac:dyDescent="0.25">
      <c r="A124" s="463" t="s">
        <v>83</v>
      </c>
      <c r="B124" s="463" t="s">
        <v>3334</v>
      </c>
      <c r="C124" s="463"/>
      <c r="D124" s="463" t="s">
        <v>87</v>
      </c>
      <c r="E124" s="463"/>
      <c r="F124" s="463" t="s">
        <v>3335</v>
      </c>
      <c r="G124" s="463" t="s">
        <v>205</v>
      </c>
      <c r="H124" s="585"/>
      <c r="I124" s="463">
        <v>111594.57</v>
      </c>
      <c r="J124" s="585"/>
      <c r="K124" s="475">
        <v>400303.74</v>
      </c>
      <c r="L124" s="463" t="s">
        <v>3336</v>
      </c>
      <c r="M124" s="463" t="s">
        <v>2110</v>
      </c>
      <c r="N124" s="398">
        <f t="shared" si="3"/>
        <v>111594.57</v>
      </c>
      <c r="O124" s="415">
        <f t="shared" si="4"/>
        <v>288709.17</v>
      </c>
      <c r="P124" s="563"/>
    </row>
    <row r="125" spans="1:20" ht="38.25" customHeight="1" outlineLevel="2" x14ac:dyDescent="0.25">
      <c r="A125" s="463" t="s">
        <v>83</v>
      </c>
      <c r="B125" s="463" t="s">
        <v>3337</v>
      </c>
      <c r="C125" s="463"/>
      <c r="D125" s="463" t="s">
        <v>87</v>
      </c>
      <c r="E125" s="463"/>
      <c r="F125" s="463" t="s">
        <v>3338</v>
      </c>
      <c r="G125" s="463" t="s">
        <v>205</v>
      </c>
      <c r="H125" s="585"/>
      <c r="I125" s="463">
        <v>111594.57</v>
      </c>
      <c r="J125" s="585"/>
      <c r="K125" s="475">
        <v>400303.74</v>
      </c>
      <c r="L125" s="463" t="s">
        <v>3339</v>
      </c>
      <c r="M125" s="463" t="s">
        <v>2110</v>
      </c>
      <c r="N125" s="398">
        <f t="shared" si="3"/>
        <v>111594.57</v>
      </c>
      <c r="O125" s="415">
        <f t="shared" si="4"/>
        <v>288709.17</v>
      </c>
      <c r="P125" s="563"/>
    </row>
    <row r="126" spans="1:20" ht="38.25" customHeight="1" outlineLevel="1" x14ac:dyDescent="0.25">
      <c r="A126" s="551" t="s">
        <v>96</v>
      </c>
      <c r="B126" s="551"/>
      <c r="C126" s="551"/>
      <c r="D126" s="551"/>
      <c r="E126" s="551"/>
      <c r="F126" s="551"/>
      <c r="G126" s="551"/>
      <c r="H126" s="621">
        <f>SUBTOTAL(9,H102:H125)</f>
        <v>0</v>
      </c>
      <c r="I126" s="551">
        <f>SUBTOTAL(9,I102:I125)</f>
        <v>2510361.04</v>
      </c>
      <c r="J126" s="621">
        <f>SUBTOTAL(9,J102:J125)</f>
        <v>0</v>
      </c>
      <c r="K126" s="724">
        <f>SUM(K102:K125)-K104</f>
        <v>8898858.0700000022</v>
      </c>
      <c r="L126" s="551"/>
      <c r="M126" s="551"/>
      <c r="N126" s="622">
        <f>SUBTOTAL(9,N102:N125)</f>
        <v>2510361.04</v>
      </c>
      <c r="O126" s="622">
        <f>SUBTOTAL(9,O102:O125)</f>
        <v>6488921.5499999998</v>
      </c>
      <c r="P126" s="563"/>
    </row>
    <row r="127" spans="1:20" ht="38.25" customHeight="1" outlineLevel="2" x14ac:dyDescent="0.25">
      <c r="A127" s="463" t="s">
        <v>88</v>
      </c>
      <c r="B127" s="628" t="s">
        <v>3340</v>
      </c>
      <c r="C127" s="463" t="s">
        <v>89</v>
      </c>
      <c r="D127" s="463"/>
      <c r="E127" s="463"/>
      <c r="F127" s="463" t="s">
        <v>3341</v>
      </c>
      <c r="G127" s="463" t="s">
        <v>205</v>
      </c>
      <c r="H127" s="585"/>
      <c r="I127" s="463">
        <v>794360.4</v>
      </c>
      <c r="J127" s="463"/>
      <c r="K127" s="727">
        <v>2652877.48</v>
      </c>
      <c r="L127" s="463" t="s">
        <v>3342</v>
      </c>
      <c r="M127" s="463" t="s">
        <v>3343</v>
      </c>
      <c r="N127" s="398">
        <f t="shared" si="3"/>
        <v>794360.4</v>
      </c>
      <c r="O127" s="415">
        <f t="shared" si="4"/>
        <v>1858517.08</v>
      </c>
      <c r="P127" s="563"/>
      <c r="Q127" s="463" t="s">
        <v>3343</v>
      </c>
      <c r="R127" s="616">
        <v>2</v>
      </c>
      <c r="S127" s="616">
        <v>27</v>
      </c>
      <c r="T127" s="629">
        <f>SUM(N127+N135)</f>
        <v>1669573.2000000002</v>
      </c>
    </row>
    <row r="128" spans="1:20" ht="38.25" customHeight="1" outlineLevel="2" x14ac:dyDescent="0.25">
      <c r="A128" s="463" t="s">
        <v>88</v>
      </c>
      <c r="B128" s="463"/>
      <c r="C128" s="463" t="s">
        <v>89</v>
      </c>
      <c r="D128" s="463"/>
      <c r="E128" s="463"/>
      <c r="F128" s="463" t="s">
        <v>3341</v>
      </c>
      <c r="G128" s="463" t="s">
        <v>205</v>
      </c>
      <c r="H128" s="585"/>
      <c r="I128" s="463"/>
      <c r="J128" s="463"/>
      <c r="K128" s="727"/>
      <c r="L128" s="463" t="s">
        <v>3344</v>
      </c>
      <c r="M128" s="463" t="s">
        <v>3343</v>
      </c>
      <c r="N128" s="398">
        <f t="shared" si="3"/>
        <v>0</v>
      </c>
      <c r="O128" s="415">
        <f t="shared" si="4"/>
        <v>0</v>
      </c>
      <c r="P128" s="563"/>
      <c r="Q128" s="463" t="s">
        <v>565</v>
      </c>
      <c r="R128" s="616">
        <v>4</v>
      </c>
      <c r="S128" s="616">
        <v>55</v>
      </c>
      <c r="T128" s="629">
        <f>SUM(N154:N157)</f>
        <v>2441345.38</v>
      </c>
    </row>
    <row r="129" spans="1:16" ht="38.25" customHeight="1" outlineLevel="2" x14ac:dyDescent="0.25">
      <c r="A129" s="463" t="s">
        <v>88</v>
      </c>
      <c r="B129" s="463"/>
      <c r="C129" s="463" t="s">
        <v>89</v>
      </c>
      <c r="D129" s="463"/>
      <c r="E129" s="463"/>
      <c r="F129" s="463" t="s">
        <v>3341</v>
      </c>
      <c r="G129" s="463" t="s">
        <v>205</v>
      </c>
      <c r="H129" s="585"/>
      <c r="I129" s="463"/>
      <c r="J129" s="463"/>
      <c r="K129" s="727"/>
      <c r="L129" s="463" t="s">
        <v>3345</v>
      </c>
      <c r="M129" s="463" t="s">
        <v>3343</v>
      </c>
      <c r="N129" s="398">
        <f t="shared" si="3"/>
        <v>0</v>
      </c>
      <c r="O129" s="415">
        <f t="shared" si="4"/>
        <v>0</v>
      </c>
      <c r="P129" s="563"/>
    </row>
    <row r="130" spans="1:16" ht="38.25" customHeight="1" outlineLevel="2" x14ac:dyDescent="0.25">
      <c r="A130" s="463" t="s">
        <v>88</v>
      </c>
      <c r="B130" s="463"/>
      <c r="C130" s="463" t="s">
        <v>89</v>
      </c>
      <c r="D130" s="463"/>
      <c r="E130" s="463"/>
      <c r="F130" s="463" t="s">
        <v>3341</v>
      </c>
      <c r="G130" s="463" t="s">
        <v>205</v>
      </c>
      <c r="H130" s="585"/>
      <c r="I130" s="463"/>
      <c r="J130" s="463"/>
      <c r="K130" s="727"/>
      <c r="L130" s="463" t="s">
        <v>3346</v>
      </c>
      <c r="M130" s="463" t="s">
        <v>3343</v>
      </c>
      <c r="N130" s="398">
        <f t="shared" si="3"/>
        <v>0</v>
      </c>
      <c r="O130" s="415">
        <f t="shared" si="4"/>
        <v>0</v>
      </c>
      <c r="P130" s="563"/>
    </row>
    <row r="131" spans="1:16" ht="38.25" customHeight="1" outlineLevel="2" x14ac:dyDescent="0.25">
      <c r="A131" s="463" t="s">
        <v>88</v>
      </c>
      <c r="B131" s="463"/>
      <c r="C131" s="463" t="s">
        <v>89</v>
      </c>
      <c r="D131" s="463"/>
      <c r="E131" s="463"/>
      <c r="F131" s="463" t="s">
        <v>3341</v>
      </c>
      <c r="G131" s="463" t="s">
        <v>205</v>
      </c>
      <c r="H131" s="585"/>
      <c r="I131" s="463"/>
      <c r="J131" s="463"/>
      <c r="K131" s="727"/>
      <c r="L131" s="463" t="s">
        <v>3347</v>
      </c>
      <c r="M131" s="463" t="s">
        <v>3343</v>
      </c>
      <c r="N131" s="398">
        <f t="shared" si="3"/>
        <v>0</v>
      </c>
      <c r="O131" s="415">
        <f t="shared" si="4"/>
        <v>0</v>
      </c>
      <c r="P131" s="563"/>
    </row>
    <row r="132" spans="1:16" ht="38.25" customHeight="1" outlineLevel="2" x14ac:dyDescent="0.25">
      <c r="A132" s="463" t="s">
        <v>88</v>
      </c>
      <c r="B132" s="463"/>
      <c r="C132" s="463" t="s">
        <v>89</v>
      </c>
      <c r="D132" s="463"/>
      <c r="E132" s="463"/>
      <c r="F132" s="463" t="s">
        <v>3341</v>
      </c>
      <c r="G132" s="463" t="s">
        <v>205</v>
      </c>
      <c r="H132" s="585"/>
      <c r="I132" s="463"/>
      <c r="J132" s="463"/>
      <c r="K132" s="727"/>
      <c r="L132" s="463" t="s">
        <v>3348</v>
      </c>
      <c r="M132" s="463" t="s">
        <v>3343</v>
      </c>
      <c r="N132" s="398">
        <f t="shared" si="3"/>
        <v>0</v>
      </c>
      <c r="O132" s="415">
        <f t="shared" si="4"/>
        <v>0</v>
      </c>
      <c r="P132" s="563"/>
    </row>
    <row r="133" spans="1:16" ht="38.25" customHeight="1" outlineLevel="2" x14ac:dyDescent="0.25">
      <c r="A133" s="463" t="s">
        <v>88</v>
      </c>
      <c r="B133" s="463"/>
      <c r="C133" s="463" t="s">
        <v>89</v>
      </c>
      <c r="D133" s="463"/>
      <c r="E133" s="463"/>
      <c r="F133" s="463" t="s">
        <v>3341</v>
      </c>
      <c r="G133" s="463" t="s">
        <v>205</v>
      </c>
      <c r="H133" s="585"/>
      <c r="I133" s="463"/>
      <c r="J133" s="463"/>
      <c r="K133" s="727"/>
      <c r="L133" s="463" t="s">
        <v>3349</v>
      </c>
      <c r="M133" s="463" t="s">
        <v>3343</v>
      </c>
      <c r="N133" s="398">
        <f t="shared" si="3"/>
        <v>0</v>
      </c>
      <c r="O133" s="415">
        <f t="shared" si="4"/>
        <v>0</v>
      </c>
      <c r="P133" s="563"/>
    </row>
    <row r="134" spans="1:16" ht="38.25" customHeight="1" outlineLevel="2" x14ac:dyDescent="0.25">
      <c r="A134" s="463" t="s">
        <v>88</v>
      </c>
      <c r="B134" s="463"/>
      <c r="C134" s="463" t="s">
        <v>89</v>
      </c>
      <c r="D134" s="463"/>
      <c r="E134" s="463"/>
      <c r="F134" s="463" t="s">
        <v>3341</v>
      </c>
      <c r="G134" s="463" t="s">
        <v>205</v>
      </c>
      <c r="H134" s="585"/>
      <c r="I134" s="463"/>
      <c r="J134" s="463"/>
      <c r="K134" s="727"/>
      <c r="L134" s="463" t="s">
        <v>3350</v>
      </c>
      <c r="M134" s="463" t="s">
        <v>3343</v>
      </c>
      <c r="N134" s="398">
        <f t="shared" ref="N134:N157" si="5">SUM(H134:I134)</f>
        <v>0</v>
      </c>
      <c r="O134" s="415">
        <f t="shared" ref="O134:O157" si="6">IF((J134+K134)&gt;0,(J134+K134)-N134,0)</f>
        <v>0</v>
      </c>
      <c r="P134" s="563"/>
    </row>
    <row r="135" spans="1:16" ht="38.25" customHeight="1" outlineLevel="2" x14ac:dyDescent="0.25">
      <c r="A135" s="463" t="s">
        <v>88</v>
      </c>
      <c r="B135" s="628" t="s">
        <v>3351</v>
      </c>
      <c r="C135" s="463" t="s">
        <v>89</v>
      </c>
      <c r="D135" s="463"/>
      <c r="E135" s="463"/>
      <c r="F135" s="463" t="s">
        <v>3352</v>
      </c>
      <c r="G135" s="463" t="s">
        <v>205</v>
      </c>
      <c r="H135" s="585"/>
      <c r="I135" s="463">
        <v>875212.80000000005</v>
      </c>
      <c r="J135" s="585"/>
      <c r="K135" s="727">
        <v>2922895.3599999999</v>
      </c>
      <c r="L135" s="463" t="s">
        <v>3353</v>
      </c>
      <c r="M135" s="463" t="s">
        <v>3343</v>
      </c>
      <c r="N135" s="398">
        <f t="shared" si="5"/>
        <v>875212.80000000005</v>
      </c>
      <c r="O135" s="415">
        <f t="shared" si="6"/>
        <v>2047682.5599999998</v>
      </c>
      <c r="P135" s="563"/>
    </row>
    <row r="136" spans="1:16" ht="38.25" customHeight="1" outlineLevel="2" x14ac:dyDescent="0.25">
      <c r="A136" s="463" t="s">
        <v>88</v>
      </c>
      <c r="B136" s="463"/>
      <c r="C136" s="463" t="s">
        <v>89</v>
      </c>
      <c r="D136" s="463"/>
      <c r="E136" s="463"/>
      <c r="F136" s="463" t="s">
        <v>3341</v>
      </c>
      <c r="G136" s="463" t="s">
        <v>205</v>
      </c>
      <c r="H136" s="585"/>
      <c r="I136" s="463"/>
      <c r="J136" s="463"/>
      <c r="K136" s="727"/>
      <c r="L136" s="463" t="s">
        <v>3354</v>
      </c>
      <c r="M136" s="463" t="s">
        <v>3343</v>
      </c>
      <c r="N136" s="398">
        <f t="shared" si="5"/>
        <v>0</v>
      </c>
      <c r="O136" s="415">
        <f t="shared" si="6"/>
        <v>0</v>
      </c>
      <c r="P136" s="563"/>
    </row>
    <row r="137" spans="1:16" ht="38.25" customHeight="1" outlineLevel="2" x14ac:dyDescent="0.25">
      <c r="A137" s="463" t="s">
        <v>88</v>
      </c>
      <c r="B137" s="463"/>
      <c r="C137" s="463" t="s">
        <v>89</v>
      </c>
      <c r="D137" s="463"/>
      <c r="E137" s="463"/>
      <c r="F137" s="463" t="s">
        <v>3341</v>
      </c>
      <c r="G137" s="463" t="s">
        <v>205</v>
      </c>
      <c r="H137" s="585"/>
      <c r="I137" s="463"/>
      <c r="J137" s="463"/>
      <c r="K137" s="727"/>
      <c r="L137" s="463" t="s">
        <v>3355</v>
      </c>
      <c r="M137" s="463" t="s">
        <v>3343</v>
      </c>
      <c r="N137" s="398">
        <f t="shared" si="5"/>
        <v>0</v>
      </c>
      <c r="O137" s="415">
        <f t="shared" si="6"/>
        <v>0</v>
      </c>
      <c r="P137" s="563"/>
    </row>
    <row r="138" spans="1:16" ht="38.25" customHeight="1" outlineLevel="2" x14ac:dyDescent="0.25">
      <c r="A138" s="463" t="s">
        <v>88</v>
      </c>
      <c r="B138" s="463"/>
      <c r="C138" s="463" t="s">
        <v>89</v>
      </c>
      <c r="D138" s="463"/>
      <c r="E138" s="463"/>
      <c r="F138" s="463" t="s">
        <v>3352</v>
      </c>
      <c r="G138" s="463" t="s">
        <v>205</v>
      </c>
      <c r="H138" s="585"/>
      <c r="I138" s="463"/>
      <c r="J138" s="585"/>
      <c r="K138" s="727"/>
      <c r="L138" s="463" t="s">
        <v>3356</v>
      </c>
      <c r="M138" s="463" t="s">
        <v>3343</v>
      </c>
      <c r="N138" s="398">
        <f t="shared" si="5"/>
        <v>0</v>
      </c>
      <c r="O138" s="415">
        <f t="shared" si="6"/>
        <v>0</v>
      </c>
      <c r="P138" s="563"/>
    </row>
    <row r="139" spans="1:16" ht="38.25" customHeight="1" outlineLevel="2" x14ac:dyDescent="0.25">
      <c r="A139" s="463" t="s">
        <v>88</v>
      </c>
      <c r="B139" s="463"/>
      <c r="C139" s="463" t="s">
        <v>89</v>
      </c>
      <c r="D139" s="463"/>
      <c r="E139" s="463"/>
      <c r="F139" s="463" t="s">
        <v>3352</v>
      </c>
      <c r="G139" s="463" t="s">
        <v>205</v>
      </c>
      <c r="H139" s="585"/>
      <c r="I139" s="463"/>
      <c r="J139" s="585"/>
      <c r="K139" s="727"/>
      <c r="L139" s="463" t="s">
        <v>3357</v>
      </c>
      <c r="M139" s="463" t="s">
        <v>3343</v>
      </c>
      <c r="N139" s="398">
        <f t="shared" si="5"/>
        <v>0</v>
      </c>
      <c r="O139" s="415">
        <f t="shared" si="6"/>
        <v>0</v>
      </c>
      <c r="P139" s="563"/>
    </row>
    <row r="140" spans="1:16" ht="38.25" customHeight="1" outlineLevel="2" x14ac:dyDescent="0.25">
      <c r="A140" s="463" t="s">
        <v>88</v>
      </c>
      <c r="B140" s="463"/>
      <c r="C140" s="463" t="s">
        <v>89</v>
      </c>
      <c r="D140" s="463"/>
      <c r="E140" s="463"/>
      <c r="F140" s="463" t="s">
        <v>3352</v>
      </c>
      <c r="G140" s="463" t="s">
        <v>205</v>
      </c>
      <c r="H140" s="585"/>
      <c r="I140" s="463"/>
      <c r="J140" s="585"/>
      <c r="K140" s="727"/>
      <c r="L140" s="463" t="s">
        <v>3358</v>
      </c>
      <c r="M140" s="463" t="s">
        <v>3343</v>
      </c>
      <c r="N140" s="398">
        <f t="shared" si="5"/>
        <v>0</v>
      </c>
      <c r="O140" s="415">
        <f t="shared" si="6"/>
        <v>0</v>
      </c>
      <c r="P140" s="563"/>
    </row>
    <row r="141" spans="1:16" ht="38.25" customHeight="1" outlineLevel="2" x14ac:dyDescent="0.25">
      <c r="A141" s="463" t="s">
        <v>88</v>
      </c>
      <c r="B141" s="463"/>
      <c r="C141" s="463" t="s">
        <v>89</v>
      </c>
      <c r="D141" s="463"/>
      <c r="E141" s="463"/>
      <c r="F141" s="463" t="s">
        <v>3352</v>
      </c>
      <c r="G141" s="463" t="s">
        <v>205</v>
      </c>
      <c r="H141" s="585"/>
      <c r="I141" s="463"/>
      <c r="J141" s="585"/>
      <c r="K141" s="727"/>
      <c r="L141" s="463" t="s">
        <v>3359</v>
      </c>
      <c r="M141" s="463" t="s">
        <v>3343</v>
      </c>
      <c r="N141" s="398">
        <f t="shared" si="5"/>
        <v>0</v>
      </c>
      <c r="O141" s="415">
        <f t="shared" si="6"/>
        <v>0</v>
      </c>
      <c r="P141" s="563"/>
    </row>
    <row r="142" spans="1:16" ht="38.25" customHeight="1" outlineLevel="2" x14ac:dyDescent="0.25">
      <c r="A142" s="463" t="s">
        <v>88</v>
      </c>
      <c r="B142" s="463"/>
      <c r="C142" s="463" t="s">
        <v>89</v>
      </c>
      <c r="D142" s="463"/>
      <c r="E142" s="463"/>
      <c r="F142" s="463" t="s">
        <v>3352</v>
      </c>
      <c r="G142" s="463" t="s">
        <v>205</v>
      </c>
      <c r="H142" s="585"/>
      <c r="I142" s="463"/>
      <c r="J142" s="585"/>
      <c r="K142" s="727"/>
      <c r="L142" s="463" t="s">
        <v>3360</v>
      </c>
      <c r="M142" s="463" t="s">
        <v>3343</v>
      </c>
      <c r="N142" s="398">
        <f t="shared" si="5"/>
        <v>0</v>
      </c>
      <c r="O142" s="415">
        <f t="shared" si="6"/>
        <v>0</v>
      </c>
      <c r="P142" s="563"/>
    </row>
    <row r="143" spans="1:16" ht="38.25" customHeight="1" outlineLevel="2" x14ac:dyDescent="0.25">
      <c r="A143" s="463" t="s">
        <v>88</v>
      </c>
      <c r="B143" s="463"/>
      <c r="C143" s="463" t="s">
        <v>89</v>
      </c>
      <c r="D143" s="463"/>
      <c r="E143" s="463"/>
      <c r="F143" s="463" t="s">
        <v>3352</v>
      </c>
      <c r="G143" s="463" t="s">
        <v>205</v>
      </c>
      <c r="H143" s="585"/>
      <c r="I143" s="463"/>
      <c r="J143" s="585"/>
      <c r="K143" s="727"/>
      <c r="L143" s="463" t="s">
        <v>3361</v>
      </c>
      <c r="M143" s="463" t="s">
        <v>3343</v>
      </c>
      <c r="N143" s="398">
        <f t="shared" si="5"/>
        <v>0</v>
      </c>
      <c r="O143" s="415">
        <f t="shared" si="6"/>
        <v>0</v>
      </c>
      <c r="P143" s="563"/>
    </row>
    <row r="144" spans="1:16" ht="38.25" customHeight="1" outlineLevel="2" x14ac:dyDescent="0.25">
      <c r="A144" s="463" t="s">
        <v>88</v>
      </c>
      <c r="B144" s="463"/>
      <c r="C144" s="463" t="s">
        <v>89</v>
      </c>
      <c r="D144" s="463"/>
      <c r="E144" s="463"/>
      <c r="F144" s="463" t="s">
        <v>3352</v>
      </c>
      <c r="G144" s="463" t="s">
        <v>205</v>
      </c>
      <c r="H144" s="585"/>
      <c r="I144" s="463"/>
      <c r="J144" s="585"/>
      <c r="K144" s="727"/>
      <c r="L144" s="463" t="s">
        <v>3362</v>
      </c>
      <c r="M144" s="463" t="s">
        <v>3343</v>
      </c>
      <c r="N144" s="398">
        <f t="shared" si="5"/>
        <v>0</v>
      </c>
      <c r="O144" s="415">
        <f t="shared" si="6"/>
        <v>0</v>
      </c>
      <c r="P144" s="563"/>
    </row>
    <row r="145" spans="1:16" ht="38.25" customHeight="1" outlineLevel="2" x14ac:dyDescent="0.25">
      <c r="A145" s="463" t="s">
        <v>88</v>
      </c>
      <c r="B145" s="463"/>
      <c r="C145" s="463" t="s">
        <v>89</v>
      </c>
      <c r="D145" s="463"/>
      <c r="E145" s="463"/>
      <c r="F145" s="463" t="s">
        <v>3352</v>
      </c>
      <c r="G145" s="463" t="s">
        <v>205</v>
      </c>
      <c r="H145" s="585"/>
      <c r="I145" s="463"/>
      <c r="J145" s="585"/>
      <c r="K145" s="727"/>
      <c r="L145" s="463" t="s">
        <v>3363</v>
      </c>
      <c r="M145" s="463" t="s">
        <v>3343</v>
      </c>
      <c r="N145" s="398">
        <f t="shared" si="5"/>
        <v>0</v>
      </c>
      <c r="O145" s="415">
        <f t="shared" si="6"/>
        <v>0</v>
      </c>
      <c r="P145" s="563"/>
    </row>
    <row r="146" spans="1:16" ht="38.25" customHeight="1" outlineLevel="2" x14ac:dyDescent="0.25">
      <c r="A146" s="463" t="s">
        <v>88</v>
      </c>
      <c r="B146" s="463"/>
      <c r="C146" s="463" t="s">
        <v>89</v>
      </c>
      <c r="D146" s="463"/>
      <c r="E146" s="463"/>
      <c r="F146" s="463" t="s">
        <v>3352</v>
      </c>
      <c r="G146" s="463" t="s">
        <v>205</v>
      </c>
      <c r="H146" s="585"/>
      <c r="I146" s="463"/>
      <c r="J146" s="585"/>
      <c r="K146" s="727"/>
      <c r="L146" s="463" t="s">
        <v>3364</v>
      </c>
      <c r="M146" s="463" t="s">
        <v>3343</v>
      </c>
      <c r="N146" s="398">
        <f t="shared" si="5"/>
        <v>0</v>
      </c>
      <c r="O146" s="415">
        <f t="shared" si="6"/>
        <v>0</v>
      </c>
      <c r="P146" s="563"/>
    </row>
    <row r="147" spans="1:16" ht="38.25" customHeight="1" outlineLevel="2" x14ac:dyDescent="0.25">
      <c r="A147" s="463" t="s">
        <v>88</v>
      </c>
      <c r="B147" s="463"/>
      <c r="C147" s="463" t="s">
        <v>89</v>
      </c>
      <c r="D147" s="463"/>
      <c r="E147" s="463"/>
      <c r="F147" s="463" t="s">
        <v>3352</v>
      </c>
      <c r="G147" s="463" t="s">
        <v>205</v>
      </c>
      <c r="H147" s="585"/>
      <c r="I147" s="463"/>
      <c r="J147" s="585"/>
      <c r="K147" s="727"/>
      <c r="L147" s="463" t="s">
        <v>3365</v>
      </c>
      <c r="M147" s="463" t="s">
        <v>3343</v>
      </c>
      <c r="N147" s="398">
        <f t="shared" si="5"/>
        <v>0</v>
      </c>
      <c r="O147" s="415">
        <f t="shared" si="6"/>
        <v>0</v>
      </c>
      <c r="P147" s="563"/>
    </row>
    <row r="148" spans="1:16" ht="38.25" customHeight="1" outlineLevel="2" x14ac:dyDescent="0.25">
      <c r="A148" s="463" t="s">
        <v>88</v>
      </c>
      <c r="B148" s="463"/>
      <c r="C148" s="463" t="s">
        <v>89</v>
      </c>
      <c r="D148" s="463"/>
      <c r="E148" s="463"/>
      <c r="F148" s="463" t="s">
        <v>3352</v>
      </c>
      <c r="G148" s="463" t="s">
        <v>205</v>
      </c>
      <c r="H148" s="585"/>
      <c r="I148" s="463"/>
      <c r="J148" s="585"/>
      <c r="K148" s="727"/>
      <c r="L148" s="463" t="s">
        <v>3366</v>
      </c>
      <c r="M148" s="463" t="s">
        <v>3343</v>
      </c>
      <c r="N148" s="398">
        <f t="shared" si="5"/>
        <v>0</v>
      </c>
      <c r="O148" s="415">
        <f t="shared" si="6"/>
        <v>0</v>
      </c>
      <c r="P148" s="563"/>
    </row>
    <row r="149" spans="1:16" ht="38.25" customHeight="1" outlineLevel="2" x14ac:dyDescent="0.25">
      <c r="A149" s="463" t="s">
        <v>88</v>
      </c>
      <c r="B149" s="463"/>
      <c r="C149" s="463" t="s">
        <v>89</v>
      </c>
      <c r="D149" s="463"/>
      <c r="E149" s="463"/>
      <c r="F149" s="463" t="s">
        <v>3352</v>
      </c>
      <c r="G149" s="463" t="s">
        <v>205</v>
      </c>
      <c r="H149" s="585"/>
      <c r="I149" s="463"/>
      <c r="J149" s="585"/>
      <c r="K149" s="727"/>
      <c r="L149" s="463" t="s">
        <v>3367</v>
      </c>
      <c r="M149" s="463" t="s">
        <v>3343</v>
      </c>
      <c r="N149" s="398">
        <f t="shared" si="5"/>
        <v>0</v>
      </c>
      <c r="O149" s="415">
        <f t="shared" si="6"/>
        <v>0</v>
      </c>
      <c r="P149" s="563"/>
    </row>
    <row r="150" spans="1:16" ht="38.25" customHeight="1" outlineLevel="2" x14ac:dyDescent="0.25">
      <c r="A150" s="463" t="s">
        <v>88</v>
      </c>
      <c r="B150" s="463"/>
      <c r="C150" s="463" t="s">
        <v>89</v>
      </c>
      <c r="D150" s="463"/>
      <c r="E150" s="463"/>
      <c r="F150" s="463" t="s">
        <v>3352</v>
      </c>
      <c r="G150" s="463" t="s">
        <v>205</v>
      </c>
      <c r="H150" s="585"/>
      <c r="I150" s="463"/>
      <c r="J150" s="585"/>
      <c r="K150" s="727"/>
      <c r="L150" s="463" t="s">
        <v>3368</v>
      </c>
      <c r="M150" s="463" t="s">
        <v>3343</v>
      </c>
      <c r="N150" s="398">
        <f t="shared" si="5"/>
        <v>0</v>
      </c>
      <c r="O150" s="415">
        <f t="shared" si="6"/>
        <v>0</v>
      </c>
      <c r="P150" s="563"/>
    </row>
    <row r="151" spans="1:16" ht="38.25" customHeight="1" outlineLevel="2" x14ac:dyDescent="0.25">
      <c r="A151" s="463" t="s">
        <v>88</v>
      </c>
      <c r="B151" s="463"/>
      <c r="C151" s="463" t="s">
        <v>89</v>
      </c>
      <c r="D151" s="463"/>
      <c r="E151" s="463"/>
      <c r="F151" s="463" t="s">
        <v>3352</v>
      </c>
      <c r="G151" s="463" t="s">
        <v>205</v>
      </c>
      <c r="H151" s="585"/>
      <c r="I151" s="463"/>
      <c r="J151" s="585"/>
      <c r="K151" s="727"/>
      <c r="L151" s="463" t="s">
        <v>3369</v>
      </c>
      <c r="M151" s="463" t="s">
        <v>3343</v>
      </c>
      <c r="N151" s="398">
        <f t="shared" si="5"/>
        <v>0</v>
      </c>
      <c r="O151" s="415">
        <f t="shared" si="6"/>
        <v>0</v>
      </c>
      <c r="P151" s="563"/>
    </row>
    <row r="152" spans="1:16" ht="38.25" customHeight="1" outlineLevel="2" x14ac:dyDescent="0.25">
      <c r="A152" s="463" t="s">
        <v>88</v>
      </c>
      <c r="B152" s="463"/>
      <c r="C152" s="463" t="s">
        <v>89</v>
      </c>
      <c r="D152" s="463"/>
      <c r="E152" s="463"/>
      <c r="F152" s="463" t="s">
        <v>3341</v>
      </c>
      <c r="G152" s="463" t="s">
        <v>205</v>
      </c>
      <c r="H152" s="585"/>
      <c r="I152" s="463"/>
      <c r="J152" s="463"/>
      <c r="K152" s="727"/>
      <c r="L152" s="463" t="s">
        <v>3370</v>
      </c>
      <c r="M152" s="463" t="s">
        <v>3343</v>
      </c>
      <c r="N152" s="398">
        <f t="shared" si="5"/>
        <v>0</v>
      </c>
      <c r="O152" s="415">
        <f t="shared" si="6"/>
        <v>0</v>
      </c>
      <c r="P152" s="563"/>
    </row>
    <row r="153" spans="1:16" ht="38.25" customHeight="1" outlineLevel="2" x14ac:dyDescent="0.25">
      <c r="A153" s="463" t="s">
        <v>88</v>
      </c>
      <c r="B153" s="463"/>
      <c r="C153" s="463" t="s">
        <v>89</v>
      </c>
      <c r="D153" s="463"/>
      <c r="E153" s="463"/>
      <c r="F153" s="463" t="s">
        <v>3341</v>
      </c>
      <c r="G153" s="463" t="s">
        <v>205</v>
      </c>
      <c r="H153" s="585"/>
      <c r="I153" s="463"/>
      <c r="J153" s="463"/>
      <c r="K153" s="727"/>
      <c r="L153" s="463" t="s">
        <v>3371</v>
      </c>
      <c r="M153" s="463" t="s">
        <v>3343</v>
      </c>
      <c r="N153" s="398">
        <f t="shared" si="5"/>
        <v>0</v>
      </c>
      <c r="O153" s="415">
        <f t="shared" si="6"/>
        <v>0</v>
      </c>
      <c r="P153" s="563">
        <f>COUNTA(M127:M153)</f>
        <v>27</v>
      </c>
    </row>
    <row r="154" spans="1:16" ht="25.5" customHeight="1" outlineLevel="2" x14ac:dyDescent="0.25">
      <c r="A154" s="463" t="s">
        <v>88</v>
      </c>
      <c r="B154" s="463" t="s">
        <v>3372</v>
      </c>
      <c r="C154" s="463" t="s">
        <v>89</v>
      </c>
      <c r="D154" s="463"/>
      <c r="E154" s="463"/>
      <c r="F154" s="463" t="s">
        <v>3373</v>
      </c>
      <c r="G154" s="463" t="s">
        <v>86</v>
      </c>
      <c r="H154" s="585"/>
      <c r="I154" s="463">
        <v>625580.46</v>
      </c>
      <c r="J154" s="585"/>
      <c r="K154" s="727">
        <v>2045204</v>
      </c>
      <c r="L154" s="463" t="s">
        <v>3374</v>
      </c>
      <c r="M154" s="463" t="s">
        <v>565</v>
      </c>
      <c r="N154" s="398">
        <f t="shared" si="5"/>
        <v>625580.46</v>
      </c>
      <c r="O154" s="415">
        <f t="shared" si="6"/>
        <v>1419623.54</v>
      </c>
      <c r="P154" s="563">
        <v>12</v>
      </c>
    </row>
    <row r="155" spans="1:16" ht="25.5" customHeight="1" outlineLevel="2" x14ac:dyDescent="0.25">
      <c r="A155" s="463" t="s">
        <v>88</v>
      </c>
      <c r="B155" s="463" t="s">
        <v>3375</v>
      </c>
      <c r="C155" s="463" t="s">
        <v>89</v>
      </c>
      <c r="D155" s="463"/>
      <c r="E155" s="463"/>
      <c r="F155" s="463" t="s">
        <v>3376</v>
      </c>
      <c r="G155" s="463" t="s">
        <v>85</v>
      </c>
      <c r="H155" s="585"/>
      <c r="I155" s="463">
        <v>705160.8</v>
      </c>
      <c r="J155" s="463"/>
      <c r="K155" s="727">
        <v>2379123.6</v>
      </c>
      <c r="L155" s="463" t="s">
        <v>3377</v>
      </c>
      <c r="M155" s="463" t="s">
        <v>565</v>
      </c>
      <c r="N155" s="398">
        <f t="shared" si="5"/>
        <v>705160.8</v>
      </c>
      <c r="O155" s="415">
        <f t="shared" si="6"/>
        <v>1673962.8</v>
      </c>
      <c r="P155" s="563">
        <v>18</v>
      </c>
    </row>
    <row r="156" spans="1:16" ht="25.5" customHeight="1" outlineLevel="2" x14ac:dyDescent="0.25">
      <c r="A156" s="463" t="s">
        <v>88</v>
      </c>
      <c r="B156" s="463" t="s">
        <v>3378</v>
      </c>
      <c r="C156" s="463" t="s">
        <v>89</v>
      </c>
      <c r="D156" s="463"/>
      <c r="E156" s="463"/>
      <c r="F156" s="463" t="s">
        <v>3379</v>
      </c>
      <c r="G156" s="463" t="s">
        <v>69</v>
      </c>
      <c r="H156" s="585"/>
      <c r="I156" s="463">
        <v>275672.08</v>
      </c>
      <c r="J156" s="585"/>
      <c r="K156" s="727">
        <v>912547.72</v>
      </c>
      <c r="L156" s="463" t="s">
        <v>3380</v>
      </c>
      <c r="M156" s="463" t="s">
        <v>565</v>
      </c>
      <c r="N156" s="398">
        <f t="shared" si="5"/>
        <v>275672.08</v>
      </c>
      <c r="O156" s="415">
        <f t="shared" si="6"/>
        <v>636875.6399999999</v>
      </c>
      <c r="P156" s="563">
        <v>8</v>
      </c>
    </row>
    <row r="157" spans="1:16" ht="25.5" customHeight="1" outlineLevel="2" x14ac:dyDescent="0.25">
      <c r="A157" s="463" t="s">
        <v>88</v>
      </c>
      <c r="B157" s="463" t="s">
        <v>3381</v>
      </c>
      <c r="C157" s="463" t="s">
        <v>89</v>
      </c>
      <c r="D157" s="463"/>
      <c r="E157" s="463"/>
      <c r="F157" s="463" t="s">
        <v>3382</v>
      </c>
      <c r="G157" s="463" t="s">
        <v>674</v>
      </c>
      <c r="H157" s="585"/>
      <c r="I157" s="463">
        <v>834932.04</v>
      </c>
      <c r="J157" s="585"/>
      <c r="K157" s="727">
        <v>2729635.55</v>
      </c>
      <c r="L157" s="463" t="s">
        <v>3383</v>
      </c>
      <c r="M157" s="463" t="s">
        <v>565</v>
      </c>
      <c r="N157" s="398">
        <f t="shared" si="5"/>
        <v>834932.04</v>
      </c>
      <c r="O157" s="415">
        <f t="shared" si="6"/>
        <v>1894703.5099999998</v>
      </c>
      <c r="P157" s="563">
        <v>17</v>
      </c>
    </row>
    <row r="158" spans="1:16" ht="25.5" customHeight="1" outlineLevel="1" x14ac:dyDescent="0.25">
      <c r="A158" s="556" t="s">
        <v>97</v>
      </c>
      <c r="B158" s="556"/>
      <c r="C158" s="556"/>
      <c r="D158" s="556"/>
      <c r="E158" s="556"/>
      <c r="F158" s="556"/>
      <c r="G158" s="556"/>
      <c r="H158" s="623">
        <f>SUBTOTAL(9,H127:H157)</f>
        <v>0</v>
      </c>
      <c r="I158" s="556">
        <f>SUBTOTAL(9,I127:I157)</f>
        <v>4110918.58</v>
      </c>
      <c r="J158" s="623">
        <f>SUBTOTAL(9,J127:J157)</f>
        <v>0</v>
      </c>
      <c r="K158" s="728">
        <f>SUBTOTAL(9,K127:K157)</f>
        <v>13642283.710000001</v>
      </c>
      <c r="L158" s="556"/>
      <c r="M158" s="556"/>
      <c r="N158" s="622">
        <f>SUBTOTAL(9,N127:N157)</f>
        <v>4110918.58</v>
      </c>
      <c r="O158" s="622">
        <f>SUBTOTAL(9,O127:O157)</f>
        <v>9531365.129999999</v>
      </c>
      <c r="P158" s="563">
        <f>SUM(P153:P157)</f>
        <v>82</v>
      </c>
    </row>
    <row r="159" spans="1:16" ht="25.5" customHeight="1" x14ac:dyDescent="0.25">
      <c r="A159" s="473" t="s">
        <v>100</v>
      </c>
      <c r="B159" s="473"/>
      <c r="C159" s="473"/>
      <c r="D159" s="473"/>
      <c r="E159" s="473"/>
      <c r="F159" s="473"/>
      <c r="G159" s="473"/>
      <c r="H159" s="624">
        <f>SUBTOTAL(9,H2:H157)</f>
        <v>5000782.9300000006</v>
      </c>
      <c r="I159" s="473">
        <f>SUBTOTAL(9,I2:I157)</f>
        <v>6631399.2199999997</v>
      </c>
      <c r="J159" s="624">
        <f>SUBTOTAL(9,J2:J157)</f>
        <v>0</v>
      </c>
      <c r="K159" s="725">
        <f>SUBTOTAL(9,K2:K157)</f>
        <v>31576577.190000005</v>
      </c>
      <c r="L159" s="473"/>
      <c r="M159" s="473"/>
      <c r="N159" s="413">
        <f>SUBTOTAL(9,N2:N157)</f>
        <v>10942182.150000006</v>
      </c>
      <c r="O159" s="413">
        <f>SUBTOTAL(9,O2:O157)</f>
        <v>16046319.9</v>
      </c>
      <c r="P159" s="563"/>
    </row>
    <row r="160" spans="1:16" ht="0" hidden="1" customHeight="1" x14ac:dyDescent="0.25"/>
    <row r="161" spans="12:15" ht="32.450000000000003" customHeight="1" x14ac:dyDescent="0.25">
      <c r="N161" s="616"/>
      <c r="O161" s="616"/>
    </row>
    <row r="162" spans="12:15" ht="18" customHeight="1" x14ac:dyDescent="0.25">
      <c r="L162" s="627"/>
      <c r="M162" s="625" t="s">
        <v>45</v>
      </c>
      <c r="N162" s="626">
        <f>SUM(N159+O159)</f>
        <v>26988502.050000004</v>
      </c>
      <c r="O162" s="616"/>
    </row>
    <row r="163" spans="12:15" x14ac:dyDescent="0.25">
      <c r="N163" s="616"/>
      <c r="O163" s="616"/>
    </row>
    <row r="164" spans="12:15" x14ac:dyDescent="0.25">
      <c r="N164" s="616"/>
      <c r="O164" s="616"/>
    </row>
    <row r="165" spans="12:15" x14ac:dyDescent="0.25">
      <c r="N165" s="616"/>
      <c r="O165" s="616"/>
    </row>
    <row r="166" spans="12:15" x14ac:dyDescent="0.25">
      <c r="N166" s="616"/>
      <c r="O166" s="616"/>
    </row>
    <row r="167" spans="12:15" x14ac:dyDescent="0.25">
      <c r="N167" s="616"/>
      <c r="O167" s="616"/>
    </row>
    <row r="168" spans="12:15" x14ac:dyDescent="0.25">
      <c r="N168" s="616"/>
      <c r="O168" s="616"/>
    </row>
    <row r="169" spans="12:15" x14ac:dyDescent="0.25">
      <c r="N169" s="616"/>
      <c r="O169" s="616"/>
    </row>
    <row r="170" spans="12:15" x14ac:dyDescent="0.25">
      <c r="N170" s="616"/>
      <c r="O170" s="616"/>
    </row>
    <row r="171" spans="12:15" x14ac:dyDescent="0.25">
      <c r="N171" s="616"/>
      <c r="O171" s="616"/>
    </row>
    <row r="172" spans="12:15" x14ac:dyDescent="0.25">
      <c r="N172" s="616"/>
      <c r="O172" s="616"/>
    </row>
    <row r="173" spans="12:15" x14ac:dyDescent="0.25">
      <c r="N173" s="616"/>
      <c r="O173" s="616"/>
    </row>
    <row r="174" spans="12:15" x14ac:dyDescent="0.25">
      <c r="N174" s="616"/>
      <c r="O174" s="616"/>
    </row>
    <row r="175" spans="12:15" x14ac:dyDescent="0.25">
      <c r="N175" s="616"/>
      <c r="O175" s="616"/>
    </row>
  </sheetData>
  <mergeCells count="13">
    <mergeCell ref="AE4:AF4"/>
    <mergeCell ref="R2:AF2"/>
    <mergeCell ref="R3:S3"/>
    <mergeCell ref="T3:V3"/>
    <mergeCell ref="W3:X3"/>
    <mergeCell ref="Y3:Z3"/>
    <mergeCell ref="AC3:AD3"/>
    <mergeCell ref="AE3:AF3"/>
    <mergeCell ref="R4:S4"/>
    <mergeCell ref="T4:V4"/>
    <mergeCell ref="W4:X4"/>
    <mergeCell ref="Y4:Z4"/>
    <mergeCell ref="AC4:AD4"/>
  </mergeCells>
  <conditionalFormatting sqref="B1:B1048576">
    <cfRule type="duplicateValues" dxfId="2"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FDBD2-7085-4CC6-9FA3-A7F5813AEA9D}">
  <dimension ref="A1:J157"/>
  <sheetViews>
    <sheetView topLeftCell="A12" workbookViewId="0">
      <selection activeCell="C31" sqref="C31"/>
    </sheetView>
  </sheetViews>
  <sheetFormatPr defaultColWidth="9.140625" defaultRowHeight="20.100000000000001" customHeight="1" x14ac:dyDescent="0.2"/>
  <cols>
    <col min="1" max="1" width="34.140625" style="630" customWidth="1"/>
    <col min="2" max="2" width="26.7109375" style="630" customWidth="1"/>
    <col min="3" max="3" width="14.42578125" style="631" customWidth="1"/>
    <col min="4" max="4" width="9.140625" style="630"/>
    <col min="5" max="5" width="34.42578125" style="630" customWidth="1"/>
    <col min="6" max="6" width="25.140625" style="630" customWidth="1"/>
    <col min="7" max="7" width="15" style="630" customWidth="1"/>
    <col min="8" max="8" width="9.140625" style="630"/>
    <col min="9" max="9" width="52.85546875" style="630" bestFit="1" customWidth="1"/>
    <col min="10" max="10" width="20.140625" style="630" customWidth="1"/>
    <col min="11" max="16384" width="9.140625" style="630"/>
  </cols>
  <sheetData>
    <row r="1" spans="1:10" ht="20.100000000000001" customHeight="1" thickBot="1" x14ac:dyDescent="0.25">
      <c r="A1" s="630" t="s">
        <v>2986</v>
      </c>
      <c r="E1" s="630" t="s">
        <v>2009</v>
      </c>
      <c r="I1" s="630" t="s">
        <v>2129</v>
      </c>
    </row>
    <row r="2" spans="1:10" ht="20.100000000000001" customHeight="1" x14ac:dyDescent="0.2">
      <c r="A2" s="632" t="s">
        <v>3385</v>
      </c>
      <c r="B2" s="632" t="s">
        <v>3386</v>
      </c>
      <c r="C2" s="633">
        <v>1200</v>
      </c>
      <c r="E2" s="632" t="s">
        <v>3387</v>
      </c>
      <c r="F2" s="632" t="s">
        <v>3388</v>
      </c>
      <c r="G2" s="633">
        <v>690</v>
      </c>
      <c r="I2" s="634"/>
      <c r="J2" s="634"/>
    </row>
    <row r="3" spans="1:10" ht="20.100000000000001" customHeight="1" x14ac:dyDescent="0.2">
      <c r="A3" s="632" t="s">
        <v>3389</v>
      </c>
      <c r="B3" s="632" t="s">
        <v>3390</v>
      </c>
      <c r="C3" s="633">
        <v>11933</v>
      </c>
      <c r="E3" s="632" t="s">
        <v>3391</v>
      </c>
      <c r="F3" s="632" t="s">
        <v>33</v>
      </c>
      <c r="G3" s="633">
        <v>9101</v>
      </c>
      <c r="I3" s="635" t="s">
        <v>2073</v>
      </c>
      <c r="J3" s="635" t="s">
        <v>2074</v>
      </c>
    </row>
    <row r="4" spans="1:10" ht="20.100000000000001" customHeight="1" thickBot="1" x14ac:dyDescent="0.25">
      <c r="A4" s="632" t="s">
        <v>3392</v>
      </c>
      <c r="B4" s="632" t="s">
        <v>3393</v>
      </c>
      <c r="C4" s="633">
        <v>2555.15</v>
      </c>
      <c r="E4" s="632" t="s">
        <v>3394</v>
      </c>
      <c r="F4" s="632" t="s">
        <v>3395</v>
      </c>
      <c r="G4" s="633">
        <v>605</v>
      </c>
      <c r="I4" s="636"/>
      <c r="J4" s="636"/>
    </row>
    <row r="5" spans="1:10" ht="20.100000000000001" customHeight="1" thickBot="1" x14ac:dyDescent="0.25">
      <c r="A5" s="632" t="s">
        <v>3396</v>
      </c>
      <c r="B5" s="632" t="s">
        <v>3397</v>
      </c>
      <c r="C5" s="633">
        <v>432</v>
      </c>
      <c r="E5" s="637" t="s">
        <v>3398</v>
      </c>
      <c r="F5" s="637" t="s">
        <v>3399</v>
      </c>
      <c r="G5" s="633">
        <v>1488</v>
      </c>
      <c r="I5" s="638" t="s">
        <v>49</v>
      </c>
      <c r="J5" s="639">
        <v>6</v>
      </c>
    </row>
    <row r="6" spans="1:10" ht="20.100000000000001" customHeight="1" thickBot="1" x14ac:dyDescent="0.25">
      <c r="A6" s="637" t="s">
        <v>3400</v>
      </c>
      <c r="B6" s="637" t="s">
        <v>3401</v>
      </c>
      <c r="C6" s="633">
        <v>45958</v>
      </c>
      <c r="E6" s="632" t="s">
        <v>3402</v>
      </c>
      <c r="F6" s="632" t="s">
        <v>3403</v>
      </c>
      <c r="G6" s="633">
        <v>1335</v>
      </c>
      <c r="I6" s="640" t="s">
        <v>2059</v>
      </c>
      <c r="J6" s="641">
        <v>108</v>
      </c>
    </row>
    <row r="7" spans="1:10" ht="20.100000000000001" customHeight="1" thickBot="1" x14ac:dyDescent="0.25">
      <c r="A7" s="637" t="s">
        <v>3391</v>
      </c>
      <c r="B7" s="637" t="s">
        <v>3404</v>
      </c>
      <c r="C7" s="633">
        <v>4549</v>
      </c>
      <c r="E7" s="637" t="s">
        <v>3405</v>
      </c>
      <c r="F7" s="637" t="s">
        <v>3406</v>
      </c>
      <c r="G7" s="633">
        <v>172</v>
      </c>
      <c r="I7" s="638" t="s">
        <v>2068</v>
      </c>
      <c r="J7" s="639">
        <v>120</v>
      </c>
    </row>
    <row r="8" spans="1:10" ht="20.100000000000001" customHeight="1" thickBot="1" x14ac:dyDescent="0.25">
      <c r="A8" s="632"/>
      <c r="B8" s="632"/>
      <c r="C8" s="633"/>
      <c r="E8" s="568" t="s">
        <v>3407</v>
      </c>
      <c r="F8" s="568" t="s">
        <v>3408</v>
      </c>
      <c r="G8" s="642">
        <v>5214</v>
      </c>
      <c r="I8" s="640" t="s">
        <v>2069</v>
      </c>
      <c r="J8" s="641">
        <v>52</v>
      </c>
    </row>
    <row r="9" spans="1:10" ht="20.100000000000001" customHeight="1" thickTop="1" thickBot="1" x14ac:dyDescent="0.25">
      <c r="A9" s="568" t="s">
        <v>3409</v>
      </c>
      <c r="B9" s="568" t="s">
        <v>2092</v>
      </c>
      <c r="C9" s="642">
        <v>1054</v>
      </c>
      <c r="E9" s="568" t="s">
        <v>3410</v>
      </c>
      <c r="F9" s="568" t="s">
        <v>3411</v>
      </c>
      <c r="G9" s="642">
        <v>10850</v>
      </c>
      <c r="I9" s="643"/>
      <c r="J9" s="644">
        <v>286</v>
      </c>
    </row>
    <row r="10" spans="1:10" ht="28.5" customHeight="1" x14ac:dyDescent="0.2">
      <c r="A10" s="568" t="s">
        <v>3394</v>
      </c>
      <c r="B10" s="568" t="s">
        <v>3395</v>
      </c>
      <c r="C10" s="642">
        <v>121</v>
      </c>
      <c r="E10" s="568" t="s">
        <v>3412</v>
      </c>
      <c r="F10" s="568" t="s">
        <v>3413</v>
      </c>
      <c r="G10" s="642">
        <v>2389</v>
      </c>
    </row>
    <row r="11" spans="1:10" ht="20.100000000000001" customHeight="1" thickBot="1" x14ac:dyDescent="0.25">
      <c r="A11" s="568" t="s">
        <v>3407</v>
      </c>
      <c r="B11" s="568" t="s">
        <v>3408</v>
      </c>
      <c r="C11" s="642">
        <v>426</v>
      </c>
      <c r="E11" s="568" t="s">
        <v>3414</v>
      </c>
      <c r="F11" s="632"/>
      <c r="G11" s="642">
        <v>275</v>
      </c>
      <c r="I11" s="630" t="s">
        <v>2991</v>
      </c>
    </row>
    <row r="12" spans="1:10" ht="20.100000000000001" customHeight="1" x14ac:dyDescent="0.2">
      <c r="A12" s="568" t="s">
        <v>3410</v>
      </c>
      <c r="B12" s="568" t="s">
        <v>3411</v>
      </c>
      <c r="C12" s="642">
        <v>847</v>
      </c>
      <c r="E12" s="568" t="s">
        <v>3415</v>
      </c>
      <c r="F12" s="632"/>
      <c r="G12" s="642">
        <v>1105.72</v>
      </c>
      <c r="I12" s="634"/>
      <c r="J12" s="634"/>
    </row>
    <row r="13" spans="1:10" ht="20.100000000000001" customHeight="1" x14ac:dyDescent="0.2">
      <c r="A13" s="568" t="s">
        <v>3412</v>
      </c>
      <c r="B13" s="568" t="s">
        <v>3413</v>
      </c>
      <c r="C13" s="642">
        <v>106</v>
      </c>
      <c r="E13" s="568" t="s">
        <v>3416</v>
      </c>
      <c r="F13" s="568" t="s">
        <v>3417</v>
      </c>
      <c r="G13" s="642">
        <v>195716.96</v>
      </c>
      <c r="I13" s="635" t="s">
        <v>2075</v>
      </c>
      <c r="J13" s="635" t="s">
        <v>2074</v>
      </c>
    </row>
    <row r="14" spans="1:10" ht="20.100000000000001" customHeight="1" thickBot="1" x14ac:dyDescent="0.25">
      <c r="A14" s="568" t="s">
        <v>3418</v>
      </c>
      <c r="B14" s="568" t="s">
        <v>3419</v>
      </c>
      <c r="C14" s="642">
        <v>2079</v>
      </c>
      <c r="E14" s="568" t="s">
        <v>3420</v>
      </c>
      <c r="F14" s="632"/>
      <c r="G14" s="642">
        <v>9312</v>
      </c>
      <c r="I14" s="636"/>
      <c r="J14" s="636"/>
    </row>
    <row r="15" spans="1:10" ht="32.25" customHeight="1" thickBot="1" x14ac:dyDescent="0.25">
      <c r="A15" s="568" t="s">
        <v>3421</v>
      </c>
      <c r="B15" s="568" t="s">
        <v>3422</v>
      </c>
      <c r="C15" s="642">
        <v>834</v>
      </c>
      <c r="E15" s="568" t="s">
        <v>3423</v>
      </c>
      <c r="F15" s="568" t="s">
        <v>3424</v>
      </c>
      <c r="G15" s="642">
        <v>76459.09</v>
      </c>
      <c r="I15" s="638" t="s">
        <v>2060</v>
      </c>
      <c r="J15" s="639">
        <v>8</v>
      </c>
    </row>
    <row r="16" spans="1:10" ht="20.100000000000001" customHeight="1" thickBot="1" x14ac:dyDescent="0.25">
      <c r="A16" s="568" t="s">
        <v>3425</v>
      </c>
      <c r="B16" s="568" t="s">
        <v>3426</v>
      </c>
      <c r="C16" s="642">
        <v>252</v>
      </c>
      <c r="E16" s="568" t="s">
        <v>3427</v>
      </c>
      <c r="F16" s="568" t="s">
        <v>3428</v>
      </c>
      <c r="G16" s="642">
        <v>-10.6</v>
      </c>
      <c r="I16" s="640" t="s">
        <v>2061</v>
      </c>
      <c r="J16" s="641">
        <v>16</v>
      </c>
    </row>
    <row r="17" spans="1:10" ht="20.100000000000001" customHeight="1" thickBot="1" x14ac:dyDescent="0.25">
      <c r="A17" s="568" t="s">
        <v>3416</v>
      </c>
      <c r="B17" s="568" t="s">
        <v>3417</v>
      </c>
      <c r="C17" s="642">
        <v>3998</v>
      </c>
      <c r="E17" s="568" t="s">
        <v>3429</v>
      </c>
      <c r="F17" s="568" t="s">
        <v>3430</v>
      </c>
      <c r="G17" s="642">
        <v>12500</v>
      </c>
      <c r="I17" s="638" t="s">
        <v>2076</v>
      </c>
      <c r="J17" s="639">
        <v>17</v>
      </c>
    </row>
    <row r="18" spans="1:10" ht="20.100000000000001" customHeight="1" thickBot="1" x14ac:dyDescent="0.25">
      <c r="A18" s="568" t="s">
        <v>3420</v>
      </c>
      <c r="B18" s="632"/>
      <c r="C18" s="642">
        <v>2324</v>
      </c>
      <c r="E18" s="568" t="s">
        <v>3431</v>
      </c>
      <c r="F18" s="568" t="s">
        <v>3432</v>
      </c>
      <c r="G18" s="642">
        <v>13594.6</v>
      </c>
      <c r="I18" s="640" t="s">
        <v>2064</v>
      </c>
      <c r="J18" s="641">
        <v>5</v>
      </c>
    </row>
    <row r="19" spans="1:10" ht="20.100000000000001" customHeight="1" thickBot="1" x14ac:dyDescent="0.25">
      <c r="A19" s="827"/>
      <c r="B19" s="827"/>
      <c r="C19" s="827"/>
      <c r="E19" s="568" t="s">
        <v>3433</v>
      </c>
      <c r="F19" s="632"/>
      <c r="G19" s="642">
        <v>442</v>
      </c>
      <c r="I19" s="638" t="s">
        <v>2066</v>
      </c>
      <c r="J19" s="639">
        <v>8</v>
      </c>
    </row>
    <row r="20" spans="1:10" ht="20.100000000000001" customHeight="1" thickBot="1" x14ac:dyDescent="0.25">
      <c r="A20" s="565" t="s">
        <v>3423</v>
      </c>
      <c r="B20" s="565" t="s">
        <v>3424</v>
      </c>
      <c r="C20" s="642">
        <v>45890.04</v>
      </c>
      <c r="E20" s="568" t="s">
        <v>3434</v>
      </c>
      <c r="F20" s="632"/>
      <c r="G20" s="642">
        <v>5091</v>
      </c>
      <c r="I20" s="640" t="s">
        <v>2067</v>
      </c>
      <c r="J20" s="641">
        <v>8</v>
      </c>
    </row>
    <row r="21" spans="1:10" ht="20.100000000000001" customHeight="1" thickBot="1" x14ac:dyDescent="0.25">
      <c r="A21" s="565" t="s">
        <v>3427</v>
      </c>
      <c r="B21" s="565" t="s">
        <v>3428</v>
      </c>
      <c r="C21" s="642">
        <v>21706.1</v>
      </c>
      <c r="E21" s="568" t="s">
        <v>3435</v>
      </c>
      <c r="F21" s="632"/>
      <c r="G21" s="642">
        <v>2630</v>
      </c>
      <c r="I21" s="638" t="s">
        <v>2070</v>
      </c>
      <c r="J21" s="639">
        <v>36</v>
      </c>
    </row>
    <row r="22" spans="1:10" ht="20.100000000000001" customHeight="1" thickBot="1" x14ac:dyDescent="0.25">
      <c r="A22" s="565" t="s">
        <v>3429</v>
      </c>
      <c r="B22" s="565" t="s">
        <v>3430</v>
      </c>
      <c r="C22" s="642">
        <v>13124</v>
      </c>
      <c r="E22" s="568" t="s">
        <v>3436</v>
      </c>
      <c r="F22" s="632"/>
      <c r="G22" s="642">
        <v>2549</v>
      </c>
      <c r="I22" s="640" t="s">
        <v>2071</v>
      </c>
      <c r="J22" s="641">
        <v>9</v>
      </c>
    </row>
    <row r="23" spans="1:10" ht="20.100000000000001" customHeight="1" thickBot="1" x14ac:dyDescent="0.25">
      <c r="A23" s="565" t="s">
        <v>3431</v>
      </c>
      <c r="B23" s="565" t="s">
        <v>3432</v>
      </c>
      <c r="C23" s="642">
        <v>11123</v>
      </c>
      <c r="E23" s="568" t="s">
        <v>3437</v>
      </c>
      <c r="F23" s="632"/>
      <c r="G23" s="642">
        <v>1411</v>
      </c>
      <c r="I23" s="638" t="s">
        <v>2078</v>
      </c>
      <c r="J23" s="639">
        <v>11</v>
      </c>
    </row>
    <row r="24" spans="1:10" ht="20.100000000000001" customHeight="1" thickBot="1" x14ac:dyDescent="0.25">
      <c r="A24" s="565" t="s">
        <v>3438</v>
      </c>
      <c r="B24" s="645"/>
      <c r="C24" s="642">
        <v>3939.4</v>
      </c>
      <c r="E24" s="568" t="s">
        <v>3439</v>
      </c>
      <c r="F24" s="632"/>
      <c r="G24" s="642">
        <v>494</v>
      </c>
      <c r="I24" s="640" t="s">
        <v>2072</v>
      </c>
      <c r="J24" s="641">
        <v>28</v>
      </c>
    </row>
    <row r="25" spans="1:10" ht="20.100000000000001" customHeight="1" thickTop="1" thickBot="1" x14ac:dyDescent="0.25">
      <c r="A25" s="565" t="s">
        <v>3440</v>
      </c>
      <c r="B25" s="565" t="s">
        <v>3441</v>
      </c>
      <c r="C25" s="642">
        <v>7882</v>
      </c>
      <c r="E25" s="568" t="s">
        <v>3442</v>
      </c>
      <c r="F25" s="632"/>
      <c r="G25" s="642">
        <v>1293</v>
      </c>
      <c r="I25" s="643"/>
      <c r="J25" s="644">
        <v>146</v>
      </c>
    </row>
    <row r="26" spans="1:10" ht="20.100000000000001" customHeight="1" x14ac:dyDescent="0.2">
      <c r="A26" s="565" t="s">
        <v>3433</v>
      </c>
      <c r="B26" s="645"/>
      <c r="C26" s="642">
        <v>716</v>
      </c>
      <c r="E26" s="568" t="s">
        <v>3443</v>
      </c>
      <c r="F26" s="632"/>
      <c r="G26" s="642">
        <v>3609.87</v>
      </c>
    </row>
    <row r="27" spans="1:10" ht="20.100000000000001" customHeight="1" thickBot="1" x14ac:dyDescent="0.25">
      <c r="A27" s="565" t="s">
        <v>3434</v>
      </c>
      <c r="B27" s="645"/>
      <c r="C27" s="642">
        <v>875</v>
      </c>
      <c r="E27" s="568" t="s">
        <v>3444</v>
      </c>
      <c r="F27" s="568" t="s">
        <v>3445</v>
      </c>
      <c r="G27" s="642">
        <v>13425.05</v>
      </c>
      <c r="I27" s="630" t="s">
        <v>3446</v>
      </c>
    </row>
    <row r="28" spans="1:10" ht="20.100000000000001" customHeight="1" x14ac:dyDescent="0.2">
      <c r="A28" s="565" t="s">
        <v>3435</v>
      </c>
      <c r="B28" s="645"/>
      <c r="C28" s="642">
        <v>1562</v>
      </c>
      <c r="E28" s="827"/>
      <c r="F28" s="827"/>
      <c r="G28" s="827"/>
      <c r="I28" s="828" t="s">
        <v>2075</v>
      </c>
      <c r="J28" s="634"/>
    </row>
    <row r="29" spans="1:10" ht="20.100000000000001" customHeight="1" x14ac:dyDescent="0.2">
      <c r="A29" s="565" t="s">
        <v>3436</v>
      </c>
      <c r="B29" s="645"/>
      <c r="C29" s="642">
        <v>828</v>
      </c>
      <c r="E29" s="565" t="s">
        <v>3447</v>
      </c>
      <c r="F29" s="565" t="s">
        <v>3448</v>
      </c>
      <c r="G29" s="642">
        <v>120513</v>
      </c>
      <c r="I29" s="829"/>
      <c r="J29" s="635" t="s">
        <v>2074</v>
      </c>
    </row>
    <row r="30" spans="1:10" ht="20.100000000000001" customHeight="1" thickBot="1" x14ac:dyDescent="0.25">
      <c r="A30" s="565" t="s">
        <v>3437</v>
      </c>
      <c r="B30" s="645"/>
      <c r="C30" s="642">
        <v>401</v>
      </c>
      <c r="E30" s="565" t="s">
        <v>3449</v>
      </c>
      <c r="F30" s="565" t="s">
        <v>3450</v>
      </c>
      <c r="G30" s="642">
        <v>1374</v>
      </c>
      <c r="I30" s="830"/>
      <c r="J30" s="636"/>
    </row>
    <row r="31" spans="1:10" ht="20.100000000000001" customHeight="1" thickBot="1" x14ac:dyDescent="0.25">
      <c r="A31" s="565" t="s">
        <v>3439</v>
      </c>
      <c r="B31" s="645"/>
      <c r="C31" s="642">
        <v>8573</v>
      </c>
      <c r="E31" s="565" t="s">
        <v>3451</v>
      </c>
      <c r="F31" s="565" t="s">
        <v>3452</v>
      </c>
      <c r="G31" s="642">
        <v>91736</v>
      </c>
      <c r="I31" s="638" t="s">
        <v>2077</v>
      </c>
      <c r="J31" s="639">
        <v>12</v>
      </c>
    </row>
    <row r="32" spans="1:10" ht="20.100000000000001" customHeight="1" thickBot="1" x14ac:dyDescent="0.25">
      <c r="A32" s="565" t="s">
        <v>3442</v>
      </c>
      <c r="B32" s="645"/>
      <c r="C32" s="642">
        <v>14627</v>
      </c>
      <c r="E32" s="565" t="s">
        <v>3453</v>
      </c>
      <c r="F32" s="565" t="s">
        <v>3454</v>
      </c>
      <c r="G32" s="642">
        <v>4464.0600000000004</v>
      </c>
      <c r="I32" s="640" t="s">
        <v>33</v>
      </c>
      <c r="J32" s="641">
        <v>3</v>
      </c>
    </row>
    <row r="33" spans="1:10" ht="20.100000000000001" customHeight="1" thickTop="1" thickBot="1" x14ac:dyDescent="0.25">
      <c r="A33" s="565" t="s">
        <v>3443</v>
      </c>
      <c r="B33" s="645"/>
      <c r="C33" s="642">
        <v>7851</v>
      </c>
      <c r="E33" s="567" t="s">
        <v>3455</v>
      </c>
      <c r="F33" s="645"/>
      <c r="G33" s="646">
        <v>589828.75</v>
      </c>
      <c r="I33" s="643"/>
      <c r="J33" s="644">
        <v>15</v>
      </c>
    </row>
    <row r="34" spans="1:10" ht="20.100000000000001" customHeight="1" x14ac:dyDescent="0.2">
      <c r="A34" s="565" t="s">
        <v>3444</v>
      </c>
      <c r="B34" s="565" t="s">
        <v>3445</v>
      </c>
      <c r="C34" s="642">
        <v>395</v>
      </c>
      <c r="E34" s="647"/>
      <c r="F34" s="647"/>
      <c r="G34" s="647"/>
    </row>
    <row r="35" spans="1:10" ht="20.100000000000001" customHeight="1" x14ac:dyDescent="0.2">
      <c r="A35" s="565" t="s">
        <v>3451</v>
      </c>
      <c r="B35" s="565" t="s">
        <v>3452</v>
      </c>
      <c r="C35" s="642">
        <v>2576</v>
      </c>
      <c r="E35" s="816" t="s">
        <v>3456</v>
      </c>
      <c r="F35" s="817"/>
      <c r="G35" s="648" t="s">
        <v>3455</v>
      </c>
    </row>
    <row r="36" spans="1:10" ht="20.100000000000001" customHeight="1" x14ac:dyDescent="0.2">
      <c r="A36" s="565" t="s">
        <v>3453</v>
      </c>
      <c r="B36" s="565" t="s">
        <v>3454</v>
      </c>
      <c r="C36" s="642">
        <v>1488.02</v>
      </c>
      <c r="E36" s="814" t="s">
        <v>3457</v>
      </c>
      <c r="F36" s="815"/>
      <c r="G36" s="633"/>
    </row>
    <row r="37" spans="1:10" ht="20.100000000000001" customHeight="1" x14ac:dyDescent="0.2">
      <c r="A37" s="567" t="s">
        <v>3455</v>
      </c>
      <c r="B37" s="645"/>
      <c r="C37" s="646">
        <v>222224.71</v>
      </c>
      <c r="E37" s="812" t="s">
        <v>3391</v>
      </c>
      <c r="F37" s="813"/>
      <c r="G37" s="642">
        <v>3176</v>
      </c>
    </row>
    <row r="38" spans="1:10" ht="20.100000000000001" customHeight="1" x14ac:dyDescent="0.2">
      <c r="A38" s="649"/>
      <c r="B38" s="649"/>
      <c r="C38" s="650"/>
      <c r="E38" s="812" t="s">
        <v>3407</v>
      </c>
      <c r="F38" s="813"/>
      <c r="G38" s="642">
        <v>5214</v>
      </c>
    </row>
    <row r="39" spans="1:10" ht="20.100000000000001" customHeight="1" x14ac:dyDescent="0.2">
      <c r="A39" s="816" t="s">
        <v>3456</v>
      </c>
      <c r="B39" s="817"/>
      <c r="C39" s="648" t="s">
        <v>3455</v>
      </c>
      <c r="E39" s="812" t="s">
        <v>3410</v>
      </c>
      <c r="F39" s="813"/>
      <c r="G39" s="642">
        <v>10850</v>
      </c>
    </row>
    <row r="40" spans="1:10" ht="20.100000000000001" customHeight="1" x14ac:dyDescent="0.2">
      <c r="A40" s="814" t="s">
        <v>3457</v>
      </c>
      <c r="B40" s="815"/>
      <c r="C40" s="633"/>
      <c r="E40" s="812" t="s">
        <v>3412</v>
      </c>
      <c r="F40" s="813"/>
      <c r="G40" s="642">
        <v>1805</v>
      </c>
    </row>
    <row r="41" spans="1:10" ht="20.100000000000001" customHeight="1" x14ac:dyDescent="0.2">
      <c r="A41" s="812" t="s">
        <v>3391</v>
      </c>
      <c r="B41" s="813"/>
      <c r="C41" s="642">
        <v>601</v>
      </c>
      <c r="E41" s="812" t="s">
        <v>3416</v>
      </c>
      <c r="F41" s="813"/>
      <c r="G41" s="642">
        <v>119557</v>
      </c>
    </row>
    <row r="42" spans="1:10" ht="20.100000000000001" customHeight="1" x14ac:dyDescent="0.2">
      <c r="A42" s="812" t="s">
        <v>3407</v>
      </c>
      <c r="B42" s="813"/>
      <c r="C42" s="642">
        <v>426</v>
      </c>
      <c r="E42" s="812" t="s">
        <v>3423</v>
      </c>
      <c r="F42" s="813"/>
      <c r="G42" s="642">
        <v>41995.61</v>
      </c>
    </row>
    <row r="43" spans="1:10" ht="20.100000000000001" customHeight="1" x14ac:dyDescent="0.2">
      <c r="A43" s="812" t="s">
        <v>3410</v>
      </c>
      <c r="B43" s="813"/>
      <c r="C43" s="642">
        <v>847</v>
      </c>
      <c r="E43" s="812" t="s">
        <v>3444</v>
      </c>
      <c r="F43" s="813"/>
      <c r="G43" s="642">
        <v>7698</v>
      </c>
    </row>
    <row r="44" spans="1:10" ht="20.100000000000001" customHeight="1" x14ac:dyDescent="0.2">
      <c r="A44" s="812" t="s">
        <v>3412</v>
      </c>
      <c r="B44" s="813"/>
      <c r="C44" s="642">
        <v>106</v>
      </c>
      <c r="E44" s="814" t="s">
        <v>3458</v>
      </c>
      <c r="F44" s="815"/>
      <c r="G44" s="646">
        <v>190295.61</v>
      </c>
    </row>
    <row r="45" spans="1:10" ht="20.100000000000001" customHeight="1" x14ac:dyDescent="0.2">
      <c r="A45" s="812" t="s">
        <v>3423</v>
      </c>
      <c r="B45" s="813"/>
      <c r="C45" s="642">
        <v>27961.360000000001</v>
      </c>
      <c r="E45" s="814" t="s">
        <v>3459</v>
      </c>
      <c r="F45" s="815"/>
      <c r="G45" s="633"/>
    </row>
    <row r="46" spans="1:10" ht="20.100000000000001" customHeight="1" x14ac:dyDescent="0.2">
      <c r="A46" s="814" t="s">
        <v>3458</v>
      </c>
      <c r="B46" s="815"/>
      <c r="C46" s="646">
        <v>29941.360000000001</v>
      </c>
      <c r="E46" s="812" t="s">
        <v>3391</v>
      </c>
      <c r="F46" s="813"/>
      <c r="G46" s="642">
        <v>2547</v>
      </c>
    </row>
    <row r="47" spans="1:10" ht="20.100000000000001" customHeight="1" x14ac:dyDescent="0.2">
      <c r="A47" s="814" t="s">
        <v>3459</v>
      </c>
      <c r="B47" s="815"/>
      <c r="C47" s="633"/>
      <c r="E47" s="812" t="s">
        <v>3412</v>
      </c>
      <c r="F47" s="813"/>
      <c r="G47" s="642">
        <v>584</v>
      </c>
    </row>
    <row r="48" spans="1:10" ht="20.100000000000001" customHeight="1" x14ac:dyDescent="0.2">
      <c r="A48" s="812" t="s">
        <v>3391</v>
      </c>
      <c r="B48" s="813"/>
      <c r="C48" s="642">
        <v>514</v>
      </c>
      <c r="E48" s="812" t="s">
        <v>3416</v>
      </c>
      <c r="F48" s="813"/>
      <c r="G48" s="642">
        <v>52169</v>
      </c>
    </row>
    <row r="49" spans="1:7" ht="20.100000000000001" customHeight="1" x14ac:dyDescent="0.2">
      <c r="A49" s="812" t="s">
        <v>3416</v>
      </c>
      <c r="B49" s="813"/>
      <c r="C49" s="642">
        <v>1388</v>
      </c>
      <c r="E49" s="812" t="s">
        <v>3420</v>
      </c>
      <c r="F49" s="813"/>
      <c r="G49" s="642">
        <v>6988</v>
      </c>
    </row>
    <row r="50" spans="1:7" ht="20.100000000000001" customHeight="1" x14ac:dyDescent="0.2">
      <c r="A50" s="812" t="s">
        <v>3423</v>
      </c>
      <c r="B50" s="813"/>
      <c r="C50" s="642">
        <v>17823.68</v>
      </c>
      <c r="E50" s="812" t="s">
        <v>3423</v>
      </c>
      <c r="F50" s="813"/>
      <c r="G50" s="642">
        <v>34421.480000000003</v>
      </c>
    </row>
    <row r="51" spans="1:7" ht="20.100000000000001" customHeight="1" x14ac:dyDescent="0.2">
      <c r="A51" s="812" t="s">
        <v>3437</v>
      </c>
      <c r="B51" s="813"/>
      <c r="C51" s="642">
        <v>401</v>
      </c>
      <c r="E51" s="812" t="s">
        <v>3437</v>
      </c>
      <c r="F51" s="813"/>
      <c r="G51" s="642">
        <v>1411</v>
      </c>
    </row>
    <row r="52" spans="1:7" ht="20.100000000000001" customHeight="1" x14ac:dyDescent="0.2">
      <c r="A52" s="812" t="s">
        <v>3444</v>
      </c>
      <c r="B52" s="813"/>
      <c r="C52" s="642">
        <v>395</v>
      </c>
      <c r="E52" s="812" t="s">
        <v>3444</v>
      </c>
      <c r="F52" s="813"/>
      <c r="G52" s="642">
        <v>4937.05</v>
      </c>
    </row>
    <row r="53" spans="1:7" ht="20.100000000000001" customHeight="1" x14ac:dyDescent="0.2">
      <c r="A53" s="814" t="s">
        <v>3460</v>
      </c>
      <c r="B53" s="815"/>
      <c r="C53" s="646">
        <v>20521.68</v>
      </c>
      <c r="E53" s="814" t="s">
        <v>3460</v>
      </c>
      <c r="F53" s="815"/>
      <c r="G53" s="646">
        <v>103057.53</v>
      </c>
    </row>
    <row r="54" spans="1:7" ht="20.100000000000001" customHeight="1" x14ac:dyDescent="0.2">
      <c r="A54" s="827"/>
      <c r="B54" s="827"/>
      <c r="C54" s="827"/>
      <c r="E54" s="814" t="s">
        <v>3461</v>
      </c>
      <c r="F54" s="815"/>
      <c r="G54" s="633"/>
    </row>
    <row r="55" spans="1:7" ht="20.100000000000001" customHeight="1" x14ac:dyDescent="0.2">
      <c r="A55" s="814" t="s">
        <v>3462</v>
      </c>
      <c r="B55" s="815"/>
      <c r="C55" s="633"/>
      <c r="E55" s="812" t="s">
        <v>3415</v>
      </c>
      <c r="F55" s="813"/>
      <c r="G55" s="642">
        <v>1105.72</v>
      </c>
    </row>
    <row r="56" spans="1:7" ht="20.100000000000001" customHeight="1" x14ac:dyDescent="0.2">
      <c r="A56" s="812" t="s">
        <v>3389</v>
      </c>
      <c r="B56" s="813"/>
      <c r="C56" s="642">
        <v>96</v>
      </c>
      <c r="E56" s="814" t="s">
        <v>3463</v>
      </c>
      <c r="F56" s="815"/>
      <c r="G56" s="646">
        <v>1105.72</v>
      </c>
    </row>
    <row r="57" spans="1:7" ht="20.100000000000001" customHeight="1" x14ac:dyDescent="0.2">
      <c r="A57" s="812" t="s">
        <v>3464</v>
      </c>
      <c r="B57" s="813"/>
      <c r="C57" s="642">
        <v>96</v>
      </c>
      <c r="E57" s="814" t="s">
        <v>49</v>
      </c>
      <c r="F57" s="815"/>
      <c r="G57" s="633"/>
    </row>
    <row r="58" spans="1:7" ht="20.100000000000001" customHeight="1" x14ac:dyDescent="0.2">
      <c r="A58" s="814" t="s">
        <v>3465</v>
      </c>
      <c r="B58" s="815"/>
      <c r="C58" s="646">
        <v>192</v>
      </c>
      <c r="E58" s="812" t="s">
        <v>3423</v>
      </c>
      <c r="F58" s="813"/>
      <c r="G58" s="642">
        <v>42</v>
      </c>
    </row>
    <row r="59" spans="1:7" ht="20.100000000000001" customHeight="1" x14ac:dyDescent="0.2">
      <c r="A59" s="814" t="s">
        <v>3466</v>
      </c>
      <c r="B59" s="815"/>
      <c r="C59" s="633"/>
      <c r="E59" s="814" t="s">
        <v>3467</v>
      </c>
      <c r="F59" s="815"/>
      <c r="G59" s="646">
        <v>42</v>
      </c>
    </row>
    <row r="60" spans="1:7" ht="20.100000000000001" customHeight="1" x14ac:dyDescent="0.2">
      <c r="A60" s="812" t="s">
        <v>3389</v>
      </c>
      <c r="B60" s="813"/>
      <c r="C60" s="642">
        <v>1260</v>
      </c>
      <c r="E60" s="827"/>
      <c r="F60" s="827"/>
      <c r="G60" s="827"/>
    </row>
    <row r="61" spans="1:7" ht="20.100000000000001" customHeight="1" x14ac:dyDescent="0.2">
      <c r="A61" s="812" t="s">
        <v>3418</v>
      </c>
      <c r="B61" s="813"/>
      <c r="C61" s="642">
        <v>756</v>
      </c>
      <c r="E61" s="814" t="s">
        <v>2059</v>
      </c>
      <c r="F61" s="815"/>
      <c r="G61" s="633"/>
    </row>
    <row r="62" spans="1:7" ht="20.100000000000001" customHeight="1" x14ac:dyDescent="0.2">
      <c r="A62" s="814" t="s">
        <v>3468</v>
      </c>
      <c r="B62" s="815"/>
      <c r="C62" s="646">
        <v>2016</v>
      </c>
      <c r="E62" s="812" t="s">
        <v>3427</v>
      </c>
      <c r="F62" s="813"/>
      <c r="G62" s="642">
        <v>-10.6</v>
      </c>
    </row>
    <row r="63" spans="1:7" ht="20.100000000000001" customHeight="1" x14ac:dyDescent="0.2">
      <c r="A63" s="814" t="s">
        <v>3469</v>
      </c>
      <c r="B63" s="815"/>
      <c r="C63" s="633"/>
      <c r="E63" s="814" t="s">
        <v>3470</v>
      </c>
      <c r="F63" s="815"/>
      <c r="G63" s="646">
        <v>-10.6</v>
      </c>
    </row>
    <row r="64" spans="1:7" ht="20.100000000000001" customHeight="1" x14ac:dyDescent="0.2">
      <c r="A64" s="812" t="s">
        <v>3389</v>
      </c>
      <c r="B64" s="813"/>
      <c r="C64" s="642">
        <v>240</v>
      </c>
      <c r="E64" s="814" t="s">
        <v>2060</v>
      </c>
      <c r="F64" s="815"/>
      <c r="G64" s="633"/>
    </row>
    <row r="65" spans="1:7" ht="20.100000000000001" customHeight="1" x14ac:dyDescent="0.2">
      <c r="A65" s="812" t="s">
        <v>3464</v>
      </c>
      <c r="B65" s="813"/>
      <c r="C65" s="642">
        <v>240</v>
      </c>
      <c r="E65" s="812" t="s">
        <v>3435</v>
      </c>
      <c r="F65" s="813"/>
      <c r="G65" s="642">
        <v>2630</v>
      </c>
    </row>
    <row r="66" spans="1:7" ht="20.100000000000001" customHeight="1" x14ac:dyDescent="0.2">
      <c r="A66" s="814" t="s">
        <v>3471</v>
      </c>
      <c r="B66" s="815"/>
      <c r="C66" s="646">
        <v>480</v>
      </c>
      <c r="E66" s="814" t="s">
        <v>3472</v>
      </c>
      <c r="F66" s="815"/>
      <c r="G66" s="646">
        <v>2630</v>
      </c>
    </row>
    <row r="67" spans="1:7" ht="20.100000000000001" customHeight="1" x14ac:dyDescent="0.2">
      <c r="A67" s="814" t="s">
        <v>49</v>
      </c>
      <c r="B67" s="815"/>
      <c r="C67" s="633"/>
      <c r="E67" s="814" t="s">
        <v>2061</v>
      </c>
      <c r="F67" s="815"/>
      <c r="G67" s="633"/>
    </row>
    <row r="68" spans="1:7" ht="20.100000000000001" customHeight="1" x14ac:dyDescent="0.2">
      <c r="A68" s="812" t="s">
        <v>3423</v>
      </c>
      <c r="B68" s="813"/>
      <c r="C68" s="642">
        <v>105</v>
      </c>
      <c r="E68" s="812" t="s">
        <v>3434</v>
      </c>
      <c r="F68" s="813"/>
      <c r="G68" s="642">
        <v>5091</v>
      </c>
    </row>
    <row r="69" spans="1:7" ht="20.100000000000001" customHeight="1" x14ac:dyDescent="0.2">
      <c r="A69" s="814" t="s">
        <v>3467</v>
      </c>
      <c r="B69" s="815"/>
      <c r="C69" s="646">
        <v>105</v>
      </c>
      <c r="E69" s="814" t="s">
        <v>3473</v>
      </c>
      <c r="F69" s="815"/>
      <c r="G69" s="646">
        <v>5091</v>
      </c>
    </row>
    <row r="70" spans="1:7" ht="20.100000000000001" customHeight="1" x14ac:dyDescent="0.2">
      <c r="A70" s="814" t="s">
        <v>2059</v>
      </c>
      <c r="B70" s="815"/>
      <c r="C70" s="633"/>
      <c r="E70" s="814" t="s">
        <v>3474</v>
      </c>
      <c r="F70" s="815"/>
      <c r="G70" s="633"/>
    </row>
    <row r="71" spans="1:7" ht="20.100000000000001" customHeight="1" x14ac:dyDescent="0.2">
      <c r="A71" s="812" t="s">
        <v>3427</v>
      </c>
      <c r="B71" s="813"/>
      <c r="C71" s="642">
        <v>21706.1</v>
      </c>
      <c r="E71" s="812" t="s">
        <v>3443</v>
      </c>
      <c r="F71" s="813"/>
      <c r="G71" s="642">
        <v>3609.87</v>
      </c>
    </row>
    <row r="72" spans="1:7" ht="20.100000000000001" customHeight="1" x14ac:dyDescent="0.2">
      <c r="A72" s="814" t="s">
        <v>3470</v>
      </c>
      <c r="B72" s="815"/>
      <c r="C72" s="646">
        <v>21706.1</v>
      </c>
      <c r="E72" s="814" t="s">
        <v>3475</v>
      </c>
      <c r="F72" s="815"/>
      <c r="G72" s="646">
        <v>3609.87</v>
      </c>
    </row>
    <row r="73" spans="1:7" ht="20.100000000000001" customHeight="1" x14ac:dyDescent="0.2">
      <c r="A73" s="814" t="s">
        <v>2060</v>
      </c>
      <c r="B73" s="815"/>
      <c r="C73" s="633"/>
      <c r="E73" s="814" t="s">
        <v>2064</v>
      </c>
      <c r="F73" s="815"/>
      <c r="G73" s="633"/>
    </row>
    <row r="74" spans="1:7" ht="20.100000000000001" customHeight="1" x14ac:dyDescent="0.2">
      <c r="A74" s="812" t="s">
        <v>3435</v>
      </c>
      <c r="B74" s="813"/>
      <c r="C74" s="642">
        <v>1562</v>
      </c>
      <c r="E74" s="812" t="s">
        <v>3442</v>
      </c>
      <c r="F74" s="813"/>
      <c r="G74" s="642">
        <v>784</v>
      </c>
    </row>
    <row r="75" spans="1:7" ht="20.100000000000001" customHeight="1" x14ac:dyDescent="0.2">
      <c r="A75" s="814" t="s">
        <v>3472</v>
      </c>
      <c r="B75" s="815"/>
      <c r="C75" s="646">
        <v>1562</v>
      </c>
      <c r="E75" s="812" t="s">
        <v>3451</v>
      </c>
      <c r="F75" s="813"/>
      <c r="G75" s="642">
        <v>2430</v>
      </c>
    </row>
    <row r="76" spans="1:7" ht="20.100000000000001" customHeight="1" x14ac:dyDescent="0.2">
      <c r="A76" s="814" t="s">
        <v>2061</v>
      </c>
      <c r="B76" s="815"/>
      <c r="C76" s="633"/>
      <c r="E76" s="814" t="s">
        <v>3476</v>
      </c>
      <c r="F76" s="815"/>
      <c r="G76" s="646">
        <v>3214</v>
      </c>
    </row>
    <row r="77" spans="1:7" ht="20.100000000000001" customHeight="1" x14ac:dyDescent="0.2">
      <c r="A77" s="812" t="s">
        <v>3434</v>
      </c>
      <c r="B77" s="813"/>
      <c r="C77" s="642">
        <v>875</v>
      </c>
      <c r="E77" s="814" t="s">
        <v>2066</v>
      </c>
      <c r="F77" s="815"/>
      <c r="G77" s="633"/>
    </row>
    <row r="78" spans="1:7" ht="20.100000000000001" customHeight="1" x14ac:dyDescent="0.2">
      <c r="A78" s="814" t="s">
        <v>3473</v>
      </c>
      <c r="B78" s="815"/>
      <c r="C78" s="646">
        <v>875</v>
      </c>
      <c r="E78" s="812" t="s">
        <v>3439</v>
      </c>
      <c r="F78" s="813"/>
      <c r="G78" s="642">
        <v>494</v>
      </c>
    </row>
    <row r="79" spans="1:7" ht="20.100000000000001" customHeight="1" x14ac:dyDescent="0.2">
      <c r="A79" s="814" t="s">
        <v>3474</v>
      </c>
      <c r="B79" s="815"/>
      <c r="C79" s="633"/>
      <c r="E79" s="812" t="s">
        <v>3444</v>
      </c>
      <c r="F79" s="813"/>
      <c r="G79" s="642">
        <v>395</v>
      </c>
    </row>
    <row r="80" spans="1:7" ht="20.100000000000001" customHeight="1" x14ac:dyDescent="0.2">
      <c r="A80" s="812" t="s">
        <v>3425</v>
      </c>
      <c r="B80" s="813"/>
      <c r="C80" s="642">
        <v>252</v>
      </c>
      <c r="E80" s="812" t="s">
        <v>3447</v>
      </c>
      <c r="F80" s="813"/>
      <c r="G80" s="642">
        <v>19986</v>
      </c>
    </row>
    <row r="81" spans="1:7" ht="20.100000000000001" customHeight="1" x14ac:dyDescent="0.2">
      <c r="A81" s="812" t="s">
        <v>3443</v>
      </c>
      <c r="B81" s="813"/>
      <c r="C81" s="642">
        <v>7515</v>
      </c>
      <c r="E81" s="814" t="s">
        <v>3477</v>
      </c>
      <c r="F81" s="815"/>
      <c r="G81" s="646">
        <v>20875</v>
      </c>
    </row>
    <row r="82" spans="1:7" ht="20.100000000000001" customHeight="1" x14ac:dyDescent="0.2">
      <c r="A82" s="814" t="s">
        <v>3475</v>
      </c>
      <c r="B82" s="815"/>
      <c r="C82" s="646">
        <v>7767</v>
      </c>
      <c r="E82" s="814" t="s">
        <v>2067</v>
      </c>
      <c r="F82" s="815"/>
      <c r="G82" s="633"/>
    </row>
    <row r="83" spans="1:7" ht="20.100000000000001" customHeight="1" x14ac:dyDescent="0.2">
      <c r="A83" s="814" t="s">
        <v>2062</v>
      </c>
      <c r="B83" s="815"/>
      <c r="C83" s="633"/>
      <c r="E83" s="812" t="s">
        <v>3433</v>
      </c>
      <c r="F83" s="813"/>
      <c r="G83" s="642">
        <v>442</v>
      </c>
    </row>
    <row r="84" spans="1:7" ht="20.100000000000001" customHeight="1" x14ac:dyDescent="0.2">
      <c r="A84" s="812" t="s">
        <v>3443</v>
      </c>
      <c r="B84" s="813"/>
      <c r="C84" s="642">
        <v>336</v>
      </c>
      <c r="E84" s="814" t="s">
        <v>3478</v>
      </c>
      <c r="F84" s="815"/>
      <c r="G84" s="646">
        <v>442</v>
      </c>
    </row>
    <row r="85" spans="1:7" ht="20.100000000000001" customHeight="1" x14ac:dyDescent="0.2">
      <c r="A85" s="814" t="s">
        <v>3479</v>
      </c>
      <c r="B85" s="815"/>
      <c r="C85" s="646">
        <v>336</v>
      </c>
      <c r="E85" s="814" t="s">
        <v>2068</v>
      </c>
      <c r="F85" s="815"/>
      <c r="G85" s="633"/>
    </row>
    <row r="86" spans="1:7" ht="20.100000000000001" customHeight="1" x14ac:dyDescent="0.2">
      <c r="A86" s="827"/>
      <c r="B86" s="827"/>
      <c r="C86" s="827"/>
      <c r="E86" s="812" t="s">
        <v>3431</v>
      </c>
      <c r="F86" s="813"/>
      <c r="G86" s="642">
        <v>13594.6</v>
      </c>
    </row>
    <row r="87" spans="1:7" ht="20.100000000000001" customHeight="1" x14ac:dyDescent="0.2">
      <c r="A87" s="814" t="s">
        <v>2064</v>
      </c>
      <c r="B87" s="815"/>
      <c r="C87" s="633"/>
      <c r="E87" s="814" t="s">
        <v>3480</v>
      </c>
      <c r="F87" s="815"/>
      <c r="G87" s="646">
        <v>13594.6</v>
      </c>
    </row>
    <row r="88" spans="1:7" ht="20.100000000000001" customHeight="1" x14ac:dyDescent="0.2">
      <c r="A88" s="812" t="s">
        <v>3442</v>
      </c>
      <c r="B88" s="813"/>
      <c r="C88" s="642">
        <v>1428</v>
      </c>
      <c r="E88" s="814" t="s">
        <v>3481</v>
      </c>
      <c r="F88" s="815"/>
      <c r="G88" s="633"/>
    </row>
    <row r="89" spans="1:7" ht="20.100000000000001" customHeight="1" x14ac:dyDescent="0.2">
      <c r="A89" s="814" t="s">
        <v>3476</v>
      </c>
      <c r="B89" s="815"/>
      <c r="C89" s="646">
        <v>1428</v>
      </c>
      <c r="E89" s="812" t="s">
        <v>3387</v>
      </c>
      <c r="F89" s="813"/>
      <c r="G89" s="642">
        <v>690</v>
      </c>
    </row>
    <row r="90" spans="1:7" ht="20.100000000000001" customHeight="1" x14ac:dyDescent="0.2">
      <c r="A90" s="814" t="s">
        <v>2066</v>
      </c>
      <c r="B90" s="815"/>
      <c r="C90" s="633"/>
      <c r="E90" s="812" t="s">
        <v>3414</v>
      </c>
      <c r="F90" s="813"/>
      <c r="G90" s="642">
        <v>275</v>
      </c>
    </row>
    <row r="91" spans="1:7" ht="20.100000000000001" customHeight="1" x14ac:dyDescent="0.2">
      <c r="A91" s="812" t="s">
        <v>3439</v>
      </c>
      <c r="B91" s="813"/>
      <c r="C91" s="642">
        <v>1269</v>
      </c>
      <c r="E91" s="812" t="s">
        <v>3449</v>
      </c>
      <c r="F91" s="813"/>
      <c r="G91" s="642">
        <v>1374</v>
      </c>
    </row>
    <row r="92" spans="1:7" ht="20.100000000000001" customHeight="1" x14ac:dyDescent="0.2">
      <c r="A92" s="814" t="s">
        <v>3477</v>
      </c>
      <c r="B92" s="815"/>
      <c r="C92" s="646">
        <v>1269</v>
      </c>
      <c r="E92" s="814" t="s">
        <v>3482</v>
      </c>
      <c r="F92" s="815"/>
      <c r="G92" s="646">
        <v>2339</v>
      </c>
    </row>
    <row r="93" spans="1:7" ht="20.100000000000001" customHeight="1" x14ac:dyDescent="0.2">
      <c r="A93" s="814" t="s">
        <v>2067</v>
      </c>
      <c r="B93" s="815"/>
      <c r="C93" s="633"/>
      <c r="E93" s="827"/>
      <c r="F93" s="827"/>
      <c r="G93" s="827"/>
    </row>
    <row r="94" spans="1:7" ht="20.100000000000001" customHeight="1" x14ac:dyDescent="0.2">
      <c r="A94" s="812" t="s">
        <v>3433</v>
      </c>
      <c r="B94" s="813"/>
      <c r="C94" s="642">
        <v>716</v>
      </c>
      <c r="E94" s="814" t="s">
        <v>3483</v>
      </c>
      <c r="F94" s="815"/>
      <c r="G94" s="633"/>
    </row>
    <row r="95" spans="1:7" ht="20.100000000000001" customHeight="1" x14ac:dyDescent="0.2">
      <c r="A95" s="814" t="s">
        <v>3478</v>
      </c>
      <c r="B95" s="815"/>
      <c r="C95" s="646">
        <v>716</v>
      </c>
      <c r="E95" s="812" t="s">
        <v>3402</v>
      </c>
      <c r="F95" s="813"/>
      <c r="G95" s="642">
        <v>1335</v>
      </c>
    </row>
    <row r="96" spans="1:7" ht="20.100000000000001" customHeight="1" x14ac:dyDescent="0.2">
      <c r="A96" s="814" t="s">
        <v>3484</v>
      </c>
      <c r="B96" s="815"/>
      <c r="C96" s="633"/>
      <c r="E96" s="814" t="s">
        <v>3485</v>
      </c>
      <c r="F96" s="815"/>
      <c r="G96" s="646">
        <v>1335</v>
      </c>
    </row>
    <row r="97" spans="1:7" ht="20.100000000000001" customHeight="1" x14ac:dyDescent="0.2">
      <c r="A97" s="812" t="s">
        <v>3389</v>
      </c>
      <c r="B97" s="813"/>
      <c r="C97" s="642">
        <v>8260</v>
      </c>
      <c r="E97" s="814" t="s">
        <v>3486</v>
      </c>
      <c r="F97" s="815"/>
      <c r="G97" s="633"/>
    </row>
    <row r="98" spans="1:7" ht="20.100000000000001" customHeight="1" x14ac:dyDescent="0.2">
      <c r="A98" s="812" t="s">
        <v>3418</v>
      </c>
      <c r="B98" s="813"/>
      <c r="C98" s="642">
        <v>1197</v>
      </c>
      <c r="E98" s="812" t="s">
        <v>3405</v>
      </c>
      <c r="F98" s="813"/>
      <c r="G98" s="642">
        <v>172</v>
      </c>
    </row>
    <row r="99" spans="1:7" ht="20.100000000000001" customHeight="1" x14ac:dyDescent="0.2">
      <c r="A99" s="814" t="s">
        <v>3487</v>
      </c>
      <c r="B99" s="815"/>
      <c r="C99" s="646">
        <v>9457</v>
      </c>
      <c r="E99" s="814" t="s">
        <v>3488</v>
      </c>
      <c r="F99" s="815"/>
      <c r="G99" s="646">
        <v>172</v>
      </c>
    </row>
    <row r="100" spans="1:7" ht="20.100000000000001" customHeight="1" x14ac:dyDescent="0.2">
      <c r="A100" s="814" t="s">
        <v>3489</v>
      </c>
      <c r="B100" s="815"/>
      <c r="C100" s="633"/>
      <c r="E100" s="814" t="s">
        <v>3490</v>
      </c>
      <c r="F100" s="815"/>
      <c r="G100" s="633"/>
    </row>
    <row r="101" spans="1:7" ht="20.100000000000001" customHeight="1" x14ac:dyDescent="0.2">
      <c r="A101" s="812" t="s">
        <v>3389</v>
      </c>
      <c r="B101" s="813"/>
      <c r="C101" s="642">
        <v>96</v>
      </c>
      <c r="E101" s="812" t="s">
        <v>3398</v>
      </c>
      <c r="F101" s="813"/>
      <c r="G101" s="642">
        <v>1488</v>
      </c>
    </row>
    <row r="102" spans="1:7" ht="20.100000000000001" customHeight="1" x14ac:dyDescent="0.2">
      <c r="A102" s="812" t="s">
        <v>3464</v>
      </c>
      <c r="B102" s="813"/>
      <c r="C102" s="642">
        <v>96</v>
      </c>
      <c r="E102" s="814" t="s">
        <v>3491</v>
      </c>
      <c r="F102" s="815"/>
      <c r="G102" s="646">
        <v>1488</v>
      </c>
    </row>
    <row r="103" spans="1:7" ht="20.100000000000001" customHeight="1" x14ac:dyDescent="0.2">
      <c r="A103" s="814" t="s">
        <v>3492</v>
      </c>
      <c r="B103" s="815"/>
      <c r="C103" s="646">
        <v>192</v>
      </c>
      <c r="E103" s="814" t="s">
        <v>2069</v>
      </c>
      <c r="F103" s="815"/>
      <c r="G103" s="633"/>
    </row>
    <row r="104" spans="1:7" ht="20.100000000000001" customHeight="1" x14ac:dyDescent="0.2">
      <c r="A104" s="814" t="s">
        <v>3493</v>
      </c>
      <c r="B104" s="815"/>
      <c r="C104" s="633"/>
      <c r="E104" s="812" t="s">
        <v>3429</v>
      </c>
      <c r="F104" s="813"/>
      <c r="G104" s="642">
        <v>12500</v>
      </c>
    </row>
    <row r="105" spans="1:7" ht="20.100000000000001" customHeight="1" x14ac:dyDescent="0.2">
      <c r="A105" s="812" t="s">
        <v>3389</v>
      </c>
      <c r="B105" s="813"/>
      <c r="C105" s="642">
        <v>157</v>
      </c>
      <c r="E105" s="814" t="s">
        <v>3494</v>
      </c>
      <c r="F105" s="815"/>
      <c r="G105" s="646">
        <v>12500</v>
      </c>
    </row>
    <row r="106" spans="1:7" ht="20.100000000000001" customHeight="1" x14ac:dyDescent="0.2">
      <c r="A106" s="812" t="s">
        <v>3418</v>
      </c>
      <c r="B106" s="813"/>
      <c r="C106" s="642">
        <v>126</v>
      </c>
      <c r="E106" s="814" t="s">
        <v>2070</v>
      </c>
      <c r="F106" s="815"/>
      <c r="G106" s="633"/>
    </row>
    <row r="107" spans="1:7" ht="20.100000000000001" customHeight="1" x14ac:dyDescent="0.2">
      <c r="A107" s="814" t="s">
        <v>3495</v>
      </c>
      <c r="B107" s="815"/>
      <c r="C107" s="646">
        <v>283</v>
      </c>
      <c r="E107" s="812" t="s">
        <v>3394</v>
      </c>
      <c r="F107" s="813"/>
      <c r="G107" s="642">
        <v>605</v>
      </c>
    </row>
    <row r="108" spans="1:7" ht="20.100000000000001" customHeight="1" x14ac:dyDescent="0.2">
      <c r="A108" s="814" t="s">
        <v>3496</v>
      </c>
      <c r="B108" s="815"/>
      <c r="C108" s="633"/>
      <c r="E108" s="812" t="s">
        <v>3416</v>
      </c>
      <c r="F108" s="813"/>
      <c r="G108" s="642">
        <v>23990.959999999999</v>
      </c>
    </row>
    <row r="109" spans="1:7" ht="20.100000000000001" customHeight="1" x14ac:dyDescent="0.2">
      <c r="A109" s="812" t="s">
        <v>3497</v>
      </c>
      <c r="B109" s="813"/>
      <c r="C109" s="642">
        <v>1188</v>
      </c>
      <c r="E109" s="812" t="s">
        <v>3420</v>
      </c>
      <c r="F109" s="813"/>
      <c r="G109" s="642">
        <v>2324</v>
      </c>
    </row>
    <row r="110" spans="1:7" ht="20.100000000000001" customHeight="1" x14ac:dyDescent="0.2">
      <c r="A110" s="814" t="s">
        <v>3498</v>
      </c>
      <c r="B110" s="815"/>
      <c r="C110" s="646">
        <v>1188</v>
      </c>
      <c r="E110" s="812" t="s">
        <v>3442</v>
      </c>
      <c r="F110" s="813"/>
      <c r="G110" s="642">
        <v>509</v>
      </c>
    </row>
    <row r="111" spans="1:7" ht="20.100000000000001" customHeight="1" x14ac:dyDescent="0.2">
      <c r="A111" s="814" t="s">
        <v>3499</v>
      </c>
      <c r="B111" s="815"/>
      <c r="C111" s="633"/>
      <c r="E111" s="812" t="s">
        <v>3451</v>
      </c>
      <c r="F111" s="813"/>
      <c r="G111" s="642">
        <v>89306</v>
      </c>
    </row>
    <row r="112" spans="1:7" ht="20.100000000000001" customHeight="1" x14ac:dyDescent="0.2">
      <c r="A112" s="812" t="s">
        <v>3497</v>
      </c>
      <c r="B112" s="813"/>
      <c r="C112" s="642">
        <v>220</v>
      </c>
      <c r="E112" s="812" t="s">
        <v>3453</v>
      </c>
      <c r="F112" s="813"/>
      <c r="G112" s="642">
        <v>4464.0600000000004</v>
      </c>
    </row>
    <row r="113" spans="1:7" ht="20.100000000000001" customHeight="1" x14ac:dyDescent="0.2">
      <c r="A113" s="814" t="s">
        <v>3500</v>
      </c>
      <c r="B113" s="815"/>
      <c r="C113" s="646">
        <v>220</v>
      </c>
      <c r="E113" s="814" t="s">
        <v>3501</v>
      </c>
      <c r="F113" s="815"/>
      <c r="G113" s="646">
        <v>121199.02</v>
      </c>
    </row>
    <row r="114" spans="1:7" ht="20.100000000000001" customHeight="1" x14ac:dyDescent="0.2">
      <c r="A114" s="814" t="s">
        <v>3502</v>
      </c>
      <c r="B114" s="815"/>
      <c r="C114" s="633"/>
      <c r="E114" s="814" t="s">
        <v>2071</v>
      </c>
      <c r="F114" s="815"/>
      <c r="G114" s="633"/>
    </row>
    <row r="115" spans="1:7" ht="20.100000000000001" customHeight="1" x14ac:dyDescent="0.2">
      <c r="A115" s="812" t="s">
        <v>3385</v>
      </c>
      <c r="B115" s="813"/>
      <c r="C115" s="642">
        <v>1200</v>
      </c>
      <c r="E115" s="812" t="s">
        <v>3436</v>
      </c>
      <c r="F115" s="813"/>
      <c r="G115" s="642">
        <v>2549</v>
      </c>
    </row>
    <row r="116" spans="1:7" ht="20.100000000000001" customHeight="1" x14ac:dyDescent="0.2">
      <c r="A116" s="812" t="s">
        <v>3389</v>
      </c>
      <c r="B116" s="813"/>
      <c r="C116" s="642">
        <v>1824</v>
      </c>
      <c r="E116" s="814" t="s">
        <v>3503</v>
      </c>
      <c r="F116" s="815"/>
      <c r="G116" s="646">
        <v>2549</v>
      </c>
    </row>
    <row r="117" spans="1:7" ht="20.100000000000001" customHeight="1" x14ac:dyDescent="0.2">
      <c r="A117" s="814" t="s">
        <v>3504</v>
      </c>
      <c r="B117" s="815"/>
      <c r="C117" s="646">
        <v>3024</v>
      </c>
      <c r="E117" s="814" t="s">
        <v>2072</v>
      </c>
      <c r="F117" s="815"/>
      <c r="G117" s="633"/>
    </row>
    <row r="118" spans="1:7" ht="20.100000000000001" customHeight="1" x14ac:dyDescent="0.2">
      <c r="A118" s="827"/>
      <c r="B118" s="827"/>
      <c r="C118" s="827"/>
      <c r="E118" s="812" t="s">
        <v>3444</v>
      </c>
      <c r="F118" s="813"/>
      <c r="G118" s="642">
        <v>395</v>
      </c>
    </row>
    <row r="119" spans="1:7" ht="20.100000000000001" customHeight="1" x14ac:dyDescent="0.2">
      <c r="A119" s="814" t="s">
        <v>2068</v>
      </c>
      <c r="B119" s="815"/>
      <c r="C119" s="633"/>
      <c r="E119" s="812" t="s">
        <v>3447</v>
      </c>
      <c r="F119" s="813"/>
      <c r="G119" s="642">
        <v>100527</v>
      </c>
    </row>
    <row r="120" spans="1:7" ht="20.100000000000001" customHeight="1" x14ac:dyDescent="0.2">
      <c r="A120" s="812" t="s">
        <v>3431</v>
      </c>
      <c r="B120" s="813"/>
      <c r="C120" s="642">
        <v>11123</v>
      </c>
      <c r="E120" s="814" t="s">
        <v>3505</v>
      </c>
      <c r="F120" s="815"/>
      <c r="G120" s="646">
        <v>100922</v>
      </c>
    </row>
    <row r="121" spans="1:7" ht="20.100000000000001" customHeight="1" x14ac:dyDescent="0.2">
      <c r="A121" s="814" t="s">
        <v>3480</v>
      </c>
      <c r="B121" s="815"/>
      <c r="C121" s="646">
        <v>11123</v>
      </c>
      <c r="E121" s="814" t="s">
        <v>33</v>
      </c>
      <c r="F121" s="815"/>
      <c r="G121" s="633"/>
    </row>
    <row r="122" spans="1:7" ht="20.100000000000001" customHeight="1" x14ac:dyDescent="0.2">
      <c r="A122" s="814" t="s">
        <v>2069</v>
      </c>
      <c r="B122" s="815"/>
      <c r="C122" s="633"/>
      <c r="E122" s="812" t="s">
        <v>3391</v>
      </c>
      <c r="F122" s="813"/>
      <c r="G122" s="642">
        <v>3378</v>
      </c>
    </row>
    <row r="123" spans="1:7" ht="20.100000000000001" customHeight="1" x14ac:dyDescent="0.2">
      <c r="A123" s="812" t="s">
        <v>3429</v>
      </c>
      <c r="B123" s="813"/>
      <c r="C123" s="642">
        <v>13124</v>
      </c>
      <c r="E123" s="814" t="s">
        <v>3506</v>
      </c>
      <c r="F123" s="815"/>
      <c r="G123" s="646">
        <v>3378</v>
      </c>
    </row>
    <row r="124" spans="1:7" ht="20.100000000000001" customHeight="1" x14ac:dyDescent="0.2">
      <c r="A124" s="814" t="s">
        <v>3494</v>
      </c>
      <c r="B124" s="815"/>
      <c r="C124" s="646">
        <v>13124</v>
      </c>
      <c r="E124" s="814" t="s">
        <v>3455</v>
      </c>
      <c r="F124" s="815"/>
      <c r="G124" s="646">
        <v>589828.75</v>
      </c>
    </row>
    <row r="125" spans="1:7" ht="20.100000000000001" customHeight="1" x14ac:dyDescent="0.2">
      <c r="A125" s="814" t="s">
        <v>3507</v>
      </c>
      <c r="B125" s="815"/>
      <c r="C125" s="633"/>
    </row>
    <row r="126" spans="1:7" ht="20.100000000000001" customHeight="1" x14ac:dyDescent="0.2">
      <c r="A126" s="812" t="s">
        <v>3392</v>
      </c>
      <c r="B126" s="813"/>
      <c r="C126" s="642">
        <v>2555.15</v>
      </c>
    </row>
    <row r="127" spans="1:7" ht="20.100000000000001" customHeight="1" x14ac:dyDescent="0.2">
      <c r="A127" s="814" t="s">
        <v>3508</v>
      </c>
      <c r="B127" s="815"/>
      <c r="C127" s="646">
        <v>2555.15</v>
      </c>
    </row>
    <row r="128" spans="1:7" ht="20.100000000000001" customHeight="1" x14ac:dyDescent="0.2">
      <c r="A128" s="814" t="s">
        <v>2070</v>
      </c>
      <c r="B128" s="815"/>
      <c r="C128" s="633"/>
    </row>
    <row r="129" spans="1:3" ht="20.100000000000001" customHeight="1" x14ac:dyDescent="0.2">
      <c r="A129" s="812" t="s">
        <v>3394</v>
      </c>
      <c r="B129" s="813"/>
      <c r="C129" s="642">
        <v>121</v>
      </c>
    </row>
    <row r="130" spans="1:3" ht="20.100000000000001" customHeight="1" x14ac:dyDescent="0.2">
      <c r="A130" s="812" t="s">
        <v>3421</v>
      </c>
      <c r="B130" s="813"/>
      <c r="C130" s="642">
        <v>834</v>
      </c>
    </row>
    <row r="131" spans="1:3" ht="20.100000000000001" customHeight="1" x14ac:dyDescent="0.2">
      <c r="A131" s="812" t="s">
        <v>3416</v>
      </c>
      <c r="B131" s="813"/>
      <c r="C131" s="642">
        <v>2610</v>
      </c>
    </row>
    <row r="132" spans="1:3" ht="20.100000000000001" customHeight="1" x14ac:dyDescent="0.2">
      <c r="A132" s="812" t="s">
        <v>3420</v>
      </c>
      <c r="B132" s="813"/>
      <c r="C132" s="642">
        <v>2324</v>
      </c>
    </row>
    <row r="133" spans="1:3" ht="20.100000000000001" customHeight="1" x14ac:dyDescent="0.2">
      <c r="A133" s="812" t="s">
        <v>3442</v>
      </c>
      <c r="B133" s="813"/>
      <c r="C133" s="642">
        <v>13199</v>
      </c>
    </row>
    <row r="134" spans="1:3" ht="20.100000000000001" customHeight="1" x14ac:dyDescent="0.2">
      <c r="A134" s="812" t="s">
        <v>3451</v>
      </c>
      <c r="B134" s="813"/>
      <c r="C134" s="642">
        <v>2576</v>
      </c>
    </row>
    <row r="135" spans="1:3" ht="20.100000000000001" customHeight="1" x14ac:dyDescent="0.2">
      <c r="A135" s="812" t="s">
        <v>3453</v>
      </c>
      <c r="B135" s="813"/>
      <c r="C135" s="642">
        <v>1488.02</v>
      </c>
    </row>
    <row r="136" spans="1:3" ht="20.100000000000001" customHeight="1" x14ac:dyDescent="0.2">
      <c r="A136" s="814" t="s">
        <v>3501</v>
      </c>
      <c r="B136" s="815"/>
      <c r="C136" s="646">
        <v>23152.02</v>
      </c>
    </row>
    <row r="137" spans="1:3" ht="20.100000000000001" customHeight="1" x14ac:dyDescent="0.2">
      <c r="A137" s="814" t="s">
        <v>3509</v>
      </c>
      <c r="B137" s="815"/>
      <c r="C137" s="633"/>
    </row>
    <row r="138" spans="1:3" ht="20.100000000000001" customHeight="1" x14ac:dyDescent="0.2">
      <c r="A138" s="812" t="s">
        <v>3497</v>
      </c>
      <c r="B138" s="813"/>
      <c r="C138" s="642">
        <v>44550</v>
      </c>
    </row>
    <row r="139" spans="1:3" ht="20.100000000000001" customHeight="1" x14ac:dyDescent="0.2">
      <c r="A139" s="814" t="s">
        <v>3510</v>
      </c>
      <c r="B139" s="815"/>
      <c r="C139" s="646">
        <v>44550</v>
      </c>
    </row>
    <row r="140" spans="1:3" ht="20.100000000000001" customHeight="1" x14ac:dyDescent="0.2">
      <c r="A140" s="814" t="s">
        <v>2077</v>
      </c>
      <c r="B140" s="815"/>
      <c r="C140" s="633"/>
    </row>
    <row r="141" spans="1:3" ht="20.100000000000001" customHeight="1" x14ac:dyDescent="0.2">
      <c r="A141" s="812" t="s">
        <v>3409</v>
      </c>
      <c r="B141" s="813"/>
      <c r="C141" s="642">
        <v>1054</v>
      </c>
    </row>
    <row r="142" spans="1:3" ht="20.100000000000001" customHeight="1" x14ac:dyDescent="0.2">
      <c r="A142" s="814" t="s">
        <v>3511</v>
      </c>
      <c r="B142" s="815"/>
      <c r="C142" s="646">
        <v>1054</v>
      </c>
    </row>
    <row r="143" spans="1:3" ht="20.100000000000001" customHeight="1" x14ac:dyDescent="0.2">
      <c r="A143" s="814" t="s">
        <v>2071</v>
      </c>
      <c r="B143" s="815"/>
      <c r="C143" s="633"/>
    </row>
    <row r="144" spans="1:3" ht="20.100000000000001" customHeight="1" x14ac:dyDescent="0.2">
      <c r="A144" s="812" t="s">
        <v>3436</v>
      </c>
      <c r="B144" s="813"/>
      <c r="C144" s="642">
        <v>828</v>
      </c>
    </row>
    <row r="145" spans="1:3" ht="20.100000000000001" customHeight="1" x14ac:dyDescent="0.2">
      <c r="A145" s="814" t="s">
        <v>3503</v>
      </c>
      <c r="B145" s="815"/>
      <c r="C145" s="646">
        <v>828</v>
      </c>
    </row>
    <row r="146" spans="1:3" ht="20.100000000000001" customHeight="1" x14ac:dyDescent="0.2">
      <c r="A146" s="814" t="s">
        <v>3512</v>
      </c>
      <c r="B146" s="815"/>
      <c r="C146" s="633"/>
    </row>
    <row r="147" spans="1:3" ht="20.100000000000001" customHeight="1" x14ac:dyDescent="0.2">
      <c r="A147" s="812" t="s">
        <v>3438</v>
      </c>
      <c r="B147" s="813"/>
      <c r="C147" s="642">
        <v>3939.4</v>
      </c>
    </row>
    <row r="148" spans="1:3" ht="20.100000000000001" customHeight="1" x14ac:dyDescent="0.2">
      <c r="A148" s="812" t="s">
        <v>3440</v>
      </c>
      <c r="B148" s="813"/>
      <c r="C148" s="642">
        <v>7882</v>
      </c>
    </row>
    <row r="149" spans="1:3" ht="30.75" customHeight="1" x14ac:dyDescent="0.2">
      <c r="A149" s="814" t="s">
        <v>3513</v>
      </c>
      <c r="B149" s="815"/>
      <c r="C149" s="646">
        <v>11821.4</v>
      </c>
    </row>
    <row r="150" spans="1:3" ht="32.25" customHeight="1" x14ac:dyDescent="0.2">
      <c r="A150" s="814" t="s">
        <v>2072</v>
      </c>
      <c r="B150" s="815"/>
      <c r="C150" s="633"/>
    </row>
    <row r="151" spans="1:3" ht="20.100000000000001" customHeight="1" x14ac:dyDescent="0.2">
      <c r="A151" s="812" t="s">
        <v>3439</v>
      </c>
      <c r="B151" s="813"/>
      <c r="C151" s="642">
        <v>7304</v>
      </c>
    </row>
    <row r="152" spans="1:3" ht="20.100000000000001" customHeight="1" x14ac:dyDescent="0.2">
      <c r="A152" s="814" t="s">
        <v>3505</v>
      </c>
      <c r="B152" s="815"/>
      <c r="C152" s="646">
        <v>7304</v>
      </c>
    </row>
    <row r="153" spans="1:3" ht="20.100000000000001" customHeight="1" x14ac:dyDescent="0.2">
      <c r="A153" s="827"/>
      <c r="B153" s="827"/>
      <c r="C153" s="827"/>
    </row>
    <row r="154" spans="1:3" ht="20.100000000000001" customHeight="1" x14ac:dyDescent="0.2">
      <c r="A154" s="814" t="s">
        <v>33</v>
      </c>
      <c r="B154" s="815"/>
      <c r="C154" s="633"/>
    </row>
    <row r="155" spans="1:3" ht="20.100000000000001" customHeight="1" x14ac:dyDescent="0.2">
      <c r="A155" s="812" t="s">
        <v>3391</v>
      </c>
      <c r="B155" s="813"/>
      <c r="C155" s="642">
        <v>3434</v>
      </c>
    </row>
    <row r="156" spans="1:3" ht="20.100000000000001" customHeight="1" x14ac:dyDescent="0.2">
      <c r="A156" s="814" t="s">
        <v>3506</v>
      </c>
      <c r="B156" s="815"/>
      <c r="C156" s="646">
        <v>3434</v>
      </c>
    </row>
    <row r="157" spans="1:3" ht="20.100000000000001" customHeight="1" x14ac:dyDescent="0.2">
      <c r="A157" s="814" t="s">
        <v>3455</v>
      </c>
      <c r="B157" s="815"/>
      <c r="C157" s="646">
        <v>222224.71</v>
      </c>
    </row>
  </sheetData>
  <mergeCells count="212">
    <mergeCell ref="A19:C19"/>
    <mergeCell ref="E28:G28"/>
    <mergeCell ref="I28:I30"/>
    <mergeCell ref="E35:F35"/>
    <mergeCell ref="E36:F36"/>
    <mergeCell ref="E37:F37"/>
    <mergeCell ref="A42:B42"/>
    <mergeCell ref="E42:F42"/>
    <mergeCell ref="A43:B43"/>
    <mergeCell ref="E43:F43"/>
    <mergeCell ref="A44:B44"/>
    <mergeCell ref="E44:F44"/>
    <mergeCell ref="E38:F38"/>
    <mergeCell ref="A39:B39"/>
    <mergeCell ref="E39:F39"/>
    <mergeCell ref="A40:B40"/>
    <mergeCell ref="E40:F40"/>
    <mergeCell ref="A41:B41"/>
    <mergeCell ref="E41:F41"/>
    <mergeCell ref="A48:B48"/>
    <mergeCell ref="E48:F48"/>
    <mergeCell ref="A49:B49"/>
    <mergeCell ref="E49:F49"/>
    <mergeCell ref="A50:B50"/>
    <mergeCell ref="E50:F50"/>
    <mergeCell ref="A45:B45"/>
    <mergeCell ref="E45:F45"/>
    <mergeCell ref="A46:B46"/>
    <mergeCell ref="E46:F46"/>
    <mergeCell ref="A47:B47"/>
    <mergeCell ref="E47:F47"/>
    <mergeCell ref="A54:C54"/>
    <mergeCell ref="E54:F54"/>
    <mergeCell ref="A55:B55"/>
    <mergeCell ref="E55:F55"/>
    <mergeCell ref="A56:B56"/>
    <mergeCell ref="E56:F56"/>
    <mergeCell ref="A51:B51"/>
    <mergeCell ref="E51:F51"/>
    <mergeCell ref="A52:B52"/>
    <mergeCell ref="E52:F52"/>
    <mergeCell ref="A53:B53"/>
    <mergeCell ref="E53:F53"/>
    <mergeCell ref="A60:B60"/>
    <mergeCell ref="E60:G60"/>
    <mergeCell ref="A61:B61"/>
    <mergeCell ref="E61:F61"/>
    <mergeCell ref="A62:B62"/>
    <mergeCell ref="E62:F62"/>
    <mergeCell ref="A57:B57"/>
    <mergeCell ref="E57:F57"/>
    <mergeCell ref="A58:B58"/>
    <mergeCell ref="E58:F58"/>
    <mergeCell ref="A59:B59"/>
    <mergeCell ref="E59:F59"/>
    <mergeCell ref="A66:B66"/>
    <mergeCell ref="E66:F66"/>
    <mergeCell ref="A67:B67"/>
    <mergeCell ref="E67:F67"/>
    <mergeCell ref="A68:B68"/>
    <mergeCell ref="E68:F68"/>
    <mergeCell ref="A63:B63"/>
    <mergeCell ref="E63:F63"/>
    <mergeCell ref="A64:B64"/>
    <mergeCell ref="E64:F64"/>
    <mergeCell ref="A65:B65"/>
    <mergeCell ref="E65:F65"/>
    <mergeCell ref="A72:B72"/>
    <mergeCell ref="E72:F72"/>
    <mergeCell ref="A73:B73"/>
    <mergeCell ref="E73:F73"/>
    <mergeCell ref="A74:B74"/>
    <mergeCell ref="E74:F74"/>
    <mergeCell ref="A69:B69"/>
    <mergeCell ref="E69:F69"/>
    <mergeCell ref="A70:B70"/>
    <mergeCell ref="E70:F70"/>
    <mergeCell ref="A71:B71"/>
    <mergeCell ref="E71:F71"/>
    <mergeCell ref="A78:B78"/>
    <mergeCell ref="E78:F78"/>
    <mergeCell ref="A79:B79"/>
    <mergeCell ref="E79:F79"/>
    <mergeCell ref="A80:B80"/>
    <mergeCell ref="E80:F80"/>
    <mergeCell ref="A75:B75"/>
    <mergeCell ref="E75:F75"/>
    <mergeCell ref="A76:B76"/>
    <mergeCell ref="E76:F76"/>
    <mergeCell ref="A77:B77"/>
    <mergeCell ref="E77:F77"/>
    <mergeCell ref="A84:B84"/>
    <mergeCell ref="E84:F84"/>
    <mergeCell ref="A85:B85"/>
    <mergeCell ref="E85:F85"/>
    <mergeCell ref="A86:C86"/>
    <mergeCell ref="E86:F86"/>
    <mergeCell ref="A81:B81"/>
    <mergeCell ref="E81:F81"/>
    <mergeCell ref="A82:B82"/>
    <mergeCell ref="E82:F82"/>
    <mergeCell ref="A83:B83"/>
    <mergeCell ref="E83:F83"/>
    <mergeCell ref="A90:B90"/>
    <mergeCell ref="E90:F90"/>
    <mergeCell ref="A91:B91"/>
    <mergeCell ref="E91:F91"/>
    <mergeCell ref="A92:B92"/>
    <mergeCell ref="E92:F92"/>
    <mergeCell ref="A87:B87"/>
    <mergeCell ref="E87:F87"/>
    <mergeCell ref="A88:B88"/>
    <mergeCell ref="E88:F88"/>
    <mergeCell ref="A89:B89"/>
    <mergeCell ref="E89:F89"/>
    <mergeCell ref="A96:B96"/>
    <mergeCell ref="E96:F96"/>
    <mergeCell ref="A97:B97"/>
    <mergeCell ref="E97:F97"/>
    <mergeCell ref="A98:B98"/>
    <mergeCell ref="E98:F98"/>
    <mergeCell ref="A93:B93"/>
    <mergeCell ref="E93:G93"/>
    <mergeCell ref="A94:B94"/>
    <mergeCell ref="E94:F94"/>
    <mergeCell ref="A95:B95"/>
    <mergeCell ref="E95:F95"/>
    <mergeCell ref="A102:B102"/>
    <mergeCell ref="E102:F102"/>
    <mergeCell ref="A103:B103"/>
    <mergeCell ref="E103:F103"/>
    <mergeCell ref="A104:B104"/>
    <mergeCell ref="E104:F104"/>
    <mergeCell ref="A99:B99"/>
    <mergeCell ref="E99:F99"/>
    <mergeCell ref="A100:B100"/>
    <mergeCell ref="E100:F100"/>
    <mergeCell ref="A101:B101"/>
    <mergeCell ref="E101:F101"/>
    <mergeCell ref="A108:B108"/>
    <mergeCell ref="E108:F108"/>
    <mergeCell ref="A109:B109"/>
    <mergeCell ref="E109:F109"/>
    <mergeCell ref="A110:B110"/>
    <mergeCell ref="E110:F110"/>
    <mergeCell ref="A105:B105"/>
    <mergeCell ref="E105:F105"/>
    <mergeCell ref="A106:B106"/>
    <mergeCell ref="E106:F106"/>
    <mergeCell ref="A107:B107"/>
    <mergeCell ref="E107:F107"/>
    <mergeCell ref="A114:B114"/>
    <mergeCell ref="E114:F114"/>
    <mergeCell ref="A115:B115"/>
    <mergeCell ref="E115:F115"/>
    <mergeCell ref="A116:B116"/>
    <mergeCell ref="E116:F116"/>
    <mergeCell ref="A111:B111"/>
    <mergeCell ref="E111:F111"/>
    <mergeCell ref="A112:B112"/>
    <mergeCell ref="E112:F112"/>
    <mergeCell ref="A113:B113"/>
    <mergeCell ref="E113:F113"/>
    <mergeCell ref="A120:B120"/>
    <mergeCell ref="E120:F120"/>
    <mergeCell ref="A121:B121"/>
    <mergeCell ref="E121:F121"/>
    <mergeCell ref="A122:B122"/>
    <mergeCell ref="E122:F122"/>
    <mergeCell ref="A117:B117"/>
    <mergeCell ref="E117:F117"/>
    <mergeCell ref="A118:C118"/>
    <mergeCell ref="E118:F118"/>
    <mergeCell ref="A119:B119"/>
    <mergeCell ref="E119:F119"/>
    <mergeCell ref="A127:B127"/>
    <mergeCell ref="A128:B128"/>
    <mergeCell ref="A129:B129"/>
    <mergeCell ref="A130:B130"/>
    <mergeCell ref="A131:B131"/>
    <mergeCell ref="A132:B132"/>
    <mergeCell ref="A123:B123"/>
    <mergeCell ref="E123:F123"/>
    <mergeCell ref="A124:B124"/>
    <mergeCell ref="E124:F124"/>
    <mergeCell ref="A125:B125"/>
    <mergeCell ref="A126:B126"/>
    <mergeCell ref="A139:B139"/>
    <mergeCell ref="A140:B140"/>
    <mergeCell ref="A141:B141"/>
    <mergeCell ref="A142:B142"/>
    <mergeCell ref="A143:B143"/>
    <mergeCell ref="A144:B144"/>
    <mergeCell ref="A133:B133"/>
    <mergeCell ref="A134:B134"/>
    <mergeCell ref="A135:B135"/>
    <mergeCell ref="A136:B136"/>
    <mergeCell ref="A137:B137"/>
    <mergeCell ref="A138:B138"/>
    <mergeCell ref="A157:B157"/>
    <mergeCell ref="A151:B151"/>
    <mergeCell ref="A152:B152"/>
    <mergeCell ref="A153:C153"/>
    <mergeCell ref="A154:B154"/>
    <mergeCell ref="A155:B155"/>
    <mergeCell ref="A156:B156"/>
    <mergeCell ref="A145:B145"/>
    <mergeCell ref="A146:B146"/>
    <mergeCell ref="A147:B147"/>
    <mergeCell ref="A148:B148"/>
    <mergeCell ref="A149:B149"/>
    <mergeCell ref="A150:B15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BE00-FE7E-46C7-B137-CBB6EBAF9A05}">
  <sheetPr>
    <pageSetUpPr fitToPage="1"/>
  </sheetPr>
  <dimension ref="A1:O65"/>
  <sheetViews>
    <sheetView workbookViewId="0">
      <selection activeCell="D56" sqref="D56"/>
    </sheetView>
  </sheetViews>
  <sheetFormatPr defaultRowHeight="12.75" x14ac:dyDescent="0.2"/>
  <cols>
    <col min="1" max="1" width="3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0.7109375" customWidth="1"/>
    <col min="15" max="15" width="15.7109375" customWidth="1"/>
  </cols>
  <sheetData>
    <row r="1" spans="1:15" ht="85.5" customHeight="1" thickBot="1" x14ac:dyDescent="0.25">
      <c r="A1" s="775"/>
      <c r="B1" s="775"/>
      <c r="C1" s="775"/>
      <c r="D1" s="775"/>
      <c r="E1" s="775"/>
      <c r="F1" s="775"/>
      <c r="G1" s="775"/>
      <c r="H1" s="775"/>
      <c r="I1" s="775"/>
      <c r="J1" s="775"/>
      <c r="K1" s="775"/>
      <c r="L1" s="775"/>
      <c r="M1" s="776"/>
    </row>
    <row r="2" spans="1:15" ht="16.5" thickBot="1" x14ac:dyDescent="0.3">
      <c r="A2" s="32">
        <v>45627</v>
      </c>
      <c r="B2" s="33"/>
      <c r="C2" s="33"/>
      <c r="D2" s="33"/>
      <c r="E2" s="33"/>
      <c r="F2" s="33"/>
      <c r="G2" s="33"/>
      <c r="H2" s="33"/>
      <c r="I2" s="33"/>
      <c r="J2" s="33"/>
      <c r="K2" s="33"/>
      <c r="L2" s="33"/>
      <c r="M2" s="34" t="s">
        <v>234</v>
      </c>
      <c r="O2" s="16"/>
    </row>
    <row r="3" spans="1:15" ht="16.5" thickBot="1" x14ac:dyDescent="0.25">
      <c r="A3" s="35"/>
      <c r="B3" s="777" t="s">
        <v>235</v>
      </c>
      <c r="C3" s="777"/>
      <c r="D3" s="778"/>
      <c r="E3" s="777" t="s">
        <v>135</v>
      </c>
      <c r="F3" s="777"/>
      <c r="G3" s="778"/>
      <c r="H3" s="777" t="s">
        <v>236</v>
      </c>
      <c r="I3" s="777"/>
      <c r="J3" s="778"/>
      <c r="K3" s="777" t="s">
        <v>136</v>
      </c>
      <c r="L3" s="777"/>
      <c r="M3" s="779"/>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v>0</v>
      </c>
      <c r="C5" s="208">
        <v>0</v>
      </c>
      <c r="D5" s="107">
        <v>0</v>
      </c>
      <c r="E5" s="214">
        <v>0</v>
      </c>
      <c r="F5" s="214">
        <v>0</v>
      </c>
      <c r="G5" s="4">
        <v>0</v>
      </c>
      <c r="H5" s="221">
        <f>SUM(B5+'Nov Report'!H5)</f>
        <v>5</v>
      </c>
      <c r="I5" s="221">
        <f>SUM(C5+'Nov Report'!I5)</f>
        <v>5</v>
      </c>
      <c r="J5" s="272">
        <f>SUM(D5+'Nov Report'!J5)</f>
        <v>332428.63</v>
      </c>
      <c r="K5" s="214">
        <f>SUM(E5+'Nov Report'!K5)</f>
        <v>9</v>
      </c>
      <c r="L5" s="214">
        <f>SUM(F5+'Nov Report'!L5)</f>
        <v>9</v>
      </c>
      <c r="M5" s="275">
        <f>SUM(G5+'Nov Report'!M5)</f>
        <v>746432.65</v>
      </c>
      <c r="O5" s="21"/>
    </row>
    <row r="6" spans="1:15" ht="15" x14ac:dyDescent="0.2">
      <c r="A6" s="41" t="s">
        <v>41</v>
      </c>
      <c r="B6" s="208">
        <f>'12 Data Dump'!R64</f>
        <v>10</v>
      </c>
      <c r="C6" s="208">
        <f>'12 Data Dump'!S64</f>
        <v>10</v>
      </c>
      <c r="D6" s="107">
        <f>'12 Data Dump'!T64</f>
        <v>1340297.4200000002</v>
      </c>
      <c r="E6" s="216">
        <v>1</v>
      </c>
      <c r="F6" s="216">
        <v>1</v>
      </c>
      <c r="G6" s="4">
        <v>84946.48</v>
      </c>
      <c r="H6" s="211">
        <f>SUM(B6+'Nov Report'!H6)</f>
        <v>56</v>
      </c>
      <c r="I6" s="211">
        <f>SUM(C6+'Nov Report'!I6)</f>
        <v>56</v>
      </c>
      <c r="J6" s="273">
        <f>SUM(D6+'Nov Report'!J6)</f>
        <v>7228126.7999999998</v>
      </c>
      <c r="K6" s="216">
        <f>SUM(E6+'Nov Report'!K6)</f>
        <v>40</v>
      </c>
      <c r="L6" s="216">
        <f>SUM(F6+'Nov Report'!L6)</f>
        <v>40</v>
      </c>
      <c r="M6" s="276">
        <f>SUM(G6+'Nov Report'!M6)</f>
        <v>5086133.51</v>
      </c>
    </row>
    <row r="7" spans="1:15" ht="15" x14ac:dyDescent="0.2">
      <c r="A7" s="41" t="s">
        <v>5</v>
      </c>
      <c r="B7" s="209">
        <v>0</v>
      </c>
      <c r="C7" s="211">
        <v>0</v>
      </c>
      <c r="D7" s="107">
        <v>0</v>
      </c>
      <c r="E7" s="216">
        <v>0</v>
      </c>
      <c r="F7" s="216">
        <v>0</v>
      </c>
      <c r="G7" s="4">
        <v>0</v>
      </c>
      <c r="H7" s="211">
        <f>SUM(B7+'Nov Report'!H7)</f>
        <v>3</v>
      </c>
      <c r="I7" s="211">
        <f>SUM(C7+'Nov Report'!I7)</f>
        <v>6</v>
      </c>
      <c r="J7" s="273">
        <f>SUM(D7+'Nov Report'!J7)</f>
        <v>421465.7</v>
      </c>
      <c r="K7" s="216">
        <f>SUM(E7+'Nov Report'!K7)</f>
        <v>1</v>
      </c>
      <c r="L7" s="216">
        <f>SUM(F7+'Nov Report'!L7)</f>
        <v>2</v>
      </c>
      <c r="M7" s="276">
        <f>SUM(G7+'Nov Report'!M7)</f>
        <v>99285.440000000002</v>
      </c>
    </row>
    <row r="8" spans="1:15" ht="15" x14ac:dyDescent="0.2">
      <c r="A8" s="41" t="s">
        <v>39</v>
      </c>
      <c r="B8" s="209">
        <f>'12 Data Dump'!R87</f>
        <v>1</v>
      </c>
      <c r="C8" s="211">
        <f>'12 Data Dump'!S87</f>
        <v>5</v>
      </c>
      <c r="D8" s="107">
        <f>'12 Data Dump'!T87</f>
        <v>216499.5</v>
      </c>
      <c r="E8" s="216">
        <v>0</v>
      </c>
      <c r="F8" s="217">
        <v>0</v>
      </c>
      <c r="G8" s="5">
        <v>0</v>
      </c>
      <c r="H8" s="211">
        <f>SUM(B8+'Nov Report'!H8)</f>
        <v>19</v>
      </c>
      <c r="I8" s="211">
        <f>SUM(C8+'Nov Report'!I8)</f>
        <v>200</v>
      </c>
      <c r="J8" s="273">
        <f>SUM(D8+'Nov Report'!J8)</f>
        <v>17537766.740000002</v>
      </c>
      <c r="K8" s="216">
        <f>SUM(E8+'Nov Report'!K8)</f>
        <v>4</v>
      </c>
      <c r="L8" s="216">
        <f>SUM(F8+'Nov Report'!L8)</f>
        <v>42</v>
      </c>
      <c r="M8" s="276">
        <f>SUM(G8+'Nov Report'!M8)</f>
        <v>1657241.28</v>
      </c>
    </row>
    <row r="9" spans="1:15" ht="15" x14ac:dyDescent="0.2">
      <c r="A9" s="41" t="s">
        <v>40</v>
      </c>
      <c r="B9" s="209">
        <v>0</v>
      </c>
      <c r="C9" s="211">
        <v>0</v>
      </c>
      <c r="D9" s="107">
        <v>0</v>
      </c>
      <c r="E9" s="216">
        <v>0</v>
      </c>
      <c r="F9" s="218">
        <v>0</v>
      </c>
      <c r="G9" s="5">
        <v>0</v>
      </c>
      <c r="H9" s="211">
        <f>SUM(B9+'Nov Report'!H9)</f>
        <v>2</v>
      </c>
      <c r="I9" s="211">
        <f>SUM(C9+'Nov Report'!I9)</f>
        <v>27</v>
      </c>
      <c r="J9" s="273">
        <f>SUM(D9+'Nov Report'!J9)</f>
        <v>1669573.2000000002</v>
      </c>
      <c r="K9" s="216">
        <f>SUM(E9+'Nov Report'!K9)</f>
        <v>1</v>
      </c>
      <c r="L9" s="216">
        <f>SUM(F9+'Nov Report'!L9)</f>
        <v>4</v>
      </c>
      <c r="M9" s="276">
        <f>SUM(G9+'Nov Report'!M9)</f>
        <v>807724.8</v>
      </c>
    </row>
    <row r="10" spans="1:15" ht="15" x14ac:dyDescent="0.2">
      <c r="A10" s="41" t="s">
        <v>43</v>
      </c>
      <c r="B10" s="209">
        <v>0</v>
      </c>
      <c r="C10" s="211">
        <v>0</v>
      </c>
      <c r="D10" s="107">
        <v>0</v>
      </c>
      <c r="E10" s="216">
        <v>0</v>
      </c>
      <c r="F10" s="215">
        <v>0</v>
      </c>
      <c r="G10" s="4">
        <v>0</v>
      </c>
      <c r="H10" s="211">
        <f>SUM(B10+'Nov Report'!H10)</f>
        <v>6</v>
      </c>
      <c r="I10" s="211">
        <f>SUM(C10+'Nov Report'!I10)</f>
        <v>6</v>
      </c>
      <c r="J10" s="273">
        <f>SUM(D10+'Nov Report'!J10)</f>
        <v>487574</v>
      </c>
      <c r="K10" s="216">
        <f>SUM(E10+'Nov Report'!K10)</f>
        <v>11</v>
      </c>
      <c r="L10" s="216">
        <f>SUM(F10+'Nov Report'!L10)</f>
        <v>11</v>
      </c>
      <c r="M10" s="276">
        <f>SUM(G10+'Nov Report'!M10)</f>
        <v>567074.73999999987</v>
      </c>
    </row>
    <row r="11" spans="1:15" ht="15" x14ac:dyDescent="0.2">
      <c r="A11" s="41" t="s">
        <v>37</v>
      </c>
      <c r="B11" s="209">
        <f>'12 Data Dump'!R66</f>
        <v>2</v>
      </c>
      <c r="C11" s="211">
        <f>'12 Data Dump'!S66</f>
        <v>2</v>
      </c>
      <c r="D11" s="107">
        <f>'12 Data Dump'!T66</f>
        <v>163203.9</v>
      </c>
      <c r="E11" s="216">
        <v>0</v>
      </c>
      <c r="F11" s="215">
        <v>0</v>
      </c>
      <c r="G11" s="5">
        <v>0</v>
      </c>
      <c r="H11" s="211">
        <f>SUM(B11+'Nov Report'!H11)</f>
        <v>6</v>
      </c>
      <c r="I11" s="211">
        <f>SUM(C11+'Nov Report'!I11)</f>
        <v>6</v>
      </c>
      <c r="J11" s="273">
        <f>SUM(D11+'Nov Report'!J11)</f>
        <v>489518</v>
      </c>
      <c r="K11" s="216">
        <f>SUM(E11+'Nov Report'!K11)</f>
        <v>4</v>
      </c>
      <c r="L11" s="216">
        <f>SUM(F11+'Nov Report'!L11)</f>
        <v>4</v>
      </c>
      <c r="M11" s="276">
        <f>SUM(G11+'Nov Report'!M11)</f>
        <v>365712</v>
      </c>
    </row>
    <row r="12" spans="1:15" ht="15" x14ac:dyDescent="0.2">
      <c r="A12" s="41" t="s">
        <v>38</v>
      </c>
      <c r="B12" s="209">
        <f>'12 Data Dump'!R67</f>
        <v>10</v>
      </c>
      <c r="C12" s="211">
        <f>'12 Data Dump'!S67</f>
        <v>10</v>
      </c>
      <c r="D12" s="107">
        <f>'12 Data Dump'!T67</f>
        <v>838299.58</v>
      </c>
      <c r="E12" s="216">
        <v>0</v>
      </c>
      <c r="F12" s="218">
        <v>0</v>
      </c>
      <c r="G12" s="5">
        <v>0</v>
      </c>
      <c r="H12" s="211">
        <f>SUM(B12+'Nov Report'!H12)</f>
        <v>30</v>
      </c>
      <c r="I12" s="211">
        <f>SUM(C12+'Nov Report'!I12)</f>
        <v>30</v>
      </c>
      <c r="J12" s="273">
        <f>SUM(D12+'Nov Report'!J12)</f>
        <v>2876358.4899999998</v>
      </c>
      <c r="K12" s="216">
        <f>SUM(E12+'Nov Report'!K12)</f>
        <v>0</v>
      </c>
      <c r="L12" s="216">
        <f>SUM(F12+'Nov Report'!L12)</f>
        <v>0</v>
      </c>
      <c r="M12" s="276">
        <f>SUM(G12+'Nov Report'!M12)</f>
        <v>0</v>
      </c>
    </row>
    <row r="13" spans="1:15" ht="15" x14ac:dyDescent="0.2">
      <c r="A13" s="42" t="s">
        <v>6</v>
      </c>
      <c r="B13" s="209">
        <v>1</v>
      </c>
      <c r="C13" s="211">
        <v>1</v>
      </c>
      <c r="D13" s="107">
        <f>'12 Data Dump'!N89</f>
        <v>9394.5499999999993</v>
      </c>
      <c r="E13" s="216">
        <v>4</v>
      </c>
      <c r="F13" s="215">
        <v>4</v>
      </c>
      <c r="G13" s="4">
        <v>39215</v>
      </c>
      <c r="H13" s="211">
        <f>SUM(B13+'Nov Report'!H13)</f>
        <v>12</v>
      </c>
      <c r="I13" s="211">
        <f>SUM(C13+'Nov Report'!I13)</f>
        <v>12</v>
      </c>
      <c r="J13" s="273">
        <f>SUM(D13+'Nov Report'!J13)</f>
        <v>116330.49</v>
      </c>
      <c r="K13" s="216">
        <f>SUM(E13+'Nov Report'!K13)</f>
        <v>13</v>
      </c>
      <c r="L13" s="216">
        <f>SUM(F13+'Nov Report'!L13)</f>
        <v>13</v>
      </c>
      <c r="M13" s="276">
        <f>SUM(G13+'Nov Report'!M13)</f>
        <v>229663.71</v>
      </c>
    </row>
    <row r="14" spans="1:15" ht="15" x14ac:dyDescent="0.2">
      <c r="A14" s="41" t="s">
        <v>7</v>
      </c>
      <c r="B14" s="209">
        <v>1</v>
      </c>
      <c r="C14" s="211">
        <v>1</v>
      </c>
      <c r="D14" s="107">
        <f>'12 Data Dump'!N91</f>
        <v>23500</v>
      </c>
      <c r="E14" s="216">
        <v>0</v>
      </c>
      <c r="F14" s="215">
        <v>0</v>
      </c>
      <c r="G14" s="5">
        <v>0</v>
      </c>
      <c r="H14" s="211">
        <f>SUM(B14+'Nov Report'!H14)</f>
        <v>1</v>
      </c>
      <c r="I14" s="211">
        <f>SUM(C14+'Nov Report'!I14)</f>
        <v>1</v>
      </c>
      <c r="J14" s="273">
        <f>SUM(D14+'Nov Report'!J14)</f>
        <v>23500</v>
      </c>
      <c r="K14" s="216">
        <f>SUM(E14+'Nov Report'!K14)</f>
        <v>0</v>
      </c>
      <c r="L14" s="216">
        <f>SUM(F14+'Nov Report'!L14)</f>
        <v>0</v>
      </c>
      <c r="M14" s="276">
        <f>SUM(G14+'Nov Report'!M14)</f>
        <v>0</v>
      </c>
    </row>
    <row r="15" spans="1:15" ht="15" x14ac:dyDescent="0.2">
      <c r="A15" s="41" t="s">
        <v>8</v>
      </c>
      <c r="B15" s="209">
        <v>0</v>
      </c>
      <c r="C15" s="211">
        <v>0</v>
      </c>
      <c r="D15" s="107">
        <v>0</v>
      </c>
      <c r="E15" s="216">
        <v>0</v>
      </c>
      <c r="F15" s="215">
        <v>0</v>
      </c>
      <c r="G15" s="5">
        <v>0</v>
      </c>
      <c r="H15" s="211">
        <f>SUM(B15+'Nov Report'!H15)</f>
        <v>10</v>
      </c>
      <c r="I15" s="211">
        <f>SUM(C15+'Nov Report'!I15)</f>
        <v>10</v>
      </c>
      <c r="J15" s="273">
        <f>SUM(D15+'Nov Report'!J15)</f>
        <v>16474082.57</v>
      </c>
      <c r="K15" s="216">
        <f>SUM(E15+'Nov Report'!K15)</f>
        <v>15</v>
      </c>
      <c r="L15" s="216">
        <f>SUM(F15+'Nov Report'!L15)</f>
        <v>15</v>
      </c>
      <c r="M15" s="276">
        <f>SUM(G15+'Nov Report'!M15)</f>
        <v>14780916.23</v>
      </c>
    </row>
    <row r="16" spans="1:15" ht="15" x14ac:dyDescent="0.2">
      <c r="A16" s="41" t="s">
        <v>9</v>
      </c>
      <c r="B16" s="209">
        <v>0</v>
      </c>
      <c r="C16" s="211">
        <v>0</v>
      </c>
      <c r="D16" s="107">
        <v>0</v>
      </c>
      <c r="E16" s="216">
        <v>0</v>
      </c>
      <c r="F16" s="215">
        <v>0</v>
      </c>
      <c r="G16" s="6">
        <v>0</v>
      </c>
      <c r="H16" s="211">
        <f>SUM(B16+'Nov Report'!H16)</f>
        <v>0</v>
      </c>
      <c r="I16" s="211">
        <f>SUM(C16+'Nov Report'!I16)</f>
        <v>0</v>
      </c>
      <c r="J16" s="273">
        <f>SUM(D16+'Nov Report'!J16)</f>
        <v>0</v>
      </c>
      <c r="K16" s="216">
        <f>SUM(E16+'Nov Report'!K16)</f>
        <v>0</v>
      </c>
      <c r="L16" s="216">
        <f>SUM(F16+'Nov Report'!L16)</f>
        <v>0</v>
      </c>
      <c r="M16" s="276">
        <f>SUM(G16+'Nov Report'!M16)</f>
        <v>0</v>
      </c>
    </row>
    <row r="17" spans="1:14" ht="15" x14ac:dyDescent="0.2">
      <c r="A17" s="41" t="s">
        <v>10</v>
      </c>
      <c r="B17" s="209">
        <v>0</v>
      </c>
      <c r="C17" s="211">
        <v>0</v>
      </c>
      <c r="D17" s="107">
        <v>0</v>
      </c>
      <c r="E17" s="216">
        <v>0</v>
      </c>
      <c r="F17" s="215">
        <v>0</v>
      </c>
      <c r="G17" s="5">
        <v>0</v>
      </c>
      <c r="H17" s="211">
        <f>SUM(B17+'Nov Report'!H17)</f>
        <v>0</v>
      </c>
      <c r="I17" s="211">
        <f>SUM(C17+'Nov Report'!I17)</f>
        <v>0</v>
      </c>
      <c r="J17" s="273">
        <f>SUM(D17+'Nov Report'!J17)</f>
        <v>0</v>
      </c>
      <c r="K17" s="216">
        <f>SUM(E17+'Nov Report'!K17)</f>
        <v>0</v>
      </c>
      <c r="L17" s="216">
        <f>SUM(F17+'Nov Report'!L17)</f>
        <v>0</v>
      </c>
      <c r="M17" s="276">
        <f>SUM(G17+'Nov Report'!M17)</f>
        <v>0</v>
      </c>
    </row>
    <row r="18" spans="1:14" ht="15.75" thickBot="1" x14ac:dyDescent="0.25">
      <c r="A18" s="43" t="s">
        <v>11</v>
      </c>
      <c r="B18" s="209">
        <v>0</v>
      </c>
      <c r="C18" s="211">
        <v>0</v>
      </c>
      <c r="D18" s="107">
        <v>0</v>
      </c>
      <c r="E18" s="219">
        <v>0</v>
      </c>
      <c r="F18" s="215">
        <v>0</v>
      </c>
      <c r="G18" s="7">
        <v>0</v>
      </c>
      <c r="H18" s="222">
        <f>SUM(B18+'Nov Report'!H18)</f>
        <v>0</v>
      </c>
      <c r="I18" s="222">
        <f>SUM(C18+'Nov Report'!I18)</f>
        <v>0</v>
      </c>
      <c r="J18" s="274">
        <f>SUM(D18+'Nov Report'!J18)</f>
        <v>0</v>
      </c>
      <c r="K18" s="219">
        <f>SUM(E18+'Nov Report'!K18)</f>
        <v>0</v>
      </c>
      <c r="L18" s="219">
        <f>SUM(F18+'Nov Report'!L18)</f>
        <v>0</v>
      </c>
      <c r="M18" s="277">
        <f>SUM(G18+'Nov Report'!M18)</f>
        <v>0</v>
      </c>
    </row>
    <row r="19" spans="1:14" ht="16.5" thickBot="1" x14ac:dyDescent="0.3">
      <c r="A19" s="44" t="s">
        <v>12</v>
      </c>
      <c r="B19" s="213">
        <f>SUM(B5:B18)</f>
        <v>25</v>
      </c>
      <c r="C19" s="213">
        <f t="shared" ref="C19:M19" si="0">SUM(C5:C18)</f>
        <v>29</v>
      </c>
      <c r="D19" s="76">
        <f t="shared" si="0"/>
        <v>2591194.9499999997</v>
      </c>
      <c r="E19" s="220">
        <f t="shared" si="0"/>
        <v>5</v>
      </c>
      <c r="F19" s="220">
        <f t="shared" si="0"/>
        <v>5</v>
      </c>
      <c r="G19" s="78">
        <f t="shared" si="0"/>
        <v>124161.48</v>
      </c>
      <c r="H19" s="213">
        <f t="shared" si="0"/>
        <v>150</v>
      </c>
      <c r="I19" s="213">
        <f t="shared" si="0"/>
        <v>359</v>
      </c>
      <c r="J19" s="76">
        <f t="shared" si="0"/>
        <v>47656724.619999997</v>
      </c>
      <c r="K19" s="220">
        <f t="shared" si="0"/>
        <v>98</v>
      </c>
      <c r="L19" s="220">
        <f t="shared" si="0"/>
        <v>140</v>
      </c>
      <c r="M19" s="288">
        <f t="shared" si="0"/>
        <v>24340184.360000003</v>
      </c>
      <c r="N19" s="16"/>
    </row>
    <row r="20" spans="1:14" ht="15.75" thickBot="1" x14ac:dyDescent="0.25">
      <c r="A20" s="45"/>
      <c r="B20" s="45"/>
      <c r="C20" s="45"/>
      <c r="D20" s="45"/>
      <c r="E20" s="45"/>
      <c r="F20" s="45"/>
      <c r="G20" s="45"/>
      <c r="H20" s="45"/>
      <c r="I20" s="45"/>
      <c r="J20" s="45"/>
      <c r="K20" s="45"/>
      <c r="L20" s="45"/>
      <c r="M20" s="45"/>
    </row>
    <row r="21" spans="1:14"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4" ht="15" x14ac:dyDescent="0.2">
      <c r="A22" s="49" t="s">
        <v>44</v>
      </c>
      <c r="B22" s="120"/>
      <c r="C22" s="223">
        <f>'12 Data Dump'!B62</f>
        <v>41</v>
      </c>
      <c r="D22" s="141">
        <f>'12 Data Dump'!N62</f>
        <v>1223500.4000000001</v>
      </c>
      <c r="E22" s="125"/>
      <c r="F22" s="227">
        <v>36</v>
      </c>
      <c r="G22" s="128">
        <v>991010.3</v>
      </c>
      <c r="H22" s="123"/>
      <c r="I22" s="223">
        <f>SUM(C22+'Nov Report'!I22)</f>
        <v>727</v>
      </c>
      <c r="J22" s="278">
        <f>SUM(D22+'Nov Report'!J22)</f>
        <v>18232936.979999997</v>
      </c>
      <c r="K22" s="232"/>
      <c r="L22" s="259">
        <f>SUM(F22+'Nov Report'!L22)</f>
        <v>327</v>
      </c>
      <c r="M22" s="300">
        <f>SUM(G22+'Nov Report'!M22)</f>
        <v>9173658.4800000004</v>
      </c>
    </row>
    <row r="23" spans="1:14" ht="15" x14ac:dyDescent="0.2">
      <c r="A23" s="50" t="s">
        <v>13</v>
      </c>
      <c r="B23" s="121"/>
      <c r="C23" s="224">
        <f>'12 Data Dump'!B19</f>
        <v>17</v>
      </c>
      <c r="D23" s="142">
        <f>'12 Data Dump'!N19</f>
        <v>1272312</v>
      </c>
      <c r="E23" s="126"/>
      <c r="F23" s="228">
        <v>12</v>
      </c>
      <c r="G23" s="9">
        <v>639005</v>
      </c>
      <c r="H23" s="121"/>
      <c r="I23" s="224">
        <f>SUM(C23+'Nov Report'!I23)</f>
        <v>178</v>
      </c>
      <c r="J23" s="279">
        <f>SUM(D23+'Nov Report'!J23)</f>
        <v>68323953.370000005</v>
      </c>
      <c r="K23" s="234"/>
      <c r="L23" s="260">
        <f>SUM(F23+'Nov Report'!L23)</f>
        <v>116</v>
      </c>
      <c r="M23" s="301">
        <f>SUM(G23+'Nov Report'!M23)</f>
        <v>22814114.959999997</v>
      </c>
    </row>
    <row r="24" spans="1:14" ht="15.75" thickBot="1" x14ac:dyDescent="0.25">
      <c r="A24" s="51" t="s">
        <v>47</v>
      </c>
      <c r="B24" s="122"/>
      <c r="C24" s="225">
        <v>2</v>
      </c>
      <c r="D24" s="143">
        <f>'12 Data Dump'!Y5</f>
        <v>73369.5</v>
      </c>
      <c r="E24" s="127"/>
      <c r="F24" s="229">
        <v>4</v>
      </c>
      <c r="G24" s="10">
        <v>3357302</v>
      </c>
      <c r="H24" s="124"/>
      <c r="I24" s="231">
        <f>SUM(C24+'Nov Report'!I24)</f>
        <v>12</v>
      </c>
      <c r="J24" s="280">
        <f>SUM(D24+'Nov Report'!J24)</f>
        <v>2021249.82</v>
      </c>
      <c r="K24" s="236"/>
      <c r="L24" s="261">
        <f>SUM(F24+'Nov Report'!L24)</f>
        <v>9</v>
      </c>
      <c r="M24" s="302">
        <f>SUM(G24+'Nov Report'!M24)</f>
        <v>4020832.96</v>
      </c>
    </row>
    <row r="25" spans="1:14" ht="16.5" thickBot="1" x14ac:dyDescent="0.3">
      <c r="A25" s="52" t="s">
        <v>14</v>
      </c>
      <c r="B25" s="119"/>
      <c r="C25" s="226">
        <f>SUM(C22:C24)</f>
        <v>60</v>
      </c>
      <c r="D25" s="79">
        <f>SUM(D22:D24)</f>
        <v>2569181.9000000004</v>
      </c>
      <c r="E25" s="116"/>
      <c r="F25" s="230">
        <f>SUM(F22:F24)</f>
        <v>52</v>
      </c>
      <c r="G25" s="80">
        <f>SUM(G22:G24)</f>
        <v>4987317.3</v>
      </c>
      <c r="H25" s="119"/>
      <c r="I25" s="226">
        <f>SUM(I22:I24)</f>
        <v>917</v>
      </c>
      <c r="J25" s="79">
        <f>SUM(J22:J24)</f>
        <v>88578140.169999987</v>
      </c>
      <c r="K25" s="303"/>
      <c r="L25" s="230">
        <f>SUM(L22:L24)</f>
        <v>452</v>
      </c>
      <c r="M25" s="130">
        <f>SUM(M22:M24)</f>
        <v>36008606.399999999</v>
      </c>
    </row>
    <row r="26" spans="1:14" ht="15.75" thickBot="1" x14ac:dyDescent="0.25">
      <c r="A26" s="45"/>
      <c r="B26" s="45"/>
      <c r="C26" s="45"/>
      <c r="D26" s="45"/>
      <c r="E26" s="45"/>
      <c r="F26" s="45"/>
      <c r="G26" s="45"/>
      <c r="H26" s="45"/>
      <c r="I26" s="45"/>
      <c r="J26" s="45"/>
      <c r="K26" s="45"/>
      <c r="L26" s="45"/>
      <c r="M26" s="45"/>
    </row>
    <row r="27" spans="1:14"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4" ht="30.75" thickBot="1" x14ac:dyDescent="0.3">
      <c r="A28" s="55" t="s">
        <v>60</v>
      </c>
      <c r="B28" s="113"/>
      <c r="C28" s="114">
        <f>'12 Data Dump'!S65</f>
        <v>1</v>
      </c>
      <c r="D28" s="91">
        <f>SUM(C5:C12)+C28</f>
        <v>28</v>
      </c>
      <c r="E28" s="116"/>
      <c r="F28" s="115">
        <v>0</v>
      </c>
      <c r="G28" s="87">
        <f>SUM(F5:F12)+F28</f>
        <v>1</v>
      </c>
      <c r="H28" s="112"/>
      <c r="I28" s="111">
        <f>SUM(C28+'Nov Report'!I28)</f>
        <v>4</v>
      </c>
      <c r="J28" s="111">
        <f>SUM(D28+'Nov Report'!J28)</f>
        <v>340</v>
      </c>
      <c r="K28" s="116"/>
      <c r="L28" s="115">
        <f>SUM(F28+'Nov Report'!L28)</f>
        <v>4</v>
      </c>
      <c r="M28" s="115">
        <f>SUM(G28+'Nov Report'!M28)</f>
        <v>116</v>
      </c>
    </row>
    <row r="29" spans="1:14" ht="15.75" thickBot="1" x14ac:dyDescent="0.25">
      <c r="A29" s="45"/>
      <c r="B29" s="45"/>
      <c r="C29" s="45"/>
      <c r="D29" s="45"/>
      <c r="E29" s="45"/>
      <c r="F29" s="45"/>
      <c r="G29" s="45"/>
      <c r="H29" s="45"/>
      <c r="I29" s="45"/>
      <c r="J29" s="45"/>
      <c r="K29" s="45"/>
      <c r="L29" s="45"/>
      <c r="M29" s="45"/>
    </row>
    <row r="30" spans="1:14"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4" ht="31.5" thickBot="1" x14ac:dyDescent="0.3">
      <c r="A31" s="57" t="s">
        <v>62</v>
      </c>
      <c r="B31" s="113"/>
      <c r="C31" s="118">
        <f>SUM(B19+C25)</f>
        <v>85</v>
      </c>
      <c r="D31" s="79">
        <f>SUM(D19+D25)</f>
        <v>5160376.8499999996</v>
      </c>
      <c r="E31" s="289"/>
      <c r="F31" s="115">
        <f>SUM(E19+F25)</f>
        <v>57</v>
      </c>
      <c r="G31" s="80">
        <f>SUM(G19+G25)</f>
        <v>5111478.78</v>
      </c>
      <c r="H31" s="113"/>
      <c r="I31" s="118">
        <f>SUM(H19+I25)</f>
        <v>1067</v>
      </c>
      <c r="J31" s="79">
        <f>SUM(J19+J25)</f>
        <v>136234864.78999999</v>
      </c>
      <c r="K31" s="133"/>
      <c r="L31" s="115">
        <f>SUM(E31+K19+L25)</f>
        <v>550</v>
      </c>
      <c r="M31" s="81">
        <f>SUM(M19+M25)</f>
        <v>60348790.760000005</v>
      </c>
    </row>
    <row r="32" spans="1:14" ht="15.75" thickBot="1" x14ac:dyDescent="0.25">
      <c r="A32" s="45"/>
      <c r="B32" s="45"/>
      <c r="C32" s="45"/>
      <c r="D32" s="45"/>
      <c r="E32" s="45"/>
      <c r="F32" s="45"/>
      <c r="G32" s="45"/>
      <c r="H32" s="45"/>
      <c r="I32" s="45"/>
      <c r="J32" s="45"/>
      <c r="K32" s="45"/>
      <c r="L32" s="45"/>
      <c r="M32" s="45"/>
    </row>
    <row r="33" spans="1:15" ht="16.5" thickBot="1" x14ac:dyDescent="0.3">
      <c r="A33" s="58" t="s">
        <v>45</v>
      </c>
      <c r="B33" s="654"/>
      <c r="C33" s="654"/>
      <c r="D33" s="655">
        <f>'12 Data Dump'!N95</f>
        <v>11882154.879999999</v>
      </c>
      <c r="E33" s="45"/>
      <c r="F33" s="45"/>
      <c r="G33" s="45"/>
      <c r="H33" s="45"/>
      <c r="I33" s="45"/>
      <c r="J33" s="45"/>
      <c r="K33" s="45"/>
      <c r="L33" s="45"/>
      <c r="M33" s="45"/>
    </row>
    <row r="34" spans="1:15" ht="16.5" thickBot="1" x14ac:dyDescent="0.3">
      <c r="A34" s="59"/>
      <c r="B34" s="60"/>
      <c r="C34" s="60"/>
      <c r="D34" s="60"/>
      <c r="E34" s="45"/>
      <c r="F34" s="45"/>
      <c r="G34" s="45"/>
      <c r="H34" s="45"/>
      <c r="I34" s="45"/>
      <c r="J34" s="45"/>
      <c r="K34" s="45"/>
      <c r="L34" s="45"/>
      <c r="M34" s="45"/>
    </row>
    <row r="35" spans="1:15" ht="16.5" thickBot="1" x14ac:dyDescent="0.25">
      <c r="A35" s="45"/>
      <c r="B35" s="780" t="s">
        <v>235</v>
      </c>
      <c r="C35" s="777"/>
      <c r="D35" s="778"/>
      <c r="E35" s="777" t="s">
        <v>135</v>
      </c>
      <c r="F35" s="777"/>
      <c r="G35" s="778"/>
      <c r="H35" s="777" t="s">
        <v>236</v>
      </c>
      <c r="I35" s="777"/>
      <c r="J35" s="778"/>
      <c r="K35" s="777" t="s">
        <v>136</v>
      </c>
      <c r="L35" s="777"/>
      <c r="M35" s="779"/>
      <c r="O35" s="16"/>
    </row>
    <row r="36" spans="1:15" ht="15.75" x14ac:dyDescent="0.2">
      <c r="A36" s="61" t="s">
        <v>16</v>
      </c>
      <c r="B36" s="785" t="s">
        <v>2</v>
      </c>
      <c r="C36" s="785"/>
      <c r="D36" s="62" t="s">
        <v>1</v>
      </c>
      <c r="E36" s="785" t="s">
        <v>2</v>
      </c>
      <c r="F36" s="785"/>
      <c r="G36" s="62" t="s">
        <v>1</v>
      </c>
      <c r="H36" s="785" t="s">
        <v>2</v>
      </c>
      <c r="I36" s="785"/>
      <c r="J36" s="62" t="s">
        <v>1</v>
      </c>
      <c r="K36" s="785" t="s">
        <v>2</v>
      </c>
      <c r="L36" s="785"/>
      <c r="M36" s="63" t="s">
        <v>1</v>
      </c>
      <c r="N36" s="308"/>
    </row>
    <row r="37" spans="1:15" ht="15" x14ac:dyDescent="0.2">
      <c r="A37" s="41" t="s">
        <v>19</v>
      </c>
      <c r="B37" s="157"/>
      <c r="C37" s="158">
        <f>C31</f>
        <v>85</v>
      </c>
      <c r="D37" s="73">
        <f>SUM('12 Five Reports'!C14+'12 Five Reports'!G20)-'Dec Report'!D41</f>
        <v>71718.67</v>
      </c>
      <c r="E37" s="149"/>
      <c r="F37" s="342">
        <f>F31</f>
        <v>57</v>
      </c>
      <c r="G37" s="11">
        <v>36460.29</v>
      </c>
      <c r="H37" s="157"/>
      <c r="I37" s="240">
        <f>SUM(C37+'Nov Report'!I37)</f>
        <v>1067</v>
      </c>
      <c r="J37" s="298">
        <f>SUM(D37+'Nov Report'!J37)</f>
        <v>703254.28000000014</v>
      </c>
      <c r="K37" s="99"/>
      <c r="L37" s="255">
        <f>SUM(F37+'Nov Report'!L37)</f>
        <v>550</v>
      </c>
      <c r="M37" s="304">
        <f>SUM(G37+'Nov Report'!M37)</f>
        <v>527245.83000000007</v>
      </c>
    </row>
    <row r="38" spans="1:15" ht="15" x14ac:dyDescent="0.2">
      <c r="A38" s="41" t="s">
        <v>20</v>
      </c>
      <c r="B38" s="161"/>
      <c r="C38" s="264">
        <f>'12 Five Reports'!J6</f>
        <v>124</v>
      </c>
      <c r="D38" s="73">
        <f>SUM('12 Five Reports'!C15+'12 Five Reports'!G21)</f>
        <v>28857.119999999999</v>
      </c>
      <c r="E38" s="149"/>
      <c r="F38" s="244">
        <v>70</v>
      </c>
      <c r="G38" s="12">
        <v>22588.5</v>
      </c>
      <c r="H38" s="157"/>
      <c r="I38" s="240">
        <f>SUM(C38+'Nov Report'!I38)</f>
        <v>806</v>
      </c>
      <c r="J38" s="298">
        <f>SUM(D38+'Nov Report'!J38)</f>
        <v>190633.49</v>
      </c>
      <c r="K38" s="99"/>
      <c r="L38" s="255">
        <f>SUM(F38+'Nov Report'!L38)</f>
        <v>618</v>
      </c>
      <c r="M38" s="304">
        <f>SUM(G38+'Nov Report'!M38)</f>
        <v>155051.29999999999</v>
      </c>
    </row>
    <row r="39" spans="1:15" ht="15" x14ac:dyDescent="0.2">
      <c r="A39" s="41" t="s">
        <v>21</v>
      </c>
      <c r="B39" s="161"/>
      <c r="C39" s="264">
        <f>'12 Five Reports'!J8</f>
        <v>109</v>
      </c>
      <c r="D39" s="73">
        <f>SUM('12 Five Reports'!C16+'12 Five Reports'!G22)</f>
        <v>14938</v>
      </c>
      <c r="E39" s="149"/>
      <c r="F39" s="343">
        <v>79</v>
      </c>
      <c r="G39" s="11">
        <v>16428</v>
      </c>
      <c r="H39" s="157"/>
      <c r="I39" s="240">
        <f>SUM(C39+'Nov Report'!I39)</f>
        <v>488</v>
      </c>
      <c r="J39" s="298">
        <f>SUM(D39+'Nov Report'!J39)</f>
        <v>80771</v>
      </c>
      <c r="K39" s="99"/>
      <c r="L39" s="255">
        <f>SUM(F39+'Nov Report'!L39)</f>
        <v>444</v>
      </c>
      <c r="M39" s="304">
        <f>SUM(G39+'Nov Report'!M39)</f>
        <v>82871</v>
      </c>
    </row>
    <row r="40" spans="1:15" ht="15" x14ac:dyDescent="0.2">
      <c r="A40" s="41" t="s">
        <v>22</v>
      </c>
      <c r="B40" s="161"/>
      <c r="C40" s="264">
        <f>'12 Five Reports'!J7</f>
        <v>136</v>
      </c>
      <c r="D40" s="73">
        <f>SUM('12 Five Reports'!C18+'12 Five Reports'!G23)</f>
        <v>12970</v>
      </c>
      <c r="E40" s="149"/>
      <c r="F40" s="244">
        <v>82</v>
      </c>
      <c r="G40" s="12">
        <v>11546</v>
      </c>
      <c r="H40" s="157"/>
      <c r="I40" s="240">
        <f>SUM(C40+'Nov Report'!I40)</f>
        <v>719</v>
      </c>
      <c r="J40" s="298">
        <f>SUM(D40+'Nov Report'!J40)</f>
        <v>84114.6</v>
      </c>
      <c r="K40" s="99"/>
      <c r="L40" s="255">
        <f>SUM(F40+'Nov Report'!L40)</f>
        <v>606</v>
      </c>
      <c r="M40" s="304">
        <f>SUM(G40+'Nov Report'!M40)</f>
        <v>80465</v>
      </c>
    </row>
    <row r="41" spans="1:15" ht="15.75" thickBot="1" x14ac:dyDescent="0.25">
      <c r="A41" s="43" t="s">
        <v>49</v>
      </c>
      <c r="B41" s="167"/>
      <c r="C41" s="265">
        <f>'12 Five Reports'!J5</f>
        <v>6</v>
      </c>
      <c r="D41" s="74">
        <f>'12 Five Reports'!C61</f>
        <v>126</v>
      </c>
      <c r="E41" s="150"/>
      <c r="F41" s="344">
        <v>5</v>
      </c>
      <c r="G41" s="14">
        <v>95</v>
      </c>
      <c r="H41" s="157"/>
      <c r="I41" s="240">
        <f>SUM(C41+'Nov Report'!I41)</f>
        <v>38</v>
      </c>
      <c r="J41" s="298">
        <f>SUM(D41+'Nov Report'!J41)</f>
        <v>756</v>
      </c>
      <c r="K41" s="172"/>
      <c r="L41" s="255">
        <f>SUM(F41+'Nov Report'!L41)</f>
        <v>36</v>
      </c>
      <c r="M41" s="304">
        <f>SUM(G41+'Nov Report'!M41)</f>
        <v>646</v>
      </c>
    </row>
    <row r="42" spans="1:15" ht="16.5" thickBot="1" x14ac:dyDescent="0.3">
      <c r="A42" s="64" t="s">
        <v>18</v>
      </c>
      <c r="B42" s="159"/>
      <c r="C42" s="169">
        <f>SUM(C37:C41)</f>
        <v>460</v>
      </c>
      <c r="D42" s="82">
        <f>SUM(D37:D41)</f>
        <v>128609.79</v>
      </c>
      <c r="E42" s="151"/>
      <c r="F42" s="246">
        <f>SUM(F37:F41)</f>
        <v>293</v>
      </c>
      <c r="G42" s="83">
        <f>SUM(G37:G41)</f>
        <v>87117.790000000008</v>
      </c>
      <c r="H42" s="159"/>
      <c r="I42" s="251">
        <f>SUM(I37:I41)</f>
        <v>3118</v>
      </c>
      <c r="J42" s="82">
        <f>SUM(J37:J41)</f>
        <v>1059529.3700000001</v>
      </c>
      <c r="K42" s="154"/>
      <c r="L42" s="246">
        <f>SUM(L37:L41)</f>
        <v>2254</v>
      </c>
      <c r="M42" s="174">
        <f>SUM(M37:M41)</f>
        <v>846279.13000000012</v>
      </c>
    </row>
    <row r="43" spans="1:15" ht="15.75" thickBot="1" x14ac:dyDescent="0.25">
      <c r="A43" s="45"/>
      <c r="B43" s="45"/>
      <c r="C43" s="45"/>
      <c r="D43" s="45"/>
      <c r="E43" s="45"/>
      <c r="F43" s="45"/>
      <c r="G43" s="45"/>
      <c r="H43" s="45"/>
      <c r="I43" s="45"/>
      <c r="J43" s="45"/>
      <c r="K43" s="45"/>
      <c r="L43" s="45"/>
      <c r="M43" s="45"/>
    </row>
    <row r="44" spans="1:15"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5" ht="15" x14ac:dyDescent="0.2">
      <c r="A45" s="40" t="s">
        <v>36</v>
      </c>
      <c r="B45" s="179"/>
      <c r="C45" s="412">
        <f>'12 Five Reports'!J19+'12 Five Reports'!J24</f>
        <v>165</v>
      </c>
      <c r="D45" s="203">
        <f>'12 Five Reports'!C115+'12 Five Reports'!G121</f>
        <v>43319</v>
      </c>
      <c r="E45" s="101"/>
      <c r="F45" s="257">
        <v>20</v>
      </c>
      <c r="G45" s="307">
        <v>823</v>
      </c>
      <c r="H45" s="180"/>
      <c r="I45" s="252">
        <f>SUM(C45+'Nov Report'!I45)</f>
        <v>416</v>
      </c>
      <c r="J45" s="297">
        <f>SUM(D45+'Nov Report'!J45)</f>
        <v>144683</v>
      </c>
      <c r="K45" s="269"/>
      <c r="L45" s="266">
        <f>SUM(F45+'Nov Report'!L45)</f>
        <v>262</v>
      </c>
      <c r="M45" s="305">
        <f>SUM(G45+'Nov Report'!M45)</f>
        <v>65407</v>
      </c>
    </row>
    <row r="46" spans="1:15" ht="15" x14ac:dyDescent="0.2">
      <c r="A46" s="41" t="s">
        <v>35</v>
      </c>
      <c r="B46" s="161"/>
      <c r="C46" s="264">
        <f>'12 Five Reports'!J23</f>
        <v>12</v>
      </c>
      <c r="D46" s="204">
        <f>'12 Five Reports'!C111+'12 Five Reports'!G118</f>
        <v>27967.66</v>
      </c>
      <c r="E46" s="97"/>
      <c r="F46" s="345">
        <v>14</v>
      </c>
      <c r="G46" s="14">
        <v>4026</v>
      </c>
      <c r="H46" s="93"/>
      <c r="I46" s="253">
        <f>SUM(C46+'Nov Report'!I46)</f>
        <v>102</v>
      </c>
      <c r="J46" s="298">
        <f>SUM(D46+'Nov Report'!J46)</f>
        <v>86592.05</v>
      </c>
      <c r="K46" s="270"/>
      <c r="L46" s="267">
        <f>SUM(F46+'Nov Report'!L46)</f>
        <v>95</v>
      </c>
      <c r="M46" s="304">
        <f>SUM(G46+'Nov Report'!M46)</f>
        <v>84252.23000000001</v>
      </c>
    </row>
    <row r="47" spans="1:15" ht="15" x14ac:dyDescent="0.2">
      <c r="A47" s="41" t="s">
        <v>25</v>
      </c>
      <c r="B47" s="161"/>
      <c r="C47" s="264">
        <v>0</v>
      </c>
      <c r="D47" s="424">
        <v>0</v>
      </c>
      <c r="E47" s="97"/>
      <c r="F47" s="345">
        <v>27</v>
      </c>
      <c r="G47" s="14">
        <v>1052</v>
      </c>
      <c r="H47" s="93"/>
      <c r="I47" s="253">
        <f>SUM(C47+'Nov Report'!I47)</f>
        <v>77</v>
      </c>
      <c r="J47" s="298">
        <f>SUM(D47+'Nov Report'!J47)</f>
        <v>39803</v>
      </c>
      <c r="K47" s="270"/>
      <c r="L47" s="267">
        <f>SUM(F47+'Nov Report'!L47)</f>
        <v>301</v>
      </c>
      <c r="M47" s="304">
        <f>SUM(G47+'Nov Report'!M47)</f>
        <v>150593</v>
      </c>
    </row>
    <row r="48" spans="1:15" ht="15" x14ac:dyDescent="0.2">
      <c r="A48" s="41" t="s">
        <v>26</v>
      </c>
      <c r="B48" s="157"/>
      <c r="C48" s="158">
        <v>0</v>
      </c>
      <c r="D48" s="204">
        <v>0</v>
      </c>
      <c r="E48" s="97"/>
      <c r="F48" s="345">
        <v>0</v>
      </c>
      <c r="G48" s="14">
        <v>0</v>
      </c>
      <c r="H48" s="93"/>
      <c r="I48" s="253">
        <f>SUM(C48+'Nov Report'!I48)</f>
        <v>3</v>
      </c>
      <c r="J48" s="298">
        <f>SUM(D48+'Nov Report'!J48)</f>
        <v>884</v>
      </c>
      <c r="K48" s="270"/>
      <c r="L48" s="267">
        <f>SUM(F48+'Nov Report'!L48)</f>
        <v>1</v>
      </c>
      <c r="M48" s="304">
        <f>SUM(G48+'Nov Report'!M48)</f>
        <v>288</v>
      </c>
    </row>
    <row r="49" spans="1:13" ht="15" x14ac:dyDescent="0.2">
      <c r="A49" s="41" t="s">
        <v>27</v>
      </c>
      <c r="B49" s="161"/>
      <c r="C49" s="264">
        <f>'12 Five Reports'!J16</f>
        <v>12</v>
      </c>
      <c r="D49" s="204">
        <f>'12 Five Reports'!C67+'12 Five Reports'!G69</f>
        <v>32793.759999999995</v>
      </c>
      <c r="E49" s="97"/>
      <c r="F49" s="345">
        <v>11</v>
      </c>
      <c r="G49" s="14">
        <v>7608</v>
      </c>
      <c r="H49" s="93"/>
      <c r="I49" s="253">
        <f>SUM(C49+'Nov Report'!I49)</f>
        <v>143</v>
      </c>
      <c r="J49" s="298">
        <f>SUM(D49+'Nov Report'!J49)</f>
        <v>246439.12</v>
      </c>
      <c r="K49" s="270"/>
      <c r="L49" s="267">
        <f>SUM(F49+'Nov Report'!L49)</f>
        <v>136</v>
      </c>
      <c r="M49" s="304">
        <f>SUM(G49+'Nov Report'!M49)</f>
        <v>101125.91</v>
      </c>
    </row>
    <row r="50" spans="1:13" ht="15" x14ac:dyDescent="0.2">
      <c r="A50" s="41" t="s">
        <v>28</v>
      </c>
      <c r="B50" s="161"/>
      <c r="C50" s="264">
        <f>'12 Five Reports'!J17</f>
        <v>2</v>
      </c>
      <c r="D50" s="204">
        <f>'12 Five Reports'!C70+'12 Five Reports'!G71</f>
        <v>255</v>
      </c>
      <c r="E50" s="97"/>
      <c r="F50" s="345">
        <v>1</v>
      </c>
      <c r="G50" s="14">
        <v>246</v>
      </c>
      <c r="H50" s="93"/>
      <c r="I50" s="253">
        <f>SUM(C50+'Nov Report'!I50)</f>
        <v>24</v>
      </c>
      <c r="J50" s="298">
        <f>SUM(D50+'Nov Report'!J50)</f>
        <v>2265</v>
      </c>
      <c r="K50" s="270"/>
      <c r="L50" s="267">
        <f>SUM(F50+'Nov Report'!L50)</f>
        <v>22</v>
      </c>
      <c r="M50" s="304">
        <f>SUM(G50+'Nov Report'!M50)</f>
        <v>2499</v>
      </c>
    </row>
    <row r="51" spans="1:13" ht="15" x14ac:dyDescent="0.2">
      <c r="A51" s="41" t="s">
        <v>3</v>
      </c>
      <c r="B51" s="161"/>
      <c r="C51" s="264">
        <f>'12 Five Reports'!J14</f>
        <v>2</v>
      </c>
      <c r="D51" s="204">
        <f>'12 Five Reports'!G61</f>
        <v>1072</v>
      </c>
      <c r="E51" s="97"/>
      <c r="F51" s="345">
        <v>1</v>
      </c>
      <c r="G51" s="14">
        <v>511</v>
      </c>
      <c r="H51" s="93"/>
      <c r="I51" s="253">
        <f>SUM(C51+'Nov Report'!I51)</f>
        <v>20</v>
      </c>
      <c r="J51" s="298">
        <f>SUM(D51+'Nov Report'!J51)</f>
        <v>10604.6</v>
      </c>
      <c r="K51" s="270"/>
      <c r="L51" s="267">
        <f>SUM(F51+'Nov Report'!L51)</f>
        <v>18</v>
      </c>
      <c r="M51" s="304">
        <f>SUM(G51+'Nov Report'!M51)</f>
        <v>2998</v>
      </c>
    </row>
    <row r="52" spans="1:13" ht="15" x14ac:dyDescent="0.2">
      <c r="A52" s="41" t="s">
        <v>29</v>
      </c>
      <c r="B52" s="161"/>
      <c r="C52" s="264">
        <f>'12 Five Reports'!J15</f>
        <v>16</v>
      </c>
      <c r="D52" s="204">
        <f>'12 Five Reports'!G64</f>
        <v>2912</v>
      </c>
      <c r="E52" s="97"/>
      <c r="F52" s="345">
        <v>1</v>
      </c>
      <c r="G52" s="14">
        <v>-170</v>
      </c>
      <c r="H52" s="93"/>
      <c r="I52" s="253">
        <f>SUM(C52+'Nov Report'!I52)</f>
        <v>107</v>
      </c>
      <c r="J52" s="298">
        <f>SUM(D52+'Nov Report'!J52)</f>
        <v>24453</v>
      </c>
      <c r="K52" s="270"/>
      <c r="L52" s="267">
        <f>SUM(F52+'Nov Report'!L52)</f>
        <v>92</v>
      </c>
      <c r="M52" s="304">
        <f>SUM(G52+'Nov Report'!M52)</f>
        <v>5296</v>
      </c>
    </row>
    <row r="53" spans="1:13" ht="15" x14ac:dyDescent="0.2">
      <c r="A53" s="41" t="s">
        <v>30</v>
      </c>
      <c r="B53" s="157"/>
      <c r="C53" s="264">
        <v>0</v>
      </c>
      <c r="D53" s="204">
        <v>0</v>
      </c>
      <c r="E53" s="97"/>
      <c r="F53" s="345">
        <v>0</v>
      </c>
      <c r="G53" s="14">
        <v>0</v>
      </c>
      <c r="H53" s="93"/>
      <c r="I53" s="253">
        <f>SUM(C53+'Nov Report'!I53)</f>
        <v>0</v>
      </c>
      <c r="J53" s="298">
        <f>SUM(D53+'Nov Report'!J53)</f>
        <v>0</v>
      </c>
      <c r="K53" s="270"/>
      <c r="L53" s="267">
        <f>SUM(F53+'Nov Report'!L53)</f>
        <v>0</v>
      </c>
      <c r="M53" s="304">
        <f>SUM(G53+'Nov Report'!M53)</f>
        <v>0</v>
      </c>
    </row>
    <row r="54" spans="1:13" ht="15" x14ac:dyDescent="0.2">
      <c r="A54" s="41" t="s">
        <v>4</v>
      </c>
      <c r="B54" s="161"/>
      <c r="C54" s="264">
        <f>'12 Five Reports'!J22</f>
        <v>14</v>
      </c>
      <c r="D54" s="204">
        <f>'12 Five Reports'!G115</f>
        <v>4836</v>
      </c>
      <c r="E54" s="97"/>
      <c r="F54" s="345">
        <v>1</v>
      </c>
      <c r="G54" s="14">
        <v>776</v>
      </c>
      <c r="H54" s="93"/>
      <c r="I54" s="253">
        <f>SUM(C54+'Nov Report'!I54)</f>
        <v>79</v>
      </c>
      <c r="J54" s="298">
        <f>SUM(D54+'Nov Report'!J54)</f>
        <v>34158</v>
      </c>
      <c r="K54" s="270"/>
      <c r="L54" s="267">
        <f>SUM(F54+'Nov Report'!L54)</f>
        <v>75</v>
      </c>
      <c r="M54" s="304">
        <f>SUM(G54+'Nov Report'!M54)</f>
        <v>20191</v>
      </c>
    </row>
    <row r="55" spans="1:13" ht="15" x14ac:dyDescent="0.2">
      <c r="A55" s="41" t="s">
        <v>31</v>
      </c>
      <c r="B55" s="161"/>
      <c r="C55" s="264">
        <f>'12 Five Reports'!J20</f>
        <v>12</v>
      </c>
      <c r="D55" s="204">
        <f>'12 Five Reports'!C73+'12 Five Reports'!G74</f>
        <v>1066</v>
      </c>
      <c r="E55" s="97"/>
      <c r="F55" s="345">
        <v>0</v>
      </c>
      <c r="G55" s="14">
        <v>0</v>
      </c>
      <c r="H55" s="93"/>
      <c r="I55" s="253">
        <f>SUM(C55+'Nov Report'!I55)</f>
        <v>71</v>
      </c>
      <c r="J55" s="298">
        <f>SUM(D55+'Nov Report'!J55)</f>
        <v>6347</v>
      </c>
      <c r="K55" s="270"/>
      <c r="L55" s="267">
        <f>SUM(F55+'Nov Report'!L55)</f>
        <v>34</v>
      </c>
      <c r="M55" s="304">
        <f>SUM(G55+'Nov Report'!M55)</f>
        <v>3157</v>
      </c>
    </row>
    <row r="56" spans="1:13" ht="15" x14ac:dyDescent="0.2">
      <c r="A56" s="41" t="s">
        <v>32</v>
      </c>
      <c r="B56" s="161"/>
      <c r="C56" s="264">
        <f>'12 Five Reports'!J31</f>
        <v>3</v>
      </c>
      <c r="D56" s="204">
        <f>'12 Five Reports'!C107+'12 Five Reports'!G110</f>
        <v>541</v>
      </c>
      <c r="E56" s="97"/>
      <c r="F56" s="345">
        <v>1</v>
      </c>
      <c r="G56" s="14">
        <v>85</v>
      </c>
      <c r="H56" s="93"/>
      <c r="I56" s="253">
        <f>SUM(C56+'Nov Report'!I56)</f>
        <v>33</v>
      </c>
      <c r="J56" s="298">
        <f>SUM(D56+'Nov Report'!J56)</f>
        <v>6365</v>
      </c>
      <c r="K56" s="270"/>
      <c r="L56" s="267">
        <f>SUM(F56+'Nov Report'!L56)</f>
        <v>37</v>
      </c>
      <c r="M56" s="304">
        <f>SUM(G56+'Nov Report'!M56)</f>
        <v>9175</v>
      </c>
    </row>
    <row r="57" spans="1:13" ht="15" x14ac:dyDescent="0.2">
      <c r="A57" s="430" t="s">
        <v>33</v>
      </c>
      <c r="B57" s="438"/>
      <c r="C57" s="730">
        <f>'12 Five Reports'!J32</f>
        <v>3</v>
      </c>
      <c r="D57" s="731">
        <f>'12 Five Reports'!C118+'12 Five Reports'!C6+'12 Five Reports'!G5</f>
        <v>5651</v>
      </c>
      <c r="E57" s="440"/>
      <c r="F57" s="582">
        <v>1</v>
      </c>
      <c r="G57" s="15">
        <v>3049</v>
      </c>
      <c r="H57" s="442"/>
      <c r="I57" s="443">
        <f>SUM(C57+'Nov Report'!I57)</f>
        <v>16</v>
      </c>
      <c r="J57" s="569">
        <f>SUM(D57+'Nov Report'!J57)</f>
        <v>46226</v>
      </c>
      <c r="K57" s="570"/>
      <c r="L57" s="571">
        <f>SUM(F57+'Nov Report'!L57)</f>
        <v>17</v>
      </c>
      <c r="M57" s="652">
        <f>SUM(G57+'Nov Report'!M57)</f>
        <v>25965</v>
      </c>
    </row>
    <row r="58" spans="1:13" ht="15" x14ac:dyDescent="0.2">
      <c r="A58" s="741" t="s">
        <v>165</v>
      </c>
      <c r="B58" s="161"/>
      <c r="C58" s="264">
        <f>'12 Five Reports'!J30</f>
        <v>1</v>
      </c>
      <c r="D58" s="424">
        <v>0</v>
      </c>
      <c r="E58" s="97"/>
      <c r="F58" s="742"/>
      <c r="G58" s="12"/>
      <c r="H58" s="93"/>
      <c r="I58" s="253">
        <f>SUM(C58+'Nov Report'!I58+'Oct Report'!I58)</f>
        <v>1</v>
      </c>
      <c r="J58" s="743">
        <v>0</v>
      </c>
      <c r="K58" s="270"/>
      <c r="L58" s="267"/>
      <c r="M58" s="304"/>
    </row>
    <row r="59" spans="1:13" ht="16.5" thickBot="1" x14ac:dyDescent="0.3">
      <c r="A59" s="732" t="s">
        <v>34</v>
      </c>
      <c r="B59" s="733"/>
      <c r="C59" s="734">
        <f>SUM(C45:C57)</f>
        <v>241</v>
      </c>
      <c r="D59" s="735">
        <f>SUM(D45:D57)</f>
        <v>120413.42</v>
      </c>
      <c r="E59" s="736"/>
      <c r="F59" s="737">
        <f>SUM(F45:F57)</f>
        <v>78</v>
      </c>
      <c r="G59" s="738">
        <f>SUM(G45:G57)</f>
        <v>18006</v>
      </c>
      <c r="H59" s="733"/>
      <c r="I59" s="734">
        <f>SUM(I45:I57)</f>
        <v>1091</v>
      </c>
      <c r="J59" s="735">
        <f>SUM(J45:J57)</f>
        <v>648819.77</v>
      </c>
      <c r="K59" s="739"/>
      <c r="L59" s="737">
        <f>SUM(L45:L57)</f>
        <v>1090</v>
      </c>
      <c r="M59" s="740">
        <f>SUM(M45:M57)</f>
        <v>470947.14</v>
      </c>
    </row>
    <row r="60" spans="1:13" ht="15.75" thickBot="1" x14ac:dyDescent="0.25">
      <c r="A60" s="45"/>
      <c r="B60" s="45"/>
      <c r="C60" s="242"/>
      <c r="D60" s="45"/>
      <c r="E60" s="155"/>
      <c r="F60" s="242"/>
      <c r="G60" s="45"/>
      <c r="H60" s="155"/>
      <c r="I60" s="242"/>
      <c r="J60" s="45"/>
      <c r="K60" s="45"/>
      <c r="L60" s="242"/>
      <c r="M60" s="45"/>
    </row>
    <row r="61" spans="1:13" ht="16.5" thickBot="1" x14ac:dyDescent="0.3">
      <c r="A61" s="68" t="s">
        <v>24</v>
      </c>
      <c r="B61" s="162"/>
      <c r="C61" s="243">
        <f>SUM(C42+C59)</f>
        <v>701</v>
      </c>
      <c r="D61" s="83">
        <f>SUM(D42+D59)</f>
        <v>249023.21</v>
      </c>
      <c r="E61" s="156"/>
      <c r="F61" s="250">
        <f>SUM(F42+F59)</f>
        <v>371</v>
      </c>
      <c r="G61" s="85">
        <f>SUM(G42+G59)</f>
        <v>105123.79000000001</v>
      </c>
      <c r="H61" s="166"/>
      <c r="I61" s="243">
        <f>SUM(I42+I59)</f>
        <v>4209</v>
      </c>
      <c r="J61" s="83">
        <f>SUM(J42+J59)</f>
        <v>1708349.1400000001</v>
      </c>
      <c r="K61" s="156"/>
      <c r="L61" s="250">
        <f>SUM(L42+L59)</f>
        <v>3344</v>
      </c>
      <c r="M61" s="86">
        <f>SUM(M42+M59)</f>
        <v>1317226.27</v>
      </c>
    </row>
    <row r="62" spans="1:13" ht="15" x14ac:dyDescent="0.2">
      <c r="A62" s="45"/>
      <c r="B62" s="45"/>
      <c r="C62" s="45"/>
      <c r="D62" s="45"/>
      <c r="E62" s="45"/>
      <c r="F62" s="45"/>
      <c r="G62" s="45"/>
      <c r="H62" s="45"/>
      <c r="I62" s="45"/>
      <c r="J62" s="45"/>
      <c r="K62" s="45"/>
      <c r="L62" s="45"/>
      <c r="M62" s="45"/>
    </row>
    <row r="63" spans="1:13" ht="15" x14ac:dyDescent="0.2">
      <c r="A63" s="69" t="s">
        <v>46</v>
      </c>
      <c r="B63" s="69"/>
      <c r="C63" s="69"/>
      <c r="D63" s="69"/>
      <c r="E63" s="69"/>
      <c r="F63" s="69"/>
      <c r="G63" s="69"/>
      <c r="H63" s="69"/>
      <c r="I63" s="69"/>
      <c r="J63" s="69"/>
      <c r="K63" s="45"/>
      <c r="L63" s="45"/>
      <c r="M63" s="45"/>
    </row>
    <row r="64" spans="1:13" ht="15" x14ac:dyDescent="0.2">
      <c r="A64" s="69"/>
      <c r="B64" s="69"/>
      <c r="C64" s="69"/>
      <c r="D64" s="69"/>
      <c r="E64" s="69"/>
      <c r="F64" s="69"/>
      <c r="G64" s="69"/>
      <c r="H64" s="69"/>
      <c r="I64" s="69"/>
      <c r="J64" s="69"/>
      <c r="K64" s="45"/>
      <c r="L64" s="45"/>
      <c r="M64" s="45"/>
    </row>
    <row r="65" spans="1:13" ht="15" x14ac:dyDescent="0.2">
      <c r="A65" s="69" t="s">
        <v>63</v>
      </c>
      <c r="B65" s="69"/>
      <c r="C65" s="69"/>
      <c r="D65" s="69"/>
      <c r="E65" s="69"/>
      <c r="F65" s="69"/>
      <c r="G65" s="69"/>
      <c r="H65" s="69"/>
      <c r="I65" s="69"/>
      <c r="J65" s="69"/>
      <c r="K65" s="45"/>
      <c r="L65" s="45"/>
      <c r="M65"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ignoredErrors>
    <ignoredError sqref="D28" formulaRange="1"/>
  </ignoredErrors>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FF7E-D161-4F4D-A562-87F7FC37B2D6}">
  <dimension ref="A1:AF95"/>
  <sheetViews>
    <sheetView topLeftCell="F85" workbookViewId="0">
      <selection activeCell="O93" sqref="O93"/>
    </sheetView>
  </sheetViews>
  <sheetFormatPr defaultColWidth="9.140625" defaultRowHeight="12.75" outlineLevelRow="2" x14ac:dyDescent="0.2"/>
  <cols>
    <col min="1" max="1" width="23.7109375" style="16" customWidth="1"/>
    <col min="2" max="2" width="21.7109375" style="16" customWidth="1"/>
    <col min="3" max="3" width="26.7109375" style="16" customWidth="1"/>
    <col min="4" max="5" width="9.42578125" style="16" customWidth="1"/>
    <col min="6" max="6" width="52.140625" style="16" customWidth="1"/>
    <col min="7" max="7" width="16.42578125" style="16" customWidth="1"/>
    <col min="8" max="8" width="11.85546875" style="683" customWidth="1"/>
    <col min="9" max="11" width="13.7109375" style="683" customWidth="1"/>
    <col min="12" max="12" width="23.5703125" style="16" customWidth="1"/>
    <col min="13" max="13" width="13.7109375" style="16" customWidth="1"/>
    <col min="14" max="14" width="21.85546875" style="686" customWidth="1"/>
    <col min="15" max="15" width="17.85546875" style="686" customWidth="1"/>
    <col min="16" max="16" width="13.5703125" style="682" customWidth="1"/>
    <col min="17" max="17" width="11.7109375" style="16" bestFit="1" customWidth="1"/>
    <col min="18" max="18" width="9.140625" style="16"/>
    <col min="19" max="19" width="13.140625" style="16" customWidth="1"/>
    <col min="20" max="20" width="14.7109375" style="16" customWidth="1"/>
    <col min="21" max="24" width="9.140625" style="16"/>
    <col min="25" max="25" width="13.42578125" style="16" customWidth="1"/>
    <col min="26" max="16384" width="9.140625" style="16"/>
  </cols>
  <sheetData>
    <row r="1" spans="1:32" ht="38.25" x14ac:dyDescent="0.2">
      <c r="A1" s="463" t="s">
        <v>141</v>
      </c>
      <c r="B1" s="463" t="s">
        <v>142</v>
      </c>
      <c r="C1" s="463" t="s">
        <v>143</v>
      </c>
      <c r="D1" s="463" t="s">
        <v>144</v>
      </c>
      <c r="E1" s="463" t="s">
        <v>64</v>
      </c>
      <c r="F1" s="463" t="s">
        <v>145</v>
      </c>
      <c r="G1" s="463" t="s">
        <v>146</v>
      </c>
      <c r="H1" s="585" t="s">
        <v>147</v>
      </c>
      <c r="I1" s="585" t="s">
        <v>148</v>
      </c>
      <c r="J1" s="585" t="s">
        <v>149</v>
      </c>
      <c r="K1" s="689" t="s">
        <v>150</v>
      </c>
      <c r="L1" s="463" t="s">
        <v>151</v>
      </c>
      <c r="M1" s="463" t="s">
        <v>152</v>
      </c>
      <c r="N1" s="684" t="s">
        <v>65</v>
      </c>
      <c r="O1" s="685" t="s">
        <v>66</v>
      </c>
      <c r="P1" s="681"/>
      <c r="R1" s="787" t="s">
        <v>175</v>
      </c>
      <c r="S1" s="831"/>
      <c r="T1" s="831"/>
      <c r="U1" s="831"/>
      <c r="V1" s="831"/>
      <c r="W1" s="831"/>
      <c r="X1" s="831"/>
      <c r="Y1" s="831"/>
      <c r="Z1" s="831"/>
      <c r="AA1" s="831"/>
      <c r="AB1" s="831"/>
      <c r="AC1" s="831"/>
      <c r="AD1" s="831"/>
      <c r="AE1" s="831"/>
      <c r="AF1" s="832"/>
    </row>
    <row r="2" spans="1:32" ht="38.25" customHeight="1" outlineLevel="2" x14ac:dyDescent="0.2">
      <c r="A2" s="463" t="s">
        <v>67</v>
      </c>
      <c r="B2" s="463" t="s">
        <v>3555</v>
      </c>
      <c r="C2" s="463" t="s">
        <v>68</v>
      </c>
      <c r="D2" s="463"/>
      <c r="E2" s="463"/>
      <c r="F2" s="463" t="s">
        <v>3556</v>
      </c>
      <c r="G2" s="463" t="s">
        <v>69</v>
      </c>
      <c r="H2" s="585">
        <v>900</v>
      </c>
      <c r="I2" s="585">
        <v>0</v>
      </c>
      <c r="J2" s="585"/>
      <c r="K2" s="585"/>
      <c r="L2" s="463" t="s">
        <v>3557</v>
      </c>
      <c r="M2" s="463" t="s">
        <v>131</v>
      </c>
      <c r="N2" s="687">
        <f>SUM(H2:I2)</f>
        <v>900</v>
      </c>
      <c r="O2" s="688">
        <f>IF((J2+K2)&gt;0,(J2+K2)-N2,0)</f>
        <v>0</v>
      </c>
      <c r="R2" s="787" t="s">
        <v>142</v>
      </c>
      <c r="S2" s="832"/>
      <c r="T2" s="787" t="s">
        <v>145</v>
      </c>
      <c r="U2" s="831"/>
      <c r="V2" s="832"/>
      <c r="W2" s="787" t="s">
        <v>146</v>
      </c>
      <c r="X2" s="832"/>
      <c r="Y2" s="787" t="s">
        <v>147</v>
      </c>
      <c r="Z2" s="832"/>
      <c r="AA2" s="463" t="s">
        <v>148</v>
      </c>
      <c r="AB2" s="463" t="s">
        <v>149</v>
      </c>
      <c r="AC2" s="787" t="s">
        <v>150</v>
      </c>
      <c r="AD2" s="832"/>
      <c r="AE2" s="787" t="s">
        <v>151</v>
      </c>
      <c r="AF2" s="832"/>
    </row>
    <row r="3" spans="1:32" ht="38.25" customHeight="1" outlineLevel="2" x14ac:dyDescent="0.2">
      <c r="A3" s="463" t="s">
        <v>67</v>
      </c>
      <c r="B3" s="463" t="s">
        <v>3558</v>
      </c>
      <c r="C3" s="463" t="s">
        <v>68</v>
      </c>
      <c r="D3" s="463"/>
      <c r="E3" s="463"/>
      <c r="F3" s="463" t="s">
        <v>3559</v>
      </c>
      <c r="G3" s="463" t="s">
        <v>69</v>
      </c>
      <c r="H3" s="585">
        <v>1</v>
      </c>
      <c r="I3" s="585">
        <v>0</v>
      </c>
      <c r="J3" s="585"/>
      <c r="K3" s="585"/>
      <c r="L3" s="463" t="s">
        <v>3560</v>
      </c>
      <c r="M3" s="463"/>
      <c r="N3" s="687">
        <f>SUM(H3:I3)</f>
        <v>1</v>
      </c>
      <c r="O3" s="688">
        <f t="shared" ref="O3:O68" si="0">IF((J3+K3)&gt;0,(J3+K3)-N3,0)</f>
        <v>0</v>
      </c>
      <c r="R3" s="787" t="s">
        <v>3561</v>
      </c>
      <c r="S3" s="832"/>
      <c r="T3" s="787" t="s">
        <v>3562</v>
      </c>
      <c r="U3" s="831"/>
      <c r="V3" s="832"/>
      <c r="W3" s="787" t="s">
        <v>1347</v>
      </c>
      <c r="X3" s="832"/>
      <c r="Y3" s="463">
        <v>13118</v>
      </c>
      <c r="Z3" s="729"/>
      <c r="AA3" s="463"/>
      <c r="AB3" s="463"/>
      <c r="AC3" s="787" t="s">
        <v>3563</v>
      </c>
      <c r="AD3" s="832"/>
      <c r="AE3" s="787" t="s">
        <v>1348</v>
      </c>
      <c r="AF3" s="832"/>
    </row>
    <row r="4" spans="1:32" ht="38.25" customHeight="1" outlineLevel="2" x14ac:dyDescent="0.2">
      <c r="A4" s="463" t="s">
        <v>67</v>
      </c>
      <c r="B4" s="463" t="s">
        <v>3564</v>
      </c>
      <c r="C4" s="463" t="s">
        <v>68</v>
      </c>
      <c r="D4" s="463"/>
      <c r="E4" s="463"/>
      <c r="F4" s="463" t="s">
        <v>3565</v>
      </c>
      <c r="G4" s="463" t="s">
        <v>106</v>
      </c>
      <c r="H4" s="585">
        <v>489071</v>
      </c>
      <c r="I4" s="585">
        <v>0</v>
      </c>
      <c r="J4" s="585"/>
      <c r="K4" s="585"/>
      <c r="L4" s="463" t="s">
        <v>3566</v>
      </c>
      <c r="M4" s="463"/>
      <c r="N4" s="687">
        <f t="shared" ref="N4:N69" si="1">SUM(H4:I4)</f>
        <v>489071</v>
      </c>
      <c r="O4" s="688">
        <f t="shared" si="0"/>
        <v>0</v>
      </c>
      <c r="R4" s="787" t="s">
        <v>3567</v>
      </c>
      <c r="S4" s="832"/>
      <c r="T4" s="787" t="s">
        <v>3568</v>
      </c>
      <c r="U4" s="831"/>
      <c r="V4" s="832"/>
      <c r="W4" s="787" t="s">
        <v>70</v>
      </c>
      <c r="X4" s="832"/>
      <c r="Y4" s="463">
        <v>60251.5</v>
      </c>
      <c r="Z4" s="729"/>
      <c r="AA4" s="463"/>
      <c r="AB4" s="463"/>
      <c r="AC4" s="787"/>
      <c r="AD4" s="832"/>
      <c r="AE4" s="787" t="s">
        <v>1166</v>
      </c>
      <c r="AF4" s="832"/>
    </row>
    <row r="5" spans="1:32" ht="38.25" customHeight="1" outlineLevel="2" x14ac:dyDescent="0.2">
      <c r="A5" s="463" t="s">
        <v>67</v>
      </c>
      <c r="B5" s="463" t="s">
        <v>3569</v>
      </c>
      <c r="C5" s="463" t="s">
        <v>68</v>
      </c>
      <c r="D5" s="463"/>
      <c r="E5" s="463"/>
      <c r="F5" s="463" t="s">
        <v>3570</v>
      </c>
      <c r="G5" s="463" t="s">
        <v>69</v>
      </c>
      <c r="H5" s="585">
        <v>4500</v>
      </c>
      <c r="I5" s="585">
        <v>0</v>
      </c>
      <c r="J5" s="585"/>
      <c r="K5" s="585"/>
      <c r="L5" s="463" t="s">
        <v>3571</v>
      </c>
      <c r="M5" s="463"/>
      <c r="N5" s="687">
        <f t="shared" si="1"/>
        <v>4500</v>
      </c>
      <c r="O5" s="688">
        <f t="shared" si="0"/>
        <v>0</v>
      </c>
      <c r="Y5" s="16">
        <f>SUM(Y3:Y4)</f>
        <v>73369.5</v>
      </c>
    </row>
    <row r="6" spans="1:32" ht="38.25" customHeight="1" outlineLevel="2" x14ac:dyDescent="0.2">
      <c r="A6" s="463" t="s">
        <v>67</v>
      </c>
      <c r="B6" s="463" t="s">
        <v>3572</v>
      </c>
      <c r="C6" s="463" t="s">
        <v>68</v>
      </c>
      <c r="D6" s="463"/>
      <c r="E6" s="463"/>
      <c r="F6" s="463" t="s">
        <v>3573</v>
      </c>
      <c r="G6" s="463" t="s">
        <v>3574</v>
      </c>
      <c r="H6" s="585">
        <v>250000</v>
      </c>
      <c r="I6" s="585">
        <v>0</v>
      </c>
      <c r="J6" s="585"/>
      <c r="K6" s="585"/>
      <c r="L6" s="463" t="s">
        <v>3575</v>
      </c>
      <c r="M6" s="463"/>
      <c r="N6" s="687">
        <f t="shared" si="1"/>
        <v>250000</v>
      </c>
      <c r="O6" s="688">
        <f t="shared" si="0"/>
        <v>0</v>
      </c>
    </row>
    <row r="7" spans="1:32" ht="38.25" customHeight="1" outlineLevel="2" x14ac:dyDescent="0.2">
      <c r="A7" s="463" t="s">
        <v>67</v>
      </c>
      <c r="B7" s="463" t="s">
        <v>3576</v>
      </c>
      <c r="C7" s="463" t="s">
        <v>68</v>
      </c>
      <c r="D7" s="463"/>
      <c r="E7" s="463"/>
      <c r="F7" s="463" t="s">
        <v>3577</v>
      </c>
      <c r="G7" s="463" t="s">
        <v>193</v>
      </c>
      <c r="H7" s="585">
        <v>74000</v>
      </c>
      <c r="I7" s="585">
        <v>0</v>
      </c>
      <c r="J7" s="585"/>
      <c r="K7" s="585"/>
      <c r="L7" s="463" t="s">
        <v>3578</v>
      </c>
      <c r="M7" s="463" t="s">
        <v>131</v>
      </c>
      <c r="N7" s="687">
        <f t="shared" si="1"/>
        <v>74000</v>
      </c>
      <c r="O7" s="688">
        <f t="shared" si="0"/>
        <v>0</v>
      </c>
    </row>
    <row r="8" spans="1:32" ht="38.25" customHeight="1" outlineLevel="2" x14ac:dyDescent="0.2">
      <c r="A8" s="463" t="s">
        <v>67</v>
      </c>
      <c r="B8" s="463" t="s">
        <v>3579</v>
      </c>
      <c r="C8" s="463" t="s">
        <v>68</v>
      </c>
      <c r="D8" s="463"/>
      <c r="E8" s="463"/>
      <c r="F8" s="463" t="s">
        <v>3580</v>
      </c>
      <c r="G8" s="463" t="s">
        <v>181</v>
      </c>
      <c r="H8" s="585">
        <v>62000</v>
      </c>
      <c r="I8" s="585">
        <v>0</v>
      </c>
      <c r="J8" s="585"/>
      <c r="K8" s="585"/>
      <c r="L8" s="463" t="s">
        <v>3581</v>
      </c>
      <c r="M8" s="463"/>
      <c r="N8" s="687">
        <f t="shared" si="1"/>
        <v>62000</v>
      </c>
      <c r="O8" s="688">
        <f t="shared" si="0"/>
        <v>0</v>
      </c>
    </row>
    <row r="9" spans="1:32" ht="38.25" customHeight="1" outlineLevel="2" x14ac:dyDescent="0.2">
      <c r="A9" s="463" t="s">
        <v>67</v>
      </c>
      <c r="B9" s="463" t="s">
        <v>3582</v>
      </c>
      <c r="C9" s="463" t="s">
        <v>68</v>
      </c>
      <c r="D9" s="463"/>
      <c r="E9" s="463"/>
      <c r="F9" s="463" t="s">
        <v>3583</v>
      </c>
      <c r="G9" s="463" t="s">
        <v>1646</v>
      </c>
      <c r="H9" s="585">
        <v>50000</v>
      </c>
      <c r="I9" s="585">
        <v>0</v>
      </c>
      <c r="J9" s="585"/>
      <c r="K9" s="585"/>
      <c r="L9" s="463" t="s">
        <v>3584</v>
      </c>
      <c r="M9" s="463"/>
      <c r="N9" s="687">
        <f t="shared" si="1"/>
        <v>50000</v>
      </c>
      <c r="O9" s="688">
        <f t="shared" si="0"/>
        <v>0</v>
      </c>
    </row>
    <row r="10" spans="1:32" ht="38.25" customHeight="1" outlineLevel="2" x14ac:dyDescent="0.2">
      <c r="A10" s="463" t="s">
        <v>67</v>
      </c>
      <c r="B10" s="463" t="s">
        <v>3585</v>
      </c>
      <c r="C10" s="463" t="s">
        <v>68</v>
      </c>
      <c r="D10" s="463"/>
      <c r="E10" s="463"/>
      <c r="F10" s="463" t="s">
        <v>3586</v>
      </c>
      <c r="G10" s="463" t="s">
        <v>70</v>
      </c>
      <c r="H10" s="585">
        <v>216555</v>
      </c>
      <c r="I10" s="585">
        <v>0</v>
      </c>
      <c r="J10" s="585"/>
      <c r="K10" s="585"/>
      <c r="L10" s="463" t="s">
        <v>3587</v>
      </c>
      <c r="M10" s="463"/>
      <c r="N10" s="687">
        <f t="shared" si="1"/>
        <v>216555</v>
      </c>
      <c r="O10" s="688">
        <f t="shared" si="0"/>
        <v>0</v>
      </c>
    </row>
    <row r="11" spans="1:32" ht="38.25" customHeight="1" outlineLevel="2" x14ac:dyDescent="0.2">
      <c r="A11" s="463" t="s">
        <v>67</v>
      </c>
      <c r="B11" s="463" t="s">
        <v>3588</v>
      </c>
      <c r="C11" s="463" t="s">
        <v>68</v>
      </c>
      <c r="D11" s="463"/>
      <c r="E11" s="463"/>
      <c r="F11" s="463" t="s">
        <v>3589</v>
      </c>
      <c r="G11" s="463" t="s">
        <v>201</v>
      </c>
      <c r="H11" s="585">
        <v>10000</v>
      </c>
      <c r="I11" s="585">
        <v>0</v>
      </c>
      <c r="J11" s="585"/>
      <c r="K11" s="585"/>
      <c r="L11" s="463" t="s">
        <v>3590</v>
      </c>
      <c r="M11" s="463"/>
      <c r="N11" s="687">
        <f t="shared" si="1"/>
        <v>10000</v>
      </c>
      <c r="O11" s="688">
        <f t="shared" si="0"/>
        <v>0</v>
      </c>
    </row>
    <row r="12" spans="1:32" ht="38.25" customHeight="1" outlineLevel="2" x14ac:dyDescent="0.2">
      <c r="A12" s="463" t="s">
        <v>67</v>
      </c>
      <c r="B12" s="463" t="s">
        <v>3591</v>
      </c>
      <c r="C12" s="463" t="s">
        <v>71</v>
      </c>
      <c r="D12" s="463"/>
      <c r="E12" s="463"/>
      <c r="F12" s="463" t="s">
        <v>3592</v>
      </c>
      <c r="G12" s="463" t="s">
        <v>72</v>
      </c>
      <c r="H12" s="585">
        <v>15000</v>
      </c>
      <c r="I12" s="585">
        <v>0</v>
      </c>
      <c r="J12" s="585"/>
      <c r="K12" s="585"/>
      <c r="L12" s="463" t="s">
        <v>3593</v>
      </c>
      <c r="M12" s="463"/>
      <c r="N12" s="687">
        <f t="shared" si="1"/>
        <v>15000</v>
      </c>
      <c r="O12" s="688">
        <f t="shared" si="0"/>
        <v>0</v>
      </c>
    </row>
    <row r="13" spans="1:32" ht="38.25" customHeight="1" outlineLevel="2" x14ac:dyDescent="0.2">
      <c r="A13" s="463" t="s">
        <v>67</v>
      </c>
      <c r="B13" s="463" t="s">
        <v>3594</v>
      </c>
      <c r="C13" s="463" t="s">
        <v>71</v>
      </c>
      <c r="D13" s="463"/>
      <c r="E13" s="463"/>
      <c r="F13" s="463" t="s">
        <v>3595</v>
      </c>
      <c r="G13" s="463" t="s">
        <v>72</v>
      </c>
      <c r="H13" s="585">
        <v>7500</v>
      </c>
      <c r="I13" s="585">
        <v>0</v>
      </c>
      <c r="J13" s="585"/>
      <c r="K13" s="585"/>
      <c r="L13" s="463" t="s">
        <v>3593</v>
      </c>
      <c r="M13" s="463"/>
      <c r="N13" s="687">
        <f t="shared" si="1"/>
        <v>7500</v>
      </c>
      <c r="O13" s="688">
        <f t="shared" si="0"/>
        <v>0</v>
      </c>
    </row>
    <row r="14" spans="1:32" ht="38.25" customHeight="1" outlineLevel="2" x14ac:dyDescent="0.2">
      <c r="A14" s="463" t="s">
        <v>67</v>
      </c>
      <c r="B14" s="463" t="s">
        <v>3596</v>
      </c>
      <c r="C14" s="463" t="s">
        <v>71</v>
      </c>
      <c r="D14" s="463"/>
      <c r="E14" s="463"/>
      <c r="F14" s="463" t="s">
        <v>3597</v>
      </c>
      <c r="G14" s="463" t="s">
        <v>72</v>
      </c>
      <c r="H14" s="585">
        <v>14000</v>
      </c>
      <c r="I14" s="585">
        <v>0</v>
      </c>
      <c r="J14" s="585"/>
      <c r="K14" s="585"/>
      <c r="L14" s="463" t="s">
        <v>3598</v>
      </c>
      <c r="M14" s="463"/>
      <c r="N14" s="687">
        <f t="shared" si="1"/>
        <v>14000</v>
      </c>
      <c r="O14" s="688">
        <f t="shared" si="0"/>
        <v>0</v>
      </c>
    </row>
    <row r="15" spans="1:32" ht="38.25" customHeight="1" outlineLevel="2" x14ac:dyDescent="0.2">
      <c r="A15" s="463" t="s">
        <v>67</v>
      </c>
      <c r="B15" s="463" t="s">
        <v>3599</v>
      </c>
      <c r="C15" s="463" t="s">
        <v>71</v>
      </c>
      <c r="D15" s="463"/>
      <c r="E15" s="463"/>
      <c r="F15" s="463" t="s">
        <v>3592</v>
      </c>
      <c r="G15" s="463" t="s">
        <v>72</v>
      </c>
      <c r="H15" s="585">
        <v>16000</v>
      </c>
      <c r="I15" s="585">
        <v>0</v>
      </c>
      <c r="J15" s="585"/>
      <c r="K15" s="585"/>
      <c r="L15" s="463" t="s">
        <v>3600</v>
      </c>
      <c r="M15" s="463"/>
      <c r="N15" s="687">
        <f t="shared" si="1"/>
        <v>16000</v>
      </c>
      <c r="O15" s="688">
        <f t="shared" si="0"/>
        <v>0</v>
      </c>
    </row>
    <row r="16" spans="1:32" ht="38.25" customHeight="1" outlineLevel="2" x14ac:dyDescent="0.2">
      <c r="A16" s="463" t="s">
        <v>67</v>
      </c>
      <c r="B16" s="463" t="s">
        <v>3601</v>
      </c>
      <c r="C16" s="463" t="s">
        <v>71</v>
      </c>
      <c r="D16" s="463"/>
      <c r="E16" s="463"/>
      <c r="F16" s="463" t="s">
        <v>3602</v>
      </c>
      <c r="G16" s="463" t="s">
        <v>2226</v>
      </c>
      <c r="H16" s="585">
        <v>30000</v>
      </c>
      <c r="I16" s="585">
        <v>0</v>
      </c>
      <c r="J16" s="585"/>
      <c r="K16" s="585"/>
      <c r="L16" s="463" t="s">
        <v>3603</v>
      </c>
      <c r="M16" s="463"/>
      <c r="N16" s="687">
        <f t="shared" si="1"/>
        <v>30000</v>
      </c>
      <c r="O16" s="688">
        <f t="shared" si="0"/>
        <v>0</v>
      </c>
    </row>
    <row r="17" spans="1:15" ht="38.25" customHeight="1" outlineLevel="2" x14ac:dyDescent="0.2">
      <c r="A17" s="463" t="s">
        <v>67</v>
      </c>
      <c r="B17" s="463" t="s">
        <v>3604</v>
      </c>
      <c r="C17" s="463" t="s">
        <v>71</v>
      </c>
      <c r="D17" s="463"/>
      <c r="E17" s="463"/>
      <c r="F17" s="463" t="s">
        <v>3605</v>
      </c>
      <c r="G17" s="463" t="s">
        <v>190</v>
      </c>
      <c r="H17" s="585">
        <v>12000</v>
      </c>
      <c r="I17" s="585">
        <v>0</v>
      </c>
      <c r="J17" s="585"/>
      <c r="K17" s="585"/>
      <c r="L17" s="463" t="s">
        <v>3606</v>
      </c>
      <c r="M17" s="463"/>
      <c r="N17" s="687">
        <f t="shared" si="1"/>
        <v>12000</v>
      </c>
      <c r="O17" s="688">
        <f t="shared" si="0"/>
        <v>0</v>
      </c>
    </row>
    <row r="18" spans="1:15" ht="38.25" customHeight="1" outlineLevel="2" x14ac:dyDescent="0.2">
      <c r="A18" s="463" t="s">
        <v>67</v>
      </c>
      <c r="B18" s="463" t="s">
        <v>3607</v>
      </c>
      <c r="C18" s="463" t="s">
        <v>71</v>
      </c>
      <c r="D18" s="463"/>
      <c r="E18" s="463"/>
      <c r="F18" s="463" t="s">
        <v>3608</v>
      </c>
      <c r="G18" s="463" t="s">
        <v>3609</v>
      </c>
      <c r="H18" s="585">
        <v>20785</v>
      </c>
      <c r="I18" s="585">
        <v>0</v>
      </c>
      <c r="J18" s="585"/>
      <c r="K18" s="585"/>
      <c r="L18" s="463" t="s">
        <v>3610</v>
      </c>
      <c r="M18" s="463"/>
      <c r="N18" s="687">
        <f t="shared" si="1"/>
        <v>20785</v>
      </c>
      <c r="O18" s="688">
        <f t="shared" si="0"/>
        <v>0</v>
      </c>
    </row>
    <row r="19" spans="1:15" ht="38.25" customHeight="1" outlineLevel="1" x14ac:dyDescent="0.2">
      <c r="A19" s="586" t="s">
        <v>94</v>
      </c>
      <c r="B19" s="587">
        <f>COUNTA(B2:B18)</f>
        <v>17</v>
      </c>
      <c r="C19" s="587"/>
      <c r="D19" s="587"/>
      <c r="E19" s="587"/>
      <c r="F19" s="587"/>
      <c r="G19" s="587"/>
      <c r="H19" s="588">
        <f>SUBTOTAL(9,H2:H18)</f>
        <v>1272312</v>
      </c>
      <c r="I19" s="588">
        <f>SUBTOTAL(9,I2:I18)</f>
        <v>0</v>
      </c>
      <c r="J19" s="588">
        <f>SUBTOTAL(9,J2:J18)</f>
        <v>0</v>
      </c>
      <c r="K19" s="597">
        <f>SUBTOTAL(9,K2:K18)</f>
        <v>0</v>
      </c>
      <c r="L19" s="587"/>
      <c r="M19" s="587"/>
      <c r="N19" s="692">
        <f>SUBTOTAL(9,N2:N18)</f>
        <v>1272312</v>
      </c>
      <c r="O19" s="692">
        <f>SUBTOTAL(9,O2:O18)</f>
        <v>0</v>
      </c>
    </row>
    <row r="20" spans="1:15" ht="38.25" customHeight="1" outlineLevel="2" x14ac:dyDescent="0.2">
      <c r="A20" s="463" t="s">
        <v>75</v>
      </c>
      <c r="B20" s="463" t="s">
        <v>3611</v>
      </c>
      <c r="C20" s="463"/>
      <c r="D20" s="463" t="s">
        <v>76</v>
      </c>
      <c r="E20" s="463"/>
      <c r="F20" s="463" t="s">
        <v>3612</v>
      </c>
      <c r="G20" s="463" t="s">
        <v>69</v>
      </c>
      <c r="H20" s="585">
        <v>1</v>
      </c>
      <c r="I20" s="585">
        <v>0</v>
      </c>
      <c r="J20" s="585"/>
      <c r="K20" s="585"/>
      <c r="L20" s="463" t="s">
        <v>3613</v>
      </c>
      <c r="M20" s="463"/>
      <c r="N20" s="687">
        <f t="shared" si="1"/>
        <v>1</v>
      </c>
      <c r="O20" s="688">
        <f t="shared" si="0"/>
        <v>0</v>
      </c>
    </row>
    <row r="21" spans="1:15" ht="25.5" customHeight="1" outlineLevel="2" x14ac:dyDescent="0.2">
      <c r="A21" s="463" t="s">
        <v>75</v>
      </c>
      <c r="B21" s="463" t="s">
        <v>3614</v>
      </c>
      <c r="C21" s="463"/>
      <c r="D21" s="463" t="s">
        <v>76</v>
      </c>
      <c r="E21" s="463"/>
      <c r="F21" s="463" t="s">
        <v>3615</v>
      </c>
      <c r="G21" s="463" t="s">
        <v>3616</v>
      </c>
      <c r="H21" s="585">
        <v>10000</v>
      </c>
      <c r="I21" s="585">
        <v>0</v>
      </c>
      <c r="J21" s="585"/>
      <c r="K21" s="585"/>
      <c r="L21" s="463" t="s">
        <v>3617</v>
      </c>
      <c r="M21" s="463"/>
      <c r="N21" s="687">
        <f t="shared" si="1"/>
        <v>10000</v>
      </c>
      <c r="O21" s="688">
        <f t="shared" si="0"/>
        <v>0</v>
      </c>
    </row>
    <row r="22" spans="1:15" ht="25.5" customHeight="1" outlineLevel="2" x14ac:dyDescent="0.2">
      <c r="A22" s="463" t="s">
        <v>75</v>
      </c>
      <c r="B22" s="463" t="s">
        <v>3618</v>
      </c>
      <c r="C22" s="463"/>
      <c r="D22" s="463" t="s">
        <v>76</v>
      </c>
      <c r="E22" s="463"/>
      <c r="F22" s="463" t="s">
        <v>3619</v>
      </c>
      <c r="G22" s="463" t="s">
        <v>718</v>
      </c>
      <c r="H22" s="585">
        <v>150000</v>
      </c>
      <c r="I22" s="585">
        <v>0</v>
      </c>
      <c r="J22" s="585"/>
      <c r="K22" s="585"/>
      <c r="L22" s="463" t="s">
        <v>3620</v>
      </c>
      <c r="M22" s="463"/>
      <c r="N22" s="687">
        <f t="shared" si="1"/>
        <v>150000</v>
      </c>
      <c r="O22" s="688">
        <f t="shared" si="0"/>
        <v>0</v>
      </c>
    </row>
    <row r="23" spans="1:15" ht="38.25" customHeight="1" outlineLevel="2" x14ac:dyDescent="0.2">
      <c r="A23" s="463" t="s">
        <v>75</v>
      </c>
      <c r="B23" s="463" t="s">
        <v>3621</v>
      </c>
      <c r="C23" s="463"/>
      <c r="D23" s="463" t="s">
        <v>76</v>
      </c>
      <c r="E23" s="463"/>
      <c r="F23" s="463" t="s">
        <v>3622</v>
      </c>
      <c r="G23" s="463" t="s">
        <v>69</v>
      </c>
      <c r="H23" s="585">
        <v>8000</v>
      </c>
      <c r="I23" s="585">
        <v>0</v>
      </c>
      <c r="J23" s="585"/>
      <c r="K23" s="585"/>
      <c r="L23" s="463" t="s">
        <v>3623</v>
      </c>
      <c r="M23" s="463"/>
      <c r="N23" s="687">
        <f t="shared" si="1"/>
        <v>8000</v>
      </c>
      <c r="O23" s="688">
        <f t="shared" si="0"/>
        <v>0</v>
      </c>
    </row>
    <row r="24" spans="1:15" ht="25.5" customHeight="1" outlineLevel="2" x14ac:dyDescent="0.2">
      <c r="A24" s="463" t="s">
        <v>75</v>
      </c>
      <c r="B24" s="463" t="s">
        <v>3624</v>
      </c>
      <c r="C24" s="463"/>
      <c r="D24" s="463" t="s">
        <v>76</v>
      </c>
      <c r="E24" s="463"/>
      <c r="F24" s="463" t="s">
        <v>3625</v>
      </c>
      <c r="G24" s="463" t="s">
        <v>3626</v>
      </c>
      <c r="H24" s="585"/>
      <c r="I24" s="585">
        <v>8439.9599999999991</v>
      </c>
      <c r="J24" s="585"/>
      <c r="K24" s="585">
        <v>23158</v>
      </c>
      <c r="L24" s="463" t="s">
        <v>3627</v>
      </c>
      <c r="M24" s="463"/>
      <c r="N24" s="687">
        <f t="shared" si="1"/>
        <v>8439.9599999999991</v>
      </c>
      <c r="O24" s="688">
        <f t="shared" si="0"/>
        <v>14718.04</v>
      </c>
    </row>
    <row r="25" spans="1:15" ht="25.5" customHeight="1" outlineLevel="2" x14ac:dyDescent="0.2">
      <c r="A25" s="463" t="s">
        <v>75</v>
      </c>
      <c r="B25" s="463" t="s">
        <v>3628</v>
      </c>
      <c r="C25" s="463"/>
      <c r="D25" s="463" t="s">
        <v>76</v>
      </c>
      <c r="E25" s="463"/>
      <c r="F25" s="463" t="s">
        <v>132</v>
      </c>
      <c r="G25" s="463" t="s">
        <v>181</v>
      </c>
      <c r="H25" s="585">
        <v>89500</v>
      </c>
      <c r="I25" s="585">
        <v>0</v>
      </c>
      <c r="J25" s="585"/>
      <c r="K25" s="585"/>
      <c r="L25" s="463" t="s">
        <v>3629</v>
      </c>
      <c r="M25" s="463"/>
      <c r="N25" s="687">
        <f t="shared" si="1"/>
        <v>89500</v>
      </c>
      <c r="O25" s="688">
        <f t="shared" si="0"/>
        <v>0</v>
      </c>
    </row>
    <row r="26" spans="1:15" ht="38.25" customHeight="1" outlineLevel="2" x14ac:dyDescent="0.2">
      <c r="A26" s="463" t="s">
        <v>75</v>
      </c>
      <c r="B26" s="463" t="s">
        <v>3630</v>
      </c>
      <c r="C26" s="463"/>
      <c r="D26" s="463" t="s">
        <v>76</v>
      </c>
      <c r="E26" s="463"/>
      <c r="F26" s="463" t="s">
        <v>3631</v>
      </c>
      <c r="G26" s="463" t="s">
        <v>3632</v>
      </c>
      <c r="H26" s="585">
        <v>89000</v>
      </c>
      <c r="I26" s="585">
        <v>0</v>
      </c>
      <c r="J26" s="585"/>
      <c r="K26" s="585"/>
      <c r="L26" s="463" t="s">
        <v>3633</v>
      </c>
      <c r="M26" s="463"/>
      <c r="N26" s="687">
        <f t="shared" si="1"/>
        <v>89000</v>
      </c>
      <c r="O26" s="688">
        <f t="shared" si="0"/>
        <v>0</v>
      </c>
    </row>
    <row r="27" spans="1:15" ht="25.5" customHeight="1" outlineLevel="2" x14ac:dyDescent="0.2">
      <c r="A27" s="463" t="s">
        <v>75</v>
      </c>
      <c r="B27" s="463" t="s">
        <v>3634</v>
      </c>
      <c r="C27" s="463"/>
      <c r="D27" s="463" t="s">
        <v>76</v>
      </c>
      <c r="E27" s="463"/>
      <c r="F27" s="463" t="s">
        <v>3635</v>
      </c>
      <c r="G27" s="463" t="s">
        <v>197</v>
      </c>
      <c r="H27" s="585">
        <v>150000</v>
      </c>
      <c r="I27" s="585">
        <v>0</v>
      </c>
      <c r="J27" s="585"/>
      <c r="K27" s="585"/>
      <c r="L27" s="463" t="s">
        <v>3636</v>
      </c>
      <c r="M27" s="463"/>
      <c r="N27" s="687">
        <f t="shared" si="1"/>
        <v>150000</v>
      </c>
      <c r="O27" s="688">
        <f t="shared" si="0"/>
        <v>0</v>
      </c>
    </row>
    <row r="28" spans="1:15" ht="25.5" customHeight="1" outlineLevel="2" x14ac:dyDescent="0.2">
      <c r="A28" s="463" t="s">
        <v>75</v>
      </c>
      <c r="B28" s="463" t="s">
        <v>3637</v>
      </c>
      <c r="C28" s="463"/>
      <c r="D28" s="463" t="s">
        <v>76</v>
      </c>
      <c r="E28" s="463"/>
      <c r="F28" s="463" t="s">
        <v>3638</v>
      </c>
      <c r="G28" s="463" t="s">
        <v>3639</v>
      </c>
      <c r="H28" s="585">
        <v>225000</v>
      </c>
      <c r="I28" s="585">
        <v>0</v>
      </c>
      <c r="J28" s="585"/>
      <c r="K28" s="585"/>
      <c r="L28" s="463" t="s">
        <v>3640</v>
      </c>
      <c r="M28" s="463"/>
      <c r="N28" s="687">
        <f t="shared" si="1"/>
        <v>225000</v>
      </c>
      <c r="O28" s="688">
        <f t="shared" si="0"/>
        <v>0</v>
      </c>
    </row>
    <row r="29" spans="1:15" ht="25.5" customHeight="1" outlineLevel="2" x14ac:dyDescent="0.2">
      <c r="A29" s="463" t="s">
        <v>75</v>
      </c>
      <c r="B29" s="463" t="s">
        <v>3641</v>
      </c>
      <c r="C29" s="463"/>
      <c r="D29" s="463" t="s">
        <v>77</v>
      </c>
      <c r="E29" s="463"/>
      <c r="F29" s="463" t="s">
        <v>3642</v>
      </c>
      <c r="G29" s="463" t="s">
        <v>3241</v>
      </c>
      <c r="H29" s="585">
        <v>27000</v>
      </c>
      <c r="I29" s="585">
        <v>0</v>
      </c>
      <c r="J29" s="585"/>
      <c r="K29" s="585"/>
      <c r="L29" s="463" t="s">
        <v>3643</v>
      </c>
      <c r="M29" s="463"/>
      <c r="N29" s="687">
        <f t="shared" si="1"/>
        <v>27000</v>
      </c>
      <c r="O29" s="688">
        <f t="shared" si="0"/>
        <v>0</v>
      </c>
    </row>
    <row r="30" spans="1:15" ht="25.5" customHeight="1" outlineLevel="2" x14ac:dyDescent="0.2">
      <c r="A30" s="463" t="s">
        <v>75</v>
      </c>
      <c r="B30" s="463" t="s">
        <v>3644</v>
      </c>
      <c r="C30" s="463"/>
      <c r="D30" s="463" t="s">
        <v>77</v>
      </c>
      <c r="E30" s="463"/>
      <c r="F30" s="463" t="s">
        <v>3645</v>
      </c>
      <c r="G30" s="463" t="s">
        <v>72</v>
      </c>
      <c r="H30" s="585">
        <v>7000</v>
      </c>
      <c r="I30" s="585">
        <v>0</v>
      </c>
      <c r="J30" s="585"/>
      <c r="K30" s="585"/>
      <c r="L30" s="463" t="s">
        <v>3646</v>
      </c>
      <c r="M30" s="463"/>
      <c r="N30" s="687">
        <f t="shared" si="1"/>
        <v>7000</v>
      </c>
      <c r="O30" s="688">
        <f t="shared" si="0"/>
        <v>0</v>
      </c>
    </row>
    <row r="31" spans="1:15" ht="25.5" customHeight="1" outlineLevel="2" x14ac:dyDescent="0.2">
      <c r="A31" s="463" t="s">
        <v>75</v>
      </c>
      <c r="B31" s="463" t="s">
        <v>3647</v>
      </c>
      <c r="C31" s="463"/>
      <c r="D31" s="463" t="s">
        <v>77</v>
      </c>
      <c r="E31" s="463"/>
      <c r="F31" s="463" t="s">
        <v>3648</v>
      </c>
      <c r="G31" s="463" t="s">
        <v>72</v>
      </c>
      <c r="H31" s="585">
        <v>20000</v>
      </c>
      <c r="I31" s="585">
        <v>0</v>
      </c>
      <c r="J31" s="585"/>
      <c r="K31" s="585"/>
      <c r="L31" s="463" t="s">
        <v>3646</v>
      </c>
      <c r="M31" s="463"/>
      <c r="N31" s="687">
        <f t="shared" si="1"/>
        <v>20000</v>
      </c>
      <c r="O31" s="688">
        <f t="shared" si="0"/>
        <v>0</v>
      </c>
    </row>
    <row r="32" spans="1:15" ht="25.5" customHeight="1" outlineLevel="2" x14ac:dyDescent="0.2">
      <c r="A32" s="463" t="s">
        <v>75</v>
      </c>
      <c r="B32" s="463" t="s">
        <v>3649</v>
      </c>
      <c r="C32" s="463"/>
      <c r="D32" s="463" t="s">
        <v>77</v>
      </c>
      <c r="E32" s="463"/>
      <c r="F32" s="463" t="s">
        <v>3650</v>
      </c>
      <c r="G32" s="463" t="s">
        <v>107</v>
      </c>
      <c r="H32" s="585">
        <v>10500</v>
      </c>
      <c r="I32" s="585">
        <v>0</v>
      </c>
      <c r="J32" s="585"/>
      <c r="K32" s="585"/>
      <c r="L32" s="463" t="s">
        <v>3651</v>
      </c>
      <c r="M32" s="463"/>
      <c r="N32" s="687">
        <f t="shared" si="1"/>
        <v>10500</v>
      </c>
      <c r="O32" s="688">
        <f t="shared" si="0"/>
        <v>0</v>
      </c>
    </row>
    <row r="33" spans="1:15" ht="25.5" customHeight="1" outlineLevel="2" x14ac:dyDescent="0.2">
      <c r="A33" s="463" t="s">
        <v>75</v>
      </c>
      <c r="B33" s="463" t="s">
        <v>3652</v>
      </c>
      <c r="C33" s="463"/>
      <c r="D33" s="463" t="s">
        <v>77</v>
      </c>
      <c r="E33" s="463"/>
      <c r="F33" s="463" t="s">
        <v>3653</v>
      </c>
      <c r="G33" s="463" t="s">
        <v>81</v>
      </c>
      <c r="H33" s="585">
        <v>8888</v>
      </c>
      <c r="I33" s="585">
        <v>0</v>
      </c>
      <c r="J33" s="585"/>
      <c r="K33" s="585"/>
      <c r="L33" s="463" t="s">
        <v>3654</v>
      </c>
      <c r="M33" s="463"/>
      <c r="N33" s="687">
        <f t="shared" si="1"/>
        <v>8888</v>
      </c>
      <c r="O33" s="688">
        <f t="shared" si="0"/>
        <v>0</v>
      </c>
    </row>
    <row r="34" spans="1:15" ht="25.5" customHeight="1" outlineLevel="2" x14ac:dyDescent="0.2">
      <c r="A34" s="463" t="s">
        <v>75</v>
      </c>
      <c r="B34" s="463" t="s">
        <v>3655</v>
      </c>
      <c r="C34" s="463"/>
      <c r="D34" s="463" t="s">
        <v>77</v>
      </c>
      <c r="E34" s="463"/>
      <c r="F34" s="463" t="s">
        <v>3656</v>
      </c>
      <c r="G34" s="463" t="s">
        <v>182</v>
      </c>
      <c r="H34" s="585">
        <v>15996</v>
      </c>
      <c r="I34" s="585">
        <v>0</v>
      </c>
      <c r="J34" s="585"/>
      <c r="K34" s="585"/>
      <c r="L34" s="463" t="s">
        <v>3657</v>
      </c>
      <c r="M34" s="463"/>
      <c r="N34" s="687">
        <f t="shared" si="1"/>
        <v>15996</v>
      </c>
      <c r="O34" s="688">
        <f t="shared" si="0"/>
        <v>0</v>
      </c>
    </row>
    <row r="35" spans="1:15" ht="25.5" customHeight="1" outlineLevel="2" x14ac:dyDescent="0.2">
      <c r="A35" s="463" t="s">
        <v>75</v>
      </c>
      <c r="B35" s="463" t="s">
        <v>3658</v>
      </c>
      <c r="C35" s="463"/>
      <c r="D35" s="463" t="s">
        <v>77</v>
      </c>
      <c r="E35" s="463"/>
      <c r="F35" s="463" t="s">
        <v>3659</v>
      </c>
      <c r="G35" s="463" t="s">
        <v>182</v>
      </c>
      <c r="H35" s="585">
        <v>15996</v>
      </c>
      <c r="I35" s="585">
        <v>0</v>
      </c>
      <c r="J35" s="585"/>
      <c r="K35" s="585"/>
      <c r="L35" s="463" t="s">
        <v>3657</v>
      </c>
      <c r="M35" s="463"/>
      <c r="N35" s="687">
        <f t="shared" si="1"/>
        <v>15996</v>
      </c>
      <c r="O35" s="688">
        <f t="shared" si="0"/>
        <v>0</v>
      </c>
    </row>
    <row r="36" spans="1:15" ht="25.5" customHeight="1" outlineLevel="2" x14ac:dyDescent="0.2">
      <c r="A36" s="463" t="s">
        <v>75</v>
      </c>
      <c r="B36" s="463" t="s">
        <v>3660</v>
      </c>
      <c r="C36" s="463"/>
      <c r="D36" s="463" t="s">
        <v>77</v>
      </c>
      <c r="E36" s="463"/>
      <c r="F36" s="463" t="s">
        <v>3661</v>
      </c>
      <c r="G36" s="463" t="s">
        <v>182</v>
      </c>
      <c r="H36" s="585">
        <v>22608</v>
      </c>
      <c r="I36" s="585">
        <v>0</v>
      </c>
      <c r="J36" s="585"/>
      <c r="K36" s="585"/>
      <c r="L36" s="463" t="s">
        <v>3662</v>
      </c>
      <c r="M36" s="463"/>
      <c r="N36" s="687">
        <f t="shared" si="1"/>
        <v>22608</v>
      </c>
      <c r="O36" s="688">
        <f t="shared" si="0"/>
        <v>0</v>
      </c>
    </row>
    <row r="37" spans="1:15" ht="25.5" customHeight="1" outlineLevel="2" x14ac:dyDescent="0.2">
      <c r="A37" s="463" t="s">
        <v>75</v>
      </c>
      <c r="B37" s="463" t="s">
        <v>3663</v>
      </c>
      <c r="C37" s="463"/>
      <c r="D37" s="463" t="s">
        <v>77</v>
      </c>
      <c r="E37" s="463"/>
      <c r="F37" s="463" t="s">
        <v>3664</v>
      </c>
      <c r="G37" s="463" t="s">
        <v>3665</v>
      </c>
      <c r="H37" s="585">
        <v>7000</v>
      </c>
      <c r="I37" s="585">
        <v>0</v>
      </c>
      <c r="J37" s="585"/>
      <c r="K37" s="585"/>
      <c r="L37" s="463" t="s">
        <v>3666</v>
      </c>
      <c r="M37" s="463"/>
      <c r="N37" s="687">
        <f t="shared" si="1"/>
        <v>7000</v>
      </c>
      <c r="O37" s="688">
        <f t="shared" si="0"/>
        <v>0</v>
      </c>
    </row>
    <row r="38" spans="1:15" ht="25.5" customHeight="1" outlineLevel="2" x14ac:dyDescent="0.2">
      <c r="A38" s="463" t="s">
        <v>75</v>
      </c>
      <c r="B38" s="463" t="s">
        <v>3667</v>
      </c>
      <c r="C38" s="463"/>
      <c r="D38" s="463" t="s">
        <v>77</v>
      </c>
      <c r="E38" s="463"/>
      <c r="F38" s="463" t="s">
        <v>3668</v>
      </c>
      <c r="G38" s="463" t="s">
        <v>2701</v>
      </c>
      <c r="H38" s="585">
        <v>8000</v>
      </c>
      <c r="I38" s="585">
        <v>0</v>
      </c>
      <c r="J38" s="585"/>
      <c r="K38" s="585"/>
      <c r="L38" s="463" t="s">
        <v>3669</v>
      </c>
      <c r="M38" s="463"/>
      <c r="N38" s="687">
        <f t="shared" si="1"/>
        <v>8000</v>
      </c>
      <c r="O38" s="688">
        <f t="shared" si="0"/>
        <v>0</v>
      </c>
    </row>
    <row r="39" spans="1:15" ht="38.25" customHeight="1" outlineLevel="2" x14ac:dyDescent="0.2">
      <c r="A39" s="463" t="s">
        <v>75</v>
      </c>
      <c r="B39" s="463" t="s">
        <v>3670</v>
      </c>
      <c r="C39" s="463"/>
      <c r="D39" s="463" t="s">
        <v>77</v>
      </c>
      <c r="E39" s="463"/>
      <c r="F39" s="463" t="s">
        <v>3671</v>
      </c>
      <c r="G39" s="463" t="s">
        <v>130</v>
      </c>
      <c r="H39" s="585">
        <v>10000</v>
      </c>
      <c r="I39" s="585">
        <v>0</v>
      </c>
      <c r="J39" s="585"/>
      <c r="K39" s="585"/>
      <c r="L39" s="463" t="s">
        <v>3672</v>
      </c>
      <c r="M39" s="463"/>
      <c r="N39" s="687">
        <f t="shared" si="1"/>
        <v>10000</v>
      </c>
      <c r="O39" s="688">
        <f t="shared" si="0"/>
        <v>0</v>
      </c>
    </row>
    <row r="40" spans="1:15" ht="38.25" customHeight="1" outlineLevel="2" x14ac:dyDescent="0.2">
      <c r="A40" s="463" t="s">
        <v>75</v>
      </c>
      <c r="B40" s="463" t="s">
        <v>3673</v>
      </c>
      <c r="C40" s="463"/>
      <c r="D40" s="463" t="s">
        <v>77</v>
      </c>
      <c r="E40" s="463"/>
      <c r="F40" s="463" t="s">
        <v>3674</v>
      </c>
      <c r="G40" s="463" t="s">
        <v>1409</v>
      </c>
      <c r="H40" s="585">
        <v>27500</v>
      </c>
      <c r="I40" s="585">
        <v>0</v>
      </c>
      <c r="J40" s="585"/>
      <c r="K40" s="585"/>
      <c r="L40" s="463" t="s">
        <v>3675</v>
      </c>
      <c r="M40" s="463"/>
      <c r="N40" s="687">
        <f t="shared" si="1"/>
        <v>27500</v>
      </c>
      <c r="O40" s="688">
        <f t="shared" si="0"/>
        <v>0</v>
      </c>
    </row>
    <row r="41" spans="1:15" ht="25.5" customHeight="1" outlineLevel="2" x14ac:dyDescent="0.2">
      <c r="A41" s="463" t="s">
        <v>75</v>
      </c>
      <c r="B41" s="463" t="s">
        <v>3676</v>
      </c>
      <c r="C41" s="463"/>
      <c r="D41" s="463" t="s">
        <v>77</v>
      </c>
      <c r="E41" s="463"/>
      <c r="F41" s="463" t="s">
        <v>3677</v>
      </c>
      <c r="G41" s="463" t="s">
        <v>204</v>
      </c>
      <c r="H41" s="585">
        <v>15950</v>
      </c>
      <c r="I41" s="585">
        <v>0</v>
      </c>
      <c r="J41" s="585"/>
      <c r="K41" s="585"/>
      <c r="L41" s="463" t="s">
        <v>3678</v>
      </c>
      <c r="M41" s="463"/>
      <c r="N41" s="687">
        <f t="shared" si="1"/>
        <v>15950</v>
      </c>
      <c r="O41" s="688">
        <f t="shared" si="0"/>
        <v>0</v>
      </c>
    </row>
    <row r="42" spans="1:15" ht="38.25" customHeight="1" outlineLevel="2" x14ac:dyDescent="0.2">
      <c r="A42" s="463" t="s">
        <v>75</v>
      </c>
      <c r="B42" s="463" t="s">
        <v>3679</v>
      </c>
      <c r="C42" s="463"/>
      <c r="D42" s="463" t="s">
        <v>77</v>
      </c>
      <c r="E42" s="463"/>
      <c r="F42" s="463" t="s">
        <v>3680</v>
      </c>
      <c r="G42" s="463" t="s">
        <v>72</v>
      </c>
      <c r="H42" s="585">
        <v>16000</v>
      </c>
      <c r="I42" s="585">
        <v>0</v>
      </c>
      <c r="J42" s="585"/>
      <c r="K42" s="585"/>
      <c r="L42" s="463" t="s">
        <v>3681</v>
      </c>
      <c r="M42" s="463"/>
      <c r="N42" s="687">
        <f t="shared" si="1"/>
        <v>16000</v>
      </c>
      <c r="O42" s="688">
        <f t="shared" si="0"/>
        <v>0</v>
      </c>
    </row>
    <row r="43" spans="1:15" ht="25.5" customHeight="1" outlineLevel="2" x14ac:dyDescent="0.2">
      <c r="A43" s="463" t="s">
        <v>75</v>
      </c>
      <c r="B43" s="463" t="s">
        <v>3682</v>
      </c>
      <c r="C43" s="463"/>
      <c r="D43" s="463" t="s">
        <v>77</v>
      </c>
      <c r="E43" s="463"/>
      <c r="F43" s="463" t="s">
        <v>3683</v>
      </c>
      <c r="G43" s="463" t="s">
        <v>72</v>
      </c>
      <c r="H43" s="585">
        <v>21000</v>
      </c>
      <c r="I43" s="585">
        <v>0</v>
      </c>
      <c r="J43" s="585"/>
      <c r="K43" s="585"/>
      <c r="L43" s="463" t="s">
        <v>3684</v>
      </c>
      <c r="M43" s="463"/>
      <c r="N43" s="687">
        <f t="shared" si="1"/>
        <v>21000</v>
      </c>
      <c r="O43" s="688">
        <f t="shared" si="0"/>
        <v>0</v>
      </c>
    </row>
    <row r="44" spans="1:15" ht="25.5" customHeight="1" outlineLevel="2" x14ac:dyDescent="0.2">
      <c r="A44" s="463" t="s">
        <v>75</v>
      </c>
      <c r="B44" s="463" t="s">
        <v>3685</v>
      </c>
      <c r="C44" s="463"/>
      <c r="D44" s="463" t="s">
        <v>77</v>
      </c>
      <c r="E44" s="463"/>
      <c r="F44" s="463" t="s">
        <v>3686</v>
      </c>
      <c r="G44" s="463" t="s">
        <v>72</v>
      </c>
      <c r="H44" s="585">
        <v>10000</v>
      </c>
      <c r="I44" s="585">
        <v>0</v>
      </c>
      <c r="J44" s="585"/>
      <c r="K44" s="585"/>
      <c r="L44" s="463" t="s">
        <v>3687</v>
      </c>
      <c r="M44" s="463"/>
      <c r="N44" s="687">
        <f t="shared" si="1"/>
        <v>10000</v>
      </c>
      <c r="O44" s="688">
        <f t="shared" si="0"/>
        <v>0</v>
      </c>
    </row>
    <row r="45" spans="1:15" ht="25.5" customHeight="1" outlineLevel="2" x14ac:dyDescent="0.2">
      <c r="A45" s="463" t="s">
        <v>75</v>
      </c>
      <c r="B45" s="463" t="s">
        <v>3688</v>
      </c>
      <c r="C45" s="463"/>
      <c r="D45" s="463" t="s">
        <v>77</v>
      </c>
      <c r="E45" s="463"/>
      <c r="F45" s="463" t="s">
        <v>3689</v>
      </c>
      <c r="G45" s="463" t="s">
        <v>72</v>
      </c>
      <c r="H45" s="585">
        <v>6000</v>
      </c>
      <c r="I45" s="585">
        <v>0</v>
      </c>
      <c r="J45" s="585"/>
      <c r="K45" s="585"/>
      <c r="L45" s="463" t="s">
        <v>3687</v>
      </c>
      <c r="M45" s="463"/>
      <c r="N45" s="687">
        <f t="shared" si="1"/>
        <v>6000</v>
      </c>
      <c r="O45" s="688">
        <f t="shared" si="0"/>
        <v>0</v>
      </c>
    </row>
    <row r="46" spans="1:15" ht="25.5" customHeight="1" outlineLevel="2" x14ac:dyDescent="0.2">
      <c r="A46" s="463" t="s">
        <v>75</v>
      </c>
      <c r="B46" s="463" t="s">
        <v>3690</v>
      </c>
      <c r="C46" s="463"/>
      <c r="D46" s="463" t="s">
        <v>77</v>
      </c>
      <c r="E46" s="463"/>
      <c r="F46" s="463" t="s">
        <v>3691</v>
      </c>
      <c r="G46" s="463" t="s">
        <v>2253</v>
      </c>
      <c r="H46" s="585">
        <v>23000</v>
      </c>
      <c r="I46" s="585">
        <v>0</v>
      </c>
      <c r="J46" s="585"/>
      <c r="K46" s="585"/>
      <c r="L46" s="463" t="s">
        <v>3692</v>
      </c>
      <c r="M46" s="463"/>
      <c r="N46" s="687">
        <f t="shared" si="1"/>
        <v>23000</v>
      </c>
      <c r="O46" s="688">
        <f t="shared" si="0"/>
        <v>0</v>
      </c>
    </row>
    <row r="47" spans="1:15" ht="25.5" customHeight="1" outlineLevel="2" x14ac:dyDescent="0.2">
      <c r="A47" s="463" t="s">
        <v>75</v>
      </c>
      <c r="B47" s="463" t="s">
        <v>3693</v>
      </c>
      <c r="C47" s="463"/>
      <c r="D47" s="463" t="s">
        <v>77</v>
      </c>
      <c r="E47" s="463"/>
      <c r="F47" s="463" t="s">
        <v>3694</v>
      </c>
      <c r="G47" s="463"/>
      <c r="H47" s="585">
        <v>8000</v>
      </c>
      <c r="I47" s="585">
        <v>0</v>
      </c>
      <c r="J47" s="585"/>
      <c r="K47" s="585"/>
      <c r="L47" s="463" t="s">
        <v>3695</v>
      </c>
      <c r="M47" s="463"/>
      <c r="N47" s="687">
        <f t="shared" si="1"/>
        <v>8000</v>
      </c>
      <c r="O47" s="688">
        <f t="shared" si="0"/>
        <v>0</v>
      </c>
    </row>
    <row r="48" spans="1:15" ht="25.5" customHeight="1" outlineLevel="2" x14ac:dyDescent="0.2">
      <c r="A48" s="463" t="s">
        <v>75</v>
      </c>
      <c r="B48" s="463" t="s">
        <v>3696</v>
      </c>
      <c r="C48" s="463"/>
      <c r="D48" s="463" t="s">
        <v>77</v>
      </c>
      <c r="E48" s="463"/>
      <c r="F48" s="463" t="s">
        <v>3697</v>
      </c>
      <c r="G48" s="463" t="s">
        <v>2355</v>
      </c>
      <c r="H48" s="585">
        <v>6517.06</v>
      </c>
      <c r="I48" s="585">
        <v>0</v>
      </c>
      <c r="J48" s="585"/>
      <c r="K48" s="585"/>
      <c r="L48" s="463" t="s">
        <v>3698</v>
      </c>
      <c r="M48" s="463"/>
      <c r="N48" s="687">
        <f t="shared" si="1"/>
        <v>6517.06</v>
      </c>
      <c r="O48" s="688">
        <f t="shared" si="0"/>
        <v>0</v>
      </c>
    </row>
    <row r="49" spans="1:20" ht="25.5" customHeight="1" outlineLevel="2" x14ac:dyDescent="0.2">
      <c r="A49" s="463" t="s">
        <v>75</v>
      </c>
      <c r="B49" s="463" t="s">
        <v>3699</v>
      </c>
      <c r="C49" s="463"/>
      <c r="D49" s="463" t="s">
        <v>77</v>
      </c>
      <c r="E49" s="463"/>
      <c r="F49" s="463" t="s">
        <v>3700</v>
      </c>
      <c r="G49" s="463" t="s">
        <v>2355</v>
      </c>
      <c r="H49" s="585">
        <v>9640.5400000000009</v>
      </c>
      <c r="I49" s="585">
        <v>0</v>
      </c>
      <c r="J49" s="585"/>
      <c r="K49" s="585"/>
      <c r="L49" s="463" t="s">
        <v>3701</v>
      </c>
      <c r="M49" s="463"/>
      <c r="N49" s="687">
        <f t="shared" si="1"/>
        <v>9640.5400000000009</v>
      </c>
      <c r="O49" s="688">
        <f t="shared" si="0"/>
        <v>0</v>
      </c>
    </row>
    <row r="50" spans="1:20" ht="25.5" customHeight="1" outlineLevel="2" x14ac:dyDescent="0.2">
      <c r="A50" s="463" t="s">
        <v>75</v>
      </c>
      <c r="B50" s="463" t="s">
        <v>3702</v>
      </c>
      <c r="C50" s="463"/>
      <c r="D50" s="463" t="s">
        <v>77</v>
      </c>
      <c r="E50" s="463"/>
      <c r="F50" s="463" t="s">
        <v>3703</v>
      </c>
      <c r="G50" s="463" t="s">
        <v>72</v>
      </c>
      <c r="H50" s="585">
        <v>7300</v>
      </c>
      <c r="I50" s="585">
        <v>0</v>
      </c>
      <c r="J50" s="585"/>
      <c r="K50" s="585"/>
      <c r="L50" s="463" t="s">
        <v>3704</v>
      </c>
      <c r="M50" s="463"/>
      <c r="N50" s="687">
        <f t="shared" si="1"/>
        <v>7300</v>
      </c>
      <c r="O50" s="688">
        <f t="shared" si="0"/>
        <v>0</v>
      </c>
    </row>
    <row r="51" spans="1:20" ht="38.25" customHeight="1" outlineLevel="2" x14ac:dyDescent="0.2">
      <c r="A51" s="463" t="s">
        <v>75</v>
      </c>
      <c r="B51" s="463" t="s">
        <v>3705</v>
      </c>
      <c r="C51" s="463"/>
      <c r="D51" s="463" t="s">
        <v>77</v>
      </c>
      <c r="E51" s="463"/>
      <c r="F51" s="463" t="s">
        <v>3706</v>
      </c>
      <c r="G51" s="463" t="s">
        <v>2253</v>
      </c>
      <c r="H51" s="585">
        <v>6500</v>
      </c>
      <c r="I51" s="585">
        <v>0</v>
      </c>
      <c r="J51" s="585"/>
      <c r="K51" s="585"/>
      <c r="L51" s="463" t="s">
        <v>3707</v>
      </c>
      <c r="M51" s="463"/>
      <c r="N51" s="687">
        <f t="shared" si="1"/>
        <v>6500</v>
      </c>
      <c r="O51" s="688">
        <f t="shared" si="0"/>
        <v>0</v>
      </c>
    </row>
    <row r="52" spans="1:20" ht="38.25" customHeight="1" outlineLevel="2" x14ac:dyDescent="0.2">
      <c r="A52" s="463" t="s">
        <v>75</v>
      </c>
      <c r="B52" s="463" t="s">
        <v>3708</v>
      </c>
      <c r="C52" s="463"/>
      <c r="D52" s="463" t="s">
        <v>77</v>
      </c>
      <c r="E52" s="463"/>
      <c r="F52" s="463" t="s">
        <v>3709</v>
      </c>
      <c r="G52" s="463" t="s">
        <v>72</v>
      </c>
      <c r="H52" s="585">
        <v>22000</v>
      </c>
      <c r="I52" s="585">
        <v>0</v>
      </c>
      <c r="J52" s="585"/>
      <c r="K52" s="585"/>
      <c r="L52" s="463" t="s">
        <v>3710</v>
      </c>
      <c r="M52" s="463"/>
      <c r="N52" s="687">
        <f t="shared" si="1"/>
        <v>22000</v>
      </c>
      <c r="O52" s="688">
        <f t="shared" si="0"/>
        <v>0</v>
      </c>
    </row>
    <row r="53" spans="1:20" ht="25.5" customHeight="1" outlineLevel="2" x14ac:dyDescent="0.2">
      <c r="A53" s="463" t="s">
        <v>75</v>
      </c>
      <c r="B53" s="463" t="s">
        <v>3711</v>
      </c>
      <c r="C53" s="463"/>
      <c r="D53" s="463" t="s">
        <v>77</v>
      </c>
      <c r="E53" s="463"/>
      <c r="F53" s="463" t="s">
        <v>3712</v>
      </c>
      <c r="G53" s="463" t="s">
        <v>153</v>
      </c>
      <c r="H53" s="585">
        <v>39000</v>
      </c>
      <c r="I53" s="585">
        <v>0</v>
      </c>
      <c r="J53" s="585"/>
      <c r="K53" s="585"/>
      <c r="L53" s="463" t="s">
        <v>3713</v>
      </c>
      <c r="M53" s="463"/>
      <c r="N53" s="687">
        <f t="shared" si="1"/>
        <v>39000</v>
      </c>
      <c r="O53" s="688">
        <f t="shared" si="0"/>
        <v>0</v>
      </c>
    </row>
    <row r="54" spans="1:20" ht="25.5" customHeight="1" outlineLevel="2" x14ac:dyDescent="0.2">
      <c r="A54" s="463" t="s">
        <v>75</v>
      </c>
      <c r="B54" s="463" t="s">
        <v>3714</v>
      </c>
      <c r="C54" s="463"/>
      <c r="D54" s="463" t="s">
        <v>77</v>
      </c>
      <c r="E54" s="463"/>
      <c r="F54" s="463" t="s">
        <v>3715</v>
      </c>
      <c r="G54" s="463" t="s">
        <v>79</v>
      </c>
      <c r="H54" s="585">
        <v>26700</v>
      </c>
      <c r="I54" s="585">
        <v>0</v>
      </c>
      <c r="J54" s="585"/>
      <c r="K54" s="585"/>
      <c r="L54" s="463" t="s">
        <v>3716</v>
      </c>
      <c r="M54" s="463"/>
      <c r="N54" s="687">
        <f t="shared" si="1"/>
        <v>26700</v>
      </c>
      <c r="O54" s="688">
        <f t="shared" si="0"/>
        <v>0</v>
      </c>
    </row>
    <row r="55" spans="1:20" ht="25.5" customHeight="1" outlineLevel="2" x14ac:dyDescent="0.2">
      <c r="A55" s="463" t="s">
        <v>75</v>
      </c>
      <c r="B55" s="463" t="s">
        <v>3717</v>
      </c>
      <c r="C55" s="463"/>
      <c r="D55" s="463" t="s">
        <v>77</v>
      </c>
      <c r="E55" s="463"/>
      <c r="F55" s="463" t="s">
        <v>3718</v>
      </c>
      <c r="G55" s="463" t="s">
        <v>72</v>
      </c>
      <c r="H55" s="585">
        <v>11000</v>
      </c>
      <c r="I55" s="585">
        <v>0</v>
      </c>
      <c r="J55" s="585"/>
      <c r="K55" s="585"/>
      <c r="L55" s="463" t="s">
        <v>3719</v>
      </c>
      <c r="M55" s="463"/>
      <c r="N55" s="687">
        <f t="shared" si="1"/>
        <v>11000</v>
      </c>
      <c r="O55" s="688">
        <f t="shared" si="0"/>
        <v>0</v>
      </c>
    </row>
    <row r="56" spans="1:20" ht="25.5" customHeight="1" outlineLevel="2" x14ac:dyDescent="0.2">
      <c r="A56" s="463" t="s">
        <v>75</v>
      </c>
      <c r="B56" s="463" t="s">
        <v>3720</v>
      </c>
      <c r="C56" s="463"/>
      <c r="D56" s="463" t="s">
        <v>77</v>
      </c>
      <c r="E56" s="463"/>
      <c r="F56" s="463" t="s">
        <v>3721</v>
      </c>
      <c r="G56" s="463" t="s">
        <v>1627</v>
      </c>
      <c r="H56" s="585">
        <v>17500</v>
      </c>
      <c r="I56" s="585">
        <v>0</v>
      </c>
      <c r="J56" s="585"/>
      <c r="K56" s="585"/>
      <c r="L56" s="463" t="s">
        <v>3722</v>
      </c>
      <c r="M56" s="463"/>
      <c r="N56" s="687">
        <f t="shared" si="1"/>
        <v>17500</v>
      </c>
      <c r="O56" s="688">
        <f t="shared" si="0"/>
        <v>0</v>
      </c>
    </row>
    <row r="57" spans="1:20" ht="25.5" customHeight="1" outlineLevel="2" x14ac:dyDescent="0.2">
      <c r="A57" s="463" t="s">
        <v>75</v>
      </c>
      <c r="B57" s="463" t="s">
        <v>3723</v>
      </c>
      <c r="C57" s="463"/>
      <c r="D57" s="463" t="s">
        <v>77</v>
      </c>
      <c r="E57" s="463"/>
      <c r="F57" s="463" t="s">
        <v>3724</v>
      </c>
      <c r="G57" s="463" t="s">
        <v>72</v>
      </c>
      <c r="H57" s="585">
        <v>3000</v>
      </c>
      <c r="I57" s="585">
        <v>0</v>
      </c>
      <c r="J57" s="585"/>
      <c r="K57" s="585"/>
      <c r="L57" s="463" t="s">
        <v>1563</v>
      </c>
      <c r="M57" s="463"/>
      <c r="N57" s="687">
        <f t="shared" si="1"/>
        <v>3000</v>
      </c>
      <c r="O57" s="688">
        <f t="shared" si="0"/>
        <v>0</v>
      </c>
    </row>
    <row r="58" spans="1:20" ht="25.5" customHeight="1" outlineLevel="2" x14ac:dyDescent="0.2">
      <c r="A58" s="463" t="s">
        <v>75</v>
      </c>
      <c r="B58" s="463" t="s">
        <v>3725</v>
      </c>
      <c r="C58" s="463"/>
      <c r="D58" s="463" t="s">
        <v>77</v>
      </c>
      <c r="E58" s="463"/>
      <c r="F58" s="463" t="s">
        <v>3726</v>
      </c>
      <c r="G58" s="463" t="s">
        <v>3727</v>
      </c>
      <c r="H58" s="585">
        <v>19000</v>
      </c>
      <c r="I58" s="585">
        <v>0</v>
      </c>
      <c r="J58" s="585"/>
      <c r="K58" s="585"/>
      <c r="L58" s="463" t="s">
        <v>3728</v>
      </c>
      <c r="M58" s="463"/>
      <c r="N58" s="687">
        <f t="shared" si="1"/>
        <v>19000</v>
      </c>
      <c r="O58" s="688">
        <f t="shared" si="0"/>
        <v>0</v>
      </c>
    </row>
    <row r="59" spans="1:20" ht="38.25" customHeight="1" outlineLevel="2" x14ac:dyDescent="0.2">
      <c r="A59" s="463" t="s">
        <v>75</v>
      </c>
      <c r="B59" s="463" t="s">
        <v>3729</v>
      </c>
      <c r="C59" s="463"/>
      <c r="D59" s="463" t="s">
        <v>77</v>
      </c>
      <c r="E59" s="463"/>
      <c r="F59" s="463" t="s">
        <v>3730</v>
      </c>
      <c r="G59" s="463" t="s">
        <v>72</v>
      </c>
      <c r="H59" s="585">
        <v>17000</v>
      </c>
      <c r="I59" s="585">
        <v>0</v>
      </c>
      <c r="J59" s="585"/>
      <c r="K59" s="585"/>
      <c r="L59" s="463" t="s">
        <v>3731</v>
      </c>
      <c r="M59" s="463"/>
      <c r="N59" s="687">
        <f t="shared" si="1"/>
        <v>17000</v>
      </c>
      <c r="O59" s="688">
        <f t="shared" si="0"/>
        <v>0</v>
      </c>
    </row>
    <row r="60" spans="1:20" ht="25.5" customHeight="1" outlineLevel="2" x14ac:dyDescent="0.2">
      <c r="A60" s="463" t="s">
        <v>75</v>
      </c>
      <c r="B60" s="463" t="s">
        <v>3732</v>
      </c>
      <c r="C60" s="463"/>
      <c r="D60" s="463" t="s">
        <v>77</v>
      </c>
      <c r="E60" s="463"/>
      <c r="F60" s="463" t="s">
        <v>3733</v>
      </c>
      <c r="G60" s="463" t="s">
        <v>153</v>
      </c>
      <c r="H60" s="585">
        <v>27963.84</v>
      </c>
      <c r="I60" s="585">
        <v>0</v>
      </c>
      <c r="J60" s="585"/>
      <c r="K60" s="585"/>
      <c r="L60" s="463" t="s">
        <v>3734</v>
      </c>
      <c r="M60" s="463"/>
      <c r="N60" s="687">
        <f t="shared" si="1"/>
        <v>27963.84</v>
      </c>
      <c r="O60" s="688">
        <f t="shared" si="0"/>
        <v>0</v>
      </c>
    </row>
    <row r="61" spans="1:20" ht="38.25" customHeight="1" outlineLevel="2" x14ac:dyDescent="0.2">
      <c r="A61" s="463" t="s">
        <v>75</v>
      </c>
      <c r="B61" s="463"/>
      <c r="C61" s="463"/>
      <c r="D61" s="463"/>
      <c r="E61" s="463"/>
      <c r="F61" s="463"/>
      <c r="G61" s="463"/>
      <c r="H61" s="585"/>
      <c r="I61" s="585"/>
      <c r="J61" s="585"/>
      <c r="K61" s="585"/>
      <c r="L61" s="463"/>
      <c r="M61" s="463"/>
      <c r="N61" s="687">
        <f t="shared" si="1"/>
        <v>0</v>
      </c>
      <c r="O61" s="688">
        <f t="shared" si="0"/>
        <v>0</v>
      </c>
    </row>
    <row r="62" spans="1:20" ht="38.25" customHeight="1" outlineLevel="1" x14ac:dyDescent="0.2">
      <c r="A62" s="586" t="s">
        <v>95</v>
      </c>
      <c r="B62" s="587">
        <f>COUNTA(B20:B60)</f>
        <v>41</v>
      </c>
      <c r="C62" s="587"/>
      <c r="D62" s="587"/>
      <c r="E62" s="587"/>
      <c r="F62" s="587"/>
      <c r="G62" s="587"/>
      <c r="H62" s="588">
        <f>SUBTOTAL(9,H20:H61)</f>
        <v>1215060.4400000002</v>
      </c>
      <c r="I62" s="588">
        <f>SUBTOTAL(9,I20:I61)</f>
        <v>8439.9599999999991</v>
      </c>
      <c r="J62" s="588">
        <f>SUBTOTAL(9,J20:J61)</f>
        <v>0</v>
      </c>
      <c r="K62" s="597">
        <f>SUBTOTAL(9,K20:K61)</f>
        <v>23158</v>
      </c>
      <c r="L62" s="587"/>
      <c r="M62" s="587"/>
      <c r="N62" s="692">
        <f>SUBTOTAL(9,N20:N61)</f>
        <v>1223500.4000000001</v>
      </c>
      <c r="O62" s="692">
        <f>SUBTOTAL(9,O20:O61)</f>
        <v>14718.04</v>
      </c>
    </row>
    <row r="63" spans="1:20" ht="38.25" customHeight="1" outlineLevel="2" x14ac:dyDescent="0.2">
      <c r="A63" s="463" t="s">
        <v>83</v>
      </c>
      <c r="B63" s="463" t="s">
        <v>3735</v>
      </c>
      <c r="C63" s="463"/>
      <c r="D63" s="463" t="s">
        <v>84</v>
      </c>
      <c r="E63" s="463"/>
      <c r="F63" s="463" t="s">
        <v>127</v>
      </c>
      <c r="G63" s="463" t="s">
        <v>3736</v>
      </c>
      <c r="H63" s="585"/>
      <c r="I63" s="585">
        <v>245170.17</v>
      </c>
      <c r="J63" s="585"/>
      <c r="K63" s="585">
        <v>869972.28</v>
      </c>
      <c r="L63" s="463" t="s">
        <v>3737</v>
      </c>
      <c r="M63" s="463" t="s">
        <v>3384</v>
      </c>
      <c r="N63" s="687">
        <f t="shared" si="1"/>
        <v>245170.17</v>
      </c>
      <c r="O63" s="688">
        <f t="shared" si="0"/>
        <v>624802.11</v>
      </c>
      <c r="Q63" s="703" t="s">
        <v>3808</v>
      </c>
      <c r="R63" s="703" t="s">
        <v>2993</v>
      </c>
      <c r="S63" s="703" t="s">
        <v>3807</v>
      </c>
      <c r="T63" s="703" t="s">
        <v>109</v>
      </c>
    </row>
    <row r="64" spans="1:20" ht="38.25" customHeight="1" outlineLevel="2" x14ac:dyDescent="0.2">
      <c r="A64" s="463" t="s">
        <v>83</v>
      </c>
      <c r="B64" s="463" t="s">
        <v>3738</v>
      </c>
      <c r="C64" s="463"/>
      <c r="D64" s="463" t="s">
        <v>84</v>
      </c>
      <c r="E64" s="463"/>
      <c r="F64" s="463" t="s">
        <v>127</v>
      </c>
      <c r="G64" s="463" t="s">
        <v>3739</v>
      </c>
      <c r="H64" s="585"/>
      <c r="I64" s="585">
        <v>195630.95</v>
      </c>
      <c r="J64" s="585"/>
      <c r="K64" s="585">
        <v>700261.54</v>
      </c>
      <c r="L64" s="463" t="s">
        <v>3740</v>
      </c>
      <c r="M64" s="463" t="s">
        <v>3384</v>
      </c>
      <c r="N64" s="687">
        <f t="shared" si="1"/>
        <v>195630.95</v>
      </c>
      <c r="O64" s="688">
        <f t="shared" si="0"/>
        <v>504630.59</v>
      </c>
      <c r="Q64" s="16" t="s">
        <v>1908</v>
      </c>
      <c r="R64" s="16">
        <v>10</v>
      </c>
      <c r="S64" s="16">
        <v>10</v>
      </c>
      <c r="T64" s="312" cm="1">
        <f t="array" ref="T64">SUM(N63:N67+N69:N73)</f>
        <v>1340297.4200000002</v>
      </c>
    </row>
    <row r="65" spans="1:20" ht="38.25" customHeight="1" outlineLevel="2" x14ac:dyDescent="0.2">
      <c r="A65" s="463" t="s">
        <v>83</v>
      </c>
      <c r="B65" s="463" t="s">
        <v>3741</v>
      </c>
      <c r="C65" s="463"/>
      <c r="D65" s="463" t="s">
        <v>84</v>
      </c>
      <c r="E65" s="463"/>
      <c r="F65" s="463" t="s">
        <v>3742</v>
      </c>
      <c r="G65" s="463" t="s">
        <v>338</v>
      </c>
      <c r="H65" s="585"/>
      <c r="I65" s="585">
        <v>133154.6</v>
      </c>
      <c r="J65" s="585"/>
      <c r="K65" s="585">
        <v>478508.34</v>
      </c>
      <c r="L65" s="463" t="s">
        <v>3743</v>
      </c>
      <c r="M65" s="463" t="s">
        <v>3384</v>
      </c>
      <c r="N65" s="687">
        <f t="shared" si="1"/>
        <v>133154.6</v>
      </c>
      <c r="O65" s="688">
        <f t="shared" si="0"/>
        <v>345353.74</v>
      </c>
      <c r="Q65" s="16" t="s">
        <v>102</v>
      </c>
      <c r="R65" s="16">
        <v>1</v>
      </c>
      <c r="S65" s="16">
        <v>1</v>
      </c>
      <c r="T65" s="312">
        <f>N68</f>
        <v>52601.2</v>
      </c>
    </row>
    <row r="66" spans="1:20" ht="38.25" customHeight="1" outlineLevel="2" x14ac:dyDescent="0.2">
      <c r="A66" s="463" t="s">
        <v>83</v>
      </c>
      <c r="B66" s="463" t="s">
        <v>3744</v>
      </c>
      <c r="C66" s="463"/>
      <c r="D66" s="463" t="s">
        <v>84</v>
      </c>
      <c r="E66" s="463"/>
      <c r="F66" s="463" t="s">
        <v>127</v>
      </c>
      <c r="G66" s="463" t="s">
        <v>85</v>
      </c>
      <c r="H66" s="585"/>
      <c r="I66" s="585">
        <v>110344.14</v>
      </c>
      <c r="J66" s="585"/>
      <c r="K66" s="585">
        <v>391518</v>
      </c>
      <c r="L66" s="463" t="s">
        <v>3745</v>
      </c>
      <c r="M66" s="463" t="s">
        <v>3384</v>
      </c>
      <c r="N66" s="687">
        <f t="shared" si="1"/>
        <v>110344.14</v>
      </c>
      <c r="O66" s="688">
        <f t="shared" si="0"/>
        <v>281173.86</v>
      </c>
      <c r="Q66" s="16" t="s">
        <v>3804</v>
      </c>
      <c r="R66" s="16">
        <v>2</v>
      </c>
      <c r="S66" s="16">
        <v>2</v>
      </c>
      <c r="T66" s="312">
        <f>SUM(N74:N75)</f>
        <v>163203.9</v>
      </c>
    </row>
    <row r="67" spans="1:20" ht="38.25" customHeight="1" outlineLevel="2" x14ac:dyDescent="0.2">
      <c r="A67" s="463" t="s">
        <v>83</v>
      </c>
      <c r="B67" s="463" t="s">
        <v>3746</v>
      </c>
      <c r="C67" s="463"/>
      <c r="D67" s="463" t="s">
        <v>84</v>
      </c>
      <c r="E67" s="463"/>
      <c r="F67" s="463" t="s">
        <v>127</v>
      </c>
      <c r="G67" s="463" t="s">
        <v>3275</v>
      </c>
      <c r="H67" s="585"/>
      <c r="I67" s="585">
        <v>66214.7</v>
      </c>
      <c r="J67" s="585"/>
      <c r="K67" s="585">
        <v>237820.74</v>
      </c>
      <c r="L67" s="463" t="s">
        <v>3747</v>
      </c>
      <c r="M67" s="463" t="s">
        <v>3384</v>
      </c>
      <c r="N67" s="687">
        <f t="shared" si="1"/>
        <v>66214.7</v>
      </c>
      <c r="O67" s="688">
        <f t="shared" si="0"/>
        <v>171606.03999999998</v>
      </c>
      <c r="Q67" s="16" t="s">
        <v>38</v>
      </c>
      <c r="R67" s="16">
        <v>10</v>
      </c>
      <c r="S67" s="16">
        <v>10</v>
      </c>
      <c r="T67" s="312">
        <f>SUM(N76:N85)</f>
        <v>838299.58</v>
      </c>
    </row>
    <row r="68" spans="1:20" ht="38.25" customHeight="1" outlineLevel="2" x14ac:dyDescent="0.2">
      <c r="A68" s="463" t="s">
        <v>83</v>
      </c>
      <c r="B68" s="463" t="s">
        <v>3748</v>
      </c>
      <c r="C68" s="463"/>
      <c r="D68" s="463" t="s">
        <v>84</v>
      </c>
      <c r="E68" s="465" t="s">
        <v>102</v>
      </c>
      <c r="F68" s="463" t="s">
        <v>3749</v>
      </c>
      <c r="G68" s="463" t="s">
        <v>3055</v>
      </c>
      <c r="H68" s="585"/>
      <c r="I68" s="585">
        <v>52601.2</v>
      </c>
      <c r="J68" s="585"/>
      <c r="K68" s="585">
        <v>190241.42</v>
      </c>
      <c r="L68" s="463" t="s">
        <v>3750</v>
      </c>
      <c r="M68" s="463" t="s">
        <v>3800</v>
      </c>
      <c r="N68" s="687">
        <f t="shared" si="1"/>
        <v>52601.2</v>
      </c>
      <c r="O68" s="688">
        <f t="shared" si="0"/>
        <v>137640.22000000003</v>
      </c>
    </row>
    <row r="69" spans="1:20" ht="38.25" customHeight="1" outlineLevel="2" x14ac:dyDescent="0.2">
      <c r="A69" s="463" t="s">
        <v>83</v>
      </c>
      <c r="B69" s="463" t="s">
        <v>3751</v>
      </c>
      <c r="C69" s="463"/>
      <c r="D69" s="463" t="s">
        <v>84</v>
      </c>
      <c r="E69" s="463"/>
      <c r="F69" s="463" t="s">
        <v>3752</v>
      </c>
      <c r="G69" s="463" t="s">
        <v>3753</v>
      </c>
      <c r="H69" s="585"/>
      <c r="I69" s="585">
        <v>117567.8</v>
      </c>
      <c r="J69" s="585"/>
      <c r="K69" s="585">
        <v>418020.33</v>
      </c>
      <c r="L69" s="463" t="s">
        <v>3754</v>
      </c>
      <c r="M69" s="463" t="s">
        <v>3384</v>
      </c>
      <c r="N69" s="687">
        <f t="shared" si="1"/>
        <v>117567.8</v>
      </c>
      <c r="O69" s="688">
        <f t="shared" ref="O69:O91" si="2">IF((J69+K69)&gt;0,(J69+K69)-N69,0)</f>
        <v>300452.53000000003</v>
      </c>
    </row>
    <row r="70" spans="1:20" ht="38.25" customHeight="1" outlineLevel="2" x14ac:dyDescent="0.2">
      <c r="A70" s="463" t="s">
        <v>83</v>
      </c>
      <c r="B70" s="463" t="s">
        <v>3755</v>
      </c>
      <c r="C70" s="463"/>
      <c r="D70" s="463" t="s">
        <v>84</v>
      </c>
      <c r="E70" s="463"/>
      <c r="F70" s="463" t="s">
        <v>127</v>
      </c>
      <c r="G70" s="463" t="s">
        <v>159</v>
      </c>
      <c r="H70" s="585"/>
      <c r="I70" s="585">
        <v>149567.75</v>
      </c>
      <c r="J70" s="585"/>
      <c r="K70" s="585">
        <v>535136.31000000006</v>
      </c>
      <c r="L70" s="463" t="s">
        <v>3756</v>
      </c>
      <c r="M70" s="463" t="s">
        <v>3384</v>
      </c>
      <c r="N70" s="687">
        <f t="shared" ref="N70:N91" si="3">SUM(H70:I70)</f>
        <v>149567.75</v>
      </c>
      <c r="O70" s="688">
        <f t="shared" si="2"/>
        <v>385568.56000000006</v>
      </c>
    </row>
    <row r="71" spans="1:20" ht="38.25" customHeight="1" outlineLevel="2" x14ac:dyDescent="0.2">
      <c r="A71" s="463" t="s">
        <v>83</v>
      </c>
      <c r="B71" s="463" t="s">
        <v>3757</v>
      </c>
      <c r="C71" s="463"/>
      <c r="D71" s="463" t="s">
        <v>84</v>
      </c>
      <c r="E71" s="463"/>
      <c r="F71" s="463" t="s">
        <v>127</v>
      </c>
      <c r="G71" s="463" t="s">
        <v>3275</v>
      </c>
      <c r="H71" s="585"/>
      <c r="I71" s="585">
        <v>72077.36</v>
      </c>
      <c r="J71" s="585"/>
      <c r="K71" s="585">
        <v>257194.98</v>
      </c>
      <c r="L71" s="463" t="s">
        <v>3758</v>
      </c>
      <c r="M71" s="463" t="s">
        <v>3384</v>
      </c>
      <c r="N71" s="687">
        <f t="shared" si="3"/>
        <v>72077.36</v>
      </c>
      <c r="O71" s="688">
        <f t="shared" si="2"/>
        <v>185117.62</v>
      </c>
    </row>
    <row r="72" spans="1:20" ht="38.25" customHeight="1" outlineLevel="2" x14ac:dyDescent="0.2">
      <c r="A72" s="463" t="s">
        <v>83</v>
      </c>
      <c r="B72" s="463" t="s">
        <v>3759</v>
      </c>
      <c r="C72" s="463"/>
      <c r="D72" s="463" t="s">
        <v>84</v>
      </c>
      <c r="E72" s="463"/>
      <c r="F72" s="463" t="s">
        <v>127</v>
      </c>
      <c r="G72" s="463" t="s">
        <v>129</v>
      </c>
      <c r="H72" s="585"/>
      <c r="I72" s="585">
        <v>71429.95</v>
      </c>
      <c r="J72" s="585"/>
      <c r="K72" s="585">
        <v>257194.76</v>
      </c>
      <c r="L72" s="463" t="s">
        <v>3760</v>
      </c>
      <c r="M72" s="463" t="s">
        <v>3384</v>
      </c>
      <c r="N72" s="687">
        <f t="shared" si="3"/>
        <v>71429.95</v>
      </c>
      <c r="O72" s="688">
        <f t="shared" si="2"/>
        <v>185764.81</v>
      </c>
    </row>
    <row r="73" spans="1:20" ht="38.25" customHeight="1" outlineLevel="2" x14ac:dyDescent="0.2">
      <c r="A73" s="463" t="s">
        <v>83</v>
      </c>
      <c r="B73" s="463" t="s">
        <v>3761</v>
      </c>
      <c r="C73" s="463"/>
      <c r="D73" s="463" t="s">
        <v>87</v>
      </c>
      <c r="E73" s="463"/>
      <c r="F73" s="463" t="s">
        <v>127</v>
      </c>
      <c r="G73" s="463" t="s">
        <v>69</v>
      </c>
      <c r="H73" s="585"/>
      <c r="I73" s="585">
        <v>179140</v>
      </c>
      <c r="J73" s="585"/>
      <c r="K73" s="585">
        <v>642265.01</v>
      </c>
      <c r="L73" s="463" t="s">
        <v>3762</v>
      </c>
      <c r="M73" s="463" t="s">
        <v>3384</v>
      </c>
      <c r="N73" s="687">
        <f t="shared" si="3"/>
        <v>179140</v>
      </c>
      <c r="O73" s="688">
        <f t="shared" si="2"/>
        <v>463125.01</v>
      </c>
    </row>
    <row r="74" spans="1:20" ht="38.25" customHeight="1" outlineLevel="2" x14ac:dyDescent="0.2">
      <c r="A74" s="463" t="s">
        <v>83</v>
      </c>
      <c r="B74" s="463" t="s">
        <v>3763</v>
      </c>
      <c r="C74" s="463"/>
      <c r="D74" s="463" t="s">
        <v>87</v>
      </c>
      <c r="E74" s="463"/>
      <c r="F74" s="463" t="s">
        <v>170</v>
      </c>
      <c r="G74" s="463" t="s">
        <v>86</v>
      </c>
      <c r="H74" s="585"/>
      <c r="I74" s="585">
        <v>81601.95</v>
      </c>
      <c r="J74" s="585"/>
      <c r="K74" s="585">
        <v>293614.28999999998</v>
      </c>
      <c r="L74" s="463" t="s">
        <v>3764</v>
      </c>
      <c r="M74" s="463" t="s">
        <v>3801</v>
      </c>
      <c r="N74" s="687">
        <f t="shared" si="3"/>
        <v>81601.95</v>
      </c>
      <c r="O74" s="688">
        <f t="shared" si="2"/>
        <v>212012.33999999997</v>
      </c>
    </row>
    <row r="75" spans="1:20" ht="38.25" customHeight="1" outlineLevel="2" x14ac:dyDescent="0.2">
      <c r="A75" s="463" t="s">
        <v>83</v>
      </c>
      <c r="B75" s="463" t="s">
        <v>3765</v>
      </c>
      <c r="C75" s="463"/>
      <c r="D75" s="463" t="s">
        <v>87</v>
      </c>
      <c r="E75" s="463"/>
      <c r="F75" s="463" t="s">
        <v>170</v>
      </c>
      <c r="G75" s="463" t="s">
        <v>86</v>
      </c>
      <c r="H75" s="585"/>
      <c r="I75" s="585">
        <v>81601.95</v>
      </c>
      <c r="J75" s="585"/>
      <c r="K75" s="585">
        <v>293614.28999999998</v>
      </c>
      <c r="L75" s="463" t="s">
        <v>3766</v>
      </c>
      <c r="M75" s="463" t="s">
        <v>3801</v>
      </c>
      <c r="N75" s="687">
        <f t="shared" si="3"/>
        <v>81601.95</v>
      </c>
      <c r="O75" s="688">
        <f t="shared" si="2"/>
        <v>212012.33999999997</v>
      </c>
    </row>
    <row r="76" spans="1:20" ht="38.25" customHeight="1" outlineLevel="2" x14ac:dyDescent="0.2">
      <c r="A76" s="463" t="s">
        <v>83</v>
      </c>
      <c r="B76" s="463" t="s">
        <v>3767</v>
      </c>
      <c r="C76" s="463"/>
      <c r="D76" s="463" t="s">
        <v>87</v>
      </c>
      <c r="E76" s="465" t="s">
        <v>162</v>
      </c>
      <c r="F76" s="463" t="s">
        <v>169</v>
      </c>
      <c r="G76" s="463" t="s">
        <v>85</v>
      </c>
      <c r="H76" s="585"/>
      <c r="I76" s="585">
        <v>72314.09</v>
      </c>
      <c r="J76" s="585"/>
      <c r="K76" s="585">
        <v>267838.44</v>
      </c>
      <c r="L76" s="463" t="s">
        <v>3768</v>
      </c>
      <c r="M76" s="463" t="s">
        <v>3802</v>
      </c>
      <c r="N76" s="687">
        <f t="shared" si="3"/>
        <v>72314.09</v>
      </c>
      <c r="O76" s="688">
        <f t="shared" si="2"/>
        <v>195524.35</v>
      </c>
    </row>
    <row r="77" spans="1:20" ht="38.25" customHeight="1" outlineLevel="2" x14ac:dyDescent="0.2">
      <c r="A77" s="463" t="s">
        <v>83</v>
      </c>
      <c r="B77" s="463" t="s">
        <v>3769</v>
      </c>
      <c r="C77" s="463"/>
      <c r="D77" s="463" t="s">
        <v>87</v>
      </c>
      <c r="E77" s="465" t="s">
        <v>162</v>
      </c>
      <c r="F77" s="463" t="s">
        <v>169</v>
      </c>
      <c r="G77" s="463" t="s">
        <v>85</v>
      </c>
      <c r="H77" s="585"/>
      <c r="I77" s="585">
        <v>70952.5</v>
      </c>
      <c r="J77" s="585"/>
      <c r="K77" s="585">
        <v>262881.90000000002</v>
      </c>
      <c r="L77" s="463" t="s">
        <v>3770</v>
      </c>
      <c r="M77" s="463" t="s">
        <v>3802</v>
      </c>
      <c r="N77" s="687">
        <f t="shared" si="3"/>
        <v>70952.5</v>
      </c>
      <c r="O77" s="688">
        <f t="shared" si="2"/>
        <v>191929.40000000002</v>
      </c>
    </row>
    <row r="78" spans="1:20" ht="38.25" customHeight="1" outlineLevel="2" x14ac:dyDescent="0.2">
      <c r="A78" s="463" t="s">
        <v>83</v>
      </c>
      <c r="B78" s="463" t="s">
        <v>3771</v>
      </c>
      <c r="C78" s="463"/>
      <c r="D78" s="463" t="s">
        <v>87</v>
      </c>
      <c r="E78" s="465" t="s">
        <v>162</v>
      </c>
      <c r="F78" s="463" t="s">
        <v>169</v>
      </c>
      <c r="G78" s="463" t="s">
        <v>85</v>
      </c>
      <c r="H78" s="585"/>
      <c r="I78" s="585">
        <v>70952.5</v>
      </c>
      <c r="J78" s="585"/>
      <c r="K78" s="585">
        <v>262881.90000000002</v>
      </c>
      <c r="L78" s="463" t="s">
        <v>3772</v>
      </c>
      <c r="M78" s="463" t="s">
        <v>3802</v>
      </c>
      <c r="N78" s="687">
        <f t="shared" si="3"/>
        <v>70952.5</v>
      </c>
      <c r="O78" s="688">
        <f t="shared" si="2"/>
        <v>191929.40000000002</v>
      </c>
    </row>
    <row r="79" spans="1:20" ht="38.25" customHeight="1" outlineLevel="2" x14ac:dyDescent="0.2">
      <c r="A79" s="463" t="s">
        <v>83</v>
      </c>
      <c r="B79" s="463" t="s">
        <v>3773</v>
      </c>
      <c r="C79" s="463"/>
      <c r="D79" s="463" t="s">
        <v>87</v>
      </c>
      <c r="E79" s="465" t="s">
        <v>162</v>
      </c>
      <c r="F79" s="463" t="s">
        <v>169</v>
      </c>
      <c r="G79" s="463" t="s">
        <v>85</v>
      </c>
      <c r="H79" s="585"/>
      <c r="I79" s="585">
        <v>72314.09</v>
      </c>
      <c r="J79" s="585"/>
      <c r="K79" s="585">
        <v>267898.44</v>
      </c>
      <c r="L79" s="463" t="s">
        <v>3774</v>
      </c>
      <c r="M79" s="463" t="s">
        <v>3802</v>
      </c>
      <c r="N79" s="687">
        <f t="shared" si="3"/>
        <v>72314.09</v>
      </c>
      <c r="O79" s="688">
        <f t="shared" si="2"/>
        <v>195584.35</v>
      </c>
    </row>
    <row r="80" spans="1:20" ht="38.25" customHeight="1" outlineLevel="2" x14ac:dyDescent="0.2">
      <c r="A80" s="463" t="s">
        <v>83</v>
      </c>
      <c r="B80" s="463" t="s">
        <v>3775</v>
      </c>
      <c r="C80" s="463"/>
      <c r="D80" s="463" t="s">
        <v>87</v>
      </c>
      <c r="E80" s="465" t="s">
        <v>162</v>
      </c>
      <c r="F80" s="463" t="s">
        <v>170</v>
      </c>
      <c r="G80" s="463" t="s">
        <v>159</v>
      </c>
      <c r="H80" s="585"/>
      <c r="I80" s="585">
        <v>99343.9</v>
      </c>
      <c r="J80" s="585"/>
      <c r="K80" s="585">
        <v>356179.98</v>
      </c>
      <c r="L80" s="463" t="s">
        <v>3776</v>
      </c>
      <c r="M80" s="463" t="s">
        <v>3802</v>
      </c>
      <c r="N80" s="687">
        <f t="shared" si="3"/>
        <v>99343.9</v>
      </c>
      <c r="O80" s="688">
        <f t="shared" si="2"/>
        <v>256836.08</v>
      </c>
    </row>
    <row r="81" spans="1:20" ht="38.25" customHeight="1" outlineLevel="2" x14ac:dyDescent="0.2">
      <c r="A81" s="463" t="s">
        <v>83</v>
      </c>
      <c r="B81" s="463" t="s">
        <v>3777</v>
      </c>
      <c r="C81" s="463"/>
      <c r="D81" s="463" t="s">
        <v>87</v>
      </c>
      <c r="E81" s="465" t="s">
        <v>162</v>
      </c>
      <c r="F81" s="463" t="s">
        <v>170</v>
      </c>
      <c r="G81" s="463" t="s">
        <v>159</v>
      </c>
      <c r="H81" s="585"/>
      <c r="I81" s="585">
        <v>98176.95</v>
      </c>
      <c r="J81" s="585"/>
      <c r="K81" s="585">
        <v>351827.95</v>
      </c>
      <c r="L81" s="463" t="s">
        <v>3778</v>
      </c>
      <c r="M81" s="463" t="s">
        <v>3802</v>
      </c>
      <c r="N81" s="687">
        <f t="shared" si="3"/>
        <v>98176.95</v>
      </c>
      <c r="O81" s="688">
        <f t="shared" si="2"/>
        <v>253651</v>
      </c>
    </row>
    <row r="82" spans="1:20" ht="38.25" customHeight="1" outlineLevel="2" x14ac:dyDescent="0.2">
      <c r="A82" s="463" t="s">
        <v>83</v>
      </c>
      <c r="B82" s="463" t="s">
        <v>3779</v>
      </c>
      <c r="C82" s="463"/>
      <c r="D82" s="463" t="s">
        <v>87</v>
      </c>
      <c r="E82" s="465" t="s">
        <v>162</v>
      </c>
      <c r="F82" s="463" t="s">
        <v>170</v>
      </c>
      <c r="G82" s="463" t="s">
        <v>159</v>
      </c>
      <c r="H82" s="585"/>
      <c r="I82" s="585">
        <v>98176.95</v>
      </c>
      <c r="J82" s="585"/>
      <c r="K82" s="585">
        <v>351827.95</v>
      </c>
      <c r="L82" s="463" t="s">
        <v>3780</v>
      </c>
      <c r="M82" s="463" t="s">
        <v>3802</v>
      </c>
      <c r="N82" s="687">
        <f t="shared" si="3"/>
        <v>98176.95</v>
      </c>
      <c r="O82" s="688">
        <f t="shared" si="2"/>
        <v>253651</v>
      </c>
    </row>
    <row r="83" spans="1:20" ht="38.25" customHeight="1" outlineLevel="2" x14ac:dyDescent="0.2">
      <c r="A83" s="463" t="s">
        <v>83</v>
      </c>
      <c r="B83" s="463" t="s">
        <v>3781</v>
      </c>
      <c r="C83" s="463"/>
      <c r="D83" s="463" t="s">
        <v>87</v>
      </c>
      <c r="E83" s="465" t="s">
        <v>162</v>
      </c>
      <c r="F83" s="463" t="s">
        <v>170</v>
      </c>
      <c r="G83" s="463" t="s">
        <v>159</v>
      </c>
      <c r="H83" s="585"/>
      <c r="I83" s="585">
        <v>78362.350000000006</v>
      </c>
      <c r="J83" s="585"/>
      <c r="K83" s="585">
        <v>280504.93</v>
      </c>
      <c r="L83" s="463" t="s">
        <v>3782</v>
      </c>
      <c r="M83" s="463" t="s">
        <v>3802</v>
      </c>
      <c r="N83" s="687">
        <f t="shared" si="3"/>
        <v>78362.350000000006</v>
      </c>
      <c r="O83" s="688">
        <f t="shared" si="2"/>
        <v>202142.58</v>
      </c>
    </row>
    <row r="84" spans="1:20" ht="38.25" customHeight="1" outlineLevel="2" x14ac:dyDescent="0.2">
      <c r="A84" s="463" t="s">
        <v>83</v>
      </c>
      <c r="B84" s="463" t="s">
        <v>3783</v>
      </c>
      <c r="C84" s="463"/>
      <c r="D84" s="463" t="s">
        <v>87</v>
      </c>
      <c r="E84" s="465" t="s">
        <v>162</v>
      </c>
      <c r="F84" s="463" t="s">
        <v>170</v>
      </c>
      <c r="G84" s="463" t="s">
        <v>159</v>
      </c>
      <c r="H84" s="585"/>
      <c r="I84" s="585">
        <v>78362.350000000006</v>
      </c>
      <c r="J84" s="585"/>
      <c r="K84" s="585">
        <v>280504.93</v>
      </c>
      <c r="L84" s="463" t="s">
        <v>3784</v>
      </c>
      <c r="M84" s="463" t="s">
        <v>3802</v>
      </c>
      <c r="N84" s="687">
        <f t="shared" si="3"/>
        <v>78362.350000000006</v>
      </c>
      <c r="O84" s="688">
        <f t="shared" si="2"/>
        <v>202142.58</v>
      </c>
    </row>
    <row r="85" spans="1:20" ht="38.25" customHeight="1" outlineLevel="2" x14ac:dyDescent="0.2">
      <c r="A85" s="463" t="s">
        <v>83</v>
      </c>
      <c r="B85" s="463" t="s">
        <v>3785</v>
      </c>
      <c r="C85" s="463"/>
      <c r="D85" s="463" t="s">
        <v>87</v>
      </c>
      <c r="E85" s="465" t="s">
        <v>162</v>
      </c>
      <c r="F85" s="463" t="s">
        <v>170</v>
      </c>
      <c r="G85" s="463" t="s">
        <v>159</v>
      </c>
      <c r="H85" s="585"/>
      <c r="I85" s="585">
        <v>99343.9</v>
      </c>
      <c r="J85" s="585"/>
      <c r="K85" s="585">
        <v>355980.25</v>
      </c>
      <c r="L85" s="463" t="s">
        <v>3786</v>
      </c>
      <c r="M85" s="463" t="s">
        <v>3802</v>
      </c>
      <c r="N85" s="687">
        <f t="shared" si="3"/>
        <v>99343.9</v>
      </c>
      <c r="O85" s="688">
        <f t="shared" si="2"/>
        <v>256636.35</v>
      </c>
    </row>
    <row r="86" spans="1:20" ht="38.25" customHeight="1" outlineLevel="1" x14ac:dyDescent="0.2">
      <c r="A86" s="586" t="s">
        <v>96</v>
      </c>
      <c r="B86" s="587">
        <f>COUNTA(B63:B85)</f>
        <v>23</v>
      </c>
      <c r="C86" s="587"/>
      <c r="D86" s="587"/>
      <c r="E86" s="591"/>
      <c r="F86" s="587"/>
      <c r="G86" s="587"/>
      <c r="H86" s="588">
        <f>SUBTOTAL(9,H63:H85)</f>
        <v>0</v>
      </c>
      <c r="I86" s="588">
        <f>SUBTOTAL(9,I63:I85)</f>
        <v>2394402.1</v>
      </c>
      <c r="J86" s="588">
        <f>SUBTOTAL(9,J63:J85)</f>
        <v>0</v>
      </c>
      <c r="K86" s="597">
        <f>SUBTOTAL(9,K63:K85)</f>
        <v>8603688.9600000009</v>
      </c>
      <c r="L86" s="587"/>
      <c r="M86" s="587"/>
      <c r="N86" s="692">
        <f>SUBTOTAL(9,N63:N85)</f>
        <v>2394402.1</v>
      </c>
      <c r="O86" s="692">
        <f>SUBTOTAL(9,O63:O85)</f>
        <v>6209286.8599999994</v>
      </c>
      <c r="Q86" s="703" t="s">
        <v>3808</v>
      </c>
      <c r="R86" s="703" t="s">
        <v>2993</v>
      </c>
      <c r="S86" s="703" t="s">
        <v>3807</v>
      </c>
      <c r="T86" s="703" t="s">
        <v>109</v>
      </c>
    </row>
    <row r="87" spans="1:20" ht="25.5" customHeight="1" outlineLevel="2" x14ac:dyDescent="0.2">
      <c r="A87" s="463" t="s">
        <v>88</v>
      </c>
      <c r="B87" s="463" t="s">
        <v>3787</v>
      </c>
      <c r="C87" s="463" t="s">
        <v>89</v>
      </c>
      <c r="D87" s="463"/>
      <c r="E87" s="463"/>
      <c r="F87" s="463" t="s">
        <v>3788</v>
      </c>
      <c r="G87" s="463" t="s">
        <v>3789</v>
      </c>
      <c r="H87" s="585"/>
      <c r="I87" s="585">
        <v>216499.5</v>
      </c>
      <c r="J87" s="585"/>
      <c r="K87" s="585">
        <v>707805</v>
      </c>
      <c r="L87" s="463" t="s">
        <v>3790</v>
      </c>
      <c r="M87" s="463" t="s">
        <v>3803</v>
      </c>
      <c r="N87" s="687">
        <f t="shared" si="3"/>
        <v>216499.5</v>
      </c>
      <c r="O87" s="688">
        <f t="shared" si="2"/>
        <v>491305.5</v>
      </c>
      <c r="Q87" s="16" t="s">
        <v>3805</v>
      </c>
      <c r="R87" s="16">
        <v>1</v>
      </c>
      <c r="S87" s="16">
        <v>5</v>
      </c>
      <c r="T87" s="312">
        <f>N87</f>
        <v>216499.5</v>
      </c>
    </row>
    <row r="88" spans="1:20" ht="25.5" customHeight="1" outlineLevel="1" x14ac:dyDescent="0.2">
      <c r="A88" s="586" t="s">
        <v>97</v>
      </c>
      <c r="B88" s="587"/>
      <c r="C88" s="587"/>
      <c r="D88" s="587"/>
      <c r="E88" s="587"/>
      <c r="F88" s="587"/>
      <c r="G88" s="587"/>
      <c r="H88" s="588">
        <f>SUBTOTAL(9,H87:H87)</f>
        <v>0</v>
      </c>
      <c r="I88" s="588">
        <f>SUBTOTAL(9,I87:I87)</f>
        <v>216499.5</v>
      </c>
      <c r="J88" s="588">
        <f>SUBTOTAL(9,J87:J87)</f>
        <v>0</v>
      </c>
      <c r="K88" s="597">
        <f>SUBTOTAL(9,K87:K87)</f>
        <v>707805</v>
      </c>
      <c r="L88" s="587"/>
      <c r="M88" s="587"/>
      <c r="N88" s="692">
        <f>SUBTOTAL(9,N87:N87)</f>
        <v>216499.5</v>
      </c>
      <c r="O88" s="692">
        <f>SUBTOTAL(9,O87:O87)</f>
        <v>491305.5</v>
      </c>
      <c r="S88" s="312"/>
    </row>
    <row r="89" spans="1:20" ht="38.25" customHeight="1" outlineLevel="2" x14ac:dyDescent="0.2">
      <c r="A89" s="463" t="s">
        <v>90</v>
      </c>
      <c r="B89" s="463" t="s">
        <v>3791</v>
      </c>
      <c r="C89" s="463"/>
      <c r="D89" s="463" t="s">
        <v>3792</v>
      </c>
      <c r="E89" s="463"/>
      <c r="F89" s="463" t="s">
        <v>3793</v>
      </c>
      <c r="G89" s="463" t="s">
        <v>85</v>
      </c>
      <c r="H89" s="585"/>
      <c r="I89" s="585">
        <v>9394.5499999999993</v>
      </c>
      <c r="J89" s="585"/>
      <c r="K89" s="585">
        <v>36630.480000000003</v>
      </c>
      <c r="L89" s="463" t="s">
        <v>3794</v>
      </c>
      <c r="M89" s="463"/>
      <c r="N89" s="687">
        <f t="shared" si="3"/>
        <v>9394.5499999999993</v>
      </c>
      <c r="O89" s="688">
        <f t="shared" si="2"/>
        <v>27235.930000000004</v>
      </c>
    </row>
    <row r="90" spans="1:20" ht="38.25" customHeight="1" outlineLevel="1" x14ac:dyDescent="0.2">
      <c r="A90" s="586" t="s">
        <v>98</v>
      </c>
      <c r="B90" s="587"/>
      <c r="C90" s="587"/>
      <c r="D90" s="587"/>
      <c r="E90" s="587"/>
      <c r="F90" s="587"/>
      <c r="G90" s="587"/>
      <c r="H90" s="588">
        <f>SUBTOTAL(9,H89:H89)</f>
        <v>0</v>
      </c>
      <c r="I90" s="588">
        <f>SUBTOTAL(9,I89:I89)</f>
        <v>9394.5499999999993</v>
      </c>
      <c r="J90" s="588">
        <f>SUBTOTAL(9,J89:J89)</f>
        <v>0</v>
      </c>
      <c r="K90" s="597">
        <f>SUBTOTAL(9,K89:K89)</f>
        <v>36630.480000000003</v>
      </c>
      <c r="L90" s="587"/>
      <c r="M90" s="587"/>
      <c r="N90" s="692">
        <f>SUBTOTAL(9,N89:N89)</f>
        <v>9394.5499999999993</v>
      </c>
      <c r="O90" s="692">
        <f>SUBTOTAL(9,O89:O89)</f>
        <v>27235.930000000004</v>
      </c>
    </row>
    <row r="91" spans="1:20" ht="38.25" customHeight="1" outlineLevel="2" x14ac:dyDescent="0.2">
      <c r="A91" s="463" t="s">
        <v>3795</v>
      </c>
      <c r="B91" s="463" t="s">
        <v>3796</v>
      </c>
      <c r="C91" s="463" t="s">
        <v>3797</v>
      </c>
      <c r="D91" s="463"/>
      <c r="E91" s="463"/>
      <c r="F91" s="463" t="s">
        <v>3798</v>
      </c>
      <c r="G91" s="463" t="s">
        <v>3799</v>
      </c>
      <c r="H91" s="585">
        <v>23500</v>
      </c>
      <c r="I91" s="585">
        <v>0</v>
      </c>
      <c r="J91" s="585"/>
      <c r="K91" s="585"/>
      <c r="L91" s="463" t="s">
        <v>649</v>
      </c>
      <c r="M91" s="463"/>
      <c r="N91" s="687">
        <f t="shared" si="3"/>
        <v>23500</v>
      </c>
      <c r="O91" s="688">
        <f t="shared" si="2"/>
        <v>0</v>
      </c>
    </row>
    <row r="92" spans="1:20" ht="38.25" customHeight="1" outlineLevel="1" x14ac:dyDescent="0.2">
      <c r="A92" s="592" t="s">
        <v>3806</v>
      </c>
      <c r="B92" s="593"/>
      <c r="C92" s="593"/>
      <c r="D92" s="593"/>
      <c r="E92" s="593"/>
      <c r="F92" s="593"/>
      <c r="G92" s="593"/>
      <c r="H92" s="594">
        <f>SUBTOTAL(9,H91:H91)</f>
        <v>23500</v>
      </c>
      <c r="I92" s="594">
        <f>SUBTOTAL(9,I91:I91)</f>
        <v>0</v>
      </c>
      <c r="J92" s="594">
        <f>SUBTOTAL(9,J91:J91)</f>
        <v>0</v>
      </c>
      <c r="K92" s="598">
        <f>SUBTOTAL(9,K91:K91)</f>
        <v>0</v>
      </c>
      <c r="L92" s="593"/>
      <c r="M92" s="593"/>
      <c r="N92" s="692">
        <f>SUBTOTAL(9,N91:N91)</f>
        <v>23500</v>
      </c>
      <c r="O92" s="692">
        <f>SUBTOTAL(9,O91:O91)</f>
        <v>0</v>
      </c>
    </row>
    <row r="93" spans="1:20" ht="38.25" customHeight="1" x14ac:dyDescent="0.2">
      <c r="A93" s="693" t="s">
        <v>100</v>
      </c>
      <c r="B93" s="694"/>
      <c r="C93" s="694"/>
      <c r="D93" s="694"/>
      <c r="E93" s="694"/>
      <c r="F93" s="694"/>
      <c r="G93" s="694"/>
      <c r="H93" s="695">
        <f>SUBTOTAL(9,H2:H91)</f>
        <v>2510872.44</v>
      </c>
      <c r="I93" s="695">
        <f>SUBTOTAL(9,I2:I91)</f>
        <v>2628736.11</v>
      </c>
      <c r="J93" s="695">
        <f>SUBTOTAL(9,J2:J91)</f>
        <v>0</v>
      </c>
      <c r="K93" s="598">
        <f>SUBTOTAL(9,K2:K91)</f>
        <v>9371282.4400000013</v>
      </c>
      <c r="L93" s="694"/>
      <c r="M93" s="694"/>
      <c r="N93" s="696">
        <f>SUBTOTAL(9,N2:N91)</f>
        <v>5139608.5500000007</v>
      </c>
      <c r="O93" s="696">
        <f>SUBTOTAL(9,O2:O91)</f>
        <v>6742546.3299999991</v>
      </c>
    </row>
    <row r="94" spans="1:20" ht="18" customHeight="1" x14ac:dyDescent="0.2"/>
    <row r="95" spans="1:20" x14ac:dyDescent="0.2">
      <c r="L95" s="690" t="s">
        <v>45</v>
      </c>
      <c r="M95" s="691"/>
      <c r="N95" s="697">
        <f>SUM(N93:O93)</f>
        <v>11882154.879999999</v>
      </c>
    </row>
  </sheetData>
  <mergeCells count="17">
    <mergeCell ref="AE4:AF4"/>
    <mergeCell ref="R3:S3"/>
    <mergeCell ref="T3:V3"/>
    <mergeCell ref="W3:X3"/>
    <mergeCell ref="AC3:AD3"/>
    <mergeCell ref="AE3:AF3"/>
    <mergeCell ref="R4:S4"/>
    <mergeCell ref="T4:V4"/>
    <mergeCell ref="W4:X4"/>
    <mergeCell ref="AC4:AD4"/>
    <mergeCell ref="R1:AF1"/>
    <mergeCell ref="R2:S2"/>
    <mergeCell ref="T2:V2"/>
    <mergeCell ref="W2:X2"/>
    <mergeCell ref="Y2:Z2"/>
    <mergeCell ref="AC2:AD2"/>
    <mergeCell ref="AE2:AF2"/>
  </mergeCells>
  <conditionalFormatting sqref="B1:B1048576">
    <cfRule type="duplicateValues" dxfId="1" priority="1"/>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403D2-B406-495E-B35D-206E95580911}">
  <dimension ref="A1:J124"/>
  <sheetViews>
    <sheetView topLeftCell="A11" workbookViewId="0">
      <selection activeCell="J22" sqref="J22"/>
    </sheetView>
  </sheetViews>
  <sheetFormatPr defaultColWidth="9.140625" defaultRowHeight="24.95" customHeight="1" x14ac:dyDescent="0.2"/>
  <cols>
    <col min="1" max="1" width="35.28515625" style="16" customWidth="1"/>
    <col min="2" max="2" width="18.85546875" style="16" customWidth="1"/>
    <col min="3" max="3" width="13.7109375" style="16" customWidth="1"/>
    <col min="4" max="4" width="9.140625" style="16"/>
    <col min="5" max="5" width="39" style="16" bestFit="1" customWidth="1"/>
    <col min="6" max="6" width="20.42578125" style="16" bestFit="1" customWidth="1"/>
    <col min="7" max="7" width="15.5703125" style="16" bestFit="1" customWidth="1"/>
    <col min="8" max="8" width="9.140625" style="16"/>
    <col min="9" max="9" width="45" style="16" customWidth="1"/>
    <col min="10" max="10" width="23" style="16" customWidth="1"/>
    <col min="11" max="16384" width="9.140625" style="16"/>
  </cols>
  <sheetData>
    <row r="1" spans="1:10" ht="24.95" customHeight="1" thickBot="1" x14ac:dyDescent="0.25">
      <c r="A1" s="704" t="s">
        <v>2986</v>
      </c>
      <c r="B1" s="630"/>
      <c r="C1" s="705"/>
      <c r="E1" s="704" t="s">
        <v>2009</v>
      </c>
      <c r="F1" s="630"/>
      <c r="G1" s="630"/>
      <c r="I1" s="703" t="s">
        <v>2129</v>
      </c>
    </row>
    <row r="2" spans="1:10" ht="24.95" customHeight="1" x14ac:dyDescent="0.2">
      <c r="A2" s="645" t="s">
        <v>3389</v>
      </c>
      <c r="B2" s="645" t="s">
        <v>3809</v>
      </c>
      <c r="C2" s="706">
        <v>5862</v>
      </c>
      <c r="E2" s="565" t="s">
        <v>3822</v>
      </c>
      <c r="F2" s="565" t="s">
        <v>3823</v>
      </c>
      <c r="G2" s="565" t="s">
        <v>3455</v>
      </c>
      <c r="I2" s="634"/>
      <c r="J2" s="634"/>
    </row>
    <row r="3" spans="1:10" ht="24.95" customHeight="1" x14ac:dyDescent="0.2">
      <c r="A3" s="645" t="s">
        <v>3392</v>
      </c>
      <c r="B3" s="645" t="s">
        <v>3810</v>
      </c>
      <c r="C3" s="706">
        <v>1195.3599999999999</v>
      </c>
      <c r="E3" s="565" t="s">
        <v>3387</v>
      </c>
      <c r="F3" s="565" t="s">
        <v>3388</v>
      </c>
      <c r="G3" s="710">
        <v>460</v>
      </c>
      <c r="I3" s="635" t="s">
        <v>2073</v>
      </c>
      <c r="J3" s="635" t="s">
        <v>2074</v>
      </c>
    </row>
    <row r="4" spans="1:10" ht="24.95" customHeight="1" thickBot="1" x14ac:dyDescent="0.25">
      <c r="A4" s="645" t="s">
        <v>3464</v>
      </c>
      <c r="B4" s="645" t="s">
        <v>3811</v>
      </c>
      <c r="C4" s="706">
        <v>384</v>
      </c>
      <c r="E4" s="565" t="s">
        <v>3824</v>
      </c>
      <c r="F4" s="565" t="s">
        <v>3825</v>
      </c>
      <c r="G4" s="710">
        <v>720</v>
      </c>
      <c r="I4" s="636"/>
      <c r="J4" s="636"/>
    </row>
    <row r="5" spans="1:10" ht="24.95" customHeight="1" thickBot="1" x14ac:dyDescent="0.25">
      <c r="A5" s="707" t="s">
        <v>3400</v>
      </c>
      <c r="B5" s="707" t="s">
        <v>3812</v>
      </c>
      <c r="C5" s="708">
        <v>24315</v>
      </c>
      <c r="E5" s="565" t="s">
        <v>3391</v>
      </c>
      <c r="F5" s="565" t="s">
        <v>33</v>
      </c>
      <c r="G5" s="709">
        <v>4277</v>
      </c>
      <c r="I5" s="638" t="s">
        <v>49</v>
      </c>
      <c r="J5" s="639">
        <v>6</v>
      </c>
    </row>
    <row r="6" spans="1:10" ht="24.95" customHeight="1" thickBot="1" x14ac:dyDescent="0.25">
      <c r="A6" s="707" t="s">
        <v>3391</v>
      </c>
      <c r="B6" s="707" t="s">
        <v>3404</v>
      </c>
      <c r="C6" s="708">
        <v>1288</v>
      </c>
      <c r="E6" s="565" t="s">
        <v>3409</v>
      </c>
      <c r="F6" s="565" t="s">
        <v>2092</v>
      </c>
      <c r="G6" s="716">
        <v>-95</v>
      </c>
      <c r="I6" s="640" t="s">
        <v>2059</v>
      </c>
      <c r="J6" s="641">
        <v>124</v>
      </c>
    </row>
    <row r="7" spans="1:10" ht="24.95" customHeight="1" thickBot="1" x14ac:dyDescent="0.25">
      <c r="A7" s="645" t="s">
        <v>3813</v>
      </c>
      <c r="B7" s="645" t="s">
        <v>3814</v>
      </c>
      <c r="C7" s="706">
        <v>636</v>
      </c>
      <c r="E7" s="565" t="s">
        <v>3394</v>
      </c>
      <c r="F7" s="565" t="s">
        <v>3395</v>
      </c>
      <c r="G7" s="710">
        <v>605</v>
      </c>
      <c r="I7" s="638" t="s">
        <v>2068</v>
      </c>
      <c r="J7" s="639">
        <v>136</v>
      </c>
    </row>
    <row r="8" spans="1:10" ht="24.95" customHeight="1" thickBot="1" x14ac:dyDescent="0.25">
      <c r="A8" s="565" t="s">
        <v>3407</v>
      </c>
      <c r="B8" s="565" t="s">
        <v>3408</v>
      </c>
      <c r="C8" s="709">
        <v>1265</v>
      </c>
      <c r="E8" s="565" t="s">
        <v>3398</v>
      </c>
      <c r="F8" s="565" t="s">
        <v>3399</v>
      </c>
      <c r="G8" s="709">
        <v>4723</v>
      </c>
      <c r="I8" s="640" t="s">
        <v>2069</v>
      </c>
      <c r="J8" s="641">
        <v>109</v>
      </c>
    </row>
    <row r="9" spans="1:10" ht="24.95" customHeight="1" thickTop="1" thickBot="1" x14ac:dyDescent="0.25">
      <c r="A9" s="565" t="s">
        <v>3410</v>
      </c>
      <c r="B9" s="565" t="s">
        <v>3411</v>
      </c>
      <c r="C9" s="709">
        <v>2461</v>
      </c>
      <c r="E9" s="565" t="s">
        <v>3826</v>
      </c>
      <c r="F9" s="565" t="s">
        <v>3827</v>
      </c>
      <c r="G9" s="709">
        <v>27322</v>
      </c>
      <c r="I9" s="643"/>
      <c r="J9" s="644">
        <v>375</v>
      </c>
    </row>
    <row r="10" spans="1:10" ht="24.95" customHeight="1" thickBot="1" x14ac:dyDescent="0.25">
      <c r="A10" s="565" t="s">
        <v>3412</v>
      </c>
      <c r="B10" s="565" t="s">
        <v>3413</v>
      </c>
      <c r="C10" s="710">
        <v>398</v>
      </c>
      <c r="E10" s="565" t="s">
        <v>3402</v>
      </c>
      <c r="F10" s="565" t="s">
        <v>3403</v>
      </c>
      <c r="G10" s="709">
        <v>3095</v>
      </c>
      <c r="I10" s="703" t="s">
        <v>2991</v>
      </c>
    </row>
    <row r="11" spans="1:10" ht="24.95" customHeight="1" x14ac:dyDescent="0.2">
      <c r="A11" s="565" t="s">
        <v>3418</v>
      </c>
      <c r="B11" s="565" t="s">
        <v>3419</v>
      </c>
      <c r="C11" s="709">
        <v>1071</v>
      </c>
      <c r="E11" s="565" t="s">
        <v>3405</v>
      </c>
      <c r="F11" s="565" t="s">
        <v>3406</v>
      </c>
      <c r="G11" s="709">
        <v>1490</v>
      </c>
      <c r="I11" s="634"/>
      <c r="J11" s="634"/>
    </row>
    <row r="12" spans="1:10" ht="24.95" customHeight="1" x14ac:dyDescent="0.2">
      <c r="A12" s="565" t="s">
        <v>3416</v>
      </c>
      <c r="B12" s="565" t="s">
        <v>3417</v>
      </c>
      <c r="C12" s="709">
        <v>10295.6</v>
      </c>
      <c r="E12" s="565" t="s">
        <v>3407</v>
      </c>
      <c r="F12" s="565" t="s">
        <v>3408</v>
      </c>
      <c r="G12" s="710">
        <v>274</v>
      </c>
      <c r="I12" s="635" t="s">
        <v>2075</v>
      </c>
      <c r="J12" s="635" t="s">
        <v>2074</v>
      </c>
    </row>
    <row r="13" spans="1:10" ht="24.95" customHeight="1" thickBot="1" x14ac:dyDescent="0.25">
      <c r="A13" s="565" t="s">
        <v>3420</v>
      </c>
      <c r="B13" s="645"/>
      <c r="C13" s="709">
        <v>1822</v>
      </c>
      <c r="E13" s="565" t="s">
        <v>3410</v>
      </c>
      <c r="F13" s="565" t="s">
        <v>3411</v>
      </c>
      <c r="G13" s="710">
        <v>713</v>
      </c>
      <c r="I13" s="636"/>
      <c r="J13" s="636"/>
    </row>
    <row r="14" spans="1:10" ht="24.95" customHeight="1" thickBot="1" x14ac:dyDescent="0.25">
      <c r="A14" s="565" t="s">
        <v>3423</v>
      </c>
      <c r="B14" s="565" t="s">
        <v>3424</v>
      </c>
      <c r="C14" s="709">
        <v>34410.54</v>
      </c>
      <c r="E14" s="565" t="s">
        <v>3412</v>
      </c>
      <c r="F14" s="565" t="s">
        <v>3413</v>
      </c>
      <c r="G14" s="710">
        <v>106</v>
      </c>
      <c r="I14" s="638" t="s">
        <v>2060</v>
      </c>
      <c r="J14" s="639">
        <v>2</v>
      </c>
    </row>
    <row r="15" spans="1:10" ht="24.95" customHeight="1" thickBot="1" x14ac:dyDescent="0.25">
      <c r="A15" s="565" t="s">
        <v>3427</v>
      </c>
      <c r="B15" s="565" t="s">
        <v>3428</v>
      </c>
      <c r="C15" s="709">
        <v>25299.119999999999</v>
      </c>
      <c r="E15" s="565" t="s">
        <v>3425</v>
      </c>
      <c r="F15" s="565" t="s">
        <v>3426</v>
      </c>
      <c r="G15" s="710">
        <v>363</v>
      </c>
      <c r="I15" s="640" t="s">
        <v>2061</v>
      </c>
      <c r="J15" s="641">
        <v>16</v>
      </c>
    </row>
    <row r="16" spans="1:10" ht="24.95" customHeight="1" thickBot="1" x14ac:dyDescent="0.25">
      <c r="A16" s="565" t="s">
        <v>3429</v>
      </c>
      <c r="B16" s="565" t="s">
        <v>3430</v>
      </c>
      <c r="C16" s="709">
        <v>14344</v>
      </c>
      <c r="E16" s="702"/>
      <c r="F16" s="702"/>
      <c r="G16" s="702"/>
      <c r="I16" s="638" t="s">
        <v>2076</v>
      </c>
      <c r="J16" s="639">
        <v>12</v>
      </c>
    </row>
    <row r="17" spans="1:10" ht="24.95" customHeight="1" thickBot="1" x14ac:dyDescent="0.25">
      <c r="A17" s="702"/>
      <c r="B17" s="702"/>
      <c r="C17" s="711"/>
      <c r="E17" s="565" t="s">
        <v>3414</v>
      </c>
      <c r="F17" s="565" t="s">
        <v>3828</v>
      </c>
      <c r="G17" s="710">
        <v>550</v>
      </c>
      <c r="I17" s="640" t="s">
        <v>2062</v>
      </c>
      <c r="J17" s="641">
        <v>2</v>
      </c>
    </row>
    <row r="18" spans="1:10" ht="24.95" customHeight="1" thickBot="1" x14ac:dyDescent="0.25">
      <c r="A18" s="565" t="s">
        <v>3431</v>
      </c>
      <c r="B18" s="565" t="s">
        <v>3432</v>
      </c>
      <c r="C18" s="709">
        <v>12855</v>
      </c>
      <c r="E18" s="565" t="s">
        <v>3416</v>
      </c>
      <c r="F18" s="565" t="s">
        <v>3417</v>
      </c>
      <c r="G18" s="709">
        <v>60289</v>
      </c>
      <c r="I18" s="638" t="s">
        <v>2064</v>
      </c>
      <c r="J18" s="639">
        <v>1</v>
      </c>
    </row>
    <row r="19" spans="1:10" ht="24.95" customHeight="1" thickBot="1" x14ac:dyDescent="0.25">
      <c r="A19" s="565" t="s">
        <v>3438</v>
      </c>
      <c r="B19" s="565" t="s">
        <v>3815</v>
      </c>
      <c r="C19" s="710">
        <v>468.7</v>
      </c>
      <c r="E19" s="565" t="s">
        <v>3420</v>
      </c>
      <c r="F19" s="645"/>
      <c r="G19" s="709">
        <v>20964</v>
      </c>
      <c r="I19" s="640" t="s">
        <v>2066</v>
      </c>
      <c r="J19" s="641">
        <v>1</v>
      </c>
    </row>
    <row r="20" spans="1:10" ht="24.95" customHeight="1" thickBot="1" x14ac:dyDescent="0.25">
      <c r="A20" s="565" t="s">
        <v>3440</v>
      </c>
      <c r="B20" s="565" t="s">
        <v>3441</v>
      </c>
      <c r="C20" s="709">
        <v>1233</v>
      </c>
      <c r="E20" s="565" t="s">
        <v>3423</v>
      </c>
      <c r="F20" s="565" t="s">
        <v>3424</v>
      </c>
      <c r="G20" s="709">
        <v>37434.129999999997</v>
      </c>
      <c r="I20" s="638" t="s">
        <v>2067</v>
      </c>
      <c r="J20" s="639">
        <v>12</v>
      </c>
    </row>
    <row r="21" spans="1:10" ht="24.95" customHeight="1" thickBot="1" x14ac:dyDescent="0.25">
      <c r="A21" s="565" t="s">
        <v>3433</v>
      </c>
      <c r="B21" s="565" t="s">
        <v>3816</v>
      </c>
      <c r="C21" s="710">
        <v>926</v>
      </c>
      <c r="E21" s="565" t="s">
        <v>3427</v>
      </c>
      <c r="F21" s="565" t="s">
        <v>3428</v>
      </c>
      <c r="G21" s="709">
        <v>3558</v>
      </c>
      <c r="I21" s="640" t="s">
        <v>2070</v>
      </c>
      <c r="J21" s="641">
        <v>173</v>
      </c>
    </row>
    <row r="22" spans="1:10" ht="24.95" customHeight="1" thickBot="1" x14ac:dyDescent="0.25">
      <c r="A22" s="565" t="s">
        <v>3437</v>
      </c>
      <c r="B22" s="565" t="s">
        <v>3413</v>
      </c>
      <c r="C22" s="710">
        <v>401</v>
      </c>
      <c r="E22" s="565" t="s">
        <v>3429</v>
      </c>
      <c r="F22" s="565" t="s">
        <v>3430</v>
      </c>
      <c r="G22" s="710">
        <v>594</v>
      </c>
      <c r="I22" s="638" t="s">
        <v>2071</v>
      </c>
      <c r="J22" s="639">
        <v>14</v>
      </c>
    </row>
    <row r="23" spans="1:10" ht="24.95" customHeight="1" thickBot="1" x14ac:dyDescent="0.25">
      <c r="A23" s="565" t="s">
        <v>3439</v>
      </c>
      <c r="B23" s="565" t="s">
        <v>3817</v>
      </c>
      <c r="C23" s="709">
        <v>10011</v>
      </c>
      <c r="E23" s="565" t="s">
        <v>3431</v>
      </c>
      <c r="F23" s="565" t="s">
        <v>3432</v>
      </c>
      <c r="G23" s="710">
        <v>115</v>
      </c>
      <c r="I23" s="640" t="s">
        <v>2078</v>
      </c>
      <c r="J23" s="641">
        <v>12</v>
      </c>
    </row>
    <row r="24" spans="1:10" ht="24.95" customHeight="1" thickBot="1" x14ac:dyDescent="0.25">
      <c r="A24" s="565" t="s">
        <v>3442</v>
      </c>
      <c r="B24" s="565" t="s">
        <v>3818</v>
      </c>
      <c r="C24" s="709">
        <v>13437</v>
      </c>
      <c r="E24" s="565" t="s">
        <v>3440</v>
      </c>
      <c r="F24" s="565" t="s">
        <v>3441</v>
      </c>
      <c r="G24" s="709">
        <v>26734.66</v>
      </c>
      <c r="I24" s="638" t="s">
        <v>2072</v>
      </c>
      <c r="J24" s="639">
        <v>164</v>
      </c>
    </row>
    <row r="25" spans="1:10" ht="24.95" customHeight="1" thickTop="1" thickBot="1" x14ac:dyDescent="0.25">
      <c r="A25" s="565" t="s">
        <v>3443</v>
      </c>
      <c r="B25" s="565" t="s">
        <v>3819</v>
      </c>
      <c r="C25" s="710">
        <v>898</v>
      </c>
      <c r="E25" s="565" t="s">
        <v>3433</v>
      </c>
      <c r="F25" s="565" t="s">
        <v>3816</v>
      </c>
      <c r="G25" s="710">
        <v>140</v>
      </c>
      <c r="I25" s="643"/>
      <c r="J25" s="644">
        <v>409</v>
      </c>
    </row>
    <row r="26" spans="1:10" ht="24.95" customHeight="1" thickBot="1" x14ac:dyDescent="0.25">
      <c r="A26" s="565" t="s">
        <v>3444</v>
      </c>
      <c r="B26" s="565" t="s">
        <v>3445</v>
      </c>
      <c r="C26" s="709">
        <v>1534</v>
      </c>
      <c r="E26" s="565" t="s">
        <v>3434</v>
      </c>
      <c r="F26" s="565" t="s">
        <v>3829</v>
      </c>
      <c r="G26" s="709">
        <v>2912</v>
      </c>
      <c r="I26" s="703" t="s">
        <v>3446</v>
      </c>
    </row>
    <row r="27" spans="1:10" ht="24.95" customHeight="1" x14ac:dyDescent="0.2">
      <c r="A27" s="565" t="s">
        <v>3451</v>
      </c>
      <c r="B27" s="565" t="s">
        <v>3452</v>
      </c>
      <c r="C27" s="709">
        <v>5152</v>
      </c>
      <c r="E27" s="565" t="s">
        <v>3435</v>
      </c>
      <c r="F27" s="565" t="s">
        <v>3830</v>
      </c>
      <c r="G27" s="709">
        <v>1072</v>
      </c>
      <c r="I27" s="828" t="s">
        <v>2075</v>
      </c>
      <c r="J27" s="634"/>
    </row>
    <row r="28" spans="1:10" ht="24.95" customHeight="1" x14ac:dyDescent="0.2">
      <c r="A28" s="567" t="s">
        <v>3455</v>
      </c>
      <c r="B28" s="645"/>
      <c r="C28" s="492">
        <v>171962.32</v>
      </c>
      <c r="E28" s="565" t="s">
        <v>3436</v>
      </c>
      <c r="F28" s="565" t="s">
        <v>3831</v>
      </c>
      <c r="G28" s="709">
        <v>4116</v>
      </c>
      <c r="I28" s="829"/>
      <c r="J28" s="635" t="s">
        <v>2074</v>
      </c>
    </row>
    <row r="29" spans="1:10" ht="24.95" customHeight="1" thickBot="1" x14ac:dyDescent="0.25">
      <c r="A29" s="649"/>
      <c r="B29" s="649"/>
      <c r="C29" s="712"/>
      <c r="E29" s="565" t="s">
        <v>3437</v>
      </c>
      <c r="F29" s="565" t="s">
        <v>3413</v>
      </c>
      <c r="G29" s="709">
        <v>3885</v>
      </c>
      <c r="I29" s="830"/>
      <c r="J29" s="636"/>
    </row>
    <row r="30" spans="1:10" ht="24.95" customHeight="1" thickBot="1" x14ac:dyDescent="0.25">
      <c r="A30" s="565" t="s">
        <v>3456</v>
      </c>
      <c r="B30" s="701"/>
      <c r="C30" s="713" t="s">
        <v>3455</v>
      </c>
      <c r="E30" s="565" t="s">
        <v>3439</v>
      </c>
      <c r="F30" s="565" t="s">
        <v>3817</v>
      </c>
      <c r="G30" s="709">
        <v>33308</v>
      </c>
      <c r="I30" s="638" t="s">
        <v>3836</v>
      </c>
      <c r="J30" s="639">
        <v>1</v>
      </c>
    </row>
    <row r="31" spans="1:10" ht="24.95" customHeight="1" thickBot="1" x14ac:dyDescent="0.25">
      <c r="A31" s="567" t="s">
        <v>3457</v>
      </c>
      <c r="B31" s="698"/>
      <c r="C31" s="714"/>
      <c r="E31" s="565" t="s">
        <v>3442</v>
      </c>
      <c r="F31" s="565" t="s">
        <v>3818</v>
      </c>
      <c r="G31" s="709">
        <v>81193</v>
      </c>
      <c r="I31" s="640" t="s">
        <v>2077</v>
      </c>
      <c r="J31" s="641">
        <v>3</v>
      </c>
    </row>
    <row r="32" spans="1:10" ht="24.95" customHeight="1" thickBot="1" x14ac:dyDescent="0.25">
      <c r="A32" s="699" t="s">
        <v>3391</v>
      </c>
      <c r="B32" s="700"/>
      <c r="C32" s="710">
        <v>773</v>
      </c>
      <c r="E32" s="565" t="s">
        <v>3443</v>
      </c>
      <c r="F32" s="565" t="s">
        <v>3819</v>
      </c>
      <c r="G32" s="709">
        <v>31787.759999999998</v>
      </c>
      <c r="I32" s="638" t="s">
        <v>33</v>
      </c>
      <c r="J32" s="639">
        <v>3</v>
      </c>
    </row>
    <row r="33" spans="1:10" ht="24.95" customHeight="1" thickTop="1" thickBot="1" x14ac:dyDescent="0.25">
      <c r="A33" s="699" t="s">
        <v>3407</v>
      </c>
      <c r="B33" s="700"/>
      <c r="C33" s="709">
        <v>1265</v>
      </c>
      <c r="E33" s="565" t="s">
        <v>3444</v>
      </c>
      <c r="F33" s="565" t="s">
        <v>3445</v>
      </c>
      <c r="G33" s="709">
        <v>5925</v>
      </c>
      <c r="I33" s="643"/>
      <c r="J33" s="644">
        <v>7</v>
      </c>
    </row>
    <row r="34" spans="1:10" ht="24.95" customHeight="1" x14ac:dyDescent="0.2">
      <c r="A34" s="699" t="s">
        <v>3410</v>
      </c>
      <c r="B34" s="700"/>
      <c r="C34" s="709">
        <v>2461</v>
      </c>
      <c r="E34" s="565" t="s">
        <v>3447</v>
      </c>
      <c r="F34" s="565" t="s">
        <v>3448</v>
      </c>
      <c r="G34" s="709">
        <v>49730</v>
      </c>
    </row>
    <row r="35" spans="1:10" ht="24.95" customHeight="1" x14ac:dyDescent="0.2">
      <c r="A35" s="699" t="s">
        <v>3412</v>
      </c>
      <c r="B35" s="700"/>
      <c r="C35" s="710">
        <v>398</v>
      </c>
      <c r="E35" s="565" t="s">
        <v>3449</v>
      </c>
      <c r="F35" s="565" t="s">
        <v>3450</v>
      </c>
      <c r="G35" s="709">
        <v>5145</v>
      </c>
    </row>
    <row r="36" spans="1:10" ht="24.95" customHeight="1" x14ac:dyDescent="0.2">
      <c r="A36" s="699" t="s">
        <v>3416</v>
      </c>
      <c r="B36" s="700"/>
      <c r="C36" s="709">
        <v>8165.6</v>
      </c>
      <c r="E36" s="565" t="s">
        <v>3451</v>
      </c>
      <c r="F36" s="565" t="s">
        <v>3452</v>
      </c>
      <c r="G36" s="709">
        <v>76424</v>
      </c>
    </row>
    <row r="37" spans="1:10" ht="24.95" customHeight="1" x14ac:dyDescent="0.2">
      <c r="A37" s="699" t="s">
        <v>3423</v>
      </c>
      <c r="B37" s="700"/>
      <c r="C37" s="709">
        <v>16083.11</v>
      </c>
      <c r="E37" s="565" t="s">
        <v>3453</v>
      </c>
      <c r="F37" s="565" t="s">
        <v>3454</v>
      </c>
      <c r="G37" s="709">
        <v>4464.0600000000004</v>
      </c>
    </row>
    <row r="38" spans="1:10" ht="24.95" customHeight="1" x14ac:dyDescent="0.2">
      <c r="A38" s="699" t="s">
        <v>3444</v>
      </c>
      <c r="B38" s="700"/>
      <c r="C38" s="709">
        <v>1139</v>
      </c>
      <c r="E38" s="567" t="s">
        <v>3455</v>
      </c>
      <c r="F38" s="645"/>
      <c r="G38" s="492">
        <v>494393.61</v>
      </c>
    </row>
    <row r="39" spans="1:10" ht="24.95" customHeight="1" x14ac:dyDescent="0.2">
      <c r="A39" s="567" t="s">
        <v>3458</v>
      </c>
      <c r="B39" s="698"/>
      <c r="C39" s="492">
        <v>30284.71</v>
      </c>
      <c r="E39" s="649"/>
      <c r="F39" s="649"/>
      <c r="G39" s="649"/>
    </row>
    <row r="40" spans="1:10" ht="24.95" customHeight="1" x14ac:dyDescent="0.2">
      <c r="A40" s="567" t="s">
        <v>3459</v>
      </c>
      <c r="B40" s="698"/>
      <c r="C40" s="714"/>
      <c r="E40" s="565" t="s">
        <v>3456</v>
      </c>
      <c r="F40" s="701"/>
      <c r="G40" s="565" t="s">
        <v>3455</v>
      </c>
    </row>
    <row r="41" spans="1:10" ht="24.95" customHeight="1" x14ac:dyDescent="0.2">
      <c r="A41" s="699" t="s">
        <v>3391</v>
      </c>
      <c r="B41" s="700"/>
      <c r="C41" s="710">
        <v>429</v>
      </c>
      <c r="E41" s="567" t="s">
        <v>3457</v>
      </c>
      <c r="F41" s="698"/>
      <c r="G41" s="645"/>
    </row>
    <row r="42" spans="1:10" ht="24.95" customHeight="1" x14ac:dyDescent="0.2">
      <c r="A42" s="699" t="s">
        <v>3416</v>
      </c>
      <c r="B42" s="700"/>
      <c r="C42" s="709">
        <v>2130</v>
      </c>
      <c r="E42" s="699" t="s">
        <v>3391</v>
      </c>
      <c r="F42" s="700"/>
      <c r="G42" s="710">
        <v>258</v>
      </c>
    </row>
    <row r="43" spans="1:10" ht="24.95" customHeight="1" x14ac:dyDescent="0.2">
      <c r="A43" s="699" t="s">
        <v>3420</v>
      </c>
      <c r="B43" s="700"/>
      <c r="C43" s="709">
        <v>1822</v>
      </c>
      <c r="E43" s="699" t="s">
        <v>3407</v>
      </c>
      <c r="F43" s="700"/>
      <c r="G43" s="710">
        <v>274</v>
      </c>
    </row>
    <row r="44" spans="1:10" ht="24.95" customHeight="1" x14ac:dyDescent="0.2">
      <c r="A44" s="699" t="s">
        <v>3423</v>
      </c>
      <c r="B44" s="700"/>
      <c r="C44" s="709">
        <v>18201.43</v>
      </c>
      <c r="E44" s="699" t="s">
        <v>3410</v>
      </c>
      <c r="F44" s="700"/>
      <c r="G44" s="710">
        <v>713</v>
      </c>
    </row>
    <row r="45" spans="1:10" ht="24.95" customHeight="1" x14ac:dyDescent="0.2">
      <c r="A45" s="699" t="s">
        <v>3437</v>
      </c>
      <c r="B45" s="700"/>
      <c r="C45" s="710">
        <v>401</v>
      </c>
      <c r="E45" s="699" t="s">
        <v>3412</v>
      </c>
      <c r="F45" s="700"/>
      <c r="G45" s="710">
        <v>106</v>
      </c>
    </row>
    <row r="46" spans="1:10" ht="24.95" customHeight="1" x14ac:dyDescent="0.2">
      <c r="A46" s="699" t="s">
        <v>3444</v>
      </c>
      <c r="B46" s="700"/>
      <c r="C46" s="710">
        <v>395</v>
      </c>
      <c r="E46" s="702"/>
      <c r="F46" s="702"/>
      <c r="G46" s="702"/>
    </row>
    <row r="47" spans="1:10" ht="24.95" customHeight="1" x14ac:dyDescent="0.2">
      <c r="A47" s="567" t="s">
        <v>3460</v>
      </c>
      <c r="B47" s="698"/>
      <c r="C47" s="492">
        <v>23378.43</v>
      </c>
      <c r="E47" s="699" t="s">
        <v>3423</v>
      </c>
      <c r="F47" s="700"/>
      <c r="G47" s="709">
        <v>7895.02</v>
      </c>
    </row>
    <row r="48" spans="1:10" ht="24.95" customHeight="1" x14ac:dyDescent="0.2">
      <c r="A48" s="702"/>
      <c r="B48" s="702"/>
      <c r="C48" s="711"/>
      <c r="E48" s="567" t="s">
        <v>3458</v>
      </c>
      <c r="F48" s="698"/>
      <c r="G48" s="492">
        <v>9246.02</v>
      </c>
    </row>
    <row r="49" spans="1:7" ht="24.95" customHeight="1" x14ac:dyDescent="0.2">
      <c r="A49" s="567" t="s">
        <v>3820</v>
      </c>
      <c r="B49" s="698"/>
      <c r="C49" s="715"/>
      <c r="E49" s="567" t="s">
        <v>3459</v>
      </c>
      <c r="F49" s="698"/>
      <c r="G49" s="645"/>
    </row>
    <row r="50" spans="1:7" ht="24.95" customHeight="1" x14ac:dyDescent="0.2">
      <c r="A50" s="699" t="s">
        <v>3389</v>
      </c>
      <c r="B50" s="700"/>
      <c r="C50" s="710">
        <v>280</v>
      </c>
      <c r="E50" s="699" t="s">
        <v>3391</v>
      </c>
      <c r="F50" s="700"/>
      <c r="G50" s="709">
        <v>4019</v>
      </c>
    </row>
    <row r="51" spans="1:7" ht="24.95" customHeight="1" x14ac:dyDescent="0.2">
      <c r="A51" s="567" t="s">
        <v>3821</v>
      </c>
      <c r="B51" s="698"/>
      <c r="C51" s="495">
        <v>280</v>
      </c>
      <c r="E51" s="699" t="s">
        <v>3416</v>
      </c>
      <c r="F51" s="700"/>
      <c r="G51" s="709">
        <v>49420</v>
      </c>
    </row>
    <row r="52" spans="1:7" ht="24.95" customHeight="1" x14ac:dyDescent="0.2">
      <c r="A52" s="567" t="s">
        <v>3466</v>
      </c>
      <c r="B52" s="698"/>
      <c r="C52" s="714"/>
      <c r="E52" s="699" t="s">
        <v>3420</v>
      </c>
      <c r="F52" s="700"/>
      <c r="G52" s="709">
        <v>16476</v>
      </c>
    </row>
    <row r="53" spans="1:7" ht="24.95" customHeight="1" x14ac:dyDescent="0.2">
      <c r="A53" s="699" t="s">
        <v>3389</v>
      </c>
      <c r="B53" s="700"/>
      <c r="C53" s="709">
        <v>1200</v>
      </c>
      <c r="E53" s="699" t="s">
        <v>3423</v>
      </c>
      <c r="F53" s="700"/>
      <c r="G53" s="709">
        <v>29539.11</v>
      </c>
    </row>
    <row r="54" spans="1:7" ht="24.95" customHeight="1" x14ac:dyDescent="0.2">
      <c r="A54" s="699" t="s">
        <v>3418</v>
      </c>
      <c r="B54" s="700"/>
      <c r="C54" s="710">
        <v>441</v>
      </c>
      <c r="E54" s="699" t="s">
        <v>3437</v>
      </c>
      <c r="F54" s="700"/>
      <c r="G54" s="709">
        <v>3885</v>
      </c>
    </row>
    <row r="55" spans="1:7" ht="24.95" customHeight="1" x14ac:dyDescent="0.2">
      <c r="A55" s="567" t="s">
        <v>3468</v>
      </c>
      <c r="B55" s="698"/>
      <c r="C55" s="492">
        <v>1641</v>
      </c>
      <c r="E55" s="699" t="s">
        <v>3444</v>
      </c>
      <c r="F55" s="700"/>
      <c r="G55" s="709">
        <v>5925</v>
      </c>
    </row>
    <row r="56" spans="1:7" ht="24.95" customHeight="1" x14ac:dyDescent="0.2">
      <c r="A56" s="567" t="s">
        <v>3469</v>
      </c>
      <c r="B56" s="698"/>
      <c r="C56" s="714"/>
      <c r="E56" s="567" t="s">
        <v>3460</v>
      </c>
      <c r="F56" s="698"/>
      <c r="G56" s="492">
        <v>109264.11</v>
      </c>
    </row>
    <row r="57" spans="1:7" ht="24.95" customHeight="1" x14ac:dyDescent="0.2">
      <c r="A57" s="699" t="s">
        <v>3389</v>
      </c>
      <c r="B57" s="700"/>
      <c r="C57" s="710">
        <v>192</v>
      </c>
      <c r="E57" s="567" t="s">
        <v>2059</v>
      </c>
      <c r="F57" s="698"/>
      <c r="G57" s="645"/>
    </row>
    <row r="58" spans="1:7" ht="24.95" customHeight="1" x14ac:dyDescent="0.2">
      <c r="A58" s="699" t="s">
        <v>3464</v>
      </c>
      <c r="B58" s="700"/>
      <c r="C58" s="710">
        <v>192</v>
      </c>
      <c r="E58" s="699" t="s">
        <v>3427</v>
      </c>
      <c r="F58" s="700"/>
      <c r="G58" s="709">
        <v>3558</v>
      </c>
    </row>
    <row r="59" spans="1:7" ht="24.95" customHeight="1" x14ac:dyDescent="0.2">
      <c r="A59" s="567" t="s">
        <v>3471</v>
      </c>
      <c r="B59" s="698"/>
      <c r="C59" s="495">
        <v>384</v>
      </c>
      <c r="E59" s="567" t="s">
        <v>3470</v>
      </c>
      <c r="F59" s="698"/>
      <c r="G59" s="492">
        <v>3558</v>
      </c>
    </row>
    <row r="60" spans="1:7" ht="24.95" customHeight="1" x14ac:dyDescent="0.2">
      <c r="A60" s="567" t="s">
        <v>49</v>
      </c>
      <c r="B60" s="698"/>
      <c r="C60" s="714"/>
      <c r="E60" s="567" t="s">
        <v>2060</v>
      </c>
      <c r="F60" s="698"/>
      <c r="G60" s="645"/>
    </row>
    <row r="61" spans="1:7" ht="24.95" customHeight="1" x14ac:dyDescent="0.2">
      <c r="A61" s="699" t="s">
        <v>3423</v>
      </c>
      <c r="B61" s="700"/>
      <c r="C61" s="710">
        <v>126</v>
      </c>
      <c r="E61" s="699" t="s">
        <v>3435</v>
      </c>
      <c r="F61" s="700"/>
      <c r="G61" s="709">
        <v>1072</v>
      </c>
    </row>
    <row r="62" spans="1:7" ht="24.95" customHeight="1" x14ac:dyDescent="0.2">
      <c r="A62" s="567" t="s">
        <v>3467</v>
      </c>
      <c r="B62" s="698"/>
      <c r="C62" s="495">
        <v>126</v>
      </c>
      <c r="E62" s="567" t="s">
        <v>3472</v>
      </c>
      <c r="F62" s="698"/>
      <c r="G62" s="492">
        <v>1072</v>
      </c>
    </row>
    <row r="63" spans="1:7" ht="24.95" customHeight="1" x14ac:dyDescent="0.2">
      <c r="A63" s="567" t="s">
        <v>2059</v>
      </c>
      <c r="B63" s="698"/>
      <c r="C63" s="714"/>
      <c r="E63" s="567" t="s">
        <v>2061</v>
      </c>
      <c r="F63" s="698"/>
      <c r="G63" s="645"/>
    </row>
    <row r="64" spans="1:7" ht="24.95" customHeight="1" x14ac:dyDescent="0.2">
      <c r="A64" s="699" t="s">
        <v>3427</v>
      </c>
      <c r="B64" s="700"/>
      <c r="C64" s="709">
        <v>25299.119999999999</v>
      </c>
      <c r="E64" s="699" t="s">
        <v>3434</v>
      </c>
      <c r="F64" s="700"/>
      <c r="G64" s="709">
        <v>2912</v>
      </c>
    </row>
    <row r="65" spans="1:7" ht="24.95" customHeight="1" x14ac:dyDescent="0.2">
      <c r="A65" s="567" t="s">
        <v>3470</v>
      </c>
      <c r="B65" s="698"/>
      <c r="C65" s="492">
        <v>25299.119999999999</v>
      </c>
      <c r="E65" s="567" t="s">
        <v>3473</v>
      </c>
      <c r="F65" s="698"/>
      <c r="G65" s="492">
        <v>2912</v>
      </c>
    </row>
    <row r="66" spans="1:7" ht="24.95" customHeight="1" x14ac:dyDescent="0.2">
      <c r="A66" s="567" t="s">
        <v>3474</v>
      </c>
      <c r="B66" s="698"/>
      <c r="C66" s="715"/>
      <c r="E66" s="567" t="s">
        <v>3474</v>
      </c>
      <c r="F66" s="698"/>
      <c r="G66" s="707"/>
    </row>
    <row r="67" spans="1:7" ht="24.95" customHeight="1" x14ac:dyDescent="0.2">
      <c r="A67" s="699" t="s">
        <v>3443</v>
      </c>
      <c r="B67" s="700"/>
      <c r="C67" s="710">
        <v>721</v>
      </c>
      <c r="E67" s="699" t="s">
        <v>3425</v>
      </c>
      <c r="F67" s="700"/>
      <c r="G67" s="710">
        <v>363</v>
      </c>
    </row>
    <row r="68" spans="1:7" ht="24.95" customHeight="1" x14ac:dyDescent="0.2">
      <c r="A68" s="567" t="s">
        <v>3475</v>
      </c>
      <c r="B68" s="698"/>
      <c r="C68" s="495">
        <v>721</v>
      </c>
      <c r="E68" s="699" t="s">
        <v>3443</v>
      </c>
      <c r="F68" s="700"/>
      <c r="G68" s="709">
        <v>31709.759999999998</v>
      </c>
    </row>
    <row r="69" spans="1:7" ht="24.95" customHeight="1" x14ac:dyDescent="0.2">
      <c r="A69" s="567" t="s">
        <v>2062</v>
      </c>
      <c r="B69" s="698"/>
      <c r="C69" s="714"/>
      <c r="E69" s="567" t="s">
        <v>3475</v>
      </c>
      <c r="F69" s="698"/>
      <c r="G69" s="492">
        <v>32072.76</v>
      </c>
    </row>
    <row r="70" spans="1:7" ht="24.95" customHeight="1" x14ac:dyDescent="0.2">
      <c r="A70" s="699" t="s">
        <v>3443</v>
      </c>
      <c r="B70" s="700"/>
      <c r="C70" s="710">
        <v>177</v>
      </c>
      <c r="E70" s="567" t="s">
        <v>2062</v>
      </c>
      <c r="F70" s="698"/>
      <c r="G70" s="645"/>
    </row>
    <row r="71" spans="1:7" ht="24.95" customHeight="1" x14ac:dyDescent="0.2">
      <c r="A71" s="567" t="s">
        <v>3479</v>
      </c>
      <c r="B71" s="698"/>
      <c r="C71" s="495">
        <v>177</v>
      </c>
      <c r="E71" s="699" t="s">
        <v>3443</v>
      </c>
      <c r="F71" s="700"/>
      <c r="G71" s="710">
        <v>78</v>
      </c>
    </row>
    <row r="72" spans="1:7" ht="24.95" customHeight="1" x14ac:dyDescent="0.2">
      <c r="A72" s="567" t="s">
        <v>2067</v>
      </c>
      <c r="B72" s="698"/>
      <c r="C72" s="714"/>
      <c r="E72" s="567" t="s">
        <v>3479</v>
      </c>
      <c r="F72" s="698"/>
      <c r="G72" s="495">
        <v>78</v>
      </c>
    </row>
    <row r="73" spans="1:7" ht="24.95" customHeight="1" x14ac:dyDescent="0.2">
      <c r="A73" s="699" t="s">
        <v>3433</v>
      </c>
      <c r="B73" s="700"/>
      <c r="C73" s="710">
        <v>926</v>
      </c>
      <c r="E73" s="567" t="s">
        <v>2067</v>
      </c>
      <c r="F73" s="698"/>
      <c r="G73" s="645"/>
    </row>
    <row r="74" spans="1:7" ht="24.95" customHeight="1" x14ac:dyDescent="0.2">
      <c r="A74" s="567" t="s">
        <v>3478</v>
      </c>
      <c r="B74" s="698"/>
      <c r="C74" s="495">
        <v>926</v>
      </c>
      <c r="E74" s="699" t="s">
        <v>3433</v>
      </c>
      <c r="F74" s="700"/>
      <c r="G74" s="710">
        <v>140</v>
      </c>
    </row>
    <row r="75" spans="1:7" ht="24.95" customHeight="1" x14ac:dyDescent="0.2">
      <c r="A75" s="567" t="s">
        <v>3484</v>
      </c>
      <c r="B75" s="698"/>
      <c r="C75" s="714"/>
      <c r="E75" s="567" t="s">
        <v>3478</v>
      </c>
      <c r="F75" s="698"/>
      <c r="G75" s="495">
        <v>140</v>
      </c>
    </row>
    <row r="76" spans="1:7" ht="24.95" customHeight="1" x14ac:dyDescent="0.2">
      <c r="A76" s="699" t="s">
        <v>3389</v>
      </c>
      <c r="B76" s="700"/>
      <c r="C76" s="709">
        <v>3998</v>
      </c>
      <c r="E76" s="567" t="s">
        <v>2068</v>
      </c>
      <c r="F76" s="698"/>
      <c r="G76" s="645"/>
    </row>
    <row r="77" spans="1:7" ht="24.95" customHeight="1" x14ac:dyDescent="0.2">
      <c r="A77" s="699" t="s">
        <v>3418</v>
      </c>
      <c r="B77" s="700"/>
      <c r="C77" s="710">
        <v>504</v>
      </c>
      <c r="E77" s="699" t="s">
        <v>3431</v>
      </c>
      <c r="F77" s="700"/>
      <c r="G77" s="710">
        <v>115</v>
      </c>
    </row>
    <row r="78" spans="1:7" ht="24.95" customHeight="1" x14ac:dyDescent="0.2">
      <c r="A78" s="567" t="s">
        <v>3487</v>
      </c>
      <c r="B78" s="698"/>
      <c r="C78" s="492">
        <v>4502</v>
      </c>
      <c r="E78" s="567" t="s">
        <v>3480</v>
      </c>
      <c r="F78" s="698"/>
      <c r="G78" s="495">
        <v>115</v>
      </c>
    </row>
    <row r="79" spans="1:7" ht="24.95" customHeight="1" x14ac:dyDescent="0.2">
      <c r="A79" s="567" t="s">
        <v>3489</v>
      </c>
      <c r="B79" s="698"/>
      <c r="C79" s="714"/>
      <c r="E79" s="567" t="s">
        <v>3481</v>
      </c>
      <c r="F79" s="698"/>
      <c r="G79" s="645"/>
    </row>
    <row r="80" spans="1:7" ht="24.95" customHeight="1" x14ac:dyDescent="0.2">
      <c r="A80" s="699" t="s">
        <v>3389</v>
      </c>
      <c r="B80" s="700"/>
      <c r="C80" s="710">
        <v>192</v>
      </c>
      <c r="E80" s="699" t="s">
        <v>3387</v>
      </c>
      <c r="F80" s="700"/>
      <c r="G80" s="710">
        <v>460</v>
      </c>
    </row>
    <row r="81" spans="1:7" ht="24.95" customHeight="1" x14ac:dyDescent="0.2">
      <c r="A81" s="702"/>
      <c r="B81" s="702"/>
      <c r="C81" s="711"/>
      <c r="E81" s="702"/>
      <c r="F81" s="702"/>
      <c r="G81" s="702"/>
    </row>
    <row r="82" spans="1:7" ht="24.95" customHeight="1" x14ac:dyDescent="0.2">
      <c r="A82" s="699" t="s">
        <v>3464</v>
      </c>
      <c r="B82" s="700"/>
      <c r="C82" s="710">
        <v>192</v>
      </c>
      <c r="E82" s="699" t="s">
        <v>3414</v>
      </c>
      <c r="F82" s="700"/>
      <c r="G82" s="710">
        <v>550</v>
      </c>
    </row>
    <row r="83" spans="1:7" ht="24.95" customHeight="1" x14ac:dyDescent="0.2">
      <c r="A83" s="567" t="s">
        <v>3492</v>
      </c>
      <c r="B83" s="698"/>
      <c r="C83" s="495">
        <v>384</v>
      </c>
      <c r="E83" s="699" t="s">
        <v>3449</v>
      </c>
      <c r="F83" s="700"/>
      <c r="G83" s="709">
        <v>5145</v>
      </c>
    </row>
    <row r="84" spans="1:7" ht="24.95" customHeight="1" x14ac:dyDescent="0.2">
      <c r="A84" s="567" t="s">
        <v>3493</v>
      </c>
      <c r="B84" s="698"/>
      <c r="C84" s="714"/>
      <c r="E84" s="567" t="s">
        <v>3482</v>
      </c>
      <c r="F84" s="698"/>
      <c r="G84" s="492">
        <v>6155</v>
      </c>
    </row>
    <row r="85" spans="1:7" ht="24.95" customHeight="1" x14ac:dyDescent="0.2">
      <c r="A85" s="699" t="s">
        <v>3418</v>
      </c>
      <c r="B85" s="700"/>
      <c r="C85" s="710">
        <v>126</v>
      </c>
      <c r="E85" s="567" t="s">
        <v>3483</v>
      </c>
      <c r="F85" s="698"/>
      <c r="G85" s="645"/>
    </row>
    <row r="86" spans="1:7" ht="24.95" customHeight="1" x14ac:dyDescent="0.2">
      <c r="A86" s="567" t="s">
        <v>3495</v>
      </c>
      <c r="B86" s="698"/>
      <c r="C86" s="495">
        <v>126</v>
      </c>
      <c r="E86" s="699" t="s">
        <v>3826</v>
      </c>
      <c r="F86" s="700"/>
      <c r="G86" s="709">
        <v>7785</v>
      </c>
    </row>
    <row r="87" spans="1:7" ht="24.95" customHeight="1" x14ac:dyDescent="0.2">
      <c r="A87" s="567" t="s">
        <v>3496</v>
      </c>
      <c r="B87" s="698"/>
      <c r="C87" s="714"/>
      <c r="E87" s="699" t="s">
        <v>3402</v>
      </c>
      <c r="F87" s="700"/>
      <c r="G87" s="709">
        <v>3095</v>
      </c>
    </row>
    <row r="88" spans="1:7" ht="24.95" customHeight="1" x14ac:dyDescent="0.2">
      <c r="A88" s="699" t="s">
        <v>3497</v>
      </c>
      <c r="B88" s="700"/>
      <c r="C88" s="710">
        <v>555</v>
      </c>
      <c r="E88" s="567" t="s">
        <v>3485</v>
      </c>
      <c r="F88" s="698"/>
      <c r="G88" s="492">
        <v>10880</v>
      </c>
    </row>
    <row r="89" spans="1:7" ht="24.95" customHeight="1" x14ac:dyDescent="0.2">
      <c r="A89" s="567" t="s">
        <v>3498</v>
      </c>
      <c r="B89" s="698"/>
      <c r="C89" s="495">
        <v>555</v>
      </c>
      <c r="E89" s="567" t="s">
        <v>3486</v>
      </c>
      <c r="F89" s="698"/>
      <c r="G89" s="645"/>
    </row>
    <row r="90" spans="1:7" ht="24.95" customHeight="1" x14ac:dyDescent="0.2">
      <c r="A90" s="567" t="s">
        <v>2068</v>
      </c>
      <c r="B90" s="698"/>
      <c r="C90" s="714"/>
      <c r="E90" s="699" t="s">
        <v>3405</v>
      </c>
      <c r="F90" s="700"/>
      <c r="G90" s="709">
        <v>1490</v>
      </c>
    </row>
    <row r="91" spans="1:7" ht="24.95" customHeight="1" x14ac:dyDescent="0.2">
      <c r="A91" s="699" t="s">
        <v>3431</v>
      </c>
      <c r="B91" s="700"/>
      <c r="C91" s="709">
        <v>12855</v>
      </c>
      <c r="E91" s="567" t="s">
        <v>3488</v>
      </c>
      <c r="F91" s="698"/>
      <c r="G91" s="492">
        <v>1490</v>
      </c>
    </row>
    <row r="92" spans="1:7" ht="24.95" customHeight="1" x14ac:dyDescent="0.2">
      <c r="A92" s="567" t="s">
        <v>3480</v>
      </c>
      <c r="B92" s="698"/>
      <c r="C92" s="492">
        <v>12855</v>
      </c>
      <c r="E92" s="567" t="s">
        <v>3832</v>
      </c>
      <c r="F92" s="698"/>
      <c r="G92" s="645"/>
    </row>
    <row r="93" spans="1:7" ht="24.95" customHeight="1" x14ac:dyDescent="0.2">
      <c r="A93" s="567" t="s">
        <v>2069</v>
      </c>
      <c r="B93" s="698"/>
      <c r="C93" s="714"/>
      <c r="E93" s="699" t="s">
        <v>3826</v>
      </c>
      <c r="F93" s="700"/>
      <c r="G93" s="709">
        <v>19537</v>
      </c>
    </row>
    <row r="94" spans="1:7" ht="24.95" customHeight="1" x14ac:dyDescent="0.2">
      <c r="A94" s="699" t="s">
        <v>3429</v>
      </c>
      <c r="B94" s="700"/>
      <c r="C94" s="709">
        <v>14344</v>
      </c>
      <c r="E94" s="567" t="s">
        <v>3833</v>
      </c>
      <c r="F94" s="698"/>
      <c r="G94" s="492">
        <v>19537</v>
      </c>
    </row>
    <row r="95" spans="1:7" ht="24.95" customHeight="1" x14ac:dyDescent="0.2">
      <c r="A95" s="567" t="s">
        <v>3494</v>
      </c>
      <c r="B95" s="698"/>
      <c r="C95" s="492">
        <v>14344</v>
      </c>
      <c r="E95" s="567" t="s">
        <v>3834</v>
      </c>
      <c r="F95" s="698"/>
      <c r="G95" s="645"/>
    </row>
    <row r="96" spans="1:7" ht="24.95" customHeight="1" x14ac:dyDescent="0.2">
      <c r="A96" s="567" t="s">
        <v>3507</v>
      </c>
      <c r="B96" s="698"/>
      <c r="C96" s="714"/>
      <c r="E96" s="699" t="s">
        <v>3398</v>
      </c>
      <c r="F96" s="700"/>
      <c r="G96" s="709">
        <v>4723</v>
      </c>
    </row>
    <row r="97" spans="1:7" ht="24.95" customHeight="1" x14ac:dyDescent="0.2">
      <c r="A97" s="699" t="s">
        <v>3392</v>
      </c>
      <c r="B97" s="700"/>
      <c r="C97" s="709">
        <v>1195.3599999999999</v>
      </c>
      <c r="E97" s="567" t="s">
        <v>3835</v>
      </c>
      <c r="F97" s="698"/>
      <c r="G97" s="492">
        <v>4723</v>
      </c>
    </row>
    <row r="98" spans="1:7" ht="24.95" customHeight="1" x14ac:dyDescent="0.2">
      <c r="A98" s="567" t="s">
        <v>3508</v>
      </c>
      <c r="B98" s="698"/>
      <c r="C98" s="492">
        <v>1195.3599999999999</v>
      </c>
      <c r="E98" s="567" t="s">
        <v>2069</v>
      </c>
      <c r="F98" s="698"/>
      <c r="G98" s="645"/>
    </row>
    <row r="99" spans="1:7" ht="24.95" customHeight="1" x14ac:dyDescent="0.2">
      <c r="A99" s="567" t="s">
        <v>2070</v>
      </c>
      <c r="B99" s="698"/>
      <c r="C99" s="714"/>
      <c r="E99" s="699" t="s">
        <v>3429</v>
      </c>
      <c r="F99" s="700"/>
      <c r="G99" s="710">
        <v>594</v>
      </c>
    </row>
    <row r="100" spans="1:7" ht="24.95" customHeight="1" x14ac:dyDescent="0.2">
      <c r="A100" s="699" t="s">
        <v>3442</v>
      </c>
      <c r="B100" s="700"/>
      <c r="C100" s="709">
        <v>13437</v>
      </c>
      <c r="E100" s="567" t="s">
        <v>3494</v>
      </c>
      <c r="F100" s="698"/>
      <c r="G100" s="495">
        <v>594</v>
      </c>
    </row>
    <row r="101" spans="1:7" ht="24.95" customHeight="1" x14ac:dyDescent="0.2">
      <c r="A101" s="699" t="s">
        <v>3451</v>
      </c>
      <c r="B101" s="700"/>
      <c r="C101" s="709">
        <v>5152</v>
      </c>
      <c r="E101" s="567" t="s">
        <v>2070</v>
      </c>
      <c r="F101" s="698"/>
      <c r="G101" s="645"/>
    </row>
    <row r="102" spans="1:7" ht="24.95" customHeight="1" x14ac:dyDescent="0.2">
      <c r="A102" s="567" t="s">
        <v>3501</v>
      </c>
      <c r="B102" s="698"/>
      <c r="C102" s="492">
        <v>18589</v>
      </c>
      <c r="E102" s="699" t="s">
        <v>3394</v>
      </c>
      <c r="F102" s="700"/>
      <c r="G102" s="710">
        <v>605</v>
      </c>
    </row>
    <row r="103" spans="1:7" ht="24.95" customHeight="1" x14ac:dyDescent="0.2">
      <c r="A103" s="567" t="s">
        <v>3509</v>
      </c>
      <c r="B103" s="698"/>
      <c r="C103" s="714"/>
      <c r="E103" s="699" t="s">
        <v>3416</v>
      </c>
      <c r="F103" s="700"/>
      <c r="G103" s="709">
        <v>10869</v>
      </c>
    </row>
    <row r="104" spans="1:7" ht="24.95" customHeight="1" x14ac:dyDescent="0.2">
      <c r="A104" s="699" t="s">
        <v>3497</v>
      </c>
      <c r="B104" s="700"/>
      <c r="C104" s="709">
        <v>23760</v>
      </c>
      <c r="E104" s="699" t="s">
        <v>3420</v>
      </c>
      <c r="F104" s="700"/>
      <c r="G104" s="709">
        <v>4488</v>
      </c>
    </row>
    <row r="105" spans="1:7" ht="24.95" customHeight="1" x14ac:dyDescent="0.2">
      <c r="A105" s="567" t="s">
        <v>3510</v>
      </c>
      <c r="B105" s="698"/>
      <c r="C105" s="492">
        <v>23760</v>
      </c>
      <c r="E105" s="699" t="s">
        <v>3442</v>
      </c>
      <c r="F105" s="700"/>
      <c r="G105" s="709">
        <v>81193</v>
      </c>
    </row>
    <row r="106" spans="1:7" ht="24.95" customHeight="1" x14ac:dyDescent="0.2">
      <c r="A106" s="567" t="s">
        <v>2077</v>
      </c>
      <c r="B106" s="698"/>
      <c r="C106" s="714"/>
      <c r="E106" s="699" t="s">
        <v>3451</v>
      </c>
      <c r="F106" s="700"/>
      <c r="G106" s="709">
        <v>76424</v>
      </c>
    </row>
    <row r="107" spans="1:7" ht="24.95" customHeight="1" x14ac:dyDescent="0.2">
      <c r="A107" s="699" t="s">
        <v>3409</v>
      </c>
      <c r="B107" s="700"/>
      <c r="C107" s="710">
        <v>636</v>
      </c>
      <c r="E107" s="699" t="s">
        <v>3453</v>
      </c>
      <c r="F107" s="700"/>
      <c r="G107" s="709">
        <v>4464.0600000000004</v>
      </c>
    </row>
    <row r="108" spans="1:7" ht="24.95" customHeight="1" x14ac:dyDescent="0.2">
      <c r="A108" s="567" t="s">
        <v>3511</v>
      </c>
      <c r="B108" s="698"/>
      <c r="C108" s="495">
        <v>636</v>
      </c>
      <c r="E108" s="567" t="s">
        <v>3501</v>
      </c>
      <c r="F108" s="698"/>
      <c r="G108" s="492">
        <v>178043.06</v>
      </c>
    </row>
    <row r="109" spans="1:7" ht="24.95" customHeight="1" x14ac:dyDescent="0.2">
      <c r="A109" s="567" t="s">
        <v>3512</v>
      </c>
      <c r="B109" s="698"/>
      <c r="C109" s="715"/>
      <c r="E109" s="567" t="s">
        <v>2077</v>
      </c>
      <c r="F109" s="698"/>
      <c r="G109" s="645"/>
    </row>
    <row r="110" spans="1:7" ht="24.95" customHeight="1" x14ac:dyDescent="0.2">
      <c r="A110" s="699" t="s">
        <v>3438</v>
      </c>
      <c r="B110" s="700"/>
      <c r="C110" s="710">
        <v>468.7</v>
      </c>
      <c r="E110" s="699" t="s">
        <v>3409</v>
      </c>
      <c r="F110" s="700"/>
      <c r="G110" s="716">
        <v>-95</v>
      </c>
    </row>
    <row r="111" spans="1:7" ht="24.95" customHeight="1" x14ac:dyDescent="0.2">
      <c r="A111" s="699" t="s">
        <v>3440</v>
      </c>
      <c r="B111" s="700"/>
      <c r="C111" s="709">
        <v>1233</v>
      </c>
      <c r="E111" s="567" t="s">
        <v>3511</v>
      </c>
      <c r="F111" s="698"/>
      <c r="G111" s="717">
        <v>-95</v>
      </c>
    </row>
    <row r="112" spans="1:7" ht="24.95" customHeight="1" x14ac:dyDescent="0.2">
      <c r="A112" s="567" t="s">
        <v>3513</v>
      </c>
      <c r="B112" s="698"/>
      <c r="C112" s="492">
        <v>1701.7</v>
      </c>
      <c r="E112" s="567" t="s">
        <v>2071</v>
      </c>
      <c r="F112" s="698"/>
      <c r="G112" s="645"/>
    </row>
    <row r="113" spans="1:7" ht="24.95" customHeight="1" x14ac:dyDescent="0.2">
      <c r="A113" s="702"/>
      <c r="B113" s="702"/>
      <c r="C113" s="711"/>
      <c r="E113" s="699" t="s">
        <v>3824</v>
      </c>
      <c r="F113" s="700"/>
      <c r="G113" s="710">
        <v>720</v>
      </c>
    </row>
    <row r="114" spans="1:7" ht="24.95" customHeight="1" x14ac:dyDescent="0.2">
      <c r="A114" s="567" t="s">
        <v>2072</v>
      </c>
      <c r="B114" s="698"/>
      <c r="C114" s="714"/>
      <c r="E114" s="699" t="s">
        <v>3436</v>
      </c>
      <c r="F114" s="700"/>
      <c r="G114" s="709">
        <v>4116</v>
      </c>
    </row>
    <row r="115" spans="1:7" ht="24.95" customHeight="1" x14ac:dyDescent="0.2">
      <c r="A115" s="699" t="s">
        <v>3439</v>
      </c>
      <c r="B115" s="700"/>
      <c r="C115" s="709">
        <v>10011</v>
      </c>
      <c r="E115" s="567" t="s">
        <v>3503</v>
      </c>
      <c r="F115" s="698"/>
      <c r="G115" s="492">
        <v>4836</v>
      </c>
    </row>
    <row r="116" spans="1:7" ht="24.95" customHeight="1" x14ac:dyDescent="0.2">
      <c r="A116" s="567" t="s">
        <v>3505</v>
      </c>
      <c r="B116" s="698"/>
      <c r="C116" s="492">
        <v>10011</v>
      </c>
      <c r="E116" s="702"/>
      <c r="F116" s="702"/>
      <c r="G116" s="702"/>
    </row>
    <row r="117" spans="1:7" ht="24.95" customHeight="1" x14ac:dyDescent="0.2">
      <c r="A117" s="567" t="s">
        <v>33</v>
      </c>
      <c r="B117" s="698"/>
      <c r="C117" s="714"/>
      <c r="E117" s="567" t="s">
        <v>3512</v>
      </c>
      <c r="F117" s="698"/>
      <c r="G117" s="707"/>
    </row>
    <row r="118" spans="1:7" ht="24.95" customHeight="1" x14ac:dyDescent="0.2">
      <c r="A118" s="699" t="s">
        <v>3391</v>
      </c>
      <c r="B118" s="700"/>
      <c r="C118" s="710">
        <v>86</v>
      </c>
      <c r="E118" s="699" t="s">
        <v>3440</v>
      </c>
      <c r="F118" s="700"/>
      <c r="G118" s="718">
        <v>26734.66</v>
      </c>
    </row>
    <row r="119" spans="1:7" ht="24.95" customHeight="1" x14ac:dyDescent="0.2">
      <c r="A119" s="567" t="s">
        <v>3506</v>
      </c>
      <c r="B119" s="698"/>
      <c r="C119" s="495">
        <v>86</v>
      </c>
      <c r="E119" s="567" t="s">
        <v>3513</v>
      </c>
      <c r="F119" s="698"/>
      <c r="G119" s="504">
        <v>26734.66</v>
      </c>
    </row>
    <row r="120" spans="1:7" ht="24.95" customHeight="1" x14ac:dyDescent="0.2">
      <c r="A120" s="567" t="s">
        <v>3455</v>
      </c>
      <c r="B120" s="698"/>
      <c r="C120" s="492">
        <v>171962.32</v>
      </c>
      <c r="E120" s="567" t="s">
        <v>2072</v>
      </c>
      <c r="F120" s="698"/>
      <c r="G120" s="645"/>
    </row>
    <row r="121" spans="1:7" ht="24.95" customHeight="1" x14ac:dyDescent="0.2">
      <c r="E121" s="699" t="s">
        <v>3439</v>
      </c>
      <c r="F121" s="700"/>
      <c r="G121" s="718">
        <v>33308</v>
      </c>
    </row>
    <row r="122" spans="1:7" ht="24.95" customHeight="1" x14ac:dyDescent="0.2">
      <c r="E122" s="699" t="s">
        <v>3447</v>
      </c>
      <c r="F122" s="700"/>
      <c r="G122" s="718">
        <v>49730</v>
      </c>
    </row>
    <row r="123" spans="1:7" ht="24.95" customHeight="1" x14ac:dyDescent="0.2">
      <c r="E123" s="567" t="s">
        <v>3505</v>
      </c>
      <c r="F123" s="698"/>
      <c r="G123" s="504">
        <v>83038</v>
      </c>
    </row>
    <row r="124" spans="1:7" ht="24.95" customHeight="1" x14ac:dyDescent="0.2">
      <c r="E124" s="567" t="s">
        <v>3455</v>
      </c>
      <c r="F124" s="698"/>
      <c r="G124" s="508">
        <v>494393.61</v>
      </c>
    </row>
  </sheetData>
  <mergeCells count="1">
    <mergeCell ref="I27:I2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4D3A-8070-499E-A081-85CCDE01DF97}">
  <sheetPr>
    <pageSetUpPr fitToPage="1"/>
  </sheetPr>
  <dimension ref="A1:O64"/>
  <sheetViews>
    <sheetView topLeftCell="A30" workbookViewId="0">
      <selection activeCell="D5" sqref="D5"/>
    </sheetView>
  </sheetViews>
  <sheetFormatPr defaultColWidth="8.85546875" defaultRowHeight="12.75" x14ac:dyDescent="0.2"/>
  <cols>
    <col min="1" max="1" width="32.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0.85546875" customWidth="1"/>
    <col min="15" max="15" width="15.7109375" customWidth="1"/>
  </cols>
  <sheetData>
    <row r="1" spans="1:15" ht="85.5" customHeight="1" thickBot="1" x14ac:dyDescent="0.25">
      <c r="A1" s="775"/>
      <c r="B1" s="775"/>
      <c r="C1" s="775"/>
      <c r="D1" s="775"/>
      <c r="E1" s="775"/>
      <c r="F1" s="775"/>
      <c r="G1" s="775"/>
      <c r="H1" s="775"/>
      <c r="I1" s="775"/>
      <c r="J1" s="775"/>
      <c r="K1" s="775"/>
      <c r="L1" s="775"/>
      <c r="M1" s="776"/>
    </row>
    <row r="2" spans="1:15" ht="16.5" thickBot="1" x14ac:dyDescent="0.3">
      <c r="A2" s="32">
        <v>45658</v>
      </c>
      <c r="B2" s="33"/>
      <c r="C2" s="33"/>
      <c r="D2" s="33"/>
      <c r="E2" s="33"/>
      <c r="F2" s="33"/>
      <c r="G2" s="33"/>
      <c r="H2" s="33"/>
      <c r="I2" s="33"/>
      <c r="J2" s="33"/>
      <c r="K2" s="33"/>
      <c r="L2" s="33"/>
      <c r="M2" s="34" t="s">
        <v>234</v>
      </c>
      <c r="O2" s="16"/>
    </row>
    <row r="3" spans="1:15" ht="16.5" thickBot="1" x14ac:dyDescent="0.25">
      <c r="A3" s="35"/>
      <c r="B3" s="777" t="s">
        <v>235</v>
      </c>
      <c r="C3" s="777"/>
      <c r="D3" s="778"/>
      <c r="E3" s="777" t="s">
        <v>135</v>
      </c>
      <c r="F3" s="777"/>
      <c r="G3" s="778"/>
      <c r="H3" s="777" t="s">
        <v>236</v>
      </c>
      <c r="I3" s="777"/>
      <c r="J3" s="778"/>
      <c r="K3" s="777" t="s">
        <v>136</v>
      </c>
      <c r="L3" s="777"/>
      <c r="M3" s="779"/>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f>'01 Data Dump'!R69</f>
        <v>2</v>
      </c>
      <c r="C5" s="208">
        <f>'01 Data Dump'!S69</f>
        <v>2</v>
      </c>
      <c r="D5" s="107">
        <f>'01 Data Dump'!T69</f>
        <v>163934.09000000003</v>
      </c>
      <c r="E5" s="214">
        <v>3</v>
      </c>
      <c r="F5" s="214">
        <v>3</v>
      </c>
      <c r="G5" s="4">
        <v>245634.27000000002</v>
      </c>
      <c r="H5" s="221">
        <f>SUM(B5+'Dec Report'!H5)</f>
        <v>7</v>
      </c>
      <c r="I5" s="221">
        <f>SUM(C5+'Dec Report'!I5)</f>
        <v>7</v>
      </c>
      <c r="J5" s="319">
        <f>SUM(D5+'Dec Report'!J5)</f>
        <v>496362.72000000003</v>
      </c>
      <c r="K5" s="214">
        <f>SUM(E5+'Dec Report'!K5)</f>
        <v>12</v>
      </c>
      <c r="L5" s="214">
        <f>SUM(F5+'Dec Report'!L5)</f>
        <v>12</v>
      </c>
      <c r="M5" s="309">
        <f>SUM(G5+'Dec Report'!M5)</f>
        <v>992066.92</v>
      </c>
      <c r="O5" s="312"/>
    </row>
    <row r="6" spans="1:15" ht="15" x14ac:dyDescent="0.2">
      <c r="A6" s="41" t="s">
        <v>41</v>
      </c>
      <c r="B6" s="208">
        <f>'01 Data Dump'!R68</f>
        <v>4</v>
      </c>
      <c r="C6" s="208">
        <f>'01 Data Dump'!S68</f>
        <v>4</v>
      </c>
      <c r="D6" s="107">
        <f>'01 Data Dump'!T68</f>
        <v>477000.77</v>
      </c>
      <c r="E6" s="216">
        <v>4</v>
      </c>
      <c r="F6" s="216">
        <v>4</v>
      </c>
      <c r="G6" s="4">
        <v>720823.68</v>
      </c>
      <c r="H6" s="211">
        <f>SUM(B6+'Dec Report'!H6)</f>
        <v>60</v>
      </c>
      <c r="I6" s="211">
        <f>SUM(C6+'Dec Report'!I6)</f>
        <v>60</v>
      </c>
      <c r="J6" s="320">
        <f>SUM(D6+'Dec Report'!J6)</f>
        <v>7705127.5700000003</v>
      </c>
      <c r="K6" s="216">
        <f>SUM(E6+'Dec Report'!K6)</f>
        <v>44</v>
      </c>
      <c r="L6" s="216">
        <f>SUM(F6+'Dec Report'!L6)</f>
        <v>44</v>
      </c>
      <c r="M6" s="310">
        <f>SUM(G6+'Dec Report'!M6)</f>
        <v>5806957.1899999995</v>
      </c>
    </row>
    <row r="7" spans="1:15" ht="15" x14ac:dyDescent="0.2">
      <c r="A7" s="41" t="s">
        <v>5</v>
      </c>
      <c r="B7" s="209">
        <v>0</v>
      </c>
      <c r="C7" s="210">
        <v>0</v>
      </c>
      <c r="D7" s="107">
        <v>0</v>
      </c>
      <c r="E7" s="216">
        <v>0</v>
      </c>
      <c r="F7" s="216">
        <v>0</v>
      </c>
      <c r="G7" s="4">
        <v>0</v>
      </c>
      <c r="H7" s="211">
        <f>SUM(B7+'Dec Report'!H7)</f>
        <v>3</v>
      </c>
      <c r="I7" s="211">
        <f>SUM(C7+'Dec Report'!I7)</f>
        <v>6</v>
      </c>
      <c r="J7" s="320">
        <f>SUM(D7+'Dec Report'!J7)</f>
        <v>421465.7</v>
      </c>
      <c r="K7" s="216">
        <f>SUM(E7+'Dec Report'!K7)</f>
        <v>1</v>
      </c>
      <c r="L7" s="216">
        <f>SUM(F7+'Dec Report'!L7)</f>
        <v>2</v>
      </c>
      <c r="M7" s="310">
        <f>SUM(G7+'Dec Report'!M7)</f>
        <v>99285.440000000002</v>
      </c>
    </row>
    <row r="8" spans="1:15" ht="15" x14ac:dyDescent="0.2">
      <c r="A8" s="41" t="s">
        <v>39</v>
      </c>
      <c r="B8" s="209">
        <v>0</v>
      </c>
      <c r="C8" s="209">
        <v>0</v>
      </c>
      <c r="D8" s="107">
        <v>0</v>
      </c>
      <c r="E8" s="216">
        <v>1</v>
      </c>
      <c r="F8" s="216">
        <v>21</v>
      </c>
      <c r="G8" s="4">
        <v>874724.4</v>
      </c>
      <c r="H8" s="211">
        <f>SUM(B8+'Dec Report'!H8)</f>
        <v>19</v>
      </c>
      <c r="I8" s="211">
        <f>SUM(C8+'Dec Report'!I8)</f>
        <v>200</v>
      </c>
      <c r="J8" s="320">
        <f>SUM(D8+'Dec Report'!J8)</f>
        <v>17537766.740000002</v>
      </c>
      <c r="K8" s="216">
        <f>SUM(E8+'Dec Report'!K8)</f>
        <v>5</v>
      </c>
      <c r="L8" s="216">
        <f>SUM(F8+'Dec Report'!L8)</f>
        <v>63</v>
      </c>
      <c r="M8" s="310">
        <f>SUM(G8+'Dec Report'!M8)</f>
        <v>2531965.6800000002</v>
      </c>
    </row>
    <row r="9" spans="1:15" ht="15" x14ac:dyDescent="0.2">
      <c r="A9" s="41" t="s">
        <v>40</v>
      </c>
      <c r="B9" s="209">
        <v>0</v>
      </c>
      <c r="C9" s="209">
        <v>0</v>
      </c>
      <c r="D9" s="107">
        <v>0</v>
      </c>
      <c r="E9" s="216">
        <v>0</v>
      </c>
      <c r="F9" s="216">
        <v>0</v>
      </c>
      <c r="G9" s="4">
        <v>0</v>
      </c>
      <c r="H9" s="211">
        <f>SUM(B9+'Dec Report'!H9)</f>
        <v>2</v>
      </c>
      <c r="I9" s="211">
        <f>SUM(C9+'Dec Report'!I9)</f>
        <v>27</v>
      </c>
      <c r="J9" s="320">
        <f>SUM(D9+'Dec Report'!J9)</f>
        <v>1669573.2000000002</v>
      </c>
      <c r="K9" s="216">
        <f>SUM(E9+'Dec Report'!K9)</f>
        <v>1</v>
      </c>
      <c r="L9" s="216">
        <f>SUM(F9+'Dec Report'!L9)</f>
        <v>4</v>
      </c>
      <c r="M9" s="310">
        <f>SUM(G9+'Dec Report'!M9)</f>
        <v>807724.8</v>
      </c>
      <c r="O9" s="16"/>
    </row>
    <row r="10" spans="1:15" ht="15" x14ac:dyDescent="0.2">
      <c r="A10" s="41" t="s">
        <v>43</v>
      </c>
      <c r="B10" s="209">
        <v>0</v>
      </c>
      <c r="C10" s="209">
        <v>0</v>
      </c>
      <c r="D10" s="107">
        <v>0</v>
      </c>
      <c r="E10" s="216">
        <v>0</v>
      </c>
      <c r="F10" s="215">
        <v>0</v>
      </c>
      <c r="G10" s="4">
        <v>0</v>
      </c>
      <c r="H10" s="211">
        <f>SUM(B10+'Dec Report'!H10)</f>
        <v>6</v>
      </c>
      <c r="I10" s="211">
        <f>SUM(C10+'Dec Report'!I10)</f>
        <v>6</v>
      </c>
      <c r="J10" s="320">
        <f>SUM(D10+'Dec Report'!J10)</f>
        <v>487574</v>
      </c>
      <c r="K10" s="216">
        <f>SUM(E10+'Dec Report'!K10)</f>
        <v>11</v>
      </c>
      <c r="L10" s="216">
        <f>SUM(F10+'Dec Report'!L10)</f>
        <v>11</v>
      </c>
      <c r="M10" s="310">
        <f>SUM(G10+'Dec Report'!M10)</f>
        <v>567074.73999999987</v>
      </c>
    </row>
    <row r="11" spans="1:15" ht="15" x14ac:dyDescent="0.2">
      <c r="A11" s="41" t="s">
        <v>37</v>
      </c>
      <c r="B11" s="209">
        <v>0</v>
      </c>
      <c r="C11" s="209">
        <v>0</v>
      </c>
      <c r="D11" s="107">
        <v>0</v>
      </c>
      <c r="E11" s="216">
        <v>0</v>
      </c>
      <c r="F11" s="215">
        <v>0</v>
      </c>
      <c r="G11" s="5">
        <v>0</v>
      </c>
      <c r="H11" s="211">
        <f>SUM(B11+'Dec Report'!H11)</f>
        <v>6</v>
      </c>
      <c r="I11" s="211">
        <f>SUM(C11+'Dec Report'!I11)</f>
        <v>6</v>
      </c>
      <c r="J11" s="320">
        <f>SUM(D11+'Dec Report'!J11)</f>
        <v>489518</v>
      </c>
      <c r="K11" s="216">
        <f>SUM(E11+'Dec Report'!K11)</f>
        <v>4</v>
      </c>
      <c r="L11" s="216">
        <f>SUM(F11+'Dec Report'!L11)</f>
        <v>4</v>
      </c>
      <c r="M11" s="310">
        <f>SUM(G11+'Dec Report'!M11)</f>
        <v>365712</v>
      </c>
    </row>
    <row r="12" spans="1:15" ht="15" x14ac:dyDescent="0.2">
      <c r="A12" s="41" t="s">
        <v>38</v>
      </c>
      <c r="B12" s="209">
        <v>0</v>
      </c>
      <c r="C12" s="209">
        <v>0</v>
      </c>
      <c r="D12" s="107">
        <v>0</v>
      </c>
      <c r="E12" s="216">
        <v>3</v>
      </c>
      <c r="F12" s="218">
        <v>3</v>
      </c>
      <c r="G12" s="5">
        <v>172033.2</v>
      </c>
      <c r="H12" s="211">
        <f>SUM(B12+'Dec Report'!H12)</f>
        <v>30</v>
      </c>
      <c r="I12" s="211">
        <f>SUM(C12+'Dec Report'!I12)</f>
        <v>30</v>
      </c>
      <c r="J12" s="320">
        <f>SUM(D12+'Dec Report'!J12)</f>
        <v>2876358.4899999998</v>
      </c>
      <c r="K12" s="216">
        <f>SUM(E12+'Dec Report'!K12)</f>
        <v>3</v>
      </c>
      <c r="L12" s="216">
        <f>SUM(F12+'Dec Report'!L12)</f>
        <v>3</v>
      </c>
      <c r="M12" s="310">
        <f>SUM(G12+'Dec Report'!M12)</f>
        <v>172033.2</v>
      </c>
    </row>
    <row r="13" spans="1:15" ht="15" x14ac:dyDescent="0.2">
      <c r="A13" s="42" t="s">
        <v>6</v>
      </c>
      <c r="B13" s="209">
        <v>0</v>
      </c>
      <c r="C13" s="209">
        <v>0</v>
      </c>
      <c r="D13" s="107">
        <v>0</v>
      </c>
      <c r="E13" s="216">
        <v>1</v>
      </c>
      <c r="F13" s="215">
        <v>1</v>
      </c>
      <c r="G13" s="4">
        <v>50000</v>
      </c>
      <c r="H13" s="211">
        <f>SUM(B13+'Dec Report'!H13)</f>
        <v>12</v>
      </c>
      <c r="I13" s="211">
        <f>SUM(C13+'Dec Report'!I13)</f>
        <v>12</v>
      </c>
      <c r="J13" s="320">
        <f>SUM(D13+'Dec Report'!J13)</f>
        <v>116330.49</v>
      </c>
      <c r="K13" s="216">
        <f>SUM(E13+'Dec Report'!K13)</f>
        <v>14</v>
      </c>
      <c r="L13" s="216">
        <f>SUM(F13+'Dec Report'!L13)</f>
        <v>14</v>
      </c>
      <c r="M13" s="310">
        <f>SUM(G13+'Dec Report'!M13)</f>
        <v>279663.70999999996</v>
      </c>
    </row>
    <row r="14" spans="1:15" ht="15" x14ac:dyDescent="0.2">
      <c r="A14" s="41" t="s">
        <v>7</v>
      </c>
      <c r="B14" s="209">
        <v>0</v>
      </c>
      <c r="C14" s="209">
        <v>0</v>
      </c>
      <c r="D14" s="107">
        <v>0</v>
      </c>
      <c r="E14" s="216">
        <v>0</v>
      </c>
      <c r="F14" s="215">
        <v>0</v>
      </c>
      <c r="G14" s="5">
        <v>0</v>
      </c>
      <c r="H14" s="211">
        <f>SUM(B14+'Dec Report'!H14)</f>
        <v>1</v>
      </c>
      <c r="I14" s="211">
        <f>SUM(C14+'Dec Report'!I14)</f>
        <v>1</v>
      </c>
      <c r="J14" s="320">
        <f>SUM(D14+'Dec Report'!J14)</f>
        <v>23500</v>
      </c>
      <c r="K14" s="216">
        <f>SUM(E14+'Dec Report'!K14)</f>
        <v>0</v>
      </c>
      <c r="L14" s="216">
        <f>SUM(F14+'Dec Report'!L14)</f>
        <v>0</v>
      </c>
      <c r="M14" s="310">
        <f>SUM(G14+'Dec Report'!M14)</f>
        <v>0</v>
      </c>
    </row>
    <row r="15" spans="1:15" ht="15" x14ac:dyDescent="0.2">
      <c r="A15" s="41" t="s">
        <v>8</v>
      </c>
      <c r="B15" s="209">
        <v>2</v>
      </c>
      <c r="C15" s="209">
        <v>2</v>
      </c>
      <c r="D15" s="108">
        <f>'01 Data Dump'!N76</f>
        <v>41484.94</v>
      </c>
      <c r="E15" s="216">
        <v>1</v>
      </c>
      <c r="F15" s="215">
        <v>1</v>
      </c>
      <c r="G15" s="5">
        <v>299700</v>
      </c>
      <c r="H15" s="211">
        <f>SUM(B15+'Dec Report'!H15)</f>
        <v>12</v>
      </c>
      <c r="I15" s="211">
        <f>SUM(C15+'Dec Report'!I15)</f>
        <v>12</v>
      </c>
      <c r="J15" s="320">
        <f>SUM(D15+'Dec Report'!J15)</f>
        <v>16515567.51</v>
      </c>
      <c r="K15" s="216">
        <f>SUM(E15+'Dec Report'!K15)</f>
        <v>16</v>
      </c>
      <c r="L15" s="216">
        <f>SUM(F15+'Dec Report'!L15)</f>
        <v>16</v>
      </c>
      <c r="M15" s="310">
        <f>SUM(G15+'Dec Report'!M15)</f>
        <v>15080616.23</v>
      </c>
    </row>
    <row r="16" spans="1:15" ht="15" x14ac:dyDescent="0.2">
      <c r="A16" s="41" t="s">
        <v>9</v>
      </c>
      <c r="B16" s="209">
        <v>0</v>
      </c>
      <c r="C16" s="209">
        <v>0</v>
      </c>
      <c r="D16" s="108">
        <v>0</v>
      </c>
      <c r="E16" s="216">
        <v>0</v>
      </c>
      <c r="F16" s="215">
        <v>0</v>
      </c>
      <c r="G16" s="6">
        <v>0</v>
      </c>
      <c r="H16" s="211">
        <f>SUM(B16+'Dec Report'!H16)</f>
        <v>0</v>
      </c>
      <c r="I16" s="211">
        <f>SUM(C16+'Dec Report'!I16)</f>
        <v>0</v>
      </c>
      <c r="J16" s="320">
        <f>SUM(D16+'Dec Report'!J16)</f>
        <v>0</v>
      </c>
      <c r="K16" s="216">
        <f>SUM(E16+'Dec Report'!K16)</f>
        <v>0</v>
      </c>
      <c r="L16" s="216">
        <f>SUM(F16+'Dec Report'!L16)</f>
        <v>0</v>
      </c>
      <c r="M16" s="310">
        <f>SUM(G16+'Dec Report'!M16)</f>
        <v>0</v>
      </c>
    </row>
    <row r="17" spans="1:15" ht="15" x14ac:dyDescent="0.2">
      <c r="A17" s="41" t="s">
        <v>10</v>
      </c>
      <c r="B17" s="209">
        <v>0</v>
      </c>
      <c r="C17" s="209">
        <v>0</v>
      </c>
      <c r="D17" s="108">
        <v>0</v>
      </c>
      <c r="E17" s="216">
        <v>0</v>
      </c>
      <c r="F17" s="215">
        <v>0</v>
      </c>
      <c r="G17" s="6">
        <v>0</v>
      </c>
      <c r="H17" s="211">
        <f>SUM(B17+'Dec Report'!H17)</f>
        <v>0</v>
      </c>
      <c r="I17" s="211">
        <f>SUM(C17+'Dec Report'!I17)</f>
        <v>0</v>
      </c>
      <c r="J17" s="320">
        <f>SUM(D17+'Dec Report'!J17)</f>
        <v>0</v>
      </c>
      <c r="K17" s="216">
        <f>SUM(E17+'Dec Report'!K17)</f>
        <v>0</v>
      </c>
      <c r="L17" s="216">
        <f>SUM(F17+'Dec Report'!L17)</f>
        <v>0</v>
      </c>
      <c r="M17" s="310">
        <f>SUM(G17+'Dec Report'!M17)</f>
        <v>0</v>
      </c>
    </row>
    <row r="18" spans="1:15" ht="15.75" thickBot="1" x14ac:dyDescent="0.25">
      <c r="A18" s="43" t="s">
        <v>11</v>
      </c>
      <c r="B18" s="209">
        <v>0</v>
      </c>
      <c r="C18" s="209">
        <v>0</v>
      </c>
      <c r="D18" s="108">
        <v>0</v>
      </c>
      <c r="E18" s="216">
        <v>0</v>
      </c>
      <c r="F18" s="215">
        <v>0</v>
      </c>
      <c r="G18" s="6">
        <v>0</v>
      </c>
      <c r="H18" s="222">
        <f>SUM(B18+'Dec Report'!H18)</f>
        <v>0</v>
      </c>
      <c r="I18" s="222">
        <f>SUM(C18+'Dec Report'!I18)</f>
        <v>0</v>
      </c>
      <c r="J18" s="321">
        <f>SUM(D18+'Dec Report'!J18)</f>
        <v>0</v>
      </c>
      <c r="K18" s="219">
        <f>SUM(E18+'Dec Report'!K18)</f>
        <v>0</v>
      </c>
      <c r="L18" s="219">
        <f>SUM(F18+'Dec Report'!L18)</f>
        <v>0</v>
      </c>
      <c r="M18" s="311">
        <f>SUM(G18+'Dec Report'!M18)</f>
        <v>0</v>
      </c>
    </row>
    <row r="19" spans="1:15" ht="16.5" thickBot="1" x14ac:dyDescent="0.3">
      <c r="A19" s="44" t="s">
        <v>12</v>
      </c>
      <c r="B19" s="213">
        <f>SUM(B5:B18)</f>
        <v>8</v>
      </c>
      <c r="C19" s="213">
        <f t="shared" ref="C19:M19" si="0">SUM(C5:C18)</f>
        <v>8</v>
      </c>
      <c r="D19" s="76">
        <f t="shared" si="0"/>
        <v>682419.8</v>
      </c>
      <c r="E19" s="220">
        <f t="shared" si="0"/>
        <v>13</v>
      </c>
      <c r="F19" s="220">
        <f t="shared" si="0"/>
        <v>33</v>
      </c>
      <c r="G19" s="78">
        <f t="shared" si="0"/>
        <v>2362915.5499999998</v>
      </c>
      <c r="H19" s="213">
        <f t="shared" si="0"/>
        <v>158</v>
      </c>
      <c r="I19" s="213">
        <f t="shared" si="0"/>
        <v>367</v>
      </c>
      <c r="J19" s="76">
        <f t="shared" si="0"/>
        <v>48339144.420000002</v>
      </c>
      <c r="K19" s="220">
        <f t="shared" si="0"/>
        <v>111</v>
      </c>
      <c r="L19" s="220">
        <f t="shared" si="0"/>
        <v>173</v>
      </c>
      <c r="M19" s="288">
        <f t="shared" si="0"/>
        <v>26703099.91</v>
      </c>
      <c r="N19" s="16"/>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f>'01 Data Dump'!B66</f>
        <v>41</v>
      </c>
      <c r="D22" s="141">
        <f>'01 Data Dump'!N66</f>
        <v>476532.39</v>
      </c>
      <c r="E22" s="125"/>
      <c r="F22" s="227">
        <v>24</v>
      </c>
      <c r="G22" s="128">
        <v>945867.25</v>
      </c>
      <c r="H22" s="123"/>
      <c r="I22" s="223">
        <f>SUM(C22+'Dec Report'!I22)</f>
        <v>768</v>
      </c>
      <c r="J22" s="322">
        <f>SUM(D22+'Dec Report'!J22)</f>
        <v>18709469.369999997</v>
      </c>
      <c r="K22" s="232"/>
      <c r="L22" s="259">
        <f>SUM(F22+'Dec Report'!L22)</f>
        <v>351</v>
      </c>
      <c r="M22" s="313">
        <f>SUM(G22+'Dec Report'!M22)</f>
        <v>10119525.73</v>
      </c>
      <c r="O22" s="16"/>
    </row>
    <row r="23" spans="1:15" ht="15" x14ac:dyDescent="0.2">
      <c r="A23" s="50" t="s">
        <v>13</v>
      </c>
      <c r="B23" s="121"/>
      <c r="C23" s="224">
        <f>'01 Data Dump'!B23</f>
        <v>20</v>
      </c>
      <c r="D23" s="142">
        <f>'01 Data Dump'!N23</f>
        <v>6872392.8499999996</v>
      </c>
      <c r="E23" s="126"/>
      <c r="F23" s="228">
        <v>14</v>
      </c>
      <c r="G23" s="9">
        <v>4658834.93</v>
      </c>
      <c r="H23" s="121"/>
      <c r="I23" s="224">
        <f>SUM(C23+'Dec Report'!I23)</f>
        <v>198</v>
      </c>
      <c r="J23" s="323">
        <f>SUM(D23+'Dec Report'!J23)</f>
        <v>75196346.219999999</v>
      </c>
      <c r="K23" s="234"/>
      <c r="L23" s="260">
        <f>SUM(F23+'Dec Report'!L23)</f>
        <v>130</v>
      </c>
      <c r="M23" s="314">
        <f>SUM(G23+'Dec Report'!M23)</f>
        <v>27472949.889999997</v>
      </c>
    </row>
    <row r="24" spans="1:15" ht="15.75" thickBot="1" x14ac:dyDescent="0.25">
      <c r="A24" s="51" t="s">
        <v>47</v>
      </c>
      <c r="B24" s="122"/>
      <c r="C24" s="225">
        <f>'01 Data Dump'!R13</f>
        <v>10</v>
      </c>
      <c r="D24" s="143">
        <f>'01 Data Dump'!Y13</f>
        <v>16762.2</v>
      </c>
      <c r="E24" s="127"/>
      <c r="F24" s="229">
        <v>3</v>
      </c>
      <c r="G24" s="10">
        <v>256160.05</v>
      </c>
      <c r="H24" s="124"/>
      <c r="I24" s="231">
        <f>SUM(C24+'Dec Report'!I24)</f>
        <v>22</v>
      </c>
      <c r="J24" s="324">
        <f>SUM(D24+'Dec Report'!J24)</f>
        <v>2038012.02</v>
      </c>
      <c r="K24" s="236"/>
      <c r="L24" s="261">
        <f>SUM(F24+'Dec Report'!L24)</f>
        <v>12</v>
      </c>
      <c r="M24" s="315">
        <f>SUM(G24+'Dec Report'!M24)</f>
        <v>4276993.01</v>
      </c>
    </row>
    <row r="25" spans="1:15" ht="16.5" thickBot="1" x14ac:dyDescent="0.3">
      <c r="A25" s="52" t="s">
        <v>14</v>
      </c>
      <c r="B25" s="119"/>
      <c r="C25" s="226">
        <f>SUM(C22:C24)</f>
        <v>71</v>
      </c>
      <c r="D25" s="79">
        <f>SUM(D22:D24)</f>
        <v>7365687.4399999995</v>
      </c>
      <c r="E25" s="116"/>
      <c r="F25" s="230">
        <f>SUM(F22:F24)</f>
        <v>41</v>
      </c>
      <c r="G25" s="80">
        <f>SUM(G22:G24)</f>
        <v>5860862.2299999995</v>
      </c>
      <c r="H25" s="119"/>
      <c r="I25" s="226">
        <f>SUM(I22:I24)</f>
        <v>988</v>
      </c>
      <c r="J25" s="79">
        <f>SUM(J22:J24)</f>
        <v>95943827.609999999</v>
      </c>
      <c r="K25" s="303"/>
      <c r="L25" s="230">
        <f>SUM(L22:L24)</f>
        <v>493</v>
      </c>
      <c r="M25" s="130">
        <f>SUM(M22:M24)</f>
        <v>41869468.629999995</v>
      </c>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30.75" thickBot="1" x14ac:dyDescent="0.3">
      <c r="A28" s="55" t="s">
        <v>60</v>
      </c>
      <c r="B28" s="113"/>
      <c r="C28" s="114">
        <v>0</v>
      </c>
      <c r="D28" s="91">
        <f>SUM(C5:C12)+C28</f>
        <v>6</v>
      </c>
      <c r="E28" s="116"/>
      <c r="F28" s="115">
        <v>2</v>
      </c>
      <c r="G28" s="87">
        <f>SUM(F5:F12)+F28</f>
        <v>33</v>
      </c>
      <c r="H28" s="112"/>
      <c r="I28" s="111">
        <f>SUM(C28+'Dec Report'!I28)</f>
        <v>4</v>
      </c>
      <c r="J28" s="111">
        <f>SUM(D28+'Dec Report'!J28)</f>
        <v>346</v>
      </c>
      <c r="K28" s="116"/>
      <c r="L28" s="115">
        <f>SUM(F28+'Dec Report'!L28)</f>
        <v>6</v>
      </c>
      <c r="M28" s="115">
        <f>SUM(G28+'Dec Report'!M28)</f>
        <v>149</v>
      </c>
      <c r="O28" s="16"/>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79</v>
      </c>
      <c r="D31" s="79">
        <f>SUM(D19+D25)</f>
        <v>8048107.2399999993</v>
      </c>
      <c r="E31" s="289"/>
      <c r="F31" s="115">
        <f>SUM(E19+F25)</f>
        <v>54</v>
      </c>
      <c r="G31" s="80">
        <f>SUM(G19+G25)</f>
        <v>8223777.7799999993</v>
      </c>
      <c r="H31" s="113"/>
      <c r="I31" s="118">
        <f>SUM(H19+I25)</f>
        <v>1146</v>
      </c>
      <c r="J31" s="79">
        <f>SUM(J19+J25)</f>
        <v>144282972.03</v>
      </c>
      <c r="K31" s="133"/>
      <c r="L31" s="115">
        <f>SUM(K19+L25)</f>
        <v>604</v>
      </c>
      <c r="M31" s="81">
        <f>SUM(M19+M25)</f>
        <v>68572568.539999992</v>
      </c>
      <c r="O31" s="16"/>
    </row>
    <row r="32" spans="1:15" ht="15.75" thickBot="1" x14ac:dyDescent="0.25">
      <c r="A32" s="45"/>
      <c r="B32" s="45"/>
      <c r="C32" s="45"/>
      <c r="D32" s="45"/>
      <c r="E32" s="45"/>
      <c r="F32" s="45"/>
      <c r="G32" s="45"/>
      <c r="H32" s="45"/>
      <c r="I32" s="45"/>
      <c r="J32" s="45"/>
      <c r="K32" s="45"/>
      <c r="L32" s="45"/>
      <c r="M32" s="45"/>
    </row>
    <row r="33" spans="1:15" ht="16.5" thickBot="1" x14ac:dyDescent="0.3">
      <c r="A33" s="58" t="s">
        <v>45</v>
      </c>
      <c r="B33" s="654"/>
      <c r="C33" s="654"/>
      <c r="D33" s="655">
        <f>'01 Data Dump'!N79</f>
        <v>9720578.3899999987</v>
      </c>
      <c r="E33" s="45"/>
      <c r="F33" s="45"/>
      <c r="G33" s="326"/>
      <c r="H33" s="45"/>
      <c r="I33" s="45"/>
      <c r="J33" s="45"/>
      <c r="K33" s="45"/>
      <c r="L33" s="45"/>
      <c r="M33" s="45"/>
    </row>
    <row r="34" spans="1:15" ht="16.5" thickBot="1" x14ac:dyDescent="0.3">
      <c r="A34" s="59"/>
      <c r="B34" s="60"/>
      <c r="C34" s="60"/>
      <c r="D34" s="60"/>
      <c r="E34" s="45"/>
      <c r="F34" s="45"/>
      <c r="G34" s="45"/>
      <c r="H34" s="45"/>
      <c r="I34" s="45"/>
      <c r="J34" s="45"/>
      <c r="K34" s="45"/>
      <c r="L34" s="45"/>
      <c r="M34" s="45"/>
    </row>
    <row r="35" spans="1:15" ht="16.5" thickBot="1" x14ac:dyDescent="0.25">
      <c r="A35" s="45"/>
      <c r="B35" s="780" t="s">
        <v>235</v>
      </c>
      <c r="C35" s="777"/>
      <c r="D35" s="778"/>
      <c r="E35" s="777" t="s">
        <v>135</v>
      </c>
      <c r="F35" s="777"/>
      <c r="G35" s="778"/>
      <c r="H35" s="777" t="s">
        <v>236</v>
      </c>
      <c r="I35" s="777"/>
      <c r="J35" s="778"/>
      <c r="K35" s="777" t="s">
        <v>136</v>
      </c>
      <c r="L35" s="777"/>
      <c r="M35" s="779"/>
      <c r="O35" s="16"/>
    </row>
    <row r="36" spans="1:15" ht="15.75" x14ac:dyDescent="0.2">
      <c r="A36" s="61" t="s">
        <v>16</v>
      </c>
      <c r="B36" s="785" t="s">
        <v>2</v>
      </c>
      <c r="C36" s="785"/>
      <c r="D36" s="62" t="s">
        <v>1</v>
      </c>
      <c r="E36" s="785" t="s">
        <v>2</v>
      </c>
      <c r="F36" s="785"/>
      <c r="G36" s="62" t="s">
        <v>1</v>
      </c>
      <c r="H36" s="785" t="s">
        <v>2</v>
      </c>
      <c r="I36" s="785"/>
      <c r="J36" s="62" t="s">
        <v>1</v>
      </c>
      <c r="K36" s="785" t="s">
        <v>2</v>
      </c>
      <c r="L36" s="785"/>
      <c r="M36" s="63" t="s">
        <v>1</v>
      </c>
      <c r="N36" s="308"/>
    </row>
    <row r="37" spans="1:15" ht="15" x14ac:dyDescent="0.2">
      <c r="A37" s="41" t="s">
        <v>19</v>
      </c>
      <c r="B37" s="157"/>
      <c r="C37" s="158">
        <f>C31</f>
        <v>79</v>
      </c>
      <c r="D37" s="73">
        <f>SUM('01 Five Reports'!C17+'01 Five Reports'!G14)-'Jan Report '!D41</f>
        <v>83227.789999999994</v>
      </c>
      <c r="E37" s="149"/>
      <c r="F37" s="342">
        <f>F31</f>
        <v>54</v>
      </c>
      <c r="G37" s="11">
        <v>47357.38</v>
      </c>
      <c r="H37" s="157"/>
      <c r="I37" s="240">
        <f>SUM(C37+'Dec Report'!I37)</f>
        <v>1146</v>
      </c>
      <c r="J37" s="325">
        <f>SUM(D37+'Dec Report'!J37)</f>
        <v>786482.07000000018</v>
      </c>
      <c r="K37" s="99"/>
      <c r="L37" s="255">
        <f>SUM(F37+'Dec Report'!L37)</f>
        <v>604</v>
      </c>
      <c r="M37" s="304">
        <f>SUM(G37+'Dec Report'!M37)</f>
        <v>574603.21000000008</v>
      </c>
    </row>
    <row r="38" spans="1:15" ht="15" x14ac:dyDescent="0.2">
      <c r="A38" s="41" t="s">
        <v>20</v>
      </c>
      <c r="B38" s="161"/>
      <c r="C38" s="264">
        <f>'01 Five Reports'!J6</f>
        <v>105</v>
      </c>
      <c r="D38" s="73">
        <f>SUM('01 Five Reports'!C18+'01 Five Reports'!G15)</f>
        <v>27610.43</v>
      </c>
      <c r="E38" s="149"/>
      <c r="F38" s="244">
        <v>69</v>
      </c>
      <c r="G38" s="12">
        <v>14671.5</v>
      </c>
      <c r="H38" s="157"/>
      <c r="I38" s="240">
        <f>SUM(C38+'Dec Report'!I38)</f>
        <v>911</v>
      </c>
      <c r="J38" s="325">
        <f>SUM(D38+'Dec Report'!J38)</f>
        <v>218243.91999999998</v>
      </c>
      <c r="K38" s="99"/>
      <c r="L38" s="255">
        <f>SUM(F38+'Dec Report'!L38)</f>
        <v>687</v>
      </c>
      <c r="M38" s="304">
        <f>SUM(G38+'Dec Report'!M38)</f>
        <v>169722.8</v>
      </c>
    </row>
    <row r="39" spans="1:15" ht="15" x14ac:dyDescent="0.2">
      <c r="A39" s="41" t="s">
        <v>21</v>
      </c>
      <c r="B39" s="161"/>
      <c r="C39" s="264">
        <f>'01 Five Reports'!J8</f>
        <v>70</v>
      </c>
      <c r="D39" s="73">
        <f>'01 Five Reports'!C19+'01 Five Reports'!G16</f>
        <v>8298</v>
      </c>
      <c r="E39" s="149"/>
      <c r="F39" s="343">
        <v>83</v>
      </c>
      <c r="G39" s="11">
        <v>11772</v>
      </c>
      <c r="H39" s="157"/>
      <c r="I39" s="240">
        <f>SUM(C39+'Dec Report'!I39)</f>
        <v>558</v>
      </c>
      <c r="J39" s="325">
        <f>SUM(D39+'Dec Report'!J39)</f>
        <v>89069</v>
      </c>
      <c r="K39" s="99"/>
      <c r="L39" s="255">
        <f>SUM(F39+'Dec Report'!L39)</f>
        <v>527</v>
      </c>
      <c r="M39" s="304">
        <f>SUM(G39+'Dec Report'!M39)</f>
        <v>94643</v>
      </c>
    </row>
    <row r="40" spans="1:15" ht="15" x14ac:dyDescent="0.2">
      <c r="A40" s="41" t="s">
        <v>22</v>
      </c>
      <c r="B40" s="161"/>
      <c r="C40" s="264">
        <f>'01 Five Reports'!J7</f>
        <v>98</v>
      </c>
      <c r="D40" s="73">
        <f>SUM('01 Five Reports'!C20+'01 Five Reports'!G17)</f>
        <v>8074.8</v>
      </c>
      <c r="E40" s="149"/>
      <c r="F40" s="244">
        <v>112</v>
      </c>
      <c r="G40" s="12">
        <v>9865</v>
      </c>
      <c r="H40" s="157"/>
      <c r="I40" s="240">
        <f>SUM(C40+'Dec Report'!I40)</f>
        <v>817</v>
      </c>
      <c r="J40" s="325">
        <f>SUM(D40+'Dec Report'!J40)</f>
        <v>92189.400000000009</v>
      </c>
      <c r="K40" s="99"/>
      <c r="L40" s="255">
        <f>SUM(F40+'Dec Report'!L40)</f>
        <v>718</v>
      </c>
      <c r="M40" s="304">
        <f>SUM(G40+'Dec Report'!M40)</f>
        <v>90330</v>
      </c>
    </row>
    <row r="41" spans="1:15" ht="15.75" thickBot="1" x14ac:dyDescent="0.25">
      <c r="A41" s="43" t="s">
        <v>49</v>
      </c>
      <c r="B41" s="167"/>
      <c r="C41" s="265">
        <f>'01 Five Reports'!J5</f>
        <v>7</v>
      </c>
      <c r="D41" s="74">
        <f>'01 Five Reports'!C51</f>
        <v>105</v>
      </c>
      <c r="E41" s="150"/>
      <c r="F41" s="344">
        <v>3</v>
      </c>
      <c r="G41" s="14">
        <v>57</v>
      </c>
      <c r="H41" s="157"/>
      <c r="I41" s="240">
        <f>SUM(C41+'Dec Report'!I41)</f>
        <v>45</v>
      </c>
      <c r="J41" s="325">
        <f>SUM(D41+'Dec Report'!J41)</f>
        <v>861</v>
      </c>
      <c r="K41" s="172"/>
      <c r="L41" s="255">
        <f>SUM(F41+'Dec Report'!L41)</f>
        <v>39</v>
      </c>
      <c r="M41" s="304">
        <f>SUM(G41+'Dec Report'!M41)</f>
        <v>703</v>
      </c>
    </row>
    <row r="42" spans="1:15" ht="16.5" thickBot="1" x14ac:dyDescent="0.3">
      <c r="A42" s="64" t="s">
        <v>18</v>
      </c>
      <c r="B42" s="159"/>
      <c r="C42" s="169">
        <f>SUM(C37:C41)</f>
        <v>359</v>
      </c>
      <c r="D42" s="82">
        <f>SUM(D37:D41)</f>
        <v>127316.02</v>
      </c>
      <c r="E42" s="151"/>
      <c r="F42" s="246">
        <f>SUM(F37:F41)</f>
        <v>321</v>
      </c>
      <c r="G42" s="83">
        <f>SUM(G37:G41)</f>
        <v>83722.880000000005</v>
      </c>
      <c r="H42" s="159"/>
      <c r="I42" s="251">
        <f>SUM(I37:I41)</f>
        <v>3477</v>
      </c>
      <c r="J42" s="82">
        <f>SUM(J37:J41)</f>
        <v>1186845.3900000001</v>
      </c>
      <c r="K42" s="154"/>
      <c r="L42" s="246">
        <f>SUM(L37:L41)</f>
        <v>2575</v>
      </c>
      <c r="M42" s="174">
        <f>SUM(M37:M41)</f>
        <v>930002.01</v>
      </c>
    </row>
    <row r="43" spans="1:15" ht="15.75" thickBot="1" x14ac:dyDescent="0.25">
      <c r="A43" s="45"/>
      <c r="B43" s="45"/>
      <c r="C43" s="45"/>
      <c r="D43" s="45"/>
      <c r="E43" s="45"/>
      <c r="F43" s="45"/>
      <c r="G43" s="45"/>
      <c r="H43" s="45"/>
      <c r="I43" s="45"/>
      <c r="J43" s="45"/>
      <c r="K43" s="45"/>
      <c r="L43" s="45"/>
      <c r="M43" s="45"/>
    </row>
    <row r="44" spans="1:15"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5" ht="15" x14ac:dyDescent="0.2">
      <c r="A45" s="40" t="s">
        <v>36</v>
      </c>
      <c r="B45" s="179"/>
      <c r="C45" s="252">
        <f>SUM('01 Five Reports'!J20+'01 Five Reports'!J24)</f>
        <v>36</v>
      </c>
      <c r="D45" s="203">
        <f>SUM('01 Five Reports'!C124+'01 Five Reports'!C125+'01 Five Reports'!G108)</f>
        <v>8147</v>
      </c>
      <c r="E45" s="101"/>
      <c r="F45" s="257">
        <v>30</v>
      </c>
      <c r="G45" s="359">
        <v>9549</v>
      </c>
      <c r="H45" s="180"/>
      <c r="I45" s="252">
        <f>SUM(C45+'Dec Report'!I45)</f>
        <v>452</v>
      </c>
      <c r="J45" s="297">
        <f>SUM(D45+'Dec Report'!J45)</f>
        <v>152830</v>
      </c>
      <c r="K45" s="269"/>
      <c r="L45" s="266">
        <f>SUM(F45+'Dec Report'!L45)</f>
        <v>292</v>
      </c>
      <c r="M45" s="316">
        <f>SUM(G45+'Dec Report'!M45)</f>
        <v>74956</v>
      </c>
    </row>
    <row r="46" spans="1:15" ht="15" x14ac:dyDescent="0.2">
      <c r="A46" s="41" t="s">
        <v>35</v>
      </c>
      <c r="B46" s="161"/>
      <c r="C46" s="253">
        <f>'01 Five Reports'!J23</f>
        <v>8</v>
      </c>
      <c r="D46" s="204">
        <f>SUM('01 Five Reports'!G104+'01 Five Reports'!C121)</f>
        <v>5820.9</v>
      </c>
      <c r="E46" s="97"/>
      <c r="F46" s="345">
        <v>20</v>
      </c>
      <c r="G46" s="358">
        <v>5437.7</v>
      </c>
      <c r="H46" s="93"/>
      <c r="I46" s="253">
        <f>SUM(C46+'Dec Report'!I46)</f>
        <v>110</v>
      </c>
      <c r="J46" s="298">
        <f>SUM(D46+'Dec Report'!J46)</f>
        <v>92412.95</v>
      </c>
      <c r="K46" s="270"/>
      <c r="L46" s="267">
        <f>SUM(F46+'Dec Report'!L46)</f>
        <v>115</v>
      </c>
      <c r="M46" s="317">
        <f>SUM(G46+'Dec Report'!M46)</f>
        <v>89689.930000000008</v>
      </c>
    </row>
    <row r="47" spans="1:15" ht="15" x14ac:dyDescent="0.2">
      <c r="A47" s="41" t="s">
        <v>25</v>
      </c>
      <c r="B47" s="161"/>
      <c r="C47" s="253">
        <f>'01 Five Reports'!J19</f>
        <v>5</v>
      </c>
      <c r="D47" s="204">
        <f>SUM('01 Five Reports'!C65+'01 Five Reports'!G70)</f>
        <v>2745</v>
      </c>
      <c r="E47" s="97"/>
      <c r="F47" s="345">
        <v>27</v>
      </c>
      <c r="G47" s="358">
        <v>14503</v>
      </c>
      <c r="H47" s="93"/>
      <c r="I47" s="253">
        <f>SUM(C47+'Dec Report'!I47)</f>
        <v>82</v>
      </c>
      <c r="J47" s="298">
        <f>SUM(D47+'Dec Report'!J47)</f>
        <v>42548</v>
      </c>
      <c r="K47" s="270"/>
      <c r="L47" s="267">
        <f>SUM(F47+'Dec Report'!L47)</f>
        <v>328</v>
      </c>
      <c r="M47" s="317">
        <f>SUM(G47+'Dec Report'!M47)</f>
        <v>165096</v>
      </c>
    </row>
    <row r="48" spans="1:15" ht="15" x14ac:dyDescent="0.2">
      <c r="A48" s="41" t="s">
        <v>26</v>
      </c>
      <c r="B48" s="157"/>
      <c r="C48" s="253">
        <v>0</v>
      </c>
      <c r="D48" s="204">
        <v>0</v>
      </c>
      <c r="E48" s="97"/>
      <c r="F48" s="345">
        <v>1</v>
      </c>
      <c r="G48" s="358">
        <v>308</v>
      </c>
      <c r="H48" s="93"/>
      <c r="I48" s="253">
        <f>SUM(C48+'Dec Report'!I48)</f>
        <v>3</v>
      </c>
      <c r="J48" s="298">
        <f>SUM(D48+'Dec Report'!J48)</f>
        <v>884</v>
      </c>
      <c r="K48" s="270"/>
      <c r="L48" s="267">
        <f>SUM(F48+'Dec Report'!L48)</f>
        <v>2</v>
      </c>
      <c r="M48" s="317">
        <f>SUM(G48+'Dec Report'!M48)</f>
        <v>596</v>
      </c>
    </row>
    <row r="49" spans="1:13" ht="15" x14ac:dyDescent="0.2">
      <c r="A49" s="41" t="s">
        <v>27</v>
      </c>
      <c r="B49" s="161"/>
      <c r="C49" s="253">
        <f>'01 Five Reports'!J17</f>
        <v>3</v>
      </c>
      <c r="D49" s="204">
        <f>SUM('01 Five Reports'!C57+'01 Five Reports'!G63)</f>
        <v>842</v>
      </c>
      <c r="E49" s="97"/>
      <c r="F49" s="345">
        <v>5</v>
      </c>
      <c r="G49" s="358">
        <v>1051</v>
      </c>
      <c r="H49" s="93"/>
      <c r="I49" s="253">
        <f>SUM(C49+'Dec Report'!I49)</f>
        <v>146</v>
      </c>
      <c r="J49" s="298">
        <f>SUM(D49+'Dec Report'!J49)</f>
        <v>247281.12</v>
      </c>
      <c r="K49" s="270"/>
      <c r="L49" s="267">
        <f>SUM(F49+'Dec Report'!L49)</f>
        <v>141</v>
      </c>
      <c r="M49" s="317">
        <f>SUM(G49+'Dec Report'!M49)</f>
        <v>102176.91</v>
      </c>
    </row>
    <row r="50" spans="1:13" ht="15" x14ac:dyDescent="0.2">
      <c r="A50" s="41" t="s">
        <v>28</v>
      </c>
      <c r="B50" s="161"/>
      <c r="C50" s="253">
        <f>'01 Five Reports'!J18</f>
        <v>2</v>
      </c>
      <c r="D50" s="204">
        <f>SUM('01 Five Reports'!C60+'01 Five Reports'!G66)</f>
        <v>370</v>
      </c>
      <c r="E50" s="97"/>
      <c r="F50" s="345">
        <v>1</v>
      </c>
      <c r="G50" s="358">
        <v>176</v>
      </c>
      <c r="H50" s="93"/>
      <c r="I50" s="253">
        <f>SUM(C50+'Dec Report'!I50)</f>
        <v>26</v>
      </c>
      <c r="J50" s="298">
        <f>SUM(D50+'Dec Report'!J50)</f>
        <v>2635</v>
      </c>
      <c r="K50" s="270"/>
      <c r="L50" s="267">
        <f>SUM(F50+'Dec Report'!L50)</f>
        <v>23</v>
      </c>
      <c r="M50" s="317">
        <f>SUM(G50+'Dec Report'!M50)</f>
        <v>2675</v>
      </c>
    </row>
    <row r="51" spans="1:13" ht="15" x14ac:dyDescent="0.2">
      <c r="A51" s="41" t="s">
        <v>3</v>
      </c>
      <c r="B51" s="161"/>
      <c r="C51" s="253">
        <f>'01 Five Reports'!J15</f>
        <v>2</v>
      </c>
      <c r="D51" s="204">
        <f>'01 Five Reports'!G57</f>
        <v>718</v>
      </c>
      <c r="E51" s="97"/>
      <c r="F51" s="345">
        <v>2</v>
      </c>
      <c r="G51" s="358">
        <v>984</v>
      </c>
      <c r="H51" s="93"/>
      <c r="I51" s="253">
        <f>SUM(C51+'Dec Report'!I51)</f>
        <v>22</v>
      </c>
      <c r="J51" s="298">
        <f>SUM(D51+'Dec Report'!J51)</f>
        <v>11322.6</v>
      </c>
      <c r="K51" s="270"/>
      <c r="L51" s="267">
        <f>SUM(F51+'Dec Report'!L51)</f>
        <v>20</v>
      </c>
      <c r="M51" s="317">
        <f>SUM(G51+'Dec Report'!M51)</f>
        <v>3982</v>
      </c>
    </row>
    <row r="52" spans="1:13" ht="15" x14ac:dyDescent="0.2">
      <c r="A52" s="41" t="s">
        <v>29</v>
      </c>
      <c r="B52" s="161"/>
      <c r="C52" s="253">
        <f>'01 Five Reports'!J16</f>
        <v>7</v>
      </c>
      <c r="D52" s="204">
        <f>'01 Five Reports'!G60</f>
        <v>2004</v>
      </c>
      <c r="E52" s="97"/>
      <c r="F52" s="345">
        <v>10</v>
      </c>
      <c r="G52" s="358">
        <v>491</v>
      </c>
      <c r="H52" s="93"/>
      <c r="I52" s="253">
        <f>SUM(C52+'Dec Report'!I52)</f>
        <v>114</v>
      </c>
      <c r="J52" s="298">
        <f>SUM(D52+'Dec Report'!J52)</f>
        <v>26457</v>
      </c>
      <c r="K52" s="270"/>
      <c r="L52" s="267">
        <f>SUM(F52+'Dec Report'!L52)</f>
        <v>102</v>
      </c>
      <c r="M52" s="317">
        <f>SUM(G52+'Dec Report'!M52)</f>
        <v>5787</v>
      </c>
    </row>
    <row r="53" spans="1:13" ht="15" x14ac:dyDescent="0.2">
      <c r="A53" s="41" t="s">
        <v>30</v>
      </c>
      <c r="B53" s="157"/>
      <c r="C53" s="253">
        <v>0</v>
      </c>
      <c r="D53" s="204">
        <v>0</v>
      </c>
      <c r="E53" s="97"/>
      <c r="F53" s="345">
        <v>0</v>
      </c>
      <c r="G53" s="358">
        <v>0</v>
      </c>
      <c r="H53" s="93"/>
      <c r="I53" s="253">
        <f>SUM(C53+'Dec Report'!I53)</f>
        <v>0</v>
      </c>
      <c r="J53" s="298">
        <f>SUM(D53+'Dec Report'!J53)</f>
        <v>0</v>
      </c>
      <c r="K53" s="270"/>
      <c r="L53" s="267">
        <f>SUM(F53+'Dec Report'!L53)</f>
        <v>0</v>
      </c>
      <c r="M53" s="317">
        <f>SUM(G53+'Dec Report'!M53)</f>
        <v>0</v>
      </c>
    </row>
    <row r="54" spans="1:13" ht="15" x14ac:dyDescent="0.2">
      <c r="A54" s="41" t="s">
        <v>4</v>
      </c>
      <c r="B54" s="161"/>
      <c r="C54" s="253">
        <f>'01 Five Reports'!J22</f>
        <v>8</v>
      </c>
      <c r="D54" s="204">
        <f>'01 Five Reports'!G101</f>
        <v>2697</v>
      </c>
      <c r="E54" s="97"/>
      <c r="F54" s="345">
        <v>8</v>
      </c>
      <c r="G54" s="358">
        <v>1964</v>
      </c>
      <c r="H54" s="93"/>
      <c r="I54" s="253">
        <f>SUM(C54+'Dec Report'!I54)</f>
        <v>87</v>
      </c>
      <c r="J54" s="298">
        <f>SUM(D54+'Dec Report'!J54)</f>
        <v>36855</v>
      </c>
      <c r="K54" s="270"/>
      <c r="L54" s="267">
        <f>SUM(F54+'Dec Report'!L54)</f>
        <v>83</v>
      </c>
      <c r="M54" s="317">
        <f>SUM(G54+'Dec Report'!M54)</f>
        <v>22155</v>
      </c>
    </row>
    <row r="55" spans="1:13" ht="15" x14ac:dyDescent="0.2">
      <c r="A55" s="41" t="s">
        <v>31</v>
      </c>
      <c r="B55" s="161"/>
      <c r="C55" s="253">
        <v>0</v>
      </c>
      <c r="D55" s="204">
        <v>0</v>
      </c>
      <c r="E55" s="97"/>
      <c r="F55" s="345">
        <v>1</v>
      </c>
      <c r="G55" s="358">
        <v>65</v>
      </c>
      <c r="H55" s="93"/>
      <c r="I55" s="253">
        <f>SUM(C55+'Dec Report'!I55)</f>
        <v>71</v>
      </c>
      <c r="J55" s="298">
        <f>SUM(D55+'Dec Report'!J55)</f>
        <v>6347</v>
      </c>
      <c r="K55" s="270"/>
      <c r="L55" s="267">
        <f>SUM(F55+'Dec Report'!L55)</f>
        <v>35</v>
      </c>
      <c r="M55" s="317">
        <f>SUM(G55+'Dec Report'!M55)</f>
        <v>3222</v>
      </c>
    </row>
    <row r="56" spans="1:13" ht="15" x14ac:dyDescent="0.2">
      <c r="A56" s="41" t="s">
        <v>32</v>
      </c>
      <c r="B56" s="161"/>
      <c r="C56" s="253">
        <f>'01 Five Reports'!J30</f>
        <v>2</v>
      </c>
      <c r="D56" s="204">
        <f>'01 Five Reports'!C116</f>
        <v>971</v>
      </c>
      <c r="E56" s="97"/>
      <c r="F56" s="345">
        <v>1</v>
      </c>
      <c r="G56" s="358">
        <v>947</v>
      </c>
      <c r="H56" s="93"/>
      <c r="I56" s="253">
        <f>SUM(C56+'Dec Report'!I56)</f>
        <v>35</v>
      </c>
      <c r="J56" s="298">
        <f>SUM(D56+'Dec Report'!J56)</f>
        <v>7336</v>
      </c>
      <c r="K56" s="270"/>
      <c r="L56" s="267">
        <f>SUM(F56+'Dec Report'!L56)</f>
        <v>38</v>
      </c>
      <c r="M56" s="317">
        <f>SUM(G56+'Dec Report'!M56)</f>
        <v>10122</v>
      </c>
    </row>
    <row r="57" spans="1:13" ht="15.75" thickBot="1" x14ac:dyDescent="0.25">
      <c r="A57" s="66" t="s">
        <v>33</v>
      </c>
      <c r="B57" s="167"/>
      <c r="C57" s="254">
        <f>'01 Five Reports'!J31</f>
        <v>1</v>
      </c>
      <c r="D57" s="205">
        <f>'01 Five Reports'!G112</f>
        <v>2748</v>
      </c>
      <c r="E57" s="182"/>
      <c r="F57" s="346">
        <v>3</v>
      </c>
      <c r="G57" s="360">
        <v>1934</v>
      </c>
      <c r="H57" s="95"/>
      <c r="I57" s="254">
        <f>SUM(C57+'Dec Report'!I57)</f>
        <v>17</v>
      </c>
      <c r="J57" s="299">
        <f>SUM(D57+'Dec Report'!J57)</f>
        <v>48974</v>
      </c>
      <c r="K57" s="271"/>
      <c r="L57" s="268">
        <f>SUM(F57+'Dec Report'!L57)</f>
        <v>20</v>
      </c>
      <c r="M57" s="318">
        <f>SUM(G57+'Dec Report'!M57)</f>
        <v>27899</v>
      </c>
    </row>
    <row r="58" spans="1:13" ht="16.5" thickBot="1" x14ac:dyDescent="0.3">
      <c r="A58" s="67" t="s">
        <v>34</v>
      </c>
      <c r="B58" s="164"/>
      <c r="C58" s="241">
        <f>SUM(C45:C57)</f>
        <v>74</v>
      </c>
      <c r="D58" s="82">
        <f>SUM(D45:D57)</f>
        <v>27062.9</v>
      </c>
      <c r="E58" s="154"/>
      <c r="F58" s="246">
        <f>SUM(F45:F57)</f>
        <v>109</v>
      </c>
      <c r="G58" s="83">
        <f>SUM(G45:G57)</f>
        <v>37409.699999999997</v>
      </c>
      <c r="H58" s="164"/>
      <c r="I58" s="241">
        <f>SUM(I45:I57)</f>
        <v>1165</v>
      </c>
      <c r="J58" s="82">
        <f>SUM(J45:J57)</f>
        <v>675882.67</v>
      </c>
      <c r="K58" s="151"/>
      <c r="L58" s="246">
        <f>SUM(L45:L57)</f>
        <v>1199</v>
      </c>
      <c r="M58" s="256">
        <f>SUM(M45:M57)</f>
        <v>508356.83999999997</v>
      </c>
    </row>
    <row r="59" spans="1:13" ht="15.75" thickBot="1" x14ac:dyDescent="0.25">
      <c r="A59" s="45"/>
      <c r="B59" s="45"/>
      <c r="C59" s="242"/>
      <c r="D59" s="45"/>
      <c r="E59" s="155"/>
      <c r="F59" s="242"/>
      <c r="G59" s="45"/>
      <c r="H59" s="155"/>
      <c r="I59" s="242"/>
      <c r="J59" s="45"/>
      <c r="K59" s="45"/>
      <c r="L59" s="242"/>
      <c r="M59" s="45"/>
    </row>
    <row r="60" spans="1:13" ht="16.5" thickBot="1" x14ac:dyDescent="0.3">
      <c r="A60" s="68" t="s">
        <v>24</v>
      </c>
      <c r="B60" s="162"/>
      <c r="C60" s="243">
        <f>SUM(C42+C58)</f>
        <v>433</v>
      </c>
      <c r="D60" s="83">
        <f>SUM(D42+D58)</f>
        <v>154378.92000000001</v>
      </c>
      <c r="E60" s="156"/>
      <c r="F60" s="250">
        <f>SUM(F42+F58)</f>
        <v>430</v>
      </c>
      <c r="G60" s="85">
        <f>SUM(G42+G58)</f>
        <v>121132.58</v>
      </c>
      <c r="H60" s="166"/>
      <c r="I60" s="243">
        <f>SUM(I42+I58)</f>
        <v>4642</v>
      </c>
      <c r="J60" s="83">
        <f>SUM(J42+J58)</f>
        <v>1862728.06</v>
      </c>
      <c r="K60" s="156"/>
      <c r="L60" s="250">
        <f>SUM(L42+L58)</f>
        <v>3774</v>
      </c>
      <c r="M60" s="86">
        <f>SUM(M42+M58)</f>
        <v>1438358.85</v>
      </c>
    </row>
    <row r="61" spans="1:13" ht="15" x14ac:dyDescent="0.2">
      <c r="A61" s="45"/>
      <c r="B61" s="45"/>
      <c r="C61" s="45"/>
      <c r="D61" s="45"/>
      <c r="E61" s="45"/>
      <c r="F61" s="45"/>
      <c r="G61" s="45"/>
      <c r="H61" s="45"/>
      <c r="I61" s="45"/>
      <c r="J61" s="45"/>
      <c r="K61" s="45"/>
      <c r="L61" s="45"/>
      <c r="M61" s="45"/>
    </row>
    <row r="62" spans="1:13" ht="15" x14ac:dyDescent="0.2">
      <c r="A62" s="69" t="s">
        <v>46</v>
      </c>
      <c r="B62" s="69"/>
      <c r="C62" s="69"/>
      <c r="D62" s="69"/>
      <c r="E62" s="69"/>
      <c r="F62" s="69"/>
      <c r="G62" s="69"/>
      <c r="H62" s="69"/>
      <c r="I62" s="69"/>
      <c r="J62" s="69"/>
      <c r="K62" s="45"/>
      <c r="L62" s="45"/>
      <c r="M62" s="45"/>
    </row>
    <row r="63" spans="1:13" ht="15" x14ac:dyDescent="0.2">
      <c r="A63" s="69"/>
      <c r="B63" s="69"/>
      <c r="C63" s="69"/>
      <c r="D63" s="69"/>
      <c r="E63" s="69"/>
      <c r="F63" s="69"/>
      <c r="G63" s="69"/>
      <c r="H63" s="69"/>
      <c r="I63" s="69"/>
      <c r="J63" s="69"/>
      <c r="K63" s="45"/>
      <c r="L63" s="45"/>
      <c r="M63" s="45"/>
    </row>
    <row r="64" spans="1:13" ht="15" x14ac:dyDescent="0.2">
      <c r="A64" s="69" t="s">
        <v>63</v>
      </c>
      <c r="B64" s="69"/>
      <c r="C64" s="69"/>
      <c r="D64" s="69"/>
      <c r="E64" s="69"/>
      <c r="F64" s="69"/>
      <c r="G64" s="69"/>
      <c r="H64" s="69"/>
      <c r="I64" s="69"/>
      <c r="J64" s="69"/>
      <c r="K64" s="45"/>
      <c r="L64" s="45"/>
      <c r="M64"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ignoredErrors>
    <ignoredError sqref="G28" formulaRange="1"/>
  </ignoredErrors>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E37C5-7B8B-47E5-9FB7-277C174CD27B}">
  <dimension ref="A1:AF79"/>
  <sheetViews>
    <sheetView workbookViewId="0">
      <pane ySplit="1" topLeftCell="A2" activePane="bottomLeft" state="frozen"/>
      <selection pane="bottomLeft" activeCell="B1" sqref="B1:B1048576"/>
    </sheetView>
  </sheetViews>
  <sheetFormatPr defaultColWidth="9.140625" defaultRowHeight="12.75" outlineLevelRow="2" x14ac:dyDescent="0.2"/>
  <cols>
    <col min="1" max="1" width="26.28515625" style="16" customWidth="1"/>
    <col min="2" max="2" width="23.85546875" style="16" customWidth="1"/>
    <col min="3" max="3" width="16.7109375" style="16" bestFit="1" customWidth="1"/>
    <col min="4" max="4" width="25.85546875" style="16" bestFit="1" customWidth="1"/>
    <col min="5" max="5" width="13.28515625" style="16" customWidth="1"/>
    <col min="6" max="6" width="52.85546875" style="16" customWidth="1"/>
    <col min="7" max="7" width="19.28515625" style="16" customWidth="1"/>
    <col min="8" max="8" width="14.85546875" style="683" customWidth="1"/>
    <col min="9" max="11" width="13.7109375" style="683" customWidth="1"/>
    <col min="12" max="13" width="13.7109375" style="16" customWidth="1"/>
    <col min="14" max="14" width="20.85546875" style="16" customWidth="1"/>
    <col min="15" max="15" width="18.42578125" style="16" customWidth="1"/>
    <col min="16" max="16" width="14.5703125" style="16" customWidth="1"/>
    <col min="17" max="17" width="11.7109375" style="16" bestFit="1" customWidth="1"/>
    <col min="18" max="19" width="9.140625" style="16"/>
    <col min="20" max="20" width="12.28515625" style="16" bestFit="1" customWidth="1"/>
    <col min="21" max="16384" width="9.140625" style="16"/>
  </cols>
  <sheetData>
    <row r="1" spans="1:32" ht="38.25" x14ac:dyDescent="0.2">
      <c r="A1" s="463" t="s">
        <v>141</v>
      </c>
      <c r="B1" s="463" t="s">
        <v>142</v>
      </c>
      <c r="C1" s="463" t="s">
        <v>143</v>
      </c>
      <c r="D1" s="463" t="s">
        <v>144</v>
      </c>
      <c r="E1" s="463" t="s">
        <v>64</v>
      </c>
      <c r="F1" s="463" t="s">
        <v>145</v>
      </c>
      <c r="G1" s="463" t="s">
        <v>146</v>
      </c>
      <c r="H1" s="585" t="s">
        <v>147</v>
      </c>
      <c r="I1" s="585" t="s">
        <v>148</v>
      </c>
      <c r="J1" s="585" t="s">
        <v>149</v>
      </c>
      <c r="K1" s="689" t="s">
        <v>150</v>
      </c>
      <c r="L1" s="463" t="s">
        <v>151</v>
      </c>
      <c r="M1" s="463" t="s">
        <v>152</v>
      </c>
      <c r="N1" s="426" t="s">
        <v>65</v>
      </c>
      <c r="O1" s="768" t="s">
        <v>66</v>
      </c>
      <c r="P1" s="769"/>
      <c r="R1" s="787" t="s">
        <v>175</v>
      </c>
      <c r="S1" s="831"/>
      <c r="T1" s="831"/>
      <c r="U1" s="831"/>
      <c r="V1" s="831"/>
      <c r="W1" s="831"/>
      <c r="X1" s="831"/>
      <c r="Y1" s="831"/>
      <c r="Z1" s="831"/>
      <c r="AA1" s="831"/>
      <c r="AB1" s="831"/>
      <c r="AC1" s="831"/>
      <c r="AD1" s="831"/>
      <c r="AE1" s="831"/>
      <c r="AF1" s="832"/>
    </row>
    <row r="2" spans="1:32" ht="38.25" customHeight="1" outlineLevel="2" x14ac:dyDescent="0.2">
      <c r="A2" s="463" t="s">
        <v>67</v>
      </c>
      <c r="B2" s="463" t="s">
        <v>3837</v>
      </c>
      <c r="C2" s="463" t="s">
        <v>68</v>
      </c>
      <c r="D2" s="463"/>
      <c r="E2" s="463"/>
      <c r="F2" s="463" t="s">
        <v>3838</v>
      </c>
      <c r="G2" s="463" t="s">
        <v>3839</v>
      </c>
      <c r="H2" s="585">
        <v>3742000</v>
      </c>
      <c r="I2" s="585">
        <v>0</v>
      </c>
      <c r="J2" s="585"/>
      <c r="K2" s="689"/>
      <c r="L2" s="463" t="s">
        <v>3840</v>
      </c>
      <c r="M2" s="463"/>
      <c r="N2" s="770">
        <f>SUM(H2:I2)</f>
        <v>3742000</v>
      </c>
      <c r="O2" s="771">
        <f>IF((J2+K2)&gt;0,(J2+K2)-N2,0)</f>
        <v>0</v>
      </c>
      <c r="P2" s="312"/>
      <c r="R2" s="787" t="s">
        <v>142</v>
      </c>
      <c r="S2" s="832"/>
      <c r="T2" s="787" t="s">
        <v>145</v>
      </c>
      <c r="U2" s="831"/>
      <c r="V2" s="832"/>
      <c r="W2" s="787" t="s">
        <v>146</v>
      </c>
      <c r="X2" s="832"/>
      <c r="Y2" s="787" t="s">
        <v>147</v>
      </c>
      <c r="Z2" s="832"/>
      <c r="AA2" s="463" t="s">
        <v>148</v>
      </c>
      <c r="AB2" s="463" t="s">
        <v>149</v>
      </c>
      <c r="AC2" s="787" t="s">
        <v>150</v>
      </c>
      <c r="AD2" s="832"/>
      <c r="AE2" s="787" t="s">
        <v>151</v>
      </c>
      <c r="AF2" s="832"/>
    </row>
    <row r="3" spans="1:32" ht="38.25" customHeight="1" outlineLevel="2" x14ac:dyDescent="0.2">
      <c r="A3" s="463" t="s">
        <v>67</v>
      </c>
      <c r="B3" s="463" t="s">
        <v>3841</v>
      </c>
      <c r="C3" s="463" t="s">
        <v>68</v>
      </c>
      <c r="D3" s="463"/>
      <c r="E3" s="463"/>
      <c r="F3" s="463" t="s">
        <v>3842</v>
      </c>
      <c r="G3" s="463" t="s">
        <v>3843</v>
      </c>
      <c r="H3" s="585">
        <v>764000</v>
      </c>
      <c r="I3" s="585">
        <v>0</v>
      </c>
      <c r="J3" s="585"/>
      <c r="K3" s="689"/>
      <c r="L3" s="463" t="s">
        <v>3844</v>
      </c>
      <c r="M3" s="463" t="s">
        <v>131</v>
      </c>
      <c r="N3" s="770">
        <f t="shared" ref="N3:N68" si="0">SUM(H3:I3)</f>
        <v>764000</v>
      </c>
      <c r="O3" s="771">
        <f t="shared" ref="O3:O68" si="1">IF((J3+K3)&gt;0,(J3+K3)-N3,0)</f>
        <v>0</v>
      </c>
      <c r="P3" s="312"/>
      <c r="R3" s="787" t="s">
        <v>3845</v>
      </c>
      <c r="S3" s="832"/>
      <c r="T3" s="787" t="s">
        <v>3846</v>
      </c>
      <c r="U3" s="831"/>
      <c r="V3" s="832"/>
      <c r="W3" s="787" t="s">
        <v>2429</v>
      </c>
      <c r="X3" s="832"/>
      <c r="Y3" s="833"/>
      <c r="Z3" s="834"/>
      <c r="AA3" s="463"/>
      <c r="AB3" s="463"/>
      <c r="AC3" s="787"/>
      <c r="AD3" s="832"/>
      <c r="AE3" s="787" t="s">
        <v>2430</v>
      </c>
      <c r="AF3" s="832"/>
    </row>
    <row r="4" spans="1:32" ht="38.25" customHeight="1" outlineLevel="2" x14ac:dyDescent="0.2">
      <c r="A4" s="463" t="s">
        <v>67</v>
      </c>
      <c r="B4" s="463" t="s">
        <v>3847</v>
      </c>
      <c r="C4" s="463" t="s">
        <v>68</v>
      </c>
      <c r="D4" s="463"/>
      <c r="E4" s="463"/>
      <c r="F4" s="463" t="s">
        <v>3848</v>
      </c>
      <c r="G4" s="463" t="s">
        <v>3849</v>
      </c>
      <c r="H4" s="585">
        <v>30000</v>
      </c>
      <c r="I4" s="585">
        <v>0</v>
      </c>
      <c r="J4" s="585"/>
      <c r="K4" s="689"/>
      <c r="L4" s="463" t="s">
        <v>3850</v>
      </c>
      <c r="M4" s="463" t="s">
        <v>131</v>
      </c>
      <c r="N4" s="770">
        <f t="shared" si="0"/>
        <v>30000</v>
      </c>
      <c r="O4" s="771">
        <f t="shared" si="1"/>
        <v>0</v>
      </c>
      <c r="P4" s="312"/>
      <c r="R4" s="787" t="s">
        <v>3851</v>
      </c>
      <c r="S4" s="832"/>
      <c r="T4" s="787" t="s">
        <v>3852</v>
      </c>
      <c r="U4" s="831"/>
      <c r="V4" s="832"/>
      <c r="W4" s="787" t="s">
        <v>3753</v>
      </c>
      <c r="X4" s="832"/>
      <c r="Y4" s="833"/>
      <c r="Z4" s="834"/>
      <c r="AA4" s="463"/>
      <c r="AB4" s="463"/>
      <c r="AC4" s="787"/>
      <c r="AD4" s="832"/>
      <c r="AE4" s="787" t="s">
        <v>3754</v>
      </c>
      <c r="AF4" s="832"/>
    </row>
    <row r="5" spans="1:32" ht="38.25" customHeight="1" outlineLevel="2" x14ac:dyDescent="0.2">
      <c r="A5" s="463" t="s">
        <v>67</v>
      </c>
      <c r="B5" s="463" t="s">
        <v>3853</v>
      </c>
      <c r="C5" s="463" t="s">
        <v>68</v>
      </c>
      <c r="D5" s="463"/>
      <c r="E5" s="463"/>
      <c r="F5" s="463" t="s">
        <v>3854</v>
      </c>
      <c r="G5" s="463" t="s">
        <v>160</v>
      </c>
      <c r="H5" s="585">
        <v>220000</v>
      </c>
      <c r="I5" s="585">
        <v>0</v>
      </c>
      <c r="J5" s="585"/>
      <c r="K5" s="689"/>
      <c r="L5" s="463" t="s">
        <v>3855</v>
      </c>
      <c r="M5" s="463" t="s">
        <v>131</v>
      </c>
      <c r="N5" s="770">
        <f t="shared" si="0"/>
        <v>220000</v>
      </c>
      <c r="O5" s="771">
        <f t="shared" si="1"/>
        <v>0</v>
      </c>
      <c r="P5" s="312"/>
      <c r="R5" s="787" t="s">
        <v>3856</v>
      </c>
      <c r="S5" s="832"/>
      <c r="T5" s="787" t="s">
        <v>3857</v>
      </c>
      <c r="U5" s="831"/>
      <c r="V5" s="832"/>
      <c r="W5" s="787" t="s">
        <v>159</v>
      </c>
      <c r="X5" s="832"/>
      <c r="Y5" s="833"/>
      <c r="Z5" s="834"/>
      <c r="AA5" s="463"/>
      <c r="AB5" s="463"/>
      <c r="AC5" s="787"/>
      <c r="AD5" s="832"/>
      <c r="AE5" s="787" t="s">
        <v>3756</v>
      </c>
      <c r="AF5" s="832"/>
    </row>
    <row r="6" spans="1:32" ht="38.25" customHeight="1" outlineLevel="2" x14ac:dyDescent="0.2">
      <c r="A6" s="463" t="s">
        <v>67</v>
      </c>
      <c r="B6" s="463" t="s">
        <v>3858</v>
      </c>
      <c r="C6" s="463" t="s">
        <v>68</v>
      </c>
      <c r="D6" s="463"/>
      <c r="E6" s="463"/>
      <c r="F6" s="463" t="s">
        <v>3859</v>
      </c>
      <c r="G6" s="463" t="s">
        <v>3860</v>
      </c>
      <c r="H6" s="585">
        <v>125000</v>
      </c>
      <c r="I6" s="585">
        <v>0</v>
      </c>
      <c r="J6" s="585"/>
      <c r="K6" s="689"/>
      <c r="L6" s="463" t="s">
        <v>3861</v>
      </c>
      <c r="M6" s="463"/>
      <c r="N6" s="770">
        <f t="shared" si="0"/>
        <v>125000</v>
      </c>
      <c r="O6" s="771">
        <f t="shared" si="1"/>
        <v>0</v>
      </c>
      <c r="P6" s="312"/>
      <c r="R6" s="787" t="s">
        <v>3862</v>
      </c>
      <c r="S6" s="832"/>
      <c r="T6" s="787" t="s">
        <v>3863</v>
      </c>
      <c r="U6" s="831"/>
      <c r="V6" s="832"/>
      <c r="W6" s="787" t="s">
        <v>69</v>
      </c>
      <c r="X6" s="832"/>
      <c r="Y6" s="833"/>
      <c r="Z6" s="834"/>
      <c r="AA6" s="463"/>
      <c r="AB6" s="463"/>
      <c r="AC6" s="787"/>
      <c r="AD6" s="832"/>
      <c r="AE6" s="787" t="s">
        <v>2309</v>
      </c>
      <c r="AF6" s="832"/>
    </row>
    <row r="7" spans="1:32" ht="38.25" customHeight="1" outlineLevel="2" x14ac:dyDescent="0.2">
      <c r="A7" s="463" t="s">
        <v>67</v>
      </c>
      <c r="B7" s="463" t="s">
        <v>3864</v>
      </c>
      <c r="C7" s="463" t="s">
        <v>68</v>
      </c>
      <c r="D7" s="463"/>
      <c r="E7" s="463"/>
      <c r="F7" s="463" t="s">
        <v>3865</v>
      </c>
      <c r="G7" s="463" t="s">
        <v>366</v>
      </c>
      <c r="H7" s="585">
        <v>565000</v>
      </c>
      <c r="I7" s="585">
        <v>0</v>
      </c>
      <c r="J7" s="585"/>
      <c r="K7" s="689"/>
      <c r="L7" s="463" t="s">
        <v>3866</v>
      </c>
      <c r="M7" s="463"/>
      <c r="N7" s="770">
        <f t="shared" si="0"/>
        <v>565000</v>
      </c>
      <c r="O7" s="771">
        <f t="shared" si="1"/>
        <v>0</v>
      </c>
      <c r="P7" s="312"/>
      <c r="R7" s="787" t="s">
        <v>3867</v>
      </c>
      <c r="S7" s="832"/>
      <c r="T7" s="787" t="s">
        <v>3868</v>
      </c>
      <c r="U7" s="831"/>
      <c r="V7" s="832"/>
      <c r="W7" s="787" t="s">
        <v>85</v>
      </c>
      <c r="X7" s="832"/>
      <c r="Y7" s="833">
        <v>4500</v>
      </c>
      <c r="Z7" s="834"/>
      <c r="AA7" s="463"/>
      <c r="AB7" s="463"/>
      <c r="AC7" s="787"/>
      <c r="AD7" s="832"/>
      <c r="AE7" s="787" t="s">
        <v>2974</v>
      </c>
      <c r="AF7" s="832"/>
    </row>
    <row r="8" spans="1:32" ht="38.25" customHeight="1" outlineLevel="2" x14ac:dyDescent="0.2">
      <c r="A8" s="463" t="s">
        <v>67</v>
      </c>
      <c r="B8" s="463" t="s">
        <v>3869</v>
      </c>
      <c r="C8" s="463" t="s">
        <v>68</v>
      </c>
      <c r="D8" s="463"/>
      <c r="E8" s="463"/>
      <c r="F8" s="463" t="s">
        <v>3870</v>
      </c>
      <c r="G8" s="463" t="s">
        <v>106</v>
      </c>
      <c r="H8" s="585">
        <v>60000</v>
      </c>
      <c r="I8" s="585">
        <v>0</v>
      </c>
      <c r="J8" s="585"/>
      <c r="K8" s="689"/>
      <c r="L8" s="463" t="s">
        <v>3871</v>
      </c>
      <c r="M8" s="463"/>
      <c r="N8" s="770">
        <f t="shared" si="0"/>
        <v>60000</v>
      </c>
      <c r="O8" s="771">
        <f t="shared" si="1"/>
        <v>0</v>
      </c>
      <c r="P8" s="312"/>
      <c r="R8" s="787" t="s">
        <v>3872</v>
      </c>
      <c r="S8" s="832"/>
      <c r="T8" s="787" t="s">
        <v>3873</v>
      </c>
      <c r="U8" s="831"/>
      <c r="V8" s="832"/>
      <c r="W8" s="787" t="s">
        <v>129</v>
      </c>
      <c r="X8" s="832"/>
      <c r="Y8" s="833"/>
      <c r="Z8" s="834"/>
      <c r="AA8" s="463"/>
      <c r="AB8" s="463"/>
      <c r="AC8" s="787"/>
      <c r="AD8" s="832"/>
      <c r="AE8" s="787" t="s">
        <v>3874</v>
      </c>
      <c r="AF8" s="832"/>
    </row>
    <row r="9" spans="1:32" ht="38.25" customHeight="1" outlineLevel="2" x14ac:dyDescent="0.2">
      <c r="A9" s="463" t="s">
        <v>67</v>
      </c>
      <c r="B9" s="463" t="s">
        <v>3875</v>
      </c>
      <c r="C9" s="463" t="s">
        <v>68</v>
      </c>
      <c r="D9" s="463"/>
      <c r="E9" s="463"/>
      <c r="F9" s="463" t="s">
        <v>3876</v>
      </c>
      <c r="G9" s="463" t="s">
        <v>69</v>
      </c>
      <c r="H9" s="585">
        <v>20000</v>
      </c>
      <c r="I9" s="585">
        <v>0</v>
      </c>
      <c r="J9" s="585"/>
      <c r="K9" s="689"/>
      <c r="L9" s="463" t="s">
        <v>3877</v>
      </c>
      <c r="M9" s="463" t="s">
        <v>131</v>
      </c>
      <c r="N9" s="770">
        <f t="shared" si="0"/>
        <v>20000</v>
      </c>
      <c r="O9" s="771">
        <f t="shared" si="1"/>
        <v>0</v>
      </c>
      <c r="P9" s="312"/>
      <c r="R9" s="787" t="s">
        <v>3878</v>
      </c>
      <c r="S9" s="832"/>
      <c r="T9" s="787" t="s">
        <v>3879</v>
      </c>
      <c r="U9" s="831"/>
      <c r="V9" s="832"/>
      <c r="W9" s="787" t="s">
        <v>1323</v>
      </c>
      <c r="X9" s="832"/>
      <c r="Y9" s="833">
        <v>11662.2</v>
      </c>
      <c r="Z9" s="834"/>
      <c r="AA9" s="463"/>
      <c r="AB9" s="463"/>
      <c r="AC9" s="787" t="s">
        <v>3880</v>
      </c>
      <c r="AD9" s="832"/>
      <c r="AE9" s="787" t="s">
        <v>3881</v>
      </c>
      <c r="AF9" s="832"/>
    </row>
    <row r="10" spans="1:32" ht="38.25" customHeight="1" outlineLevel="2" x14ac:dyDescent="0.2">
      <c r="A10" s="463" t="s">
        <v>67</v>
      </c>
      <c r="B10" s="463"/>
      <c r="C10" s="463"/>
      <c r="D10" s="463"/>
      <c r="E10" s="463"/>
      <c r="F10" s="463"/>
      <c r="G10" s="463"/>
      <c r="H10" s="585"/>
      <c r="I10" s="585"/>
      <c r="J10" s="585"/>
      <c r="K10" s="689"/>
      <c r="L10" s="463"/>
      <c r="M10" s="463"/>
      <c r="N10" s="770">
        <f t="shared" si="0"/>
        <v>0</v>
      </c>
      <c r="O10" s="771">
        <f t="shared" si="1"/>
        <v>0</v>
      </c>
      <c r="P10" s="312"/>
      <c r="R10" s="787" t="s">
        <v>3882</v>
      </c>
      <c r="S10" s="832"/>
      <c r="T10" s="787" t="s">
        <v>3883</v>
      </c>
      <c r="U10" s="831"/>
      <c r="V10" s="832"/>
      <c r="W10" s="787" t="s">
        <v>322</v>
      </c>
      <c r="X10" s="832"/>
      <c r="Y10" s="833">
        <v>600</v>
      </c>
      <c r="Z10" s="834"/>
      <c r="AA10" s="463"/>
      <c r="AB10" s="463"/>
      <c r="AC10" s="787"/>
      <c r="AD10" s="832"/>
      <c r="AE10" s="787" t="s">
        <v>2155</v>
      </c>
      <c r="AF10" s="832"/>
    </row>
    <row r="11" spans="1:32" ht="38.25" customHeight="1" outlineLevel="2" x14ac:dyDescent="0.2">
      <c r="A11" s="463" t="s">
        <v>67</v>
      </c>
      <c r="B11" s="463" t="s">
        <v>3884</v>
      </c>
      <c r="C11" s="463" t="s">
        <v>68</v>
      </c>
      <c r="D11" s="463"/>
      <c r="E11" s="463"/>
      <c r="F11" s="463" t="s">
        <v>3885</v>
      </c>
      <c r="G11" s="463" t="s">
        <v>1323</v>
      </c>
      <c r="H11" s="585">
        <v>300000</v>
      </c>
      <c r="I11" s="585">
        <v>0</v>
      </c>
      <c r="J11" s="585"/>
      <c r="K11" s="689"/>
      <c r="L11" s="463" t="s">
        <v>3886</v>
      </c>
      <c r="M11" s="463"/>
      <c r="N11" s="770">
        <f t="shared" si="0"/>
        <v>300000</v>
      </c>
      <c r="O11" s="771">
        <f t="shared" si="1"/>
        <v>0</v>
      </c>
      <c r="P11" s="312"/>
      <c r="R11" s="787" t="s">
        <v>3887</v>
      </c>
      <c r="S11" s="832"/>
      <c r="T11" s="787" t="s">
        <v>3888</v>
      </c>
      <c r="U11" s="831"/>
      <c r="V11" s="832"/>
      <c r="W11" s="787" t="s">
        <v>1183</v>
      </c>
      <c r="X11" s="832"/>
      <c r="Y11" s="833"/>
      <c r="Z11" s="834"/>
      <c r="AA11" s="463"/>
      <c r="AB11" s="463"/>
      <c r="AC11" s="787"/>
      <c r="AD11" s="832"/>
      <c r="AE11" s="787" t="s">
        <v>3889</v>
      </c>
      <c r="AF11" s="832"/>
    </row>
    <row r="12" spans="1:32" ht="38.25" customHeight="1" outlineLevel="2" x14ac:dyDescent="0.2">
      <c r="A12" s="463" t="s">
        <v>67</v>
      </c>
      <c r="B12" s="463" t="s">
        <v>3890</v>
      </c>
      <c r="C12" s="463" t="s">
        <v>68</v>
      </c>
      <c r="D12" s="463"/>
      <c r="E12" s="463"/>
      <c r="F12" s="463" t="s">
        <v>3891</v>
      </c>
      <c r="G12" s="463" t="s">
        <v>3892</v>
      </c>
      <c r="H12" s="585">
        <v>105000</v>
      </c>
      <c r="I12" s="585">
        <v>0</v>
      </c>
      <c r="J12" s="585"/>
      <c r="K12" s="689"/>
      <c r="L12" s="463" t="s">
        <v>3893</v>
      </c>
      <c r="M12" s="463"/>
      <c r="N12" s="770">
        <f t="shared" si="0"/>
        <v>105000</v>
      </c>
      <c r="O12" s="771">
        <f t="shared" si="1"/>
        <v>0</v>
      </c>
      <c r="P12" s="312"/>
      <c r="R12" s="787" t="s">
        <v>3894</v>
      </c>
      <c r="S12" s="832"/>
      <c r="T12" s="787" t="s">
        <v>3895</v>
      </c>
      <c r="U12" s="831"/>
      <c r="V12" s="832"/>
      <c r="W12" s="787" t="s">
        <v>3896</v>
      </c>
      <c r="X12" s="832"/>
      <c r="Y12" s="833"/>
      <c r="Z12" s="834"/>
      <c r="AA12" s="463"/>
      <c r="AB12" s="463"/>
      <c r="AC12" s="787"/>
      <c r="AD12" s="832"/>
      <c r="AE12" s="787" t="s">
        <v>3897</v>
      </c>
      <c r="AF12" s="832"/>
    </row>
    <row r="13" spans="1:32" ht="38.25" customHeight="1" outlineLevel="2" x14ac:dyDescent="0.2">
      <c r="A13" s="463" t="s">
        <v>67</v>
      </c>
      <c r="B13" s="463" t="s">
        <v>3898</v>
      </c>
      <c r="C13" s="463" t="s">
        <v>68</v>
      </c>
      <c r="D13" s="463"/>
      <c r="E13" s="463"/>
      <c r="F13" s="463" t="s">
        <v>3899</v>
      </c>
      <c r="G13" s="463" t="s">
        <v>105</v>
      </c>
      <c r="H13" s="585">
        <v>45900</v>
      </c>
      <c r="I13" s="585">
        <v>0</v>
      </c>
      <c r="J13" s="585"/>
      <c r="K13" s="689"/>
      <c r="L13" s="463" t="s">
        <v>2162</v>
      </c>
      <c r="M13" s="463"/>
      <c r="N13" s="770">
        <f t="shared" si="0"/>
        <v>45900</v>
      </c>
      <c r="O13" s="771">
        <f t="shared" si="1"/>
        <v>0</v>
      </c>
      <c r="P13" s="312"/>
      <c r="R13" s="16">
        <f>COUNTA(R3:S12)</f>
        <v>10</v>
      </c>
      <c r="Y13" s="683">
        <f>SUM(Y7:Z11)</f>
        <v>16762.2</v>
      </c>
    </row>
    <row r="14" spans="1:32" ht="38.25" customHeight="1" outlineLevel="2" x14ac:dyDescent="0.2">
      <c r="A14" s="463" t="s">
        <v>67</v>
      </c>
      <c r="B14" s="463" t="s">
        <v>3900</v>
      </c>
      <c r="C14" s="463" t="s">
        <v>68</v>
      </c>
      <c r="D14" s="463"/>
      <c r="E14" s="463"/>
      <c r="F14" s="463" t="s">
        <v>3901</v>
      </c>
      <c r="G14" s="463" t="s">
        <v>3902</v>
      </c>
      <c r="H14" s="585">
        <v>10000</v>
      </c>
      <c r="I14" s="585">
        <v>0</v>
      </c>
      <c r="J14" s="585"/>
      <c r="K14" s="689"/>
      <c r="L14" s="463" t="s">
        <v>3903</v>
      </c>
      <c r="M14" s="463"/>
      <c r="N14" s="770">
        <f t="shared" si="0"/>
        <v>10000</v>
      </c>
      <c r="O14" s="771">
        <f t="shared" si="1"/>
        <v>0</v>
      </c>
      <c r="P14" s="312"/>
    </row>
    <row r="15" spans="1:32" ht="38.25" customHeight="1" outlineLevel="2" x14ac:dyDescent="0.2">
      <c r="A15" s="463" t="s">
        <v>67</v>
      </c>
      <c r="B15" s="463" t="s">
        <v>3904</v>
      </c>
      <c r="C15" s="463" t="s">
        <v>68</v>
      </c>
      <c r="D15" s="463"/>
      <c r="E15" s="463"/>
      <c r="F15" s="463" t="s">
        <v>3905</v>
      </c>
      <c r="G15" s="463" t="s">
        <v>201</v>
      </c>
      <c r="H15" s="585">
        <v>35000</v>
      </c>
      <c r="I15" s="585">
        <v>0</v>
      </c>
      <c r="J15" s="585"/>
      <c r="K15" s="689"/>
      <c r="L15" s="463" t="s">
        <v>3906</v>
      </c>
      <c r="M15" s="463" t="s">
        <v>131</v>
      </c>
      <c r="N15" s="770">
        <f t="shared" si="0"/>
        <v>35000</v>
      </c>
      <c r="O15" s="771">
        <f t="shared" si="1"/>
        <v>0</v>
      </c>
      <c r="P15" s="312"/>
    </row>
    <row r="16" spans="1:32" ht="38.25" customHeight="1" outlineLevel="2" x14ac:dyDescent="0.2">
      <c r="A16" s="463" t="s">
        <v>67</v>
      </c>
      <c r="B16" s="463" t="s">
        <v>3907</v>
      </c>
      <c r="C16" s="463" t="s">
        <v>68</v>
      </c>
      <c r="D16" s="463"/>
      <c r="E16" s="463"/>
      <c r="F16" s="463" t="s">
        <v>3908</v>
      </c>
      <c r="G16" s="463" t="s">
        <v>69</v>
      </c>
      <c r="H16" s="585">
        <v>200</v>
      </c>
      <c r="I16" s="585">
        <v>0</v>
      </c>
      <c r="J16" s="585"/>
      <c r="K16" s="689"/>
      <c r="L16" s="463" t="s">
        <v>3909</v>
      </c>
      <c r="M16" s="463" t="s">
        <v>131</v>
      </c>
      <c r="N16" s="770">
        <f t="shared" si="0"/>
        <v>200</v>
      </c>
      <c r="O16" s="771">
        <f t="shared" si="1"/>
        <v>0</v>
      </c>
      <c r="P16" s="312"/>
    </row>
    <row r="17" spans="1:16" ht="38.25" customHeight="1" outlineLevel="2" x14ac:dyDescent="0.2">
      <c r="A17" s="463" t="s">
        <v>67</v>
      </c>
      <c r="B17" s="463" t="s">
        <v>3910</v>
      </c>
      <c r="C17" s="463" t="s">
        <v>68</v>
      </c>
      <c r="D17" s="463"/>
      <c r="E17" s="463"/>
      <c r="F17" s="463" t="s">
        <v>3911</v>
      </c>
      <c r="G17" s="463" t="s">
        <v>3753</v>
      </c>
      <c r="H17" s="585">
        <v>68600</v>
      </c>
      <c r="I17" s="585">
        <v>0</v>
      </c>
      <c r="J17" s="585"/>
      <c r="K17" s="689"/>
      <c r="L17" s="463" t="s">
        <v>3912</v>
      </c>
      <c r="M17" s="463"/>
      <c r="N17" s="770">
        <f t="shared" si="0"/>
        <v>68600</v>
      </c>
      <c r="O17" s="771">
        <f t="shared" si="1"/>
        <v>0</v>
      </c>
      <c r="P17" s="312"/>
    </row>
    <row r="18" spans="1:16" ht="38.25" customHeight="1" outlineLevel="2" x14ac:dyDescent="0.2">
      <c r="A18" s="463" t="s">
        <v>67</v>
      </c>
      <c r="B18" s="463" t="s">
        <v>3913</v>
      </c>
      <c r="C18" s="463" t="s">
        <v>68</v>
      </c>
      <c r="D18" s="463"/>
      <c r="E18" s="463"/>
      <c r="F18" s="463" t="s">
        <v>3914</v>
      </c>
      <c r="G18" s="463" t="s">
        <v>3915</v>
      </c>
      <c r="H18" s="585">
        <v>25000</v>
      </c>
      <c r="I18" s="585">
        <v>0</v>
      </c>
      <c r="J18" s="585"/>
      <c r="K18" s="689"/>
      <c r="L18" s="463" t="s">
        <v>3916</v>
      </c>
      <c r="M18" s="463"/>
      <c r="N18" s="770">
        <f t="shared" si="0"/>
        <v>25000</v>
      </c>
      <c r="O18" s="771">
        <f t="shared" si="1"/>
        <v>0</v>
      </c>
      <c r="P18" s="312"/>
    </row>
    <row r="19" spans="1:16" ht="38.25" customHeight="1" outlineLevel="2" x14ac:dyDescent="0.2">
      <c r="A19" s="463" t="s">
        <v>67</v>
      </c>
      <c r="B19" s="463" t="s">
        <v>3917</v>
      </c>
      <c r="C19" s="463" t="s">
        <v>71</v>
      </c>
      <c r="D19" s="463"/>
      <c r="E19" s="463"/>
      <c r="F19" s="463" t="s">
        <v>3918</v>
      </c>
      <c r="G19" s="463" t="s">
        <v>2262</v>
      </c>
      <c r="H19" s="585">
        <v>33692.85</v>
      </c>
      <c r="I19" s="585">
        <v>0</v>
      </c>
      <c r="J19" s="585"/>
      <c r="K19" s="689"/>
      <c r="L19" s="463" t="s">
        <v>3919</v>
      </c>
      <c r="M19" s="463" t="s">
        <v>131</v>
      </c>
      <c r="N19" s="770">
        <f t="shared" si="0"/>
        <v>33692.85</v>
      </c>
      <c r="O19" s="771">
        <f t="shared" si="1"/>
        <v>0</v>
      </c>
      <c r="P19" s="312"/>
    </row>
    <row r="20" spans="1:16" ht="38.25" customHeight="1" outlineLevel="2" x14ac:dyDescent="0.2">
      <c r="A20" s="463" t="s">
        <v>67</v>
      </c>
      <c r="B20" s="463" t="s">
        <v>3920</v>
      </c>
      <c r="C20" s="463" t="s">
        <v>71</v>
      </c>
      <c r="D20" s="463"/>
      <c r="E20" s="463"/>
      <c r="F20" s="463" t="s">
        <v>3921</v>
      </c>
      <c r="G20" s="463" t="s">
        <v>101</v>
      </c>
      <c r="H20" s="585">
        <v>50000</v>
      </c>
      <c r="I20" s="585">
        <v>0</v>
      </c>
      <c r="J20" s="585"/>
      <c r="K20" s="689"/>
      <c r="L20" s="463" t="s">
        <v>3922</v>
      </c>
      <c r="M20" s="463"/>
      <c r="N20" s="770">
        <f t="shared" si="0"/>
        <v>50000</v>
      </c>
      <c r="O20" s="771">
        <f t="shared" si="1"/>
        <v>0</v>
      </c>
      <c r="P20" s="312"/>
    </row>
    <row r="21" spans="1:16" ht="38.25" customHeight="1" outlineLevel="2" x14ac:dyDescent="0.2">
      <c r="A21" s="463" t="s">
        <v>67</v>
      </c>
      <c r="B21" s="463" t="s">
        <v>3923</v>
      </c>
      <c r="C21" s="463" t="s">
        <v>71</v>
      </c>
      <c r="D21" s="463"/>
      <c r="E21" s="463"/>
      <c r="F21" s="463" t="s">
        <v>3924</v>
      </c>
      <c r="G21" s="463" t="s">
        <v>72</v>
      </c>
      <c r="H21" s="585">
        <v>13000</v>
      </c>
      <c r="I21" s="585">
        <v>0</v>
      </c>
      <c r="J21" s="585"/>
      <c r="K21" s="689"/>
      <c r="L21" s="463" t="s">
        <v>3925</v>
      </c>
      <c r="M21" s="463"/>
      <c r="N21" s="770">
        <f t="shared" si="0"/>
        <v>13000</v>
      </c>
      <c r="O21" s="771">
        <f t="shared" si="1"/>
        <v>0</v>
      </c>
      <c r="P21" s="312"/>
    </row>
    <row r="22" spans="1:16" ht="38.25" customHeight="1" outlineLevel="2" x14ac:dyDescent="0.2">
      <c r="A22" s="463" t="s">
        <v>67</v>
      </c>
      <c r="B22" s="463" t="s">
        <v>3926</v>
      </c>
      <c r="C22" s="463" t="s">
        <v>71</v>
      </c>
      <c r="D22" s="463"/>
      <c r="E22" s="463"/>
      <c r="F22" s="463" t="s">
        <v>3927</v>
      </c>
      <c r="G22" s="463" t="s">
        <v>153</v>
      </c>
      <c r="H22" s="585">
        <v>660000</v>
      </c>
      <c r="I22" s="585">
        <v>0</v>
      </c>
      <c r="J22" s="585"/>
      <c r="K22" s="689"/>
      <c r="L22" s="463" t="s">
        <v>3009</v>
      </c>
      <c r="M22" s="463"/>
      <c r="N22" s="770">
        <f t="shared" si="0"/>
        <v>660000</v>
      </c>
      <c r="O22" s="771">
        <f t="shared" si="1"/>
        <v>0</v>
      </c>
      <c r="P22" s="312"/>
    </row>
    <row r="23" spans="1:16" ht="38.25" customHeight="1" outlineLevel="1" x14ac:dyDescent="0.2">
      <c r="A23" s="551" t="s">
        <v>94</v>
      </c>
      <c r="B23" s="761">
        <f>COUNTA(A2:A22)-1</f>
        <v>20</v>
      </c>
      <c r="C23" s="761"/>
      <c r="D23" s="761"/>
      <c r="E23" s="761"/>
      <c r="F23" s="761"/>
      <c r="G23" s="761"/>
      <c r="H23" s="762">
        <f>SUBTOTAL(9,H2:H22)</f>
        <v>6872392.8499999996</v>
      </c>
      <c r="I23" s="762">
        <f>SUBTOTAL(9,I2:I22)</f>
        <v>0</v>
      </c>
      <c r="J23" s="762">
        <f>SUBTOTAL(9,J2:J22)</f>
        <v>0</v>
      </c>
      <c r="K23" s="689">
        <f>SUBTOTAL(9,K2:K22)</f>
        <v>0</v>
      </c>
      <c r="L23" s="761"/>
      <c r="M23" s="761"/>
      <c r="N23" s="772">
        <f>SUBTOTAL(9,N2:N22)</f>
        <v>6872392.8499999996</v>
      </c>
      <c r="O23" s="772">
        <f>SUBTOTAL(9,O2:O22)</f>
        <v>0</v>
      </c>
      <c r="P23" s="312"/>
    </row>
    <row r="24" spans="1:16" ht="25.5" customHeight="1" outlineLevel="2" x14ac:dyDescent="0.2">
      <c r="A24" s="463" t="s">
        <v>75</v>
      </c>
      <c r="B24" s="463" t="s">
        <v>3928</v>
      </c>
      <c r="C24" s="463"/>
      <c r="D24" s="463" t="s">
        <v>76</v>
      </c>
      <c r="E24" s="463"/>
      <c r="F24" s="463" t="s">
        <v>3929</v>
      </c>
      <c r="G24" s="463" t="s">
        <v>107</v>
      </c>
      <c r="H24" s="585">
        <v>7500</v>
      </c>
      <c r="I24" s="585">
        <v>0</v>
      </c>
      <c r="J24" s="585"/>
      <c r="K24" s="689"/>
      <c r="L24" s="463" t="s">
        <v>3930</v>
      </c>
      <c r="M24" s="463"/>
      <c r="N24" s="770">
        <f t="shared" si="0"/>
        <v>7500</v>
      </c>
      <c r="O24" s="771">
        <f t="shared" si="1"/>
        <v>0</v>
      </c>
      <c r="P24" s="312"/>
    </row>
    <row r="25" spans="1:16" ht="25.5" customHeight="1" outlineLevel="2" x14ac:dyDescent="0.2">
      <c r="A25" s="463" t="s">
        <v>75</v>
      </c>
      <c r="B25" s="463" t="s">
        <v>3931</v>
      </c>
      <c r="C25" s="463"/>
      <c r="D25" s="463" t="s">
        <v>76</v>
      </c>
      <c r="E25" s="463"/>
      <c r="F25" s="463" t="s">
        <v>3932</v>
      </c>
      <c r="G25" s="463" t="s">
        <v>204</v>
      </c>
      <c r="H25" s="585">
        <v>400</v>
      </c>
      <c r="I25" s="585">
        <v>0</v>
      </c>
      <c r="J25" s="585"/>
      <c r="K25" s="689"/>
      <c r="L25" s="463" t="s">
        <v>3933</v>
      </c>
      <c r="M25" s="463"/>
      <c r="N25" s="770">
        <f t="shared" si="0"/>
        <v>400</v>
      </c>
      <c r="O25" s="771">
        <f t="shared" si="1"/>
        <v>0</v>
      </c>
      <c r="P25" s="312"/>
    </row>
    <row r="26" spans="1:16" ht="38.25" customHeight="1" outlineLevel="2" x14ac:dyDescent="0.2">
      <c r="A26" s="463" t="s">
        <v>75</v>
      </c>
      <c r="B26" s="463" t="s">
        <v>3934</v>
      </c>
      <c r="C26" s="463"/>
      <c r="D26" s="463" t="s">
        <v>76</v>
      </c>
      <c r="E26" s="463"/>
      <c r="F26" s="463" t="s">
        <v>3935</v>
      </c>
      <c r="G26" s="463" t="s">
        <v>2278</v>
      </c>
      <c r="H26" s="585">
        <v>9600</v>
      </c>
      <c r="I26" s="585">
        <v>0</v>
      </c>
      <c r="J26" s="585"/>
      <c r="K26" s="689"/>
      <c r="L26" s="463" t="s">
        <v>3936</v>
      </c>
      <c r="M26" s="463"/>
      <c r="N26" s="770">
        <f t="shared" si="0"/>
        <v>9600</v>
      </c>
      <c r="O26" s="771">
        <f t="shared" si="1"/>
        <v>0</v>
      </c>
      <c r="P26" s="312"/>
    </row>
    <row r="27" spans="1:16" ht="38.25" customHeight="1" outlineLevel="2" x14ac:dyDescent="0.2">
      <c r="A27" s="463" t="s">
        <v>75</v>
      </c>
      <c r="B27" s="463" t="s">
        <v>3937</v>
      </c>
      <c r="C27" s="463"/>
      <c r="D27" s="463" t="s">
        <v>76</v>
      </c>
      <c r="E27" s="463"/>
      <c r="F27" s="463" t="s">
        <v>3938</v>
      </c>
      <c r="G27" s="463" t="s">
        <v>69</v>
      </c>
      <c r="H27" s="585">
        <v>5000</v>
      </c>
      <c r="I27" s="585">
        <v>0</v>
      </c>
      <c r="J27" s="585"/>
      <c r="K27" s="689"/>
      <c r="L27" s="463" t="s">
        <v>3939</v>
      </c>
      <c r="M27" s="463"/>
      <c r="N27" s="770">
        <f t="shared" si="0"/>
        <v>5000</v>
      </c>
      <c r="O27" s="771">
        <f t="shared" si="1"/>
        <v>0</v>
      </c>
      <c r="P27" s="312"/>
    </row>
    <row r="28" spans="1:16" ht="25.5" customHeight="1" outlineLevel="2" x14ac:dyDescent="0.2">
      <c r="A28" s="463" t="s">
        <v>75</v>
      </c>
      <c r="B28" s="463" t="s">
        <v>3940</v>
      </c>
      <c r="C28" s="463"/>
      <c r="D28" s="463" t="s">
        <v>76</v>
      </c>
      <c r="E28" s="463"/>
      <c r="F28" s="463" t="s">
        <v>3941</v>
      </c>
      <c r="G28" s="463" t="s">
        <v>3942</v>
      </c>
      <c r="H28" s="585">
        <v>39624</v>
      </c>
      <c r="I28" s="585">
        <v>0</v>
      </c>
      <c r="J28" s="585"/>
      <c r="K28" s="689"/>
      <c r="L28" s="463" t="s">
        <v>3943</v>
      </c>
      <c r="M28" s="463"/>
      <c r="N28" s="770">
        <f t="shared" si="0"/>
        <v>39624</v>
      </c>
      <c r="O28" s="771">
        <f t="shared" si="1"/>
        <v>0</v>
      </c>
      <c r="P28" s="312"/>
    </row>
    <row r="29" spans="1:16" ht="38.25" customHeight="1" outlineLevel="2" x14ac:dyDescent="0.2">
      <c r="A29" s="463" t="s">
        <v>75</v>
      </c>
      <c r="B29" s="463" t="s">
        <v>3944</v>
      </c>
      <c r="C29" s="463"/>
      <c r="D29" s="463" t="s">
        <v>76</v>
      </c>
      <c r="E29" s="463"/>
      <c r="F29" s="463" t="s">
        <v>3945</v>
      </c>
      <c r="G29" s="463" t="s">
        <v>69</v>
      </c>
      <c r="H29" s="585">
        <v>15000</v>
      </c>
      <c r="I29" s="585">
        <v>0</v>
      </c>
      <c r="J29" s="585"/>
      <c r="K29" s="689"/>
      <c r="L29" s="463" t="s">
        <v>3946</v>
      </c>
      <c r="M29" s="463"/>
      <c r="N29" s="770">
        <f t="shared" si="0"/>
        <v>15000</v>
      </c>
      <c r="O29" s="771">
        <f t="shared" si="1"/>
        <v>0</v>
      </c>
      <c r="P29" s="312"/>
    </row>
    <row r="30" spans="1:16" ht="25.5" customHeight="1" outlineLevel="2" x14ac:dyDescent="0.2">
      <c r="A30" s="463" t="s">
        <v>75</v>
      </c>
      <c r="B30" s="463" t="s">
        <v>3947</v>
      </c>
      <c r="C30" s="463"/>
      <c r="D30" s="463" t="s">
        <v>77</v>
      </c>
      <c r="E30" s="463"/>
      <c r="F30" s="463" t="s">
        <v>3948</v>
      </c>
      <c r="G30" s="463" t="s">
        <v>155</v>
      </c>
      <c r="H30" s="585">
        <v>14750</v>
      </c>
      <c r="I30" s="585">
        <v>0</v>
      </c>
      <c r="J30" s="585"/>
      <c r="K30" s="689"/>
      <c r="L30" s="463" t="s">
        <v>3949</v>
      </c>
      <c r="M30" s="463"/>
      <c r="N30" s="770">
        <f t="shared" si="0"/>
        <v>14750</v>
      </c>
      <c r="O30" s="771">
        <f t="shared" si="1"/>
        <v>0</v>
      </c>
      <c r="P30" s="312"/>
    </row>
    <row r="31" spans="1:16" ht="38.25" customHeight="1" outlineLevel="2" x14ac:dyDescent="0.2">
      <c r="A31" s="463" t="s">
        <v>75</v>
      </c>
      <c r="B31" s="463" t="s">
        <v>3950</v>
      </c>
      <c r="C31" s="463"/>
      <c r="D31" s="463" t="s">
        <v>77</v>
      </c>
      <c r="E31" s="463"/>
      <c r="F31" s="463" t="s">
        <v>3951</v>
      </c>
      <c r="G31" s="463" t="s">
        <v>3249</v>
      </c>
      <c r="H31" s="585">
        <v>16717</v>
      </c>
      <c r="I31" s="585">
        <v>0</v>
      </c>
      <c r="J31" s="585"/>
      <c r="K31" s="689"/>
      <c r="L31" s="463" t="s">
        <v>3952</v>
      </c>
      <c r="M31" s="463"/>
      <c r="N31" s="770">
        <f t="shared" si="0"/>
        <v>16717</v>
      </c>
      <c r="O31" s="771">
        <f t="shared" si="1"/>
        <v>0</v>
      </c>
      <c r="P31" s="312"/>
    </row>
    <row r="32" spans="1:16" ht="25.5" customHeight="1" outlineLevel="2" x14ac:dyDescent="0.2">
      <c r="A32" s="463" t="s">
        <v>75</v>
      </c>
      <c r="B32" s="463" t="s">
        <v>3953</v>
      </c>
      <c r="C32" s="463"/>
      <c r="D32" s="463" t="s">
        <v>77</v>
      </c>
      <c r="E32" s="463"/>
      <c r="F32" s="463" t="s">
        <v>3954</v>
      </c>
      <c r="G32" s="463" t="s">
        <v>72</v>
      </c>
      <c r="H32" s="585">
        <v>4000</v>
      </c>
      <c r="I32" s="585">
        <v>0</v>
      </c>
      <c r="J32" s="585"/>
      <c r="K32" s="689"/>
      <c r="L32" s="463" t="s">
        <v>3955</v>
      </c>
      <c r="M32" s="463"/>
      <c r="N32" s="770">
        <f t="shared" si="0"/>
        <v>4000</v>
      </c>
      <c r="O32" s="771">
        <f t="shared" si="1"/>
        <v>0</v>
      </c>
      <c r="P32" s="312"/>
    </row>
    <row r="33" spans="1:16" ht="25.5" customHeight="1" outlineLevel="2" x14ac:dyDescent="0.2">
      <c r="A33" s="463" t="s">
        <v>75</v>
      </c>
      <c r="B33" s="463" t="s">
        <v>3956</v>
      </c>
      <c r="C33" s="463"/>
      <c r="D33" s="463" t="s">
        <v>77</v>
      </c>
      <c r="E33" s="463"/>
      <c r="F33" s="463" t="s">
        <v>3957</v>
      </c>
      <c r="G33" s="463" t="s">
        <v>3958</v>
      </c>
      <c r="H33" s="585">
        <v>3000</v>
      </c>
      <c r="I33" s="585">
        <v>0</v>
      </c>
      <c r="J33" s="585"/>
      <c r="K33" s="689"/>
      <c r="L33" s="463" t="s">
        <v>778</v>
      </c>
      <c r="M33" s="463"/>
      <c r="N33" s="770">
        <f t="shared" si="0"/>
        <v>3000</v>
      </c>
      <c r="O33" s="771">
        <f t="shared" si="1"/>
        <v>0</v>
      </c>
      <c r="P33" s="312"/>
    </row>
    <row r="34" spans="1:16" ht="25.5" customHeight="1" outlineLevel="2" x14ac:dyDescent="0.2">
      <c r="A34" s="463" t="s">
        <v>75</v>
      </c>
      <c r="B34" s="463" t="s">
        <v>3959</v>
      </c>
      <c r="C34" s="463"/>
      <c r="D34" s="463" t="s">
        <v>77</v>
      </c>
      <c r="E34" s="463"/>
      <c r="F34" s="463" t="s">
        <v>3960</v>
      </c>
      <c r="G34" s="463" t="s">
        <v>72</v>
      </c>
      <c r="H34" s="585">
        <v>4000</v>
      </c>
      <c r="I34" s="585">
        <v>0</v>
      </c>
      <c r="J34" s="585"/>
      <c r="K34" s="689"/>
      <c r="L34" s="463" t="s">
        <v>3961</v>
      </c>
      <c r="M34" s="463"/>
      <c r="N34" s="770">
        <f t="shared" si="0"/>
        <v>4000</v>
      </c>
      <c r="O34" s="771">
        <f t="shared" si="1"/>
        <v>0</v>
      </c>
      <c r="P34" s="312"/>
    </row>
    <row r="35" spans="1:16" ht="25.5" customHeight="1" outlineLevel="2" x14ac:dyDescent="0.2">
      <c r="A35" s="463" t="s">
        <v>75</v>
      </c>
      <c r="B35" s="463" t="s">
        <v>3962</v>
      </c>
      <c r="C35" s="463"/>
      <c r="D35" s="463" t="s">
        <v>77</v>
      </c>
      <c r="E35" s="463"/>
      <c r="F35" s="463" t="s">
        <v>3963</v>
      </c>
      <c r="G35" s="463" t="s">
        <v>72</v>
      </c>
      <c r="H35" s="585">
        <v>13000</v>
      </c>
      <c r="I35" s="585">
        <v>0</v>
      </c>
      <c r="J35" s="585"/>
      <c r="K35" s="689"/>
      <c r="L35" s="463" t="s">
        <v>3964</v>
      </c>
      <c r="M35" s="463"/>
      <c r="N35" s="770">
        <f t="shared" si="0"/>
        <v>13000</v>
      </c>
      <c r="O35" s="771">
        <f t="shared" si="1"/>
        <v>0</v>
      </c>
      <c r="P35" s="312"/>
    </row>
    <row r="36" spans="1:16" ht="25.5" customHeight="1" outlineLevel="2" x14ac:dyDescent="0.2">
      <c r="A36" s="463" t="s">
        <v>75</v>
      </c>
      <c r="B36" s="463" t="s">
        <v>3965</v>
      </c>
      <c r="C36" s="463"/>
      <c r="D36" s="463" t="s">
        <v>77</v>
      </c>
      <c r="E36" s="463"/>
      <c r="F36" s="463" t="s">
        <v>3966</v>
      </c>
      <c r="G36" s="463" t="s">
        <v>107</v>
      </c>
      <c r="H36" s="585">
        <v>6000</v>
      </c>
      <c r="I36" s="585">
        <v>0</v>
      </c>
      <c r="J36" s="585"/>
      <c r="K36" s="689"/>
      <c r="L36" s="463" t="s">
        <v>3930</v>
      </c>
      <c r="M36" s="463"/>
      <c r="N36" s="770">
        <f t="shared" si="0"/>
        <v>6000</v>
      </c>
      <c r="O36" s="771">
        <f t="shared" si="1"/>
        <v>0</v>
      </c>
      <c r="P36" s="312"/>
    </row>
    <row r="37" spans="1:16" ht="38.25" customHeight="1" outlineLevel="2" x14ac:dyDescent="0.2">
      <c r="A37" s="463" t="s">
        <v>75</v>
      </c>
      <c r="B37" s="463" t="s">
        <v>3967</v>
      </c>
      <c r="C37" s="463"/>
      <c r="D37" s="463" t="s">
        <v>77</v>
      </c>
      <c r="E37" s="463"/>
      <c r="F37" s="463" t="s">
        <v>3968</v>
      </c>
      <c r="G37" s="463" t="s">
        <v>72</v>
      </c>
      <c r="H37" s="585">
        <v>18000</v>
      </c>
      <c r="I37" s="585">
        <v>0</v>
      </c>
      <c r="J37" s="585"/>
      <c r="K37" s="689"/>
      <c r="L37" s="463" t="s">
        <v>3969</v>
      </c>
      <c r="M37" s="463"/>
      <c r="N37" s="770">
        <f t="shared" si="0"/>
        <v>18000</v>
      </c>
      <c r="O37" s="771">
        <f t="shared" si="1"/>
        <v>0</v>
      </c>
      <c r="P37" s="312"/>
    </row>
    <row r="38" spans="1:16" ht="38.25" customHeight="1" outlineLevel="2" x14ac:dyDescent="0.2">
      <c r="A38" s="463" t="s">
        <v>75</v>
      </c>
      <c r="B38" s="463" t="s">
        <v>3970</v>
      </c>
      <c r="C38" s="463"/>
      <c r="D38" s="463" t="s">
        <v>77</v>
      </c>
      <c r="E38" s="463"/>
      <c r="F38" s="463" t="s">
        <v>3971</v>
      </c>
      <c r="G38" s="463" t="s">
        <v>72</v>
      </c>
      <c r="H38" s="585">
        <v>10000</v>
      </c>
      <c r="I38" s="585">
        <v>0</v>
      </c>
      <c r="J38" s="585"/>
      <c r="K38" s="689"/>
      <c r="L38" s="463" t="s">
        <v>3972</v>
      </c>
      <c r="M38" s="463"/>
      <c r="N38" s="770">
        <f t="shared" si="0"/>
        <v>10000</v>
      </c>
      <c r="O38" s="771">
        <f t="shared" si="1"/>
        <v>0</v>
      </c>
      <c r="P38" s="312"/>
    </row>
    <row r="39" spans="1:16" ht="38.25" customHeight="1" outlineLevel="2" x14ac:dyDescent="0.2">
      <c r="A39" s="463" t="s">
        <v>75</v>
      </c>
      <c r="B39" s="463" t="s">
        <v>3973</v>
      </c>
      <c r="C39" s="463"/>
      <c r="D39" s="463" t="s">
        <v>77</v>
      </c>
      <c r="E39" s="463"/>
      <c r="F39" s="463" t="s">
        <v>3974</v>
      </c>
      <c r="G39" s="463" t="s">
        <v>72</v>
      </c>
      <c r="H39" s="585">
        <v>16000</v>
      </c>
      <c r="I39" s="585">
        <v>0</v>
      </c>
      <c r="J39" s="585"/>
      <c r="K39" s="689"/>
      <c r="L39" s="463" t="s">
        <v>3975</v>
      </c>
      <c r="M39" s="463"/>
      <c r="N39" s="770">
        <f t="shared" si="0"/>
        <v>16000</v>
      </c>
      <c r="O39" s="771">
        <f t="shared" si="1"/>
        <v>0</v>
      </c>
      <c r="P39" s="312"/>
    </row>
    <row r="40" spans="1:16" ht="38.25" customHeight="1" outlineLevel="2" x14ac:dyDescent="0.2">
      <c r="A40" s="463" t="s">
        <v>75</v>
      </c>
      <c r="B40" s="463" t="s">
        <v>3976</v>
      </c>
      <c r="C40" s="463"/>
      <c r="D40" s="463" t="s">
        <v>77</v>
      </c>
      <c r="E40" s="463"/>
      <c r="F40" s="463" t="s">
        <v>3977</v>
      </c>
      <c r="G40" s="463" t="s">
        <v>153</v>
      </c>
      <c r="H40" s="585">
        <v>5000</v>
      </c>
      <c r="I40" s="585">
        <v>0</v>
      </c>
      <c r="J40" s="585"/>
      <c r="K40" s="689"/>
      <c r="L40" s="463" t="s">
        <v>3978</v>
      </c>
      <c r="M40" s="463"/>
      <c r="N40" s="770">
        <f t="shared" si="0"/>
        <v>5000</v>
      </c>
      <c r="O40" s="771">
        <f t="shared" si="1"/>
        <v>0</v>
      </c>
      <c r="P40" s="312"/>
    </row>
    <row r="41" spans="1:16" ht="25.5" customHeight="1" outlineLevel="2" x14ac:dyDescent="0.2">
      <c r="A41" s="463" t="s">
        <v>75</v>
      </c>
      <c r="B41" s="463" t="s">
        <v>3979</v>
      </c>
      <c r="C41" s="463"/>
      <c r="D41" s="463" t="s">
        <v>77</v>
      </c>
      <c r="E41" s="463"/>
      <c r="F41" s="463" t="s">
        <v>3980</v>
      </c>
      <c r="G41" s="463" t="s">
        <v>72</v>
      </c>
      <c r="H41" s="585">
        <v>7300</v>
      </c>
      <c r="I41" s="585">
        <v>0</v>
      </c>
      <c r="J41" s="585"/>
      <c r="K41" s="689"/>
      <c r="L41" s="463" t="s">
        <v>3981</v>
      </c>
      <c r="M41" s="463"/>
      <c r="N41" s="770">
        <f t="shared" si="0"/>
        <v>7300</v>
      </c>
      <c r="O41" s="771">
        <f t="shared" si="1"/>
        <v>0</v>
      </c>
      <c r="P41" s="312"/>
    </row>
    <row r="42" spans="1:16" ht="25.5" customHeight="1" outlineLevel="2" x14ac:dyDescent="0.2">
      <c r="A42" s="463" t="s">
        <v>75</v>
      </c>
      <c r="B42" s="463" t="s">
        <v>3982</v>
      </c>
      <c r="C42" s="463"/>
      <c r="D42" s="463" t="s">
        <v>77</v>
      </c>
      <c r="E42" s="463"/>
      <c r="F42" s="463" t="s">
        <v>3983</v>
      </c>
      <c r="G42" s="463" t="s">
        <v>107</v>
      </c>
      <c r="H42" s="585">
        <v>14700</v>
      </c>
      <c r="I42" s="585">
        <v>0</v>
      </c>
      <c r="J42" s="585"/>
      <c r="K42" s="689"/>
      <c r="L42" s="463" t="s">
        <v>3984</v>
      </c>
      <c r="M42" s="463"/>
      <c r="N42" s="770">
        <f t="shared" si="0"/>
        <v>14700</v>
      </c>
      <c r="O42" s="771">
        <f t="shared" si="1"/>
        <v>0</v>
      </c>
      <c r="P42" s="312"/>
    </row>
    <row r="43" spans="1:16" ht="38.25" customHeight="1" outlineLevel="2" x14ac:dyDescent="0.2">
      <c r="A43" s="463" t="s">
        <v>75</v>
      </c>
      <c r="B43" s="463" t="s">
        <v>3985</v>
      </c>
      <c r="C43" s="463"/>
      <c r="D43" s="463" t="s">
        <v>77</v>
      </c>
      <c r="E43" s="463"/>
      <c r="F43" s="463" t="s">
        <v>3986</v>
      </c>
      <c r="G43" s="463" t="s">
        <v>107</v>
      </c>
      <c r="H43" s="585">
        <v>11900</v>
      </c>
      <c r="I43" s="585">
        <v>0</v>
      </c>
      <c r="J43" s="585"/>
      <c r="K43" s="689"/>
      <c r="L43" s="463" t="s">
        <v>3987</v>
      </c>
      <c r="M43" s="463"/>
      <c r="N43" s="770">
        <f t="shared" si="0"/>
        <v>11900</v>
      </c>
      <c r="O43" s="771">
        <f t="shared" si="1"/>
        <v>0</v>
      </c>
      <c r="P43" s="312"/>
    </row>
    <row r="44" spans="1:16" ht="25.5" customHeight="1" outlineLevel="2" x14ac:dyDescent="0.2">
      <c r="A44" s="463" t="s">
        <v>75</v>
      </c>
      <c r="B44" s="463" t="s">
        <v>3988</v>
      </c>
      <c r="C44" s="463"/>
      <c r="D44" s="463" t="s">
        <v>77</v>
      </c>
      <c r="E44" s="463"/>
      <c r="F44" s="463" t="s">
        <v>3989</v>
      </c>
      <c r="G44" s="463" t="s">
        <v>72</v>
      </c>
      <c r="H44" s="585">
        <v>16000</v>
      </c>
      <c r="I44" s="585">
        <v>0</v>
      </c>
      <c r="J44" s="585"/>
      <c r="K44" s="689"/>
      <c r="L44" s="463" t="s">
        <v>3990</v>
      </c>
      <c r="M44" s="463"/>
      <c r="N44" s="770">
        <f t="shared" si="0"/>
        <v>16000</v>
      </c>
      <c r="O44" s="771">
        <f t="shared" si="1"/>
        <v>0</v>
      </c>
      <c r="P44" s="312"/>
    </row>
    <row r="45" spans="1:16" ht="25.5" customHeight="1" outlineLevel="2" x14ac:dyDescent="0.2">
      <c r="A45" s="463" t="s">
        <v>75</v>
      </c>
      <c r="B45" s="463" t="s">
        <v>3991</v>
      </c>
      <c r="C45" s="463"/>
      <c r="D45" s="463" t="s">
        <v>77</v>
      </c>
      <c r="E45" s="463"/>
      <c r="F45" s="463" t="s">
        <v>3992</v>
      </c>
      <c r="G45" s="463" t="s">
        <v>72</v>
      </c>
      <c r="H45" s="585">
        <v>6500</v>
      </c>
      <c r="I45" s="585">
        <v>0</v>
      </c>
      <c r="J45" s="585"/>
      <c r="K45" s="689"/>
      <c r="L45" s="463" t="s">
        <v>3993</v>
      </c>
      <c r="M45" s="463"/>
      <c r="N45" s="770">
        <f t="shared" si="0"/>
        <v>6500</v>
      </c>
      <c r="O45" s="771">
        <f t="shared" si="1"/>
        <v>0</v>
      </c>
      <c r="P45" s="312"/>
    </row>
    <row r="46" spans="1:16" ht="38.25" customHeight="1" outlineLevel="2" x14ac:dyDescent="0.2">
      <c r="A46" s="463" t="s">
        <v>75</v>
      </c>
      <c r="B46" s="463" t="s">
        <v>3994</v>
      </c>
      <c r="C46" s="463"/>
      <c r="D46" s="463" t="s">
        <v>77</v>
      </c>
      <c r="E46" s="463"/>
      <c r="F46" s="463" t="s">
        <v>3995</v>
      </c>
      <c r="G46" s="463" t="s">
        <v>72</v>
      </c>
      <c r="H46" s="585">
        <v>18000</v>
      </c>
      <c r="I46" s="585">
        <v>0</v>
      </c>
      <c r="J46" s="585"/>
      <c r="K46" s="689"/>
      <c r="L46" s="463" t="s">
        <v>3996</v>
      </c>
      <c r="M46" s="463"/>
      <c r="N46" s="770">
        <f t="shared" si="0"/>
        <v>18000</v>
      </c>
      <c r="O46" s="771">
        <f t="shared" si="1"/>
        <v>0</v>
      </c>
      <c r="P46" s="312"/>
    </row>
    <row r="47" spans="1:16" ht="25.5" customHeight="1" outlineLevel="2" x14ac:dyDescent="0.2">
      <c r="A47" s="463" t="s">
        <v>75</v>
      </c>
      <c r="B47" s="463" t="s">
        <v>3997</v>
      </c>
      <c r="C47" s="463"/>
      <c r="D47" s="463" t="s">
        <v>77</v>
      </c>
      <c r="E47" s="463"/>
      <c r="F47" s="463" t="s">
        <v>3112</v>
      </c>
      <c r="G47" s="463" t="s">
        <v>130</v>
      </c>
      <c r="H47" s="585">
        <v>10000</v>
      </c>
      <c r="I47" s="585">
        <v>0</v>
      </c>
      <c r="J47" s="585"/>
      <c r="K47" s="689"/>
      <c r="L47" s="463" t="s">
        <v>3998</v>
      </c>
      <c r="M47" s="463"/>
      <c r="N47" s="770">
        <f t="shared" si="0"/>
        <v>10000</v>
      </c>
      <c r="O47" s="771">
        <f t="shared" si="1"/>
        <v>0</v>
      </c>
      <c r="P47" s="312"/>
    </row>
    <row r="48" spans="1:16" ht="38.25" customHeight="1" outlineLevel="2" x14ac:dyDescent="0.2">
      <c r="A48" s="463" t="s">
        <v>75</v>
      </c>
      <c r="B48" s="463" t="s">
        <v>3999</v>
      </c>
      <c r="C48" s="463"/>
      <c r="D48" s="463" t="s">
        <v>77</v>
      </c>
      <c r="E48" s="463"/>
      <c r="F48" s="463" t="s">
        <v>4000</v>
      </c>
      <c r="G48" s="463" t="s">
        <v>153</v>
      </c>
      <c r="H48" s="585">
        <v>18194.39</v>
      </c>
      <c r="I48" s="585">
        <v>0</v>
      </c>
      <c r="J48" s="585"/>
      <c r="K48" s="689"/>
      <c r="L48" s="463" t="s">
        <v>3978</v>
      </c>
      <c r="M48" s="463"/>
      <c r="N48" s="770">
        <f t="shared" si="0"/>
        <v>18194.39</v>
      </c>
      <c r="O48" s="771">
        <f t="shared" si="1"/>
        <v>0</v>
      </c>
      <c r="P48" s="312"/>
    </row>
    <row r="49" spans="1:16" ht="38.25" customHeight="1" outlineLevel="2" x14ac:dyDescent="0.2">
      <c r="A49" s="463" t="s">
        <v>75</v>
      </c>
      <c r="B49" s="463" t="s">
        <v>4001</v>
      </c>
      <c r="C49" s="463"/>
      <c r="D49" s="463" t="s">
        <v>77</v>
      </c>
      <c r="E49" s="463"/>
      <c r="F49" s="463" t="s">
        <v>4002</v>
      </c>
      <c r="G49" s="463" t="s">
        <v>72</v>
      </c>
      <c r="H49" s="585">
        <v>20000</v>
      </c>
      <c r="I49" s="585">
        <v>0</v>
      </c>
      <c r="J49" s="585"/>
      <c r="K49" s="689"/>
      <c r="L49" s="463" t="s">
        <v>4003</v>
      </c>
      <c r="M49" s="463"/>
      <c r="N49" s="770">
        <f t="shared" si="0"/>
        <v>20000</v>
      </c>
      <c r="O49" s="771">
        <f t="shared" si="1"/>
        <v>0</v>
      </c>
      <c r="P49" s="312"/>
    </row>
    <row r="50" spans="1:16" ht="38.25" customHeight="1" outlineLevel="2" x14ac:dyDescent="0.2">
      <c r="A50" s="463" t="s">
        <v>75</v>
      </c>
      <c r="B50" s="463" t="s">
        <v>4004</v>
      </c>
      <c r="C50" s="463"/>
      <c r="D50" s="463" t="s">
        <v>77</v>
      </c>
      <c r="E50" s="463"/>
      <c r="F50" s="463" t="s">
        <v>4005</v>
      </c>
      <c r="G50" s="463" t="s">
        <v>72</v>
      </c>
      <c r="H50" s="585">
        <v>6972</v>
      </c>
      <c r="I50" s="585">
        <v>0</v>
      </c>
      <c r="J50" s="585"/>
      <c r="K50" s="689"/>
      <c r="L50" s="463" t="s">
        <v>4006</v>
      </c>
      <c r="M50" s="463"/>
      <c r="N50" s="770">
        <f t="shared" si="0"/>
        <v>6972</v>
      </c>
      <c r="O50" s="771">
        <f t="shared" si="1"/>
        <v>0</v>
      </c>
      <c r="P50" s="312"/>
    </row>
    <row r="51" spans="1:16" ht="25.5" customHeight="1" outlineLevel="2" x14ac:dyDescent="0.2">
      <c r="A51" s="463" t="s">
        <v>75</v>
      </c>
      <c r="B51" s="463" t="s">
        <v>4007</v>
      </c>
      <c r="C51" s="463"/>
      <c r="D51" s="463" t="s">
        <v>77</v>
      </c>
      <c r="E51" s="463"/>
      <c r="F51" s="463" t="s">
        <v>4008</v>
      </c>
      <c r="G51" s="463" t="s">
        <v>72</v>
      </c>
      <c r="H51" s="585">
        <v>8300</v>
      </c>
      <c r="I51" s="585">
        <v>0</v>
      </c>
      <c r="J51" s="585"/>
      <c r="K51" s="689"/>
      <c r="L51" s="463" t="s">
        <v>4009</v>
      </c>
      <c r="M51" s="463"/>
      <c r="N51" s="770">
        <f t="shared" si="0"/>
        <v>8300</v>
      </c>
      <c r="O51" s="771">
        <f t="shared" si="1"/>
        <v>0</v>
      </c>
      <c r="P51" s="312"/>
    </row>
    <row r="52" spans="1:16" ht="25.5" customHeight="1" outlineLevel="2" x14ac:dyDescent="0.2">
      <c r="A52" s="463" t="s">
        <v>75</v>
      </c>
      <c r="B52" s="463" t="s">
        <v>4010</v>
      </c>
      <c r="C52" s="463"/>
      <c r="D52" s="463" t="s">
        <v>77</v>
      </c>
      <c r="E52" s="463"/>
      <c r="F52" s="463" t="s">
        <v>4011</v>
      </c>
      <c r="G52" s="463" t="s">
        <v>72</v>
      </c>
      <c r="H52" s="585">
        <v>7200</v>
      </c>
      <c r="I52" s="585">
        <v>0</v>
      </c>
      <c r="J52" s="585"/>
      <c r="K52" s="689"/>
      <c r="L52" s="463" t="s">
        <v>4012</v>
      </c>
      <c r="M52" s="463"/>
      <c r="N52" s="770">
        <f t="shared" si="0"/>
        <v>7200</v>
      </c>
      <c r="O52" s="771">
        <f t="shared" si="1"/>
        <v>0</v>
      </c>
      <c r="P52" s="312"/>
    </row>
    <row r="53" spans="1:16" ht="38.25" customHeight="1" outlineLevel="2" x14ac:dyDescent="0.2">
      <c r="A53" s="463" t="s">
        <v>75</v>
      </c>
      <c r="B53" s="463"/>
      <c r="C53" s="463"/>
      <c r="D53" s="463"/>
      <c r="E53" s="463"/>
      <c r="F53" s="463"/>
      <c r="G53" s="463"/>
      <c r="H53" s="585"/>
      <c r="I53" s="585"/>
      <c r="J53" s="585"/>
      <c r="K53" s="689"/>
      <c r="L53" s="463"/>
      <c r="M53" s="463"/>
      <c r="N53" s="770">
        <f t="shared" si="0"/>
        <v>0</v>
      </c>
      <c r="O53" s="771">
        <f t="shared" si="1"/>
        <v>0</v>
      </c>
      <c r="P53" s="312"/>
    </row>
    <row r="54" spans="1:16" ht="25.5" customHeight="1" outlineLevel="2" x14ac:dyDescent="0.2">
      <c r="A54" s="463" t="s">
        <v>75</v>
      </c>
      <c r="B54" s="463" t="s">
        <v>4013</v>
      </c>
      <c r="C54" s="463"/>
      <c r="D54" s="463" t="s">
        <v>77</v>
      </c>
      <c r="E54" s="463"/>
      <c r="F54" s="463" t="s">
        <v>4014</v>
      </c>
      <c r="G54" s="463" t="s">
        <v>72</v>
      </c>
      <c r="H54" s="585">
        <v>23000</v>
      </c>
      <c r="I54" s="585">
        <v>0</v>
      </c>
      <c r="J54" s="585"/>
      <c r="K54" s="689"/>
      <c r="L54" s="463" t="s">
        <v>4015</v>
      </c>
      <c r="M54" s="463"/>
      <c r="N54" s="770">
        <f t="shared" si="0"/>
        <v>23000</v>
      </c>
      <c r="O54" s="771">
        <f t="shared" si="1"/>
        <v>0</v>
      </c>
      <c r="P54" s="312"/>
    </row>
    <row r="55" spans="1:16" ht="38.25" customHeight="1" outlineLevel="2" x14ac:dyDescent="0.2">
      <c r="A55" s="463" t="s">
        <v>75</v>
      </c>
      <c r="B55" s="463" t="s">
        <v>4016</v>
      </c>
      <c r="C55" s="463"/>
      <c r="D55" s="463" t="s">
        <v>77</v>
      </c>
      <c r="E55" s="463"/>
      <c r="F55" s="463" t="s">
        <v>4017</v>
      </c>
      <c r="G55" s="463" t="s">
        <v>202</v>
      </c>
      <c r="H55" s="585">
        <v>17500</v>
      </c>
      <c r="I55" s="585">
        <v>0</v>
      </c>
      <c r="J55" s="585"/>
      <c r="K55" s="689"/>
      <c r="L55" s="463" t="s">
        <v>4018</v>
      </c>
      <c r="M55" s="463"/>
      <c r="N55" s="770">
        <f t="shared" si="0"/>
        <v>17500</v>
      </c>
      <c r="O55" s="771">
        <f t="shared" si="1"/>
        <v>0</v>
      </c>
      <c r="P55" s="312"/>
    </row>
    <row r="56" spans="1:16" ht="25.5" customHeight="1" outlineLevel="2" x14ac:dyDescent="0.2">
      <c r="A56" s="463" t="s">
        <v>75</v>
      </c>
      <c r="B56" s="463" t="s">
        <v>4019</v>
      </c>
      <c r="C56" s="463"/>
      <c r="D56" s="463" t="s">
        <v>77</v>
      </c>
      <c r="E56" s="463"/>
      <c r="F56" s="463" t="s">
        <v>4020</v>
      </c>
      <c r="G56" s="463" t="s">
        <v>72</v>
      </c>
      <c r="H56" s="585">
        <v>12500</v>
      </c>
      <c r="I56" s="585">
        <v>0</v>
      </c>
      <c r="J56" s="585"/>
      <c r="K56" s="689"/>
      <c r="L56" s="463" t="s">
        <v>4021</v>
      </c>
      <c r="M56" s="463"/>
      <c r="N56" s="770">
        <f t="shared" si="0"/>
        <v>12500</v>
      </c>
      <c r="O56" s="771">
        <f t="shared" si="1"/>
        <v>0</v>
      </c>
      <c r="P56" s="312"/>
    </row>
    <row r="57" spans="1:16" ht="38.25" customHeight="1" outlineLevel="2" x14ac:dyDescent="0.2">
      <c r="A57" s="463" t="s">
        <v>75</v>
      </c>
      <c r="B57" s="463" t="s">
        <v>4022</v>
      </c>
      <c r="C57" s="463"/>
      <c r="D57" s="463" t="s">
        <v>77</v>
      </c>
      <c r="E57" s="463"/>
      <c r="F57" s="463" t="s">
        <v>4023</v>
      </c>
      <c r="G57" s="463" t="s">
        <v>154</v>
      </c>
      <c r="H57" s="585">
        <v>14300</v>
      </c>
      <c r="I57" s="585">
        <v>0</v>
      </c>
      <c r="J57" s="585"/>
      <c r="K57" s="689"/>
      <c r="L57" s="463" t="s">
        <v>4024</v>
      </c>
      <c r="M57" s="463"/>
      <c r="N57" s="770">
        <f t="shared" si="0"/>
        <v>14300</v>
      </c>
      <c r="O57" s="771">
        <f t="shared" si="1"/>
        <v>0</v>
      </c>
      <c r="P57" s="312"/>
    </row>
    <row r="58" spans="1:16" ht="25.5" customHeight="1" outlineLevel="2" x14ac:dyDescent="0.2">
      <c r="A58" s="463" t="s">
        <v>75</v>
      </c>
      <c r="B58" s="463" t="s">
        <v>4025</v>
      </c>
      <c r="C58" s="463"/>
      <c r="D58" s="463" t="s">
        <v>77</v>
      </c>
      <c r="E58" s="463"/>
      <c r="F58" s="463" t="s">
        <v>4026</v>
      </c>
      <c r="G58" s="463" t="s">
        <v>107</v>
      </c>
      <c r="H58" s="585">
        <v>10500</v>
      </c>
      <c r="I58" s="585">
        <v>0</v>
      </c>
      <c r="J58" s="585"/>
      <c r="K58" s="689"/>
      <c r="L58" s="463" t="s">
        <v>4027</v>
      </c>
      <c r="M58" s="463"/>
      <c r="N58" s="770">
        <f t="shared" si="0"/>
        <v>10500</v>
      </c>
      <c r="O58" s="771">
        <f t="shared" si="1"/>
        <v>0</v>
      </c>
      <c r="P58" s="312"/>
    </row>
    <row r="59" spans="1:16" ht="38.25" customHeight="1" outlineLevel="2" x14ac:dyDescent="0.2">
      <c r="A59" s="463" t="s">
        <v>75</v>
      </c>
      <c r="B59" s="463" t="s">
        <v>4028</v>
      </c>
      <c r="C59" s="463"/>
      <c r="D59" s="463" t="s">
        <v>77</v>
      </c>
      <c r="E59" s="463"/>
      <c r="F59" s="463" t="s">
        <v>4029</v>
      </c>
      <c r="G59" s="463" t="s">
        <v>72</v>
      </c>
      <c r="H59" s="585">
        <v>15000</v>
      </c>
      <c r="I59" s="585">
        <v>0</v>
      </c>
      <c r="J59" s="585"/>
      <c r="K59" s="689"/>
      <c r="L59" s="463" t="s">
        <v>4030</v>
      </c>
      <c r="M59" s="463"/>
      <c r="N59" s="770">
        <f t="shared" si="0"/>
        <v>15000</v>
      </c>
      <c r="O59" s="771">
        <f t="shared" si="1"/>
        <v>0</v>
      </c>
      <c r="P59" s="312"/>
    </row>
    <row r="60" spans="1:16" ht="38.25" customHeight="1" outlineLevel="2" x14ac:dyDescent="0.2">
      <c r="A60" s="463" t="s">
        <v>75</v>
      </c>
      <c r="B60" s="463" t="s">
        <v>4031</v>
      </c>
      <c r="C60" s="463"/>
      <c r="D60" s="463" t="s">
        <v>77</v>
      </c>
      <c r="E60" s="463"/>
      <c r="F60" s="463" t="s">
        <v>4032</v>
      </c>
      <c r="G60" s="463" t="s">
        <v>72</v>
      </c>
      <c r="H60" s="585">
        <v>10000</v>
      </c>
      <c r="I60" s="585">
        <v>0</v>
      </c>
      <c r="J60" s="585"/>
      <c r="K60" s="689"/>
      <c r="L60" s="463" t="s">
        <v>4033</v>
      </c>
      <c r="M60" s="463"/>
      <c r="N60" s="770">
        <f t="shared" si="0"/>
        <v>10000</v>
      </c>
      <c r="O60" s="771">
        <f t="shared" si="1"/>
        <v>0</v>
      </c>
      <c r="P60" s="312"/>
    </row>
    <row r="61" spans="1:16" ht="38.25" customHeight="1" outlineLevel="2" x14ac:dyDescent="0.2">
      <c r="A61" s="463" t="s">
        <v>75</v>
      </c>
      <c r="B61" s="463" t="s">
        <v>4034</v>
      </c>
      <c r="C61" s="463"/>
      <c r="D61" s="463" t="s">
        <v>77</v>
      </c>
      <c r="E61" s="463"/>
      <c r="F61" s="463" t="s">
        <v>4035</v>
      </c>
      <c r="G61" s="463" t="s">
        <v>72</v>
      </c>
      <c r="H61" s="585">
        <v>8000</v>
      </c>
      <c r="I61" s="585">
        <v>0</v>
      </c>
      <c r="J61" s="585"/>
      <c r="K61" s="689"/>
      <c r="L61" s="463" t="s">
        <v>4033</v>
      </c>
      <c r="M61" s="463"/>
      <c r="N61" s="770">
        <f t="shared" si="0"/>
        <v>8000</v>
      </c>
      <c r="O61" s="771">
        <f t="shared" si="1"/>
        <v>0</v>
      </c>
      <c r="P61" s="312"/>
    </row>
    <row r="62" spans="1:16" ht="38.25" customHeight="1" outlineLevel="2" x14ac:dyDescent="0.2">
      <c r="A62" s="463" t="s">
        <v>75</v>
      </c>
      <c r="B62" s="463" t="s">
        <v>4036</v>
      </c>
      <c r="C62" s="463"/>
      <c r="D62" s="463" t="s">
        <v>77</v>
      </c>
      <c r="E62" s="463"/>
      <c r="F62" s="463" t="s">
        <v>4037</v>
      </c>
      <c r="G62" s="463" t="s">
        <v>130</v>
      </c>
      <c r="H62" s="585">
        <v>10000</v>
      </c>
      <c r="I62" s="585">
        <v>0</v>
      </c>
      <c r="J62" s="585"/>
      <c r="K62" s="689"/>
      <c r="L62" s="463" t="s">
        <v>4038</v>
      </c>
      <c r="M62" s="463"/>
      <c r="N62" s="770">
        <f t="shared" si="0"/>
        <v>10000</v>
      </c>
      <c r="O62" s="771">
        <f t="shared" si="1"/>
        <v>0</v>
      </c>
      <c r="P62" s="312"/>
    </row>
    <row r="63" spans="1:16" ht="25.5" customHeight="1" outlineLevel="2" x14ac:dyDescent="0.2">
      <c r="A63" s="463" t="s">
        <v>75</v>
      </c>
      <c r="B63" s="463" t="s">
        <v>4039</v>
      </c>
      <c r="C63" s="463"/>
      <c r="D63" s="463" t="s">
        <v>77</v>
      </c>
      <c r="E63" s="463"/>
      <c r="F63" s="463" t="s">
        <v>4040</v>
      </c>
      <c r="G63" s="463" t="s">
        <v>190</v>
      </c>
      <c r="H63" s="585">
        <v>6700</v>
      </c>
      <c r="I63" s="585">
        <v>0</v>
      </c>
      <c r="J63" s="585"/>
      <c r="K63" s="689"/>
      <c r="L63" s="463" t="s">
        <v>4041</v>
      </c>
      <c r="M63" s="463"/>
      <c r="N63" s="770">
        <f t="shared" si="0"/>
        <v>6700</v>
      </c>
      <c r="O63" s="771">
        <f t="shared" si="1"/>
        <v>0</v>
      </c>
      <c r="P63" s="312"/>
    </row>
    <row r="64" spans="1:16" ht="38.25" customHeight="1" outlineLevel="2" x14ac:dyDescent="0.2">
      <c r="A64" s="463" t="s">
        <v>75</v>
      </c>
      <c r="B64" s="463" t="s">
        <v>4042</v>
      </c>
      <c r="C64" s="463"/>
      <c r="D64" s="463" t="s">
        <v>77</v>
      </c>
      <c r="E64" s="463"/>
      <c r="F64" s="463" t="s">
        <v>4043</v>
      </c>
      <c r="G64" s="463" t="s">
        <v>204</v>
      </c>
      <c r="H64" s="585">
        <v>11875</v>
      </c>
      <c r="I64" s="585">
        <v>0</v>
      </c>
      <c r="J64" s="585"/>
      <c r="K64" s="689"/>
      <c r="L64" s="463" t="s">
        <v>4044</v>
      </c>
      <c r="M64" s="463"/>
      <c r="N64" s="770">
        <f t="shared" si="0"/>
        <v>11875</v>
      </c>
      <c r="O64" s="771">
        <f t="shared" si="1"/>
        <v>0</v>
      </c>
      <c r="P64" s="312"/>
    </row>
    <row r="65" spans="1:20" ht="25.5" customHeight="1" outlineLevel="2" x14ac:dyDescent="0.2">
      <c r="A65" s="463" t="s">
        <v>75</v>
      </c>
      <c r="B65" s="463" t="s">
        <v>4045</v>
      </c>
      <c r="C65" s="463"/>
      <c r="D65" s="463" t="s">
        <v>77</v>
      </c>
      <c r="E65" s="463"/>
      <c r="F65" s="463" t="s">
        <v>4046</v>
      </c>
      <c r="G65" s="463" t="s">
        <v>4047</v>
      </c>
      <c r="H65" s="585">
        <v>4500</v>
      </c>
      <c r="I65" s="585">
        <v>0</v>
      </c>
      <c r="J65" s="585"/>
      <c r="K65" s="689"/>
      <c r="L65" s="463" t="s">
        <v>4048</v>
      </c>
      <c r="M65" s="463"/>
      <c r="N65" s="770">
        <f t="shared" si="0"/>
        <v>4500</v>
      </c>
      <c r="O65" s="771">
        <f t="shared" si="1"/>
        <v>0</v>
      </c>
      <c r="P65" s="312"/>
    </row>
    <row r="66" spans="1:20" ht="25.5" customHeight="1" outlineLevel="1" x14ac:dyDescent="0.2">
      <c r="A66" s="551" t="s">
        <v>95</v>
      </c>
      <c r="B66" s="761">
        <f>COUNTA(A24:A65)-1</f>
        <v>41</v>
      </c>
      <c r="C66" s="761"/>
      <c r="D66" s="761"/>
      <c r="E66" s="761"/>
      <c r="F66" s="761"/>
      <c r="G66" s="761"/>
      <c r="H66" s="762">
        <f>SUBTOTAL(9,H24:H65)</f>
        <v>476532.39</v>
      </c>
      <c r="I66" s="762">
        <f>SUBTOTAL(9,I24:I65)</f>
        <v>0</v>
      </c>
      <c r="J66" s="762">
        <f>SUBTOTAL(9,J24:J65)</f>
        <v>0</v>
      </c>
      <c r="K66" s="689">
        <f>SUBTOTAL(9,K24:K65)</f>
        <v>0</v>
      </c>
      <c r="L66" s="761"/>
      <c r="M66" s="761"/>
      <c r="N66" s="772">
        <f>SUBTOTAL(9,N24:N65)</f>
        <v>476532.39</v>
      </c>
      <c r="O66" s="772">
        <f>SUBTOTAL(9,O24:O65)</f>
        <v>0</v>
      </c>
      <c r="P66" s="312"/>
    </row>
    <row r="67" spans="1:20" ht="38.25" customHeight="1" outlineLevel="2" x14ac:dyDescent="0.2">
      <c r="A67" s="463" t="s">
        <v>83</v>
      </c>
      <c r="B67" s="463" t="s">
        <v>4049</v>
      </c>
      <c r="C67" s="463"/>
      <c r="D67" s="463" t="s">
        <v>84</v>
      </c>
      <c r="E67" s="463"/>
      <c r="F67" s="463" t="s">
        <v>4050</v>
      </c>
      <c r="G67" s="463" t="s">
        <v>366</v>
      </c>
      <c r="H67" s="585"/>
      <c r="I67" s="585">
        <v>218984.72</v>
      </c>
      <c r="J67" s="585"/>
      <c r="K67" s="689">
        <v>777000.84</v>
      </c>
      <c r="L67" s="463" t="s">
        <v>4051</v>
      </c>
      <c r="M67" s="463" t="s">
        <v>3384</v>
      </c>
      <c r="N67" s="770">
        <f t="shared" si="0"/>
        <v>218984.72</v>
      </c>
      <c r="O67" s="771">
        <f t="shared" si="1"/>
        <v>558016.12</v>
      </c>
      <c r="P67" s="312"/>
      <c r="Q67" s="703" t="s">
        <v>3808</v>
      </c>
      <c r="R67" s="703" t="s">
        <v>2993</v>
      </c>
      <c r="S67" s="703" t="s">
        <v>3807</v>
      </c>
      <c r="T67" s="703" t="s">
        <v>109</v>
      </c>
    </row>
    <row r="68" spans="1:20" ht="38.25" customHeight="1" outlineLevel="2" x14ac:dyDescent="0.2">
      <c r="A68" s="463" t="s">
        <v>83</v>
      </c>
      <c r="B68" s="463" t="s">
        <v>4052</v>
      </c>
      <c r="C68" s="463"/>
      <c r="D68" s="463" t="s">
        <v>84</v>
      </c>
      <c r="E68" s="463"/>
      <c r="F68" s="463" t="s">
        <v>4053</v>
      </c>
      <c r="G68" s="463" t="s">
        <v>129</v>
      </c>
      <c r="H68" s="585"/>
      <c r="I68" s="585">
        <v>74703.81</v>
      </c>
      <c r="J68" s="585"/>
      <c r="K68" s="689">
        <v>263813.26</v>
      </c>
      <c r="L68" s="463" t="s">
        <v>3874</v>
      </c>
      <c r="M68" s="463" t="s">
        <v>3384</v>
      </c>
      <c r="N68" s="770">
        <f t="shared" si="0"/>
        <v>74703.81</v>
      </c>
      <c r="O68" s="771">
        <f t="shared" si="1"/>
        <v>189109.45</v>
      </c>
      <c r="P68" s="312"/>
      <c r="Q68" s="16" t="str">
        <f>M67</f>
        <v xml:space="preserve">SFR-DET
</v>
      </c>
      <c r="R68" s="16">
        <v>4</v>
      </c>
      <c r="S68" s="396">
        <v>4</v>
      </c>
      <c r="T68" s="312">
        <f>SUM(N67:N70)</f>
        <v>477000.77</v>
      </c>
    </row>
    <row r="69" spans="1:20" ht="38.25" customHeight="1" outlineLevel="2" x14ac:dyDescent="0.2">
      <c r="A69" s="463" t="s">
        <v>83</v>
      </c>
      <c r="B69" s="463" t="s">
        <v>4054</v>
      </c>
      <c r="C69" s="463"/>
      <c r="D69" s="463" t="s">
        <v>84</v>
      </c>
      <c r="E69" s="463"/>
      <c r="F69" s="463" t="s">
        <v>127</v>
      </c>
      <c r="G69" s="463" t="s">
        <v>129</v>
      </c>
      <c r="H69" s="585"/>
      <c r="I69" s="585">
        <v>90032.639999999999</v>
      </c>
      <c r="J69" s="585"/>
      <c r="K69" s="689">
        <v>324488.51</v>
      </c>
      <c r="L69" s="463" t="s">
        <v>4055</v>
      </c>
      <c r="M69" s="463" t="s">
        <v>3384</v>
      </c>
      <c r="N69" s="770">
        <f t="shared" ref="N69:N75" si="2">SUM(H69:I69)</f>
        <v>90032.639999999999</v>
      </c>
      <c r="O69" s="771">
        <f t="shared" ref="O69:O75" si="3">IF((J69+K69)&gt;0,(J69+K69)-N69,0)</f>
        <v>234455.87</v>
      </c>
      <c r="P69" s="312"/>
      <c r="Q69" s="16" t="str">
        <f>M71</f>
        <v xml:space="preserve">SFR-ATT
</v>
      </c>
      <c r="R69" s="16">
        <v>2</v>
      </c>
      <c r="S69" s="396">
        <v>2</v>
      </c>
      <c r="T69" s="312">
        <f>SUM(N71:N72)</f>
        <v>163934.09000000003</v>
      </c>
    </row>
    <row r="70" spans="1:20" ht="38.25" customHeight="1" outlineLevel="2" x14ac:dyDescent="0.2">
      <c r="A70" s="463" t="s">
        <v>83</v>
      </c>
      <c r="B70" s="463" t="s">
        <v>4056</v>
      </c>
      <c r="C70" s="463"/>
      <c r="D70" s="463" t="s">
        <v>84</v>
      </c>
      <c r="E70" s="463"/>
      <c r="F70" s="463" t="s">
        <v>127</v>
      </c>
      <c r="G70" s="463" t="s">
        <v>129</v>
      </c>
      <c r="H70" s="585"/>
      <c r="I70" s="585">
        <v>93279.6</v>
      </c>
      <c r="J70" s="585"/>
      <c r="K70" s="689">
        <v>335121.05</v>
      </c>
      <c r="L70" s="463" t="s">
        <v>4057</v>
      </c>
      <c r="M70" s="463" t="s">
        <v>3384</v>
      </c>
      <c r="N70" s="770">
        <f t="shared" si="2"/>
        <v>93279.6</v>
      </c>
      <c r="O70" s="771">
        <f t="shared" si="3"/>
        <v>241841.44999999998</v>
      </c>
      <c r="P70" s="312"/>
    </row>
    <row r="71" spans="1:20" ht="38.25" customHeight="1" outlineLevel="2" x14ac:dyDescent="0.2">
      <c r="A71" s="463" t="s">
        <v>83</v>
      </c>
      <c r="B71" s="463" t="s">
        <v>4058</v>
      </c>
      <c r="C71" s="463"/>
      <c r="D71" s="463" t="s">
        <v>87</v>
      </c>
      <c r="E71" s="463"/>
      <c r="F71" s="463" t="s">
        <v>170</v>
      </c>
      <c r="G71" s="463" t="s">
        <v>161</v>
      </c>
      <c r="H71" s="585"/>
      <c r="I71" s="585">
        <v>78972.100000000006</v>
      </c>
      <c r="J71" s="585"/>
      <c r="K71" s="689">
        <v>282725.13</v>
      </c>
      <c r="L71" s="463" t="s">
        <v>4059</v>
      </c>
      <c r="M71" s="463" t="s">
        <v>4083</v>
      </c>
      <c r="N71" s="770">
        <f t="shared" si="2"/>
        <v>78972.100000000006</v>
      </c>
      <c r="O71" s="771">
        <f t="shared" si="3"/>
        <v>203753.03</v>
      </c>
      <c r="P71" s="312"/>
    </row>
    <row r="72" spans="1:20" ht="38.25" customHeight="1" outlineLevel="2" x14ac:dyDescent="0.2">
      <c r="A72" s="463" t="s">
        <v>83</v>
      </c>
      <c r="B72" s="463" t="s">
        <v>4060</v>
      </c>
      <c r="C72" s="463"/>
      <c r="D72" s="463" t="s">
        <v>87</v>
      </c>
      <c r="E72" s="463"/>
      <c r="F72" s="463" t="s">
        <v>170</v>
      </c>
      <c r="G72" s="463" t="s">
        <v>161</v>
      </c>
      <c r="H72" s="585"/>
      <c r="I72" s="585">
        <v>84961.99</v>
      </c>
      <c r="J72" s="585"/>
      <c r="K72" s="689">
        <v>305030.76</v>
      </c>
      <c r="L72" s="463" t="s">
        <v>4061</v>
      </c>
      <c r="M72" s="463" t="s">
        <v>4083</v>
      </c>
      <c r="N72" s="770">
        <f t="shared" si="2"/>
        <v>84961.99</v>
      </c>
      <c r="O72" s="771">
        <f t="shared" si="3"/>
        <v>220068.77000000002</v>
      </c>
      <c r="P72" s="312"/>
    </row>
    <row r="73" spans="1:20" ht="38.25" customHeight="1" outlineLevel="1" x14ac:dyDescent="0.2">
      <c r="A73" s="551" t="s">
        <v>96</v>
      </c>
      <c r="B73" s="761"/>
      <c r="C73" s="761"/>
      <c r="D73" s="761"/>
      <c r="E73" s="761"/>
      <c r="F73" s="761"/>
      <c r="G73" s="761"/>
      <c r="H73" s="762">
        <f>SUBTOTAL(9,H67:H72)</f>
        <v>0</v>
      </c>
      <c r="I73" s="762">
        <f>SUBTOTAL(9,I67:I72)</f>
        <v>640934.86</v>
      </c>
      <c r="J73" s="762">
        <f>SUBTOTAL(9,J67:J72)</f>
        <v>0</v>
      </c>
      <c r="K73" s="689">
        <f>SUBTOTAL(9,K67:K72)</f>
        <v>2288179.5499999998</v>
      </c>
      <c r="L73" s="761"/>
      <c r="M73" s="761"/>
      <c r="N73" s="772">
        <f>SUBTOTAL(9,N67:N72)</f>
        <v>640934.86</v>
      </c>
      <c r="O73" s="772">
        <f>SUBTOTAL(9,O67:O72)</f>
        <v>1647244.6900000002</v>
      </c>
      <c r="P73" s="312"/>
    </row>
    <row r="74" spans="1:20" ht="25.5" customHeight="1" outlineLevel="2" x14ac:dyDescent="0.2">
      <c r="A74" s="463" t="s">
        <v>92</v>
      </c>
      <c r="B74" s="463" t="s">
        <v>4062</v>
      </c>
      <c r="C74" s="463" t="s">
        <v>93</v>
      </c>
      <c r="D74" s="463"/>
      <c r="E74" s="463"/>
      <c r="F74" s="463" t="s">
        <v>4063</v>
      </c>
      <c r="G74" s="463" t="s">
        <v>2151</v>
      </c>
      <c r="H74" s="585"/>
      <c r="I74" s="585">
        <v>22275.96</v>
      </c>
      <c r="J74" s="585">
        <v>44822.400000000001</v>
      </c>
      <c r="K74" s="689"/>
      <c r="L74" s="463" t="s">
        <v>4064</v>
      </c>
      <c r="M74" s="463" t="s">
        <v>3803</v>
      </c>
      <c r="N74" s="770">
        <f t="shared" si="2"/>
        <v>22275.96</v>
      </c>
      <c r="O74" s="771">
        <f t="shared" si="3"/>
        <v>22546.440000000002</v>
      </c>
      <c r="P74" s="312"/>
      <c r="Q74" s="703"/>
      <c r="R74" s="703"/>
      <c r="S74" s="703"/>
      <c r="T74" s="703"/>
    </row>
    <row r="75" spans="1:20" ht="25.5" customHeight="1" outlineLevel="2" x14ac:dyDescent="0.2">
      <c r="A75" s="463" t="s">
        <v>92</v>
      </c>
      <c r="B75" s="463" t="s">
        <v>4065</v>
      </c>
      <c r="C75" s="463" t="s">
        <v>93</v>
      </c>
      <c r="D75" s="463"/>
      <c r="E75" s="463"/>
      <c r="F75" s="463" t="s">
        <v>4066</v>
      </c>
      <c r="G75" s="463" t="s">
        <v>2151</v>
      </c>
      <c r="H75" s="585"/>
      <c r="I75" s="585">
        <v>19208.98</v>
      </c>
      <c r="J75" s="585">
        <v>38651.199999999997</v>
      </c>
      <c r="K75" s="689"/>
      <c r="L75" s="463" t="s">
        <v>4064</v>
      </c>
      <c r="M75" s="463" t="s">
        <v>3803</v>
      </c>
      <c r="N75" s="770">
        <f t="shared" si="2"/>
        <v>19208.98</v>
      </c>
      <c r="O75" s="771">
        <f t="shared" si="3"/>
        <v>19442.219999999998</v>
      </c>
      <c r="P75" s="312"/>
      <c r="S75" s="396"/>
      <c r="T75" s="312"/>
    </row>
    <row r="76" spans="1:20" ht="25.5" customHeight="1" outlineLevel="1" x14ac:dyDescent="0.2">
      <c r="A76" s="556" t="s">
        <v>99</v>
      </c>
      <c r="B76" s="763"/>
      <c r="C76" s="763"/>
      <c r="D76" s="763"/>
      <c r="E76" s="763"/>
      <c r="F76" s="763"/>
      <c r="G76" s="763"/>
      <c r="H76" s="764">
        <f>SUBTOTAL(9,H74:H75)</f>
        <v>0</v>
      </c>
      <c r="I76" s="764">
        <f>SUBTOTAL(9,I74:I75)</f>
        <v>41484.94</v>
      </c>
      <c r="J76" s="764">
        <f>SUBTOTAL(9,J74:J75)</f>
        <v>83473.600000000006</v>
      </c>
      <c r="K76" s="765">
        <f>SUBTOTAL(9,K74:K75)</f>
        <v>0</v>
      </c>
      <c r="L76" s="763"/>
      <c r="M76" s="763"/>
      <c r="N76" s="772">
        <f>SUBTOTAL(9,N74:N75)</f>
        <v>41484.94</v>
      </c>
      <c r="O76" s="772">
        <f>SUBTOTAL(9,O74:O75)</f>
        <v>41988.66</v>
      </c>
      <c r="P76" s="312"/>
    </row>
    <row r="77" spans="1:20" ht="25.5" customHeight="1" x14ac:dyDescent="0.2">
      <c r="A77" s="760" t="s">
        <v>100</v>
      </c>
      <c r="B77" s="766"/>
      <c r="C77" s="766"/>
      <c r="D77" s="766"/>
      <c r="E77" s="766"/>
      <c r="F77" s="766"/>
      <c r="G77" s="766"/>
      <c r="H77" s="767">
        <f>SUBTOTAL(9,H2:H75)</f>
        <v>7348925.2399999993</v>
      </c>
      <c r="I77" s="767">
        <f>SUBTOTAL(9,I2:I75)</f>
        <v>682419.79999999993</v>
      </c>
      <c r="J77" s="767">
        <f>SUBTOTAL(9,J2:J75)</f>
        <v>83473.600000000006</v>
      </c>
      <c r="K77" s="765">
        <f>SUBTOTAL(9,K2:K75)</f>
        <v>2288179.5499999998</v>
      </c>
      <c r="L77" s="766"/>
      <c r="M77" s="766"/>
      <c r="N77" s="773">
        <f>SUBTOTAL(9,N2:N75)</f>
        <v>8031345.0399999982</v>
      </c>
      <c r="O77" s="773">
        <f>SUBTOTAL(9,O2:O75)</f>
        <v>1689233.35</v>
      </c>
      <c r="P77" s="312"/>
    </row>
    <row r="78" spans="1:20" ht="32.450000000000003" customHeight="1" x14ac:dyDescent="0.2"/>
    <row r="79" spans="1:20" ht="18" customHeight="1" x14ac:dyDescent="0.2">
      <c r="L79" s="691" t="s">
        <v>45</v>
      </c>
      <c r="M79" s="691"/>
      <c r="N79" s="774">
        <f>SUM(N77:O77)</f>
        <v>9720578.3899999987</v>
      </c>
    </row>
  </sheetData>
  <mergeCells count="67">
    <mergeCell ref="R1:AF1"/>
    <mergeCell ref="R2:S2"/>
    <mergeCell ref="T2:V2"/>
    <mergeCell ref="W2:X2"/>
    <mergeCell ref="Y2:Z2"/>
    <mergeCell ref="AC2:AD2"/>
    <mergeCell ref="AE2:AF2"/>
    <mergeCell ref="AE4:AF4"/>
    <mergeCell ref="R3:S3"/>
    <mergeCell ref="T3:V3"/>
    <mergeCell ref="W3:X3"/>
    <mergeCell ref="Y3:Z3"/>
    <mergeCell ref="AC3:AD3"/>
    <mergeCell ref="AE3:AF3"/>
    <mergeCell ref="R4:S4"/>
    <mergeCell ref="T4:V4"/>
    <mergeCell ref="W4:X4"/>
    <mergeCell ref="Y4:Z4"/>
    <mergeCell ref="AC4:AD4"/>
    <mergeCell ref="AE6:AF6"/>
    <mergeCell ref="R5:S5"/>
    <mergeCell ref="T5:V5"/>
    <mergeCell ref="W5:X5"/>
    <mergeCell ref="Y5:Z5"/>
    <mergeCell ref="AC5:AD5"/>
    <mergeCell ref="AE5:AF5"/>
    <mergeCell ref="R6:S6"/>
    <mergeCell ref="T6:V6"/>
    <mergeCell ref="W6:X6"/>
    <mergeCell ref="Y6:Z6"/>
    <mergeCell ref="AC6:AD6"/>
    <mergeCell ref="AE8:AF8"/>
    <mergeCell ref="R7:S7"/>
    <mergeCell ref="T7:V7"/>
    <mergeCell ref="W7:X7"/>
    <mergeCell ref="Y7:Z7"/>
    <mergeCell ref="AC7:AD7"/>
    <mergeCell ref="AE7:AF7"/>
    <mergeCell ref="R8:S8"/>
    <mergeCell ref="T8:V8"/>
    <mergeCell ref="W8:X8"/>
    <mergeCell ref="Y8:Z8"/>
    <mergeCell ref="AC8:AD8"/>
    <mergeCell ref="AE10:AF10"/>
    <mergeCell ref="R9:S9"/>
    <mergeCell ref="T9:V9"/>
    <mergeCell ref="W9:X9"/>
    <mergeCell ref="Y9:Z9"/>
    <mergeCell ref="AC9:AD9"/>
    <mergeCell ref="AE9:AF9"/>
    <mergeCell ref="R10:S10"/>
    <mergeCell ref="T10:V10"/>
    <mergeCell ref="W10:X10"/>
    <mergeCell ref="Y10:Z10"/>
    <mergeCell ref="AC10:AD10"/>
    <mergeCell ref="AE12:AF12"/>
    <mergeCell ref="R11:S11"/>
    <mergeCell ref="T11:V11"/>
    <mergeCell ref="W11:X11"/>
    <mergeCell ref="Y11:Z11"/>
    <mergeCell ref="AC11:AD11"/>
    <mergeCell ref="AE11:AF11"/>
    <mergeCell ref="R12:S12"/>
    <mergeCell ref="T12:V12"/>
    <mergeCell ref="W12:X12"/>
    <mergeCell ref="Y12:Z12"/>
    <mergeCell ref="AC12:AD12"/>
  </mergeCells>
  <conditionalFormatting sqref="B1:B1048576">
    <cfRule type="duplicateValues" dxfId="0" priority="1"/>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AE4E-60D3-4BE6-96FD-2F8C68FD418D}">
  <dimension ref="A1:J128"/>
  <sheetViews>
    <sheetView workbookViewId="0">
      <selection activeCell="E1" sqref="E1"/>
    </sheetView>
  </sheetViews>
  <sheetFormatPr defaultColWidth="9.140625" defaultRowHeight="24.95" customHeight="1" x14ac:dyDescent="0.2"/>
  <cols>
    <col min="1" max="1" width="35.42578125" style="16" customWidth="1"/>
    <col min="2" max="2" width="18.42578125" style="16" customWidth="1"/>
    <col min="3" max="3" width="18.85546875" style="16" customWidth="1"/>
    <col min="4" max="4" width="9.140625" style="16"/>
    <col min="5" max="5" width="40.7109375" style="16" customWidth="1"/>
    <col min="6" max="6" width="17.28515625" style="16" customWidth="1"/>
    <col min="7" max="7" width="15.7109375" style="16" customWidth="1"/>
    <col min="8" max="8" width="9.140625" style="16"/>
    <col min="9" max="9" width="37.140625" style="16" customWidth="1"/>
    <col min="10" max="10" width="21.42578125" style="16" customWidth="1"/>
    <col min="11" max="16384" width="9.140625" style="16"/>
  </cols>
  <sheetData>
    <row r="1" spans="1:10" ht="24.95" customHeight="1" thickBot="1" x14ac:dyDescent="0.25">
      <c r="A1" s="630" t="s">
        <v>2986</v>
      </c>
      <c r="B1" s="630"/>
      <c r="C1" s="630"/>
      <c r="E1" s="759" t="s">
        <v>2009</v>
      </c>
      <c r="F1" s="630"/>
      <c r="G1" s="630"/>
      <c r="I1" s="16" t="s">
        <v>2129</v>
      </c>
    </row>
    <row r="2" spans="1:10" ht="24.95" customHeight="1" x14ac:dyDescent="0.2">
      <c r="A2" s="565" t="s">
        <v>4067</v>
      </c>
      <c r="B2" s="600" t="s">
        <v>4068</v>
      </c>
      <c r="C2" s="750">
        <v>8906.25</v>
      </c>
      <c r="E2" s="745" t="s">
        <v>3391</v>
      </c>
      <c r="F2" s="745" t="s">
        <v>33</v>
      </c>
      <c r="G2" s="757">
        <v>5721</v>
      </c>
      <c r="I2" s="634"/>
      <c r="J2" s="634"/>
    </row>
    <row r="3" spans="1:10" ht="24.95" customHeight="1" x14ac:dyDescent="0.2">
      <c r="A3" s="565" t="s">
        <v>3385</v>
      </c>
      <c r="B3" s="600" t="s">
        <v>4069</v>
      </c>
      <c r="C3" s="750">
        <v>22800</v>
      </c>
      <c r="E3" s="565" t="s">
        <v>3394</v>
      </c>
      <c r="F3" s="565" t="s">
        <v>3395</v>
      </c>
      <c r="G3" s="710">
        <v>242</v>
      </c>
      <c r="I3" s="635" t="s">
        <v>2073</v>
      </c>
      <c r="J3" s="635" t="s">
        <v>2074</v>
      </c>
    </row>
    <row r="4" spans="1:10" ht="24.95" customHeight="1" thickBot="1" x14ac:dyDescent="0.25">
      <c r="A4" s="565" t="s">
        <v>3389</v>
      </c>
      <c r="B4" s="600" t="s">
        <v>4070</v>
      </c>
      <c r="C4" s="750">
        <v>206237</v>
      </c>
      <c r="E4" s="565" t="s">
        <v>4078</v>
      </c>
      <c r="F4" s="565" t="s">
        <v>4079</v>
      </c>
      <c r="G4" s="710">
        <v>400</v>
      </c>
      <c r="I4" s="636"/>
      <c r="J4" s="636"/>
    </row>
    <row r="5" spans="1:10" ht="24.95" customHeight="1" thickBot="1" x14ac:dyDescent="0.25">
      <c r="A5" s="565" t="s">
        <v>3392</v>
      </c>
      <c r="B5" s="600" t="s">
        <v>3810</v>
      </c>
      <c r="C5" s="751">
        <v>777.32</v>
      </c>
      <c r="E5" s="565" t="s">
        <v>3398</v>
      </c>
      <c r="F5" s="565" t="s">
        <v>3399</v>
      </c>
      <c r="G5" s="709">
        <v>2328</v>
      </c>
      <c r="I5" s="638" t="s">
        <v>49</v>
      </c>
      <c r="J5" s="639">
        <v>7</v>
      </c>
    </row>
    <row r="6" spans="1:10" ht="24.95" customHeight="1" thickBot="1" x14ac:dyDescent="0.25">
      <c r="A6" s="566" t="s">
        <v>3464</v>
      </c>
      <c r="B6" s="744" t="s">
        <v>3811</v>
      </c>
      <c r="C6" s="752">
        <v>192</v>
      </c>
      <c r="E6" s="565" t="s">
        <v>3405</v>
      </c>
      <c r="F6" s="565" t="s">
        <v>3406</v>
      </c>
      <c r="G6" s="710">
        <v>823</v>
      </c>
      <c r="I6" s="640" t="s">
        <v>2059</v>
      </c>
      <c r="J6" s="641">
        <v>105</v>
      </c>
    </row>
    <row r="7" spans="1:10" ht="24.95" customHeight="1" thickBot="1" x14ac:dyDescent="0.25">
      <c r="A7" s="566" t="s">
        <v>3497</v>
      </c>
      <c r="B7" s="744" t="s">
        <v>3401</v>
      </c>
      <c r="C7" s="753">
        <v>52366</v>
      </c>
      <c r="E7" s="566" t="s">
        <v>3407</v>
      </c>
      <c r="F7" s="566" t="s">
        <v>3408</v>
      </c>
      <c r="G7" s="754">
        <v>397</v>
      </c>
      <c r="I7" s="638" t="s">
        <v>2068</v>
      </c>
      <c r="J7" s="639">
        <v>98</v>
      </c>
    </row>
    <row r="8" spans="1:10" ht="24.95" customHeight="1" thickBot="1" x14ac:dyDescent="0.25">
      <c r="A8" s="566" t="s">
        <v>3391</v>
      </c>
      <c r="B8" s="744" t="s">
        <v>33</v>
      </c>
      <c r="C8" s="752">
        <v>258</v>
      </c>
      <c r="E8" s="566" t="s">
        <v>3410</v>
      </c>
      <c r="F8" s="566" t="s">
        <v>3411</v>
      </c>
      <c r="G8" s="754">
        <v>857</v>
      </c>
      <c r="I8" s="640" t="s">
        <v>2069</v>
      </c>
      <c r="J8" s="641">
        <v>70</v>
      </c>
    </row>
    <row r="9" spans="1:10" ht="24.95" customHeight="1" thickTop="1" thickBot="1" x14ac:dyDescent="0.25">
      <c r="A9" s="565" t="s">
        <v>3409</v>
      </c>
      <c r="B9" s="600" t="s">
        <v>2092</v>
      </c>
      <c r="C9" s="751">
        <v>971</v>
      </c>
      <c r="E9" s="566" t="s">
        <v>3412</v>
      </c>
      <c r="F9" s="566" t="s">
        <v>3413</v>
      </c>
      <c r="G9" s="754">
        <v>763</v>
      </c>
      <c r="I9" s="643"/>
      <c r="J9" s="644">
        <v>28</v>
      </c>
    </row>
    <row r="10" spans="1:10" ht="24.95" customHeight="1" x14ac:dyDescent="0.2">
      <c r="A10" s="565" t="s">
        <v>4071</v>
      </c>
      <c r="B10" s="749" t="s">
        <v>4072</v>
      </c>
      <c r="C10" s="751">
        <v>339</v>
      </c>
      <c r="E10" s="566" t="s">
        <v>4080</v>
      </c>
      <c r="F10" s="755"/>
      <c r="G10" s="754">
        <v>550</v>
      </c>
    </row>
    <row r="11" spans="1:10" ht="24.95" customHeight="1" thickBot="1" x14ac:dyDescent="0.25">
      <c r="A11" s="565" t="s">
        <v>3407</v>
      </c>
      <c r="B11" s="600" t="s">
        <v>3408</v>
      </c>
      <c r="C11" s="750">
        <v>1326</v>
      </c>
      <c r="E11" s="565" t="s">
        <v>4073</v>
      </c>
      <c r="F11" s="565" t="s">
        <v>3817</v>
      </c>
      <c r="G11" s="710">
        <v>713</v>
      </c>
      <c r="I11" s="16" t="s">
        <v>2991</v>
      </c>
    </row>
    <row r="12" spans="1:10" ht="24.95" customHeight="1" x14ac:dyDescent="0.2">
      <c r="A12" s="565" t="s">
        <v>3410</v>
      </c>
      <c r="B12" s="600" t="s">
        <v>3411</v>
      </c>
      <c r="C12" s="750">
        <v>2073</v>
      </c>
      <c r="E12" s="565" t="s">
        <v>3416</v>
      </c>
      <c r="F12" s="565" t="s">
        <v>3417</v>
      </c>
      <c r="G12" s="709">
        <v>13491</v>
      </c>
      <c r="I12" s="634"/>
      <c r="J12" s="634"/>
    </row>
    <row r="13" spans="1:10" ht="24.95" customHeight="1" x14ac:dyDescent="0.2">
      <c r="A13" s="565" t="s">
        <v>3412</v>
      </c>
      <c r="B13" s="600" t="s">
        <v>3413</v>
      </c>
      <c r="C13" s="751">
        <v>159</v>
      </c>
      <c r="E13" s="565" t="s">
        <v>3420</v>
      </c>
      <c r="F13" s="645"/>
      <c r="G13" s="709">
        <v>7272</v>
      </c>
      <c r="I13" s="635" t="s">
        <v>2075</v>
      </c>
      <c r="J13" s="635" t="s">
        <v>2074</v>
      </c>
    </row>
    <row r="14" spans="1:10" ht="24.95" customHeight="1" thickBot="1" x14ac:dyDescent="0.25">
      <c r="A14" s="565" t="s">
        <v>3418</v>
      </c>
      <c r="B14" s="600" t="s">
        <v>3419</v>
      </c>
      <c r="C14" s="750">
        <v>1943</v>
      </c>
      <c r="E14" s="565" t="s">
        <v>3423</v>
      </c>
      <c r="F14" s="565" t="s">
        <v>3424</v>
      </c>
      <c r="G14" s="709">
        <v>33488.699999999997</v>
      </c>
      <c r="I14" s="636"/>
      <c r="J14" s="636"/>
    </row>
    <row r="15" spans="1:10" ht="24.95" customHeight="1" thickBot="1" x14ac:dyDescent="0.25">
      <c r="A15" s="565" t="s">
        <v>4073</v>
      </c>
      <c r="B15" s="600" t="s">
        <v>3817</v>
      </c>
      <c r="C15" s="751">
        <v>189</v>
      </c>
      <c r="E15" s="565" t="s">
        <v>3427</v>
      </c>
      <c r="F15" s="565" t="s">
        <v>3428</v>
      </c>
      <c r="G15" s="716">
        <v>-323.5</v>
      </c>
      <c r="I15" s="638" t="s">
        <v>2060</v>
      </c>
      <c r="J15" s="639">
        <v>2</v>
      </c>
    </row>
    <row r="16" spans="1:10" ht="24.95" customHeight="1" thickBot="1" x14ac:dyDescent="0.25">
      <c r="A16" s="565" t="s">
        <v>3421</v>
      </c>
      <c r="B16" s="600" t="s">
        <v>3422</v>
      </c>
      <c r="C16" s="751">
        <v>364</v>
      </c>
      <c r="E16" s="565" t="s">
        <v>3429</v>
      </c>
      <c r="F16" s="565" t="s">
        <v>3430</v>
      </c>
      <c r="G16" s="710">
        <v>182</v>
      </c>
      <c r="I16" s="640" t="s">
        <v>2061</v>
      </c>
      <c r="J16" s="641">
        <v>7</v>
      </c>
    </row>
    <row r="17" spans="1:10" ht="24.95" customHeight="1" thickBot="1" x14ac:dyDescent="0.25">
      <c r="A17" s="565" t="s">
        <v>3423</v>
      </c>
      <c r="B17" s="600" t="s">
        <v>3424</v>
      </c>
      <c r="C17" s="750">
        <v>49844.09</v>
      </c>
      <c r="E17" s="565" t="s">
        <v>3431</v>
      </c>
      <c r="F17" s="565" t="s">
        <v>3432</v>
      </c>
      <c r="G17" s="716">
        <v>-139.19999999999999</v>
      </c>
      <c r="I17" s="638" t="s">
        <v>2076</v>
      </c>
      <c r="J17" s="639">
        <v>3</v>
      </c>
    </row>
    <row r="18" spans="1:10" ht="24.95" customHeight="1" thickBot="1" x14ac:dyDescent="0.25">
      <c r="A18" s="565" t="s">
        <v>3427</v>
      </c>
      <c r="B18" s="600" t="s">
        <v>3428</v>
      </c>
      <c r="C18" s="750">
        <v>27933.93</v>
      </c>
      <c r="E18" s="565" t="s">
        <v>3440</v>
      </c>
      <c r="F18" s="565" t="s">
        <v>3441</v>
      </c>
      <c r="G18" s="709">
        <v>3418</v>
      </c>
      <c r="I18" s="640" t="s">
        <v>2062</v>
      </c>
      <c r="J18" s="641">
        <v>2</v>
      </c>
    </row>
    <row r="19" spans="1:10" ht="24.95" customHeight="1" thickBot="1" x14ac:dyDescent="0.25">
      <c r="A19" s="565" t="s">
        <v>3429</v>
      </c>
      <c r="B19" s="600" t="s">
        <v>3430</v>
      </c>
      <c r="C19" s="750">
        <v>8116</v>
      </c>
      <c r="E19" s="565" t="s">
        <v>3434</v>
      </c>
      <c r="F19" s="565" t="s">
        <v>3829</v>
      </c>
      <c r="G19" s="709">
        <v>2004</v>
      </c>
      <c r="I19" s="638" t="s">
        <v>2064</v>
      </c>
      <c r="J19" s="639">
        <v>5</v>
      </c>
    </row>
    <row r="20" spans="1:10" ht="24.95" customHeight="1" thickBot="1" x14ac:dyDescent="0.25">
      <c r="A20" s="565" t="s">
        <v>3431</v>
      </c>
      <c r="B20" s="600" t="s">
        <v>3432</v>
      </c>
      <c r="C20" s="750">
        <v>8214</v>
      </c>
      <c r="E20" s="565" t="s">
        <v>3435</v>
      </c>
      <c r="F20" s="565" t="s">
        <v>3830</v>
      </c>
      <c r="G20" s="710">
        <v>718</v>
      </c>
      <c r="I20" s="640" t="s">
        <v>2066</v>
      </c>
      <c r="J20" s="641">
        <v>7</v>
      </c>
    </row>
    <row r="21" spans="1:10" ht="24.95" customHeight="1" thickBot="1" x14ac:dyDescent="0.25">
      <c r="A21" s="565" t="s">
        <v>3438</v>
      </c>
      <c r="B21" s="600" t="s">
        <v>3815</v>
      </c>
      <c r="C21" s="750">
        <v>20222.900000000001</v>
      </c>
      <c r="E21" s="565" t="s">
        <v>3436</v>
      </c>
      <c r="F21" s="565" t="s">
        <v>3831</v>
      </c>
      <c r="G21" s="709">
        <v>2697</v>
      </c>
      <c r="I21" s="638" t="s">
        <v>2070</v>
      </c>
      <c r="J21" s="639">
        <v>26</v>
      </c>
    </row>
    <row r="22" spans="1:10" ht="24.95" customHeight="1" thickBot="1" x14ac:dyDescent="0.25">
      <c r="A22" s="565" t="s">
        <v>3440</v>
      </c>
      <c r="B22" s="600" t="s">
        <v>3441</v>
      </c>
      <c r="C22" s="750">
        <v>2468.9</v>
      </c>
      <c r="E22" s="565" t="s">
        <v>3437</v>
      </c>
      <c r="F22" s="565" t="s">
        <v>3413</v>
      </c>
      <c r="G22" s="710">
        <v>918</v>
      </c>
      <c r="I22" s="640" t="s">
        <v>2071</v>
      </c>
      <c r="J22" s="641">
        <v>8</v>
      </c>
    </row>
    <row r="23" spans="1:10" ht="24.95" customHeight="1" thickBot="1" x14ac:dyDescent="0.25">
      <c r="A23" s="565" t="s">
        <v>3439</v>
      </c>
      <c r="B23" s="600" t="s">
        <v>3817</v>
      </c>
      <c r="C23" s="750">
        <v>8007</v>
      </c>
      <c r="E23" s="565" t="s">
        <v>3439</v>
      </c>
      <c r="F23" s="565" t="s">
        <v>3817</v>
      </c>
      <c r="G23" s="710">
        <v>969</v>
      </c>
      <c r="I23" s="638" t="s">
        <v>2078</v>
      </c>
      <c r="J23" s="639">
        <v>8</v>
      </c>
    </row>
    <row r="24" spans="1:10" ht="24.95" customHeight="1" thickBot="1" x14ac:dyDescent="0.25">
      <c r="A24" s="565" t="s">
        <v>3442</v>
      </c>
      <c r="B24" s="600" t="s">
        <v>3818</v>
      </c>
      <c r="C24" s="750">
        <v>11133</v>
      </c>
      <c r="E24" s="565" t="s">
        <v>3442</v>
      </c>
      <c r="F24" s="565" t="s">
        <v>3818</v>
      </c>
      <c r="G24" s="709">
        <v>2420</v>
      </c>
      <c r="I24" s="640" t="s">
        <v>2072</v>
      </c>
      <c r="J24" s="641">
        <v>29</v>
      </c>
    </row>
    <row r="25" spans="1:10" ht="24.95" customHeight="1" thickTop="1" thickBot="1" x14ac:dyDescent="0.25">
      <c r="A25" s="565" t="s">
        <v>3443</v>
      </c>
      <c r="B25" s="600" t="s">
        <v>3819</v>
      </c>
      <c r="C25" s="751">
        <v>380</v>
      </c>
      <c r="E25" s="565" t="s">
        <v>3443</v>
      </c>
      <c r="F25" s="565" t="s">
        <v>3819</v>
      </c>
      <c r="G25" s="710">
        <v>832</v>
      </c>
      <c r="I25" s="643"/>
      <c r="J25" s="644">
        <v>97</v>
      </c>
    </row>
    <row r="26" spans="1:10" ht="24.95" customHeight="1" thickBot="1" x14ac:dyDescent="0.25">
      <c r="A26" s="565" t="s">
        <v>3447</v>
      </c>
      <c r="B26" s="600" t="s">
        <v>3448</v>
      </c>
      <c r="C26" s="751">
        <v>0</v>
      </c>
      <c r="E26" s="565" t="s">
        <v>3444</v>
      </c>
      <c r="F26" s="565" t="s">
        <v>3445</v>
      </c>
      <c r="G26" s="709">
        <v>1580</v>
      </c>
      <c r="I26" s="16" t="s">
        <v>3446</v>
      </c>
    </row>
    <row r="27" spans="1:10" ht="24.95" customHeight="1" x14ac:dyDescent="0.2">
      <c r="A27" s="565" t="s">
        <v>3451</v>
      </c>
      <c r="B27" s="600" t="s">
        <v>3452</v>
      </c>
      <c r="C27" s="751">
        <v>0</v>
      </c>
      <c r="E27" s="565" t="s">
        <v>3447</v>
      </c>
      <c r="F27" s="565" t="s">
        <v>3448</v>
      </c>
      <c r="G27" s="709">
        <v>10580</v>
      </c>
      <c r="I27" s="828" t="s">
        <v>2075</v>
      </c>
      <c r="J27" s="634"/>
    </row>
    <row r="28" spans="1:10" ht="24.95" customHeight="1" x14ac:dyDescent="0.2">
      <c r="A28" s="814" t="s">
        <v>3455</v>
      </c>
      <c r="B28" s="820"/>
      <c r="C28" s="758">
        <v>435220.39</v>
      </c>
      <c r="E28" s="565" t="s">
        <v>3449</v>
      </c>
      <c r="F28" s="565" t="s">
        <v>3450</v>
      </c>
      <c r="G28" s="710">
        <v>550</v>
      </c>
      <c r="I28" s="829"/>
      <c r="J28" s="635" t="s">
        <v>2074</v>
      </c>
    </row>
    <row r="29" spans="1:10" ht="24.95" customHeight="1" thickBot="1" x14ac:dyDescent="0.25">
      <c r="A29" s="835"/>
      <c r="B29" s="835"/>
      <c r="C29" s="649"/>
      <c r="E29" s="565" t="s">
        <v>3451</v>
      </c>
      <c r="F29" s="565" t="s">
        <v>3452</v>
      </c>
      <c r="G29" s="709">
        <v>18212</v>
      </c>
      <c r="I29" s="830"/>
      <c r="J29" s="636"/>
    </row>
    <row r="30" spans="1:10" ht="24.95" customHeight="1" thickBot="1" x14ac:dyDescent="0.25">
      <c r="A30" s="565" t="s">
        <v>3456</v>
      </c>
      <c r="B30" s="748"/>
      <c r="C30" s="565" t="s">
        <v>3455</v>
      </c>
      <c r="E30" s="567" t="s">
        <v>3455</v>
      </c>
      <c r="F30" s="645"/>
      <c r="G30" s="492">
        <v>111663</v>
      </c>
      <c r="I30" s="638" t="s">
        <v>2077</v>
      </c>
      <c r="J30" s="639">
        <v>2</v>
      </c>
    </row>
    <row r="31" spans="1:10" ht="24.95" customHeight="1" thickBot="1" x14ac:dyDescent="0.25">
      <c r="A31" s="567" t="s">
        <v>3457</v>
      </c>
      <c r="B31" s="747"/>
      <c r="C31" s="645"/>
      <c r="E31" s="835"/>
      <c r="F31" s="835"/>
      <c r="G31" s="835"/>
      <c r="I31" s="640" t="s">
        <v>33</v>
      </c>
      <c r="J31" s="641">
        <v>1</v>
      </c>
    </row>
    <row r="32" spans="1:10" ht="24.95" customHeight="1" thickTop="1" thickBot="1" x14ac:dyDescent="0.25">
      <c r="A32" s="699" t="s">
        <v>3391</v>
      </c>
      <c r="B32" s="746"/>
      <c r="C32" s="710">
        <v>258</v>
      </c>
      <c r="E32" s="565" t="s">
        <v>3456</v>
      </c>
      <c r="F32" s="701"/>
      <c r="G32" s="701" t="s">
        <v>3455</v>
      </c>
      <c r="I32" s="643"/>
      <c r="J32" s="644">
        <v>3</v>
      </c>
    </row>
    <row r="33" spans="1:7" ht="24.95" customHeight="1" x14ac:dyDescent="0.2">
      <c r="A33" s="699" t="s">
        <v>3407</v>
      </c>
      <c r="B33" s="746"/>
      <c r="C33" s="709">
        <v>1326</v>
      </c>
      <c r="E33" s="702"/>
      <c r="F33" s="702"/>
      <c r="G33" s="702"/>
    </row>
    <row r="34" spans="1:7" ht="24.95" customHeight="1" x14ac:dyDescent="0.2">
      <c r="A34" s="699" t="s">
        <v>3410</v>
      </c>
      <c r="B34" s="746"/>
      <c r="C34" s="709">
        <v>2073</v>
      </c>
      <c r="E34" s="567" t="s">
        <v>3457</v>
      </c>
      <c r="F34" s="698"/>
      <c r="G34" s="645"/>
    </row>
    <row r="35" spans="1:7" ht="24.95" customHeight="1" x14ac:dyDescent="0.2">
      <c r="A35" s="699" t="s">
        <v>3412</v>
      </c>
      <c r="B35" s="746"/>
      <c r="C35" s="710">
        <v>159</v>
      </c>
      <c r="E35" s="699" t="s">
        <v>3391</v>
      </c>
      <c r="F35" s="700"/>
      <c r="G35" s="709">
        <v>2118</v>
      </c>
    </row>
    <row r="36" spans="1:7" ht="24.95" customHeight="1" x14ac:dyDescent="0.2">
      <c r="A36" s="699" t="s">
        <v>3423</v>
      </c>
      <c r="B36" s="746"/>
      <c r="C36" s="709">
        <v>38767.089999999997</v>
      </c>
      <c r="E36" s="699" t="s">
        <v>3407</v>
      </c>
      <c r="F36" s="700"/>
      <c r="G36" s="710">
        <v>397</v>
      </c>
    </row>
    <row r="37" spans="1:7" ht="24.95" customHeight="1" x14ac:dyDescent="0.2">
      <c r="A37" s="567" t="s">
        <v>3458</v>
      </c>
      <c r="B37" s="747"/>
      <c r="C37" s="492">
        <v>42583.09</v>
      </c>
      <c r="E37" s="699" t="s">
        <v>3410</v>
      </c>
      <c r="F37" s="700"/>
      <c r="G37" s="710">
        <v>857</v>
      </c>
    </row>
    <row r="38" spans="1:7" ht="24.95" customHeight="1" x14ac:dyDescent="0.2">
      <c r="A38" s="567" t="s">
        <v>3459</v>
      </c>
      <c r="B38" s="747"/>
      <c r="C38" s="645"/>
      <c r="E38" s="699" t="s">
        <v>3412</v>
      </c>
      <c r="F38" s="700"/>
      <c r="G38" s="710">
        <v>763</v>
      </c>
    </row>
    <row r="39" spans="1:7" ht="24.95" customHeight="1" x14ac:dyDescent="0.2">
      <c r="A39" s="699" t="s">
        <v>3423</v>
      </c>
      <c r="B39" s="746"/>
      <c r="C39" s="709">
        <v>10972</v>
      </c>
      <c r="E39" s="699" t="s">
        <v>3423</v>
      </c>
      <c r="F39" s="700"/>
      <c r="G39" s="709">
        <v>26107.23</v>
      </c>
    </row>
    <row r="40" spans="1:7" ht="24.95" customHeight="1" x14ac:dyDescent="0.2">
      <c r="A40" s="567" t="s">
        <v>3460</v>
      </c>
      <c r="B40" s="747"/>
      <c r="C40" s="492">
        <v>10972</v>
      </c>
      <c r="E40" s="699" t="s">
        <v>3437</v>
      </c>
      <c r="F40" s="700"/>
      <c r="G40" s="710">
        <v>83</v>
      </c>
    </row>
    <row r="41" spans="1:7" ht="24.95" customHeight="1" x14ac:dyDescent="0.2">
      <c r="A41" s="567" t="s">
        <v>3466</v>
      </c>
      <c r="B41" s="747"/>
      <c r="C41" s="645"/>
      <c r="E41" s="567" t="s">
        <v>3458</v>
      </c>
      <c r="F41" s="698"/>
      <c r="G41" s="492">
        <v>30325.23</v>
      </c>
    </row>
    <row r="42" spans="1:7" ht="24.95" customHeight="1" x14ac:dyDescent="0.2">
      <c r="A42" s="699" t="s">
        <v>3389</v>
      </c>
      <c r="B42" s="746"/>
      <c r="C42" s="709">
        <v>4320</v>
      </c>
      <c r="E42" s="567" t="s">
        <v>3459</v>
      </c>
      <c r="F42" s="698"/>
      <c r="G42" s="645"/>
    </row>
    <row r="43" spans="1:7" ht="24.95" customHeight="1" x14ac:dyDescent="0.2">
      <c r="A43" s="699" t="s">
        <v>3418</v>
      </c>
      <c r="B43" s="746"/>
      <c r="C43" s="709">
        <v>1206</v>
      </c>
      <c r="E43" s="699" t="s">
        <v>3391</v>
      </c>
      <c r="F43" s="700"/>
      <c r="G43" s="710">
        <v>855</v>
      </c>
    </row>
    <row r="44" spans="1:7" ht="24.95" customHeight="1" x14ac:dyDescent="0.2">
      <c r="A44" s="567" t="s">
        <v>3468</v>
      </c>
      <c r="B44" s="747"/>
      <c r="C44" s="492">
        <v>5526</v>
      </c>
      <c r="E44" s="699" t="s">
        <v>3416</v>
      </c>
      <c r="F44" s="700"/>
      <c r="G44" s="709">
        <v>8533</v>
      </c>
    </row>
    <row r="45" spans="1:7" ht="24.95" customHeight="1" x14ac:dyDescent="0.2">
      <c r="A45" s="567" t="s">
        <v>3469</v>
      </c>
      <c r="B45" s="747"/>
      <c r="C45" s="645"/>
      <c r="E45" s="699" t="s">
        <v>3420</v>
      </c>
      <c r="F45" s="700"/>
      <c r="G45" s="709">
        <v>7272</v>
      </c>
    </row>
    <row r="46" spans="1:7" ht="24.95" customHeight="1" x14ac:dyDescent="0.2">
      <c r="A46" s="699" t="s">
        <v>3389</v>
      </c>
      <c r="B46" s="746"/>
      <c r="C46" s="709">
        <v>62652</v>
      </c>
      <c r="E46" s="699" t="s">
        <v>3423</v>
      </c>
      <c r="F46" s="700"/>
      <c r="G46" s="709">
        <v>7341.47</v>
      </c>
    </row>
    <row r="47" spans="1:7" ht="24.95" customHeight="1" x14ac:dyDescent="0.2">
      <c r="A47" s="699" t="s">
        <v>3464</v>
      </c>
      <c r="B47" s="746"/>
      <c r="C47" s="710">
        <v>96</v>
      </c>
      <c r="E47" s="699" t="s">
        <v>3437</v>
      </c>
      <c r="F47" s="700"/>
      <c r="G47" s="710">
        <v>835</v>
      </c>
    </row>
    <row r="48" spans="1:7" ht="24.95" customHeight="1" x14ac:dyDescent="0.2">
      <c r="A48" s="567" t="s">
        <v>3471</v>
      </c>
      <c r="B48" s="747"/>
      <c r="C48" s="492">
        <v>62748</v>
      </c>
      <c r="E48" s="699" t="s">
        <v>3444</v>
      </c>
      <c r="F48" s="700"/>
      <c r="G48" s="709">
        <v>1580</v>
      </c>
    </row>
    <row r="49" spans="1:7" ht="24.95" customHeight="1" x14ac:dyDescent="0.2">
      <c r="A49" s="567" t="s">
        <v>49</v>
      </c>
      <c r="B49" s="747"/>
      <c r="C49" s="645"/>
      <c r="E49" s="567" t="s">
        <v>3460</v>
      </c>
      <c r="F49" s="698"/>
      <c r="G49" s="492">
        <v>26416.47</v>
      </c>
    </row>
    <row r="50" spans="1:7" ht="24.95" customHeight="1" x14ac:dyDescent="0.2">
      <c r="A50" s="699" t="s">
        <v>3423</v>
      </c>
      <c r="B50" s="746"/>
      <c r="C50" s="710">
        <v>105</v>
      </c>
      <c r="E50" s="567" t="s">
        <v>49</v>
      </c>
      <c r="F50" s="698"/>
      <c r="G50" s="645"/>
    </row>
    <row r="51" spans="1:7" ht="24.95" customHeight="1" x14ac:dyDescent="0.2">
      <c r="A51" s="567" t="s">
        <v>3467</v>
      </c>
      <c r="B51" s="747"/>
      <c r="C51" s="495">
        <v>105</v>
      </c>
      <c r="E51" s="699" t="s">
        <v>3423</v>
      </c>
      <c r="F51" s="700"/>
      <c r="G51" s="710">
        <v>40</v>
      </c>
    </row>
    <row r="52" spans="1:7" ht="24.95" customHeight="1" x14ac:dyDescent="0.2">
      <c r="A52" s="567" t="s">
        <v>2059</v>
      </c>
      <c r="B52" s="747"/>
      <c r="C52" s="645"/>
      <c r="E52" s="567" t="s">
        <v>3467</v>
      </c>
      <c r="F52" s="698"/>
      <c r="G52" s="495">
        <v>40</v>
      </c>
    </row>
    <row r="53" spans="1:7" ht="24.95" customHeight="1" x14ac:dyDescent="0.2">
      <c r="A53" s="699" t="s">
        <v>3427</v>
      </c>
      <c r="B53" s="746"/>
      <c r="C53" s="709">
        <v>27933.93</v>
      </c>
      <c r="E53" s="567" t="s">
        <v>2059</v>
      </c>
      <c r="F53" s="698"/>
      <c r="G53" s="645"/>
    </row>
    <row r="54" spans="1:7" ht="24.95" customHeight="1" x14ac:dyDescent="0.2">
      <c r="A54" s="567" t="s">
        <v>3470</v>
      </c>
      <c r="B54" s="747"/>
      <c r="C54" s="492">
        <v>27933.93</v>
      </c>
      <c r="E54" s="699" t="s">
        <v>3427</v>
      </c>
      <c r="F54" s="700"/>
      <c r="G54" s="716">
        <v>-323.5</v>
      </c>
    </row>
    <row r="55" spans="1:7" ht="24.95" customHeight="1" x14ac:dyDescent="0.2">
      <c r="A55" s="702"/>
      <c r="B55" s="702"/>
      <c r="C55" s="702"/>
      <c r="E55" s="567" t="s">
        <v>3470</v>
      </c>
      <c r="F55" s="698"/>
      <c r="G55" s="717">
        <v>-323.5</v>
      </c>
    </row>
    <row r="56" spans="1:7" ht="24.95" customHeight="1" x14ac:dyDescent="0.2">
      <c r="A56" s="567" t="s">
        <v>3474</v>
      </c>
      <c r="B56" s="747"/>
      <c r="C56" s="707"/>
      <c r="E56" s="567" t="s">
        <v>2060</v>
      </c>
      <c r="F56" s="698"/>
      <c r="G56" s="645"/>
    </row>
    <row r="57" spans="1:7" ht="24.95" customHeight="1" x14ac:dyDescent="0.2">
      <c r="A57" s="699" t="s">
        <v>3443</v>
      </c>
      <c r="B57" s="746"/>
      <c r="C57" s="710">
        <v>286</v>
      </c>
      <c r="E57" s="699" t="s">
        <v>3435</v>
      </c>
      <c r="F57" s="700"/>
      <c r="G57" s="710">
        <v>718</v>
      </c>
    </row>
    <row r="58" spans="1:7" ht="24.95" customHeight="1" x14ac:dyDescent="0.2">
      <c r="A58" s="567" t="s">
        <v>3475</v>
      </c>
      <c r="B58" s="747"/>
      <c r="C58" s="495">
        <v>286</v>
      </c>
      <c r="E58" s="567" t="s">
        <v>3472</v>
      </c>
      <c r="F58" s="698"/>
      <c r="G58" s="495">
        <v>718</v>
      </c>
    </row>
    <row r="59" spans="1:7" ht="24.95" customHeight="1" x14ac:dyDescent="0.2">
      <c r="A59" s="567" t="s">
        <v>2062</v>
      </c>
      <c r="B59" s="747"/>
      <c r="C59" s="645"/>
      <c r="E59" s="567" t="s">
        <v>2061</v>
      </c>
      <c r="F59" s="698"/>
      <c r="G59" s="645"/>
    </row>
    <row r="60" spans="1:7" ht="24.95" customHeight="1" x14ac:dyDescent="0.2">
      <c r="A60" s="699" t="s">
        <v>3443</v>
      </c>
      <c r="B60" s="746"/>
      <c r="C60" s="710">
        <v>94</v>
      </c>
      <c r="E60" s="699" t="s">
        <v>3434</v>
      </c>
      <c r="F60" s="700"/>
      <c r="G60" s="709">
        <v>2004</v>
      </c>
    </row>
    <row r="61" spans="1:7" ht="24.95" customHeight="1" x14ac:dyDescent="0.2">
      <c r="A61" s="567" t="s">
        <v>3479</v>
      </c>
      <c r="B61" s="747"/>
      <c r="C61" s="495">
        <v>94</v>
      </c>
      <c r="E61" s="567" t="s">
        <v>3473</v>
      </c>
      <c r="F61" s="698"/>
      <c r="G61" s="492">
        <v>2004</v>
      </c>
    </row>
    <row r="62" spans="1:7" ht="24.95" customHeight="1" x14ac:dyDescent="0.2">
      <c r="A62" s="567" t="s">
        <v>2064</v>
      </c>
      <c r="B62" s="747"/>
      <c r="C62" s="707"/>
      <c r="E62" s="567" t="s">
        <v>3474</v>
      </c>
      <c r="F62" s="698"/>
      <c r="G62" s="707"/>
    </row>
    <row r="63" spans="1:7" ht="24.95" customHeight="1" x14ac:dyDescent="0.2">
      <c r="A63" s="699" t="s">
        <v>3421</v>
      </c>
      <c r="B63" s="746"/>
      <c r="C63" s="710">
        <v>364</v>
      </c>
      <c r="E63" s="699" t="s">
        <v>3443</v>
      </c>
      <c r="F63" s="700"/>
      <c r="G63" s="710">
        <v>556</v>
      </c>
    </row>
    <row r="64" spans="1:7" ht="24.95" customHeight="1" x14ac:dyDescent="0.2">
      <c r="A64" s="699" t="s">
        <v>3442</v>
      </c>
      <c r="B64" s="746"/>
      <c r="C64" s="710">
        <v>552</v>
      </c>
      <c r="E64" s="567" t="s">
        <v>3475</v>
      </c>
      <c r="F64" s="698"/>
      <c r="G64" s="495">
        <v>556</v>
      </c>
    </row>
    <row r="65" spans="1:7" ht="24.95" customHeight="1" x14ac:dyDescent="0.2">
      <c r="A65" s="567" t="s">
        <v>3476</v>
      </c>
      <c r="B65" s="747"/>
      <c r="C65" s="495">
        <v>916</v>
      </c>
      <c r="E65" s="567" t="s">
        <v>2062</v>
      </c>
      <c r="F65" s="698"/>
      <c r="G65" s="645"/>
    </row>
    <row r="66" spans="1:7" ht="24.95" customHeight="1" x14ac:dyDescent="0.2">
      <c r="A66" s="567" t="s">
        <v>2066</v>
      </c>
      <c r="B66" s="747"/>
      <c r="C66" s="707"/>
      <c r="E66" s="699" t="s">
        <v>3443</v>
      </c>
      <c r="F66" s="700"/>
      <c r="G66" s="710">
        <v>276</v>
      </c>
    </row>
    <row r="67" spans="1:7" ht="24.95" customHeight="1" x14ac:dyDescent="0.2">
      <c r="A67" s="699" t="s">
        <v>3439</v>
      </c>
      <c r="B67" s="746"/>
      <c r="C67" s="710">
        <v>247</v>
      </c>
      <c r="E67" s="567" t="s">
        <v>3479</v>
      </c>
      <c r="F67" s="698"/>
      <c r="G67" s="495">
        <v>276</v>
      </c>
    </row>
    <row r="68" spans="1:7" ht="24.95" customHeight="1" x14ac:dyDescent="0.2">
      <c r="A68" s="567" t="s">
        <v>3477</v>
      </c>
      <c r="B68" s="747"/>
      <c r="C68" s="495">
        <v>247</v>
      </c>
      <c r="E68" s="702"/>
      <c r="F68" s="702"/>
      <c r="G68" s="702"/>
    </row>
    <row r="69" spans="1:7" ht="24.95" customHeight="1" x14ac:dyDescent="0.2">
      <c r="A69" s="567" t="s">
        <v>3484</v>
      </c>
      <c r="B69" s="747"/>
      <c r="C69" s="645"/>
      <c r="E69" s="567" t="s">
        <v>2064</v>
      </c>
      <c r="F69" s="698"/>
      <c r="G69" s="707"/>
    </row>
    <row r="70" spans="1:7" ht="24.95" customHeight="1" x14ac:dyDescent="0.2">
      <c r="A70" s="699" t="s">
        <v>3389</v>
      </c>
      <c r="B70" s="746"/>
      <c r="C70" s="709">
        <v>5911</v>
      </c>
      <c r="E70" s="699" t="s">
        <v>3442</v>
      </c>
      <c r="F70" s="700"/>
      <c r="G70" s="709">
        <v>1829</v>
      </c>
    </row>
    <row r="71" spans="1:7" ht="24.95" customHeight="1" x14ac:dyDescent="0.2">
      <c r="A71" s="699" t="s">
        <v>4071</v>
      </c>
      <c r="B71" s="746"/>
      <c r="C71" s="710">
        <v>31</v>
      </c>
      <c r="E71" s="567" t="s">
        <v>3476</v>
      </c>
      <c r="F71" s="698"/>
      <c r="G71" s="492">
        <v>1829</v>
      </c>
    </row>
    <row r="72" spans="1:7" ht="24.95" customHeight="1" x14ac:dyDescent="0.2">
      <c r="A72" s="699" t="s">
        <v>3418</v>
      </c>
      <c r="B72" s="746"/>
      <c r="C72" s="710">
        <v>670</v>
      </c>
      <c r="E72" s="567" t="s">
        <v>2066</v>
      </c>
      <c r="F72" s="698"/>
      <c r="G72" s="707"/>
    </row>
    <row r="73" spans="1:7" ht="24.95" customHeight="1" x14ac:dyDescent="0.2">
      <c r="A73" s="567" t="s">
        <v>3487</v>
      </c>
      <c r="B73" s="747"/>
      <c r="C73" s="492">
        <v>6612</v>
      </c>
      <c r="E73" s="699" t="s">
        <v>4073</v>
      </c>
      <c r="F73" s="700"/>
      <c r="G73" s="710">
        <v>713</v>
      </c>
    </row>
    <row r="74" spans="1:7" ht="24.95" customHeight="1" x14ac:dyDescent="0.2">
      <c r="A74" s="567" t="s">
        <v>3489</v>
      </c>
      <c r="B74" s="747"/>
      <c r="C74" s="645"/>
      <c r="E74" s="699" t="s">
        <v>3439</v>
      </c>
      <c r="F74" s="700"/>
      <c r="G74" s="710">
        <v>771</v>
      </c>
    </row>
    <row r="75" spans="1:7" ht="24.95" customHeight="1" x14ac:dyDescent="0.2">
      <c r="A75" s="699" t="s">
        <v>3389</v>
      </c>
      <c r="B75" s="746"/>
      <c r="C75" s="710">
        <v>472</v>
      </c>
      <c r="E75" s="567" t="s">
        <v>3477</v>
      </c>
      <c r="F75" s="698"/>
      <c r="G75" s="492">
        <v>1484</v>
      </c>
    </row>
    <row r="76" spans="1:7" ht="24.95" customHeight="1" x14ac:dyDescent="0.2">
      <c r="A76" s="699" t="s">
        <v>3464</v>
      </c>
      <c r="B76" s="746"/>
      <c r="C76" s="710">
        <v>96</v>
      </c>
      <c r="E76" s="567" t="s">
        <v>2068</v>
      </c>
      <c r="F76" s="698"/>
      <c r="G76" s="645"/>
    </row>
    <row r="77" spans="1:7" ht="24.95" customHeight="1" x14ac:dyDescent="0.2">
      <c r="A77" s="567" t="s">
        <v>3492</v>
      </c>
      <c r="B77" s="747"/>
      <c r="C77" s="495">
        <v>568</v>
      </c>
      <c r="E77" s="699" t="s">
        <v>3431</v>
      </c>
      <c r="F77" s="700"/>
      <c r="G77" s="716">
        <v>-139.19999999999999</v>
      </c>
    </row>
    <row r="78" spans="1:7" ht="24.95" customHeight="1" x14ac:dyDescent="0.2">
      <c r="A78" s="567" t="s">
        <v>3493</v>
      </c>
      <c r="B78" s="747"/>
      <c r="C78" s="645"/>
      <c r="E78" s="567" t="s">
        <v>3480</v>
      </c>
      <c r="F78" s="698"/>
      <c r="G78" s="717">
        <v>-139.19999999999999</v>
      </c>
    </row>
    <row r="79" spans="1:7" ht="24.95" customHeight="1" x14ac:dyDescent="0.2">
      <c r="A79" s="699" t="s">
        <v>3389</v>
      </c>
      <c r="B79" s="746"/>
      <c r="C79" s="710">
        <v>336</v>
      </c>
      <c r="E79" s="567" t="s">
        <v>3481</v>
      </c>
      <c r="F79" s="698"/>
      <c r="G79" s="645"/>
    </row>
    <row r="80" spans="1:7" ht="24.95" customHeight="1" x14ac:dyDescent="0.2">
      <c r="A80" s="699" t="s">
        <v>3418</v>
      </c>
      <c r="B80" s="746"/>
      <c r="C80" s="710">
        <v>67</v>
      </c>
      <c r="E80" s="699" t="s">
        <v>3398</v>
      </c>
      <c r="F80" s="700"/>
      <c r="G80" s="709">
        <v>2328</v>
      </c>
    </row>
    <row r="81" spans="1:7" ht="24.95" customHeight="1" x14ac:dyDescent="0.2">
      <c r="A81" s="567" t="s">
        <v>3495</v>
      </c>
      <c r="B81" s="747"/>
      <c r="C81" s="495">
        <v>403</v>
      </c>
      <c r="E81" s="699" t="s">
        <v>4080</v>
      </c>
      <c r="F81" s="700"/>
      <c r="G81" s="710">
        <v>550</v>
      </c>
    </row>
    <row r="82" spans="1:7" ht="24.95" customHeight="1" x14ac:dyDescent="0.2">
      <c r="A82" s="567" t="s">
        <v>3499</v>
      </c>
      <c r="B82" s="747"/>
      <c r="C82" s="707"/>
      <c r="E82" s="699" t="s">
        <v>3449</v>
      </c>
      <c r="F82" s="700"/>
      <c r="G82" s="710">
        <v>550</v>
      </c>
    </row>
    <row r="83" spans="1:7" ht="24.95" customHeight="1" x14ac:dyDescent="0.2">
      <c r="A83" s="699" t="s">
        <v>3497</v>
      </c>
      <c r="B83" s="746"/>
      <c r="C83" s="709">
        <v>7285</v>
      </c>
      <c r="E83" s="567" t="s">
        <v>3482</v>
      </c>
      <c r="F83" s="698"/>
      <c r="G83" s="492">
        <v>3428</v>
      </c>
    </row>
    <row r="84" spans="1:7" ht="24.95" customHeight="1" x14ac:dyDescent="0.2">
      <c r="A84" s="567" t="s">
        <v>3500</v>
      </c>
      <c r="B84" s="747"/>
      <c r="C84" s="492">
        <v>7285</v>
      </c>
      <c r="E84" s="567" t="s">
        <v>3486</v>
      </c>
      <c r="F84" s="698"/>
      <c r="G84" s="645"/>
    </row>
    <row r="85" spans="1:7" ht="24.95" customHeight="1" x14ac:dyDescent="0.2">
      <c r="A85" s="702"/>
      <c r="B85" s="702"/>
      <c r="C85" s="702"/>
      <c r="E85" s="699" t="s">
        <v>3405</v>
      </c>
      <c r="F85" s="700"/>
      <c r="G85" s="710">
        <v>823</v>
      </c>
    </row>
    <row r="86" spans="1:7" ht="24.95" customHeight="1" x14ac:dyDescent="0.2">
      <c r="A86" s="567" t="s">
        <v>3502</v>
      </c>
      <c r="B86" s="747"/>
      <c r="C86" s="645"/>
      <c r="E86" s="567" t="s">
        <v>3488</v>
      </c>
      <c r="F86" s="698"/>
      <c r="G86" s="495">
        <v>823</v>
      </c>
    </row>
    <row r="87" spans="1:7" ht="24.95" customHeight="1" x14ac:dyDescent="0.2">
      <c r="A87" s="699" t="s">
        <v>3385</v>
      </c>
      <c r="B87" s="746"/>
      <c r="C87" s="710">
        <v>400</v>
      </c>
      <c r="E87" s="567" t="s">
        <v>4081</v>
      </c>
      <c r="F87" s="698"/>
      <c r="G87" s="707"/>
    </row>
    <row r="88" spans="1:7" ht="24.95" customHeight="1" x14ac:dyDescent="0.2">
      <c r="A88" s="699" t="s">
        <v>3389</v>
      </c>
      <c r="B88" s="746"/>
      <c r="C88" s="710">
        <v>210</v>
      </c>
      <c r="E88" s="699" t="s">
        <v>4078</v>
      </c>
      <c r="F88" s="700"/>
      <c r="G88" s="710">
        <v>400</v>
      </c>
    </row>
    <row r="89" spans="1:7" ht="24.95" customHeight="1" x14ac:dyDescent="0.2">
      <c r="A89" s="567" t="s">
        <v>3504</v>
      </c>
      <c r="B89" s="747"/>
      <c r="C89" s="495">
        <v>610</v>
      </c>
      <c r="E89" s="567" t="s">
        <v>4082</v>
      </c>
      <c r="F89" s="698"/>
      <c r="G89" s="495">
        <v>400</v>
      </c>
    </row>
    <row r="90" spans="1:7" ht="24.95" customHeight="1" x14ac:dyDescent="0.2">
      <c r="A90" s="567" t="s">
        <v>4074</v>
      </c>
      <c r="B90" s="747"/>
      <c r="C90" s="645"/>
      <c r="E90" s="567" t="s">
        <v>2069</v>
      </c>
      <c r="F90" s="698"/>
      <c r="G90" s="645"/>
    </row>
    <row r="91" spans="1:7" ht="24.95" customHeight="1" x14ac:dyDescent="0.2">
      <c r="A91" s="699" t="s">
        <v>4067</v>
      </c>
      <c r="B91" s="746"/>
      <c r="C91" s="709">
        <v>8906.25</v>
      </c>
      <c r="E91" s="699" t="s">
        <v>3429</v>
      </c>
      <c r="F91" s="700"/>
      <c r="G91" s="710">
        <v>182</v>
      </c>
    </row>
    <row r="92" spans="1:7" ht="24.95" customHeight="1" x14ac:dyDescent="0.2">
      <c r="A92" s="699" t="s">
        <v>3385</v>
      </c>
      <c r="B92" s="746"/>
      <c r="C92" s="709">
        <v>22400</v>
      </c>
      <c r="E92" s="567" t="s">
        <v>3494</v>
      </c>
      <c r="F92" s="698"/>
      <c r="G92" s="495">
        <v>182</v>
      </c>
    </row>
    <row r="93" spans="1:7" ht="24.95" customHeight="1" x14ac:dyDescent="0.2">
      <c r="A93" s="699" t="s">
        <v>3389</v>
      </c>
      <c r="B93" s="746"/>
      <c r="C93" s="709">
        <v>132336</v>
      </c>
      <c r="E93" s="567" t="s">
        <v>2070</v>
      </c>
      <c r="F93" s="698"/>
      <c r="G93" s="645"/>
    </row>
    <row r="94" spans="1:7" ht="24.95" customHeight="1" x14ac:dyDescent="0.2">
      <c r="A94" s="699" t="s">
        <v>4071</v>
      </c>
      <c r="B94" s="746"/>
      <c r="C94" s="710">
        <v>308</v>
      </c>
      <c r="E94" s="699" t="s">
        <v>3394</v>
      </c>
      <c r="F94" s="700"/>
      <c r="G94" s="710">
        <v>242</v>
      </c>
    </row>
    <row r="95" spans="1:7" ht="24.95" customHeight="1" x14ac:dyDescent="0.2">
      <c r="A95" s="567" t="s">
        <v>4075</v>
      </c>
      <c r="B95" s="747"/>
      <c r="C95" s="492">
        <v>163950.25</v>
      </c>
      <c r="E95" s="699" t="s">
        <v>3416</v>
      </c>
      <c r="F95" s="700"/>
      <c r="G95" s="709">
        <v>4958</v>
      </c>
    </row>
    <row r="96" spans="1:7" ht="24.95" customHeight="1" x14ac:dyDescent="0.2">
      <c r="A96" s="567" t="s">
        <v>2068</v>
      </c>
      <c r="B96" s="747"/>
      <c r="C96" s="645"/>
      <c r="E96" s="699" t="s">
        <v>3442</v>
      </c>
      <c r="F96" s="700"/>
      <c r="G96" s="710">
        <v>591</v>
      </c>
    </row>
    <row r="97" spans="1:7" ht="24.95" customHeight="1" x14ac:dyDescent="0.2">
      <c r="A97" s="699" t="s">
        <v>3431</v>
      </c>
      <c r="B97" s="746"/>
      <c r="C97" s="709">
        <v>8214</v>
      </c>
      <c r="E97" s="699" t="s">
        <v>3451</v>
      </c>
      <c r="F97" s="700"/>
      <c r="G97" s="709">
        <v>18212</v>
      </c>
    </row>
    <row r="98" spans="1:7" ht="24.95" customHeight="1" x14ac:dyDescent="0.2">
      <c r="A98" s="567" t="s">
        <v>3480</v>
      </c>
      <c r="B98" s="747"/>
      <c r="C98" s="492">
        <v>8214</v>
      </c>
      <c r="E98" s="567" t="s">
        <v>3501</v>
      </c>
      <c r="F98" s="698"/>
      <c r="G98" s="492">
        <v>24003</v>
      </c>
    </row>
    <row r="99" spans="1:7" ht="24.95" customHeight="1" x14ac:dyDescent="0.2">
      <c r="A99" s="567" t="s">
        <v>2069</v>
      </c>
      <c r="B99" s="747"/>
      <c r="C99" s="645"/>
      <c r="E99" s="702"/>
      <c r="F99" s="702"/>
      <c r="G99" s="702"/>
    </row>
    <row r="100" spans="1:7" ht="24.95" customHeight="1" x14ac:dyDescent="0.2">
      <c r="A100" s="699" t="s">
        <v>3429</v>
      </c>
      <c r="B100" s="746"/>
      <c r="C100" s="709">
        <v>8116</v>
      </c>
      <c r="E100" s="567" t="s">
        <v>2071</v>
      </c>
      <c r="F100" s="698"/>
      <c r="G100" s="645"/>
    </row>
    <row r="101" spans="1:7" ht="24.95" customHeight="1" x14ac:dyDescent="0.2">
      <c r="A101" s="567" t="s">
        <v>3494</v>
      </c>
      <c r="B101" s="747"/>
      <c r="C101" s="492">
        <v>8116</v>
      </c>
      <c r="E101" s="699" t="s">
        <v>3436</v>
      </c>
      <c r="F101" s="700"/>
      <c r="G101" s="718">
        <v>2697</v>
      </c>
    </row>
    <row r="102" spans="1:7" ht="24.95" customHeight="1" x14ac:dyDescent="0.2">
      <c r="A102" s="567" t="s">
        <v>3507</v>
      </c>
      <c r="B102" s="747"/>
      <c r="C102" s="645"/>
      <c r="E102" s="567" t="s">
        <v>3503</v>
      </c>
      <c r="F102" s="698"/>
      <c r="G102" s="504">
        <v>2697</v>
      </c>
    </row>
    <row r="103" spans="1:7" ht="24.95" customHeight="1" x14ac:dyDescent="0.2">
      <c r="A103" s="699" t="s">
        <v>3392</v>
      </c>
      <c r="B103" s="746"/>
      <c r="C103" s="710">
        <v>777.32</v>
      </c>
      <c r="E103" s="567" t="s">
        <v>3512</v>
      </c>
      <c r="F103" s="698"/>
      <c r="G103" s="707"/>
    </row>
    <row r="104" spans="1:7" ht="24.95" customHeight="1" x14ac:dyDescent="0.2">
      <c r="A104" s="567" t="s">
        <v>3508</v>
      </c>
      <c r="B104" s="747"/>
      <c r="C104" s="495">
        <v>777.32</v>
      </c>
      <c r="E104" s="699" t="s">
        <v>3440</v>
      </c>
      <c r="F104" s="700"/>
      <c r="G104" s="718">
        <v>3352</v>
      </c>
    </row>
    <row r="105" spans="1:7" ht="24.95" customHeight="1" x14ac:dyDescent="0.2">
      <c r="A105" s="567" t="s">
        <v>2070</v>
      </c>
      <c r="B105" s="747"/>
      <c r="C105" s="645"/>
      <c r="E105" s="567" t="s">
        <v>3513</v>
      </c>
      <c r="F105" s="698"/>
      <c r="G105" s="504">
        <v>3352</v>
      </c>
    </row>
    <row r="106" spans="1:7" ht="24.95" customHeight="1" x14ac:dyDescent="0.2">
      <c r="A106" s="699" t="s">
        <v>3442</v>
      </c>
      <c r="B106" s="746"/>
      <c r="C106" s="709">
        <v>10581</v>
      </c>
      <c r="E106" s="567" t="s">
        <v>2072</v>
      </c>
      <c r="F106" s="698"/>
      <c r="G106" s="645"/>
    </row>
    <row r="107" spans="1:7" ht="24.95" customHeight="1" x14ac:dyDescent="0.2">
      <c r="A107" s="699" t="s">
        <v>3451</v>
      </c>
      <c r="B107" s="746"/>
      <c r="C107" s="710">
        <v>0</v>
      </c>
      <c r="E107" s="699" t="s">
        <v>3440</v>
      </c>
      <c r="F107" s="700"/>
      <c r="G107" s="756">
        <v>66</v>
      </c>
    </row>
    <row r="108" spans="1:7" ht="24.95" customHeight="1" x14ac:dyDescent="0.2">
      <c r="A108" s="567" t="s">
        <v>3501</v>
      </c>
      <c r="B108" s="747"/>
      <c r="C108" s="492">
        <v>10581</v>
      </c>
      <c r="E108" s="699" t="s">
        <v>3439</v>
      </c>
      <c r="F108" s="700"/>
      <c r="G108" s="756">
        <v>198</v>
      </c>
    </row>
    <row r="109" spans="1:7" ht="24.95" customHeight="1" x14ac:dyDescent="0.2">
      <c r="A109" s="567" t="s">
        <v>3509</v>
      </c>
      <c r="B109" s="747"/>
      <c r="C109" s="645"/>
      <c r="E109" s="699" t="s">
        <v>3447</v>
      </c>
      <c r="F109" s="700"/>
      <c r="G109" s="718">
        <v>10580</v>
      </c>
    </row>
    <row r="110" spans="1:7" ht="24.95" customHeight="1" x14ac:dyDescent="0.2">
      <c r="A110" s="699" t="s">
        <v>3497</v>
      </c>
      <c r="B110" s="746"/>
      <c r="C110" s="709">
        <v>13356</v>
      </c>
      <c r="E110" s="567" t="s">
        <v>3505</v>
      </c>
      <c r="F110" s="698"/>
      <c r="G110" s="504">
        <v>10844</v>
      </c>
    </row>
    <row r="111" spans="1:7" ht="24.95" customHeight="1" x14ac:dyDescent="0.2">
      <c r="A111" s="567" t="s">
        <v>3510</v>
      </c>
      <c r="B111" s="747"/>
      <c r="C111" s="492">
        <v>13356</v>
      </c>
      <c r="E111" s="567" t="s">
        <v>33</v>
      </c>
      <c r="F111" s="698"/>
      <c r="G111" s="645"/>
    </row>
    <row r="112" spans="1:7" ht="24.95" customHeight="1" x14ac:dyDescent="0.2">
      <c r="A112" s="567" t="s">
        <v>4076</v>
      </c>
      <c r="B112" s="747"/>
      <c r="C112" s="645"/>
      <c r="E112" s="699" t="s">
        <v>3391</v>
      </c>
      <c r="F112" s="700"/>
      <c r="G112" s="718">
        <v>2748</v>
      </c>
    </row>
    <row r="113" spans="1:7" ht="24.95" customHeight="1" x14ac:dyDescent="0.2">
      <c r="A113" s="699" t="s">
        <v>3497</v>
      </c>
      <c r="B113" s="746"/>
      <c r="C113" s="709">
        <v>31725</v>
      </c>
      <c r="E113" s="567" t="s">
        <v>3506</v>
      </c>
      <c r="F113" s="698"/>
      <c r="G113" s="504">
        <v>2748</v>
      </c>
    </row>
    <row r="114" spans="1:7" ht="24.95" customHeight="1" x14ac:dyDescent="0.2">
      <c r="A114" s="567" t="s">
        <v>4077</v>
      </c>
      <c r="B114" s="747"/>
      <c r="C114" s="492">
        <v>31725</v>
      </c>
      <c r="E114" s="567" t="s">
        <v>3455</v>
      </c>
      <c r="F114" s="698"/>
      <c r="G114" s="508">
        <v>111663</v>
      </c>
    </row>
    <row r="115" spans="1:7" ht="24.95" customHeight="1" x14ac:dyDescent="0.2">
      <c r="A115" s="567" t="s">
        <v>2077</v>
      </c>
      <c r="B115" s="747"/>
      <c r="C115" s="645"/>
    </row>
    <row r="116" spans="1:7" ht="24.95" customHeight="1" x14ac:dyDescent="0.2">
      <c r="A116" s="699" t="s">
        <v>3409</v>
      </c>
      <c r="B116" s="746"/>
      <c r="C116" s="710">
        <v>971</v>
      </c>
    </row>
    <row r="117" spans="1:7" ht="24.95" customHeight="1" x14ac:dyDescent="0.2">
      <c r="A117" s="567" t="s">
        <v>3511</v>
      </c>
      <c r="B117" s="747"/>
      <c r="C117" s="495">
        <v>971</v>
      </c>
    </row>
    <row r="118" spans="1:7" ht="24.95" customHeight="1" x14ac:dyDescent="0.2">
      <c r="A118" s="567" t="s">
        <v>3512</v>
      </c>
      <c r="B118" s="747"/>
      <c r="C118" s="707"/>
    </row>
    <row r="119" spans="1:7" ht="24.95" customHeight="1" x14ac:dyDescent="0.2">
      <c r="A119" s="699" t="s">
        <v>3438</v>
      </c>
      <c r="B119" s="746"/>
      <c r="C119" s="709">
        <v>20222.900000000001</v>
      </c>
    </row>
    <row r="120" spans="1:7" ht="24.95" customHeight="1" x14ac:dyDescent="0.2">
      <c r="A120" s="702"/>
      <c r="B120" s="702"/>
      <c r="C120" s="702"/>
    </row>
    <row r="121" spans="1:7" ht="24.95" customHeight="1" x14ac:dyDescent="0.2">
      <c r="A121" s="699" t="s">
        <v>3440</v>
      </c>
      <c r="B121" s="746"/>
      <c r="C121" s="709">
        <v>2468.9</v>
      </c>
    </row>
    <row r="122" spans="1:7" ht="24.95" customHeight="1" x14ac:dyDescent="0.2">
      <c r="A122" s="567" t="s">
        <v>3513</v>
      </c>
      <c r="B122" s="747"/>
      <c r="C122" s="492">
        <v>22691.8</v>
      </c>
    </row>
    <row r="123" spans="1:7" ht="24.95" customHeight="1" x14ac:dyDescent="0.2">
      <c r="A123" s="567" t="s">
        <v>2072</v>
      </c>
      <c r="B123" s="747"/>
      <c r="C123" s="645"/>
    </row>
    <row r="124" spans="1:7" ht="24.95" customHeight="1" x14ac:dyDescent="0.2">
      <c r="A124" s="699" t="s">
        <v>4073</v>
      </c>
      <c r="B124" s="746"/>
      <c r="C124" s="710">
        <v>189</v>
      </c>
    </row>
    <row r="125" spans="1:7" ht="24.95" customHeight="1" x14ac:dyDescent="0.2">
      <c r="A125" s="699" t="s">
        <v>3439</v>
      </c>
      <c r="B125" s="746"/>
      <c r="C125" s="709">
        <v>7760</v>
      </c>
    </row>
    <row r="126" spans="1:7" ht="24.95" customHeight="1" x14ac:dyDescent="0.2">
      <c r="A126" s="699" t="s">
        <v>3447</v>
      </c>
      <c r="B126" s="746"/>
      <c r="C126" s="710">
        <v>0</v>
      </c>
    </row>
    <row r="127" spans="1:7" ht="24.95" customHeight="1" x14ac:dyDescent="0.2">
      <c r="A127" s="567" t="s">
        <v>3505</v>
      </c>
      <c r="B127" s="747"/>
      <c r="C127" s="492">
        <v>7949</v>
      </c>
    </row>
    <row r="128" spans="1:7" ht="24.95" customHeight="1" x14ac:dyDescent="0.2">
      <c r="A128" s="567" t="s">
        <v>3455</v>
      </c>
      <c r="B128" s="747"/>
      <c r="C128" s="492">
        <v>435220.39</v>
      </c>
    </row>
  </sheetData>
  <mergeCells count="4">
    <mergeCell ref="E31:G31"/>
    <mergeCell ref="A29:B29"/>
    <mergeCell ref="A28:B28"/>
    <mergeCell ref="I27:I2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2A40-C5CD-43AB-8B5B-0EC1A6BB3531}">
  <sheetPr>
    <pageSetUpPr fitToPage="1"/>
  </sheetPr>
  <dimension ref="A1:Q64"/>
  <sheetViews>
    <sheetView workbookViewId="0">
      <selection activeCell="A3" sqref="A3"/>
    </sheetView>
  </sheetViews>
  <sheetFormatPr defaultColWidth="8.85546875" defaultRowHeight="12.75" x14ac:dyDescent="0.2"/>
  <cols>
    <col min="1" max="1" width="32.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2" customWidth="1"/>
    <col min="15" max="15" width="15.7109375" customWidth="1"/>
  </cols>
  <sheetData>
    <row r="1" spans="1:17" ht="85.5" customHeight="1" thickBot="1" x14ac:dyDescent="0.25">
      <c r="A1" s="775"/>
      <c r="B1" s="775"/>
      <c r="C1" s="775"/>
      <c r="D1" s="775"/>
      <c r="E1" s="775"/>
      <c r="F1" s="775"/>
      <c r="G1" s="775"/>
      <c r="H1" s="775"/>
      <c r="I1" s="775"/>
      <c r="J1" s="775"/>
      <c r="K1" s="775"/>
      <c r="L1" s="775"/>
      <c r="M1" s="776"/>
    </row>
    <row r="2" spans="1:17" ht="16.5" thickBot="1" x14ac:dyDescent="0.3">
      <c r="A2" s="32">
        <v>45689</v>
      </c>
      <c r="B2" s="33"/>
      <c r="C2" s="33"/>
      <c r="D2" s="33"/>
      <c r="E2" s="33"/>
      <c r="F2" s="33"/>
      <c r="G2" s="33"/>
      <c r="H2" s="33"/>
      <c r="I2" s="33"/>
      <c r="J2" s="33"/>
      <c r="K2" s="33"/>
      <c r="L2" s="33"/>
      <c r="M2" s="34" t="s">
        <v>234</v>
      </c>
      <c r="O2" s="16"/>
    </row>
    <row r="3" spans="1:17" ht="16.5" thickBot="1" x14ac:dyDescent="0.25">
      <c r="A3" s="35"/>
      <c r="B3" s="777" t="s">
        <v>235</v>
      </c>
      <c r="C3" s="777"/>
      <c r="D3" s="778"/>
      <c r="E3" s="777" t="s">
        <v>135</v>
      </c>
      <c r="F3" s="777"/>
      <c r="G3" s="778"/>
      <c r="H3" s="777" t="s">
        <v>236</v>
      </c>
      <c r="I3" s="777"/>
      <c r="J3" s="778"/>
      <c r="K3" s="777" t="s">
        <v>136</v>
      </c>
      <c r="L3" s="777"/>
      <c r="M3" s="779"/>
      <c r="Q3" s="361"/>
    </row>
    <row r="4" spans="1:17"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7" ht="15" x14ac:dyDescent="0.2">
      <c r="A5" s="40" t="s">
        <v>42</v>
      </c>
      <c r="B5" s="208"/>
      <c r="C5" s="208"/>
      <c r="D5" s="107"/>
      <c r="E5" s="214">
        <v>4</v>
      </c>
      <c r="F5" s="214">
        <v>4</v>
      </c>
      <c r="G5" s="4">
        <v>324433.30000000005</v>
      </c>
      <c r="H5" s="221">
        <f>SUM(B5+'Jan Report '!H5)</f>
        <v>7</v>
      </c>
      <c r="I5" s="221">
        <f>SUM(C5+'Jan Report '!I5)</f>
        <v>7</v>
      </c>
      <c r="J5" s="272">
        <f>SUM(D5+'Jan Report '!J5)</f>
        <v>496362.72000000003</v>
      </c>
      <c r="K5" s="214">
        <f>SUM(E5+'Jan Report '!K5)</f>
        <v>16</v>
      </c>
      <c r="L5" s="214">
        <f>SUM(F5+'Jan Report '!L5)</f>
        <v>16</v>
      </c>
      <c r="M5" s="275">
        <f>SUM(G5+'Jan Report '!M5)</f>
        <v>1316500.2200000002</v>
      </c>
      <c r="O5" s="312"/>
    </row>
    <row r="6" spans="1:17" ht="15" x14ac:dyDescent="0.2">
      <c r="A6" s="41" t="s">
        <v>41</v>
      </c>
      <c r="B6" s="208"/>
      <c r="C6" s="208"/>
      <c r="D6" s="107"/>
      <c r="E6" s="216">
        <v>6</v>
      </c>
      <c r="F6" s="216">
        <v>6</v>
      </c>
      <c r="G6" s="4">
        <v>619666.76000000013</v>
      </c>
      <c r="H6" s="211">
        <f>SUM(B6+'Jan Report '!H6)</f>
        <v>60</v>
      </c>
      <c r="I6" s="211">
        <f>SUM(C6+'Jan Report '!I6)</f>
        <v>60</v>
      </c>
      <c r="J6" s="273">
        <f>SUM(D6+'Jan Report '!J6)</f>
        <v>7705127.5700000003</v>
      </c>
      <c r="K6" s="216">
        <f>SUM(E6+'Jan Report '!K6)</f>
        <v>50</v>
      </c>
      <c r="L6" s="216">
        <f>SUM(F6+'Jan Report '!L6)</f>
        <v>50</v>
      </c>
      <c r="M6" s="276">
        <f>SUM(G6+'Jan Report '!M6)</f>
        <v>6426623.9499999993</v>
      </c>
    </row>
    <row r="7" spans="1:17" ht="15" x14ac:dyDescent="0.2">
      <c r="A7" s="41" t="s">
        <v>5</v>
      </c>
      <c r="B7" s="209"/>
      <c r="C7" s="211"/>
      <c r="D7" s="107"/>
      <c r="E7" s="216">
        <v>0</v>
      </c>
      <c r="F7" s="216">
        <v>0</v>
      </c>
      <c r="G7" s="4">
        <v>0</v>
      </c>
      <c r="H7" s="211">
        <f>SUM(B7+'Jan Report '!H7)</f>
        <v>3</v>
      </c>
      <c r="I7" s="211">
        <f>SUM(C7+'Jan Report '!I7)</f>
        <v>6</v>
      </c>
      <c r="J7" s="273">
        <f>SUM(D7+'Jan Report '!J7)</f>
        <v>421465.7</v>
      </c>
      <c r="K7" s="216">
        <f>SUM(E7+'Jan Report '!K7)</f>
        <v>1</v>
      </c>
      <c r="L7" s="216">
        <f>SUM(F7+'Jan Report '!L7)</f>
        <v>2</v>
      </c>
      <c r="M7" s="276">
        <f>SUM(G7+'Jan Report '!M7)</f>
        <v>99285.440000000002</v>
      </c>
    </row>
    <row r="8" spans="1:17" ht="15" x14ac:dyDescent="0.2">
      <c r="A8" s="41" t="s">
        <v>39</v>
      </c>
      <c r="B8" s="209"/>
      <c r="C8" s="211"/>
      <c r="D8" s="107"/>
      <c r="E8" s="216">
        <v>0</v>
      </c>
      <c r="F8" s="216">
        <v>0</v>
      </c>
      <c r="G8" s="4">
        <v>0</v>
      </c>
      <c r="H8" s="211">
        <f>SUM(B8+'Jan Report '!H8)</f>
        <v>19</v>
      </c>
      <c r="I8" s="211">
        <f>SUM(C8+'Jan Report '!I8)</f>
        <v>200</v>
      </c>
      <c r="J8" s="273">
        <f>SUM(D8+'Jan Report '!J8)</f>
        <v>17537766.740000002</v>
      </c>
      <c r="K8" s="216">
        <f>SUM(E8+'Jan Report '!K8)</f>
        <v>5</v>
      </c>
      <c r="L8" s="216">
        <f>SUM(F8+'Jan Report '!L8)</f>
        <v>63</v>
      </c>
      <c r="M8" s="276">
        <f>SUM(G8+'Jan Report '!M8)</f>
        <v>2531965.6800000002</v>
      </c>
    </row>
    <row r="9" spans="1:17" ht="15" x14ac:dyDescent="0.2">
      <c r="A9" s="41" t="s">
        <v>40</v>
      </c>
      <c r="B9" s="209"/>
      <c r="C9" s="211"/>
      <c r="D9" s="107"/>
      <c r="E9" s="216">
        <v>0</v>
      </c>
      <c r="F9" s="216">
        <v>0</v>
      </c>
      <c r="G9" s="4">
        <v>0</v>
      </c>
      <c r="H9" s="211">
        <f>SUM(B9+'Jan Report '!H9)</f>
        <v>2</v>
      </c>
      <c r="I9" s="211">
        <f>SUM(C9+'Jan Report '!I9)</f>
        <v>27</v>
      </c>
      <c r="J9" s="273">
        <f>SUM(D9+'Jan Report '!J9)</f>
        <v>1669573.2000000002</v>
      </c>
      <c r="K9" s="216">
        <f>SUM(E9+'Jan Report '!K9)</f>
        <v>1</v>
      </c>
      <c r="L9" s="216">
        <f>SUM(F9+'Jan Report '!L9)</f>
        <v>4</v>
      </c>
      <c r="M9" s="276">
        <f>SUM(G9+'Jan Report '!M9)</f>
        <v>807724.8</v>
      </c>
      <c r="O9" s="16"/>
    </row>
    <row r="10" spans="1:17" ht="15" x14ac:dyDescent="0.2">
      <c r="A10" s="41" t="s">
        <v>43</v>
      </c>
      <c r="B10" s="209"/>
      <c r="C10" s="211"/>
      <c r="D10" s="107"/>
      <c r="E10" s="216">
        <v>0</v>
      </c>
      <c r="F10" s="215">
        <v>0</v>
      </c>
      <c r="G10" s="4">
        <v>0</v>
      </c>
      <c r="H10" s="211">
        <f>SUM(B10+'Jan Report '!H10)</f>
        <v>6</v>
      </c>
      <c r="I10" s="211">
        <f>SUM(C10+'Jan Report '!I10)</f>
        <v>6</v>
      </c>
      <c r="J10" s="273">
        <f>SUM(D10+'Jan Report '!J10)</f>
        <v>487574</v>
      </c>
      <c r="K10" s="216">
        <f>SUM(E10+'Jan Report '!K10)</f>
        <v>11</v>
      </c>
      <c r="L10" s="216">
        <f>SUM(F10+'Jan Report '!L10)</f>
        <v>11</v>
      </c>
      <c r="M10" s="276">
        <f>SUM(G10+'Jan Report '!M10)</f>
        <v>567074.73999999987</v>
      </c>
    </row>
    <row r="11" spans="1:17" ht="15" x14ac:dyDescent="0.2">
      <c r="A11" s="41" t="s">
        <v>37</v>
      </c>
      <c r="B11" s="209"/>
      <c r="C11" s="211"/>
      <c r="D11" s="107"/>
      <c r="E11" s="216">
        <v>0</v>
      </c>
      <c r="F11" s="215">
        <v>0</v>
      </c>
      <c r="G11" s="5">
        <v>0</v>
      </c>
      <c r="H11" s="211">
        <f>SUM(B11+'Jan Report '!H11)</f>
        <v>6</v>
      </c>
      <c r="I11" s="211">
        <f>SUM(C11+'Jan Report '!I11)</f>
        <v>6</v>
      </c>
      <c r="J11" s="273">
        <f>SUM(D11+'Jan Report '!J11)</f>
        <v>489518</v>
      </c>
      <c r="K11" s="216">
        <f>SUM(E11+'Jan Report '!K11)</f>
        <v>4</v>
      </c>
      <c r="L11" s="216">
        <f>SUM(F11+'Jan Report '!L11)</f>
        <v>4</v>
      </c>
      <c r="M11" s="276">
        <f>SUM(G11+'Jan Report '!M11)</f>
        <v>365712</v>
      </c>
    </row>
    <row r="12" spans="1:17" ht="15" x14ac:dyDescent="0.2">
      <c r="A12" s="41" t="s">
        <v>38</v>
      </c>
      <c r="B12" s="209"/>
      <c r="C12" s="211"/>
      <c r="D12" s="107"/>
      <c r="E12" s="216">
        <v>0</v>
      </c>
      <c r="F12" s="218">
        <v>0</v>
      </c>
      <c r="G12" s="5">
        <v>0</v>
      </c>
      <c r="H12" s="211">
        <f>SUM(B12+'Jan Report '!H12)</f>
        <v>30</v>
      </c>
      <c r="I12" s="211">
        <f>SUM(C12+'Jan Report '!I12)</f>
        <v>30</v>
      </c>
      <c r="J12" s="273">
        <f>SUM(D12+'Jan Report '!J12)</f>
        <v>2876358.4899999998</v>
      </c>
      <c r="K12" s="216">
        <f>SUM(E12+'Jan Report '!K12)</f>
        <v>3</v>
      </c>
      <c r="L12" s="216">
        <f>SUM(F12+'Jan Report '!L12)</f>
        <v>3</v>
      </c>
      <c r="M12" s="276">
        <f>SUM(G12+'Jan Report '!M12)</f>
        <v>172033.2</v>
      </c>
    </row>
    <row r="13" spans="1:17" ht="15" x14ac:dyDescent="0.2">
      <c r="A13" s="42" t="s">
        <v>6</v>
      </c>
      <c r="B13" s="211"/>
      <c r="C13" s="211"/>
      <c r="D13" s="109"/>
      <c r="E13" s="216">
        <v>2</v>
      </c>
      <c r="F13" s="215">
        <v>2</v>
      </c>
      <c r="G13" s="4">
        <v>21073.8</v>
      </c>
      <c r="H13" s="211">
        <f>SUM(B13+'Jan Report '!H13)</f>
        <v>12</v>
      </c>
      <c r="I13" s="211">
        <f>SUM(C13+'Jan Report '!I13)</f>
        <v>12</v>
      </c>
      <c r="J13" s="273">
        <f>SUM(D13+'Jan Report '!J13)</f>
        <v>116330.49</v>
      </c>
      <c r="K13" s="216">
        <f>SUM(E13+'Jan Report '!K13)</f>
        <v>16</v>
      </c>
      <c r="L13" s="216">
        <f>SUM(F13+'Jan Report '!L13)</f>
        <v>16</v>
      </c>
      <c r="M13" s="276">
        <f>SUM(G13+'Jan Report '!M13)</f>
        <v>300737.50999999995</v>
      </c>
    </row>
    <row r="14" spans="1:17" ht="15" x14ac:dyDescent="0.2">
      <c r="A14" s="41" t="s">
        <v>7</v>
      </c>
      <c r="B14" s="211"/>
      <c r="C14" s="211"/>
      <c r="D14" s="109"/>
      <c r="E14" s="216">
        <v>0</v>
      </c>
      <c r="F14" s="215">
        <v>0</v>
      </c>
      <c r="G14" s="5">
        <v>0</v>
      </c>
      <c r="H14" s="211">
        <f>SUM(B14+'Jan Report '!H14)</f>
        <v>1</v>
      </c>
      <c r="I14" s="211">
        <f>SUM(C14+'Jan Report '!I14)</f>
        <v>1</v>
      </c>
      <c r="J14" s="273">
        <f>SUM(D14+'Jan Report '!J14)</f>
        <v>23500</v>
      </c>
      <c r="K14" s="216">
        <f>SUM(E14+'Jan Report '!K14)</f>
        <v>0</v>
      </c>
      <c r="L14" s="216">
        <f>SUM(F14+'Jan Report '!L14)</f>
        <v>0</v>
      </c>
      <c r="M14" s="276">
        <f>SUM(G14+'Jan Report '!M14)</f>
        <v>0</v>
      </c>
    </row>
    <row r="15" spans="1:17" ht="15" x14ac:dyDescent="0.2">
      <c r="A15" s="41" t="s">
        <v>8</v>
      </c>
      <c r="B15" s="209"/>
      <c r="C15" s="209"/>
      <c r="D15" s="109"/>
      <c r="E15" s="216">
        <v>3</v>
      </c>
      <c r="F15" s="215">
        <v>3</v>
      </c>
      <c r="G15" s="5">
        <v>175340.7</v>
      </c>
      <c r="H15" s="211">
        <f>SUM(B15+'Jan Report '!H15)</f>
        <v>12</v>
      </c>
      <c r="I15" s="211">
        <f>SUM(C15+'Jan Report '!I15)</f>
        <v>12</v>
      </c>
      <c r="J15" s="273">
        <f>SUM(D15+'Jan Report '!J15)</f>
        <v>16515567.51</v>
      </c>
      <c r="K15" s="216">
        <f>SUM(E15+'Jan Report '!K15)</f>
        <v>19</v>
      </c>
      <c r="L15" s="216">
        <f>SUM(F15+'Jan Report '!L15)</f>
        <v>19</v>
      </c>
      <c r="M15" s="276">
        <f>SUM(G15+'Jan Report '!M15)</f>
        <v>15255956.93</v>
      </c>
    </row>
    <row r="16" spans="1:17" ht="15" x14ac:dyDescent="0.2">
      <c r="A16" s="41" t="s">
        <v>9</v>
      </c>
      <c r="B16" s="209"/>
      <c r="C16" s="209"/>
      <c r="D16" s="109"/>
      <c r="E16" s="216">
        <v>0</v>
      </c>
      <c r="F16" s="215">
        <v>0</v>
      </c>
      <c r="G16" s="6">
        <v>0</v>
      </c>
      <c r="H16" s="211">
        <f>SUM(B16+'Jan Report '!H16)</f>
        <v>0</v>
      </c>
      <c r="I16" s="211">
        <f>SUM(C16+'Jan Report '!I16)</f>
        <v>0</v>
      </c>
      <c r="J16" s="273">
        <f>SUM(D16+'Jan Report '!J16)</f>
        <v>0</v>
      </c>
      <c r="K16" s="216">
        <f>SUM(E16+'Jan Report '!K16)</f>
        <v>0</v>
      </c>
      <c r="L16" s="216">
        <f>SUM(F16+'Jan Report '!L16)</f>
        <v>0</v>
      </c>
      <c r="M16" s="276">
        <f>SUM(G16+'Jan Report '!M16)</f>
        <v>0</v>
      </c>
    </row>
    <row r="17" spans="1:15" ht="15" x14ac:dyDescent="0.2">
      <c r="A17" s="41" t="s">
        <v>10</v>
      </c>
      <c r="B17" s="209"/>
      <c r="C17" s="209"/>
      <c r="D17" s="109"/>
      <c r="E17" s="216">
        <v>0</v>
      </c>
      <c r="F17" s="215">
        <v>0</v>
      </c>
      <c r="G17" s="6">
        <v>0</v>
      </c>
      <c r="H17" s="211">
        <f>SUM(B17+'Jan Report '!H17)</f>
        <v>0</v>
      </c>
      <c r="I17" s="211">
        <f>SUM(C17+'Jan Report '!I17)</f>
        <v>0</v>
      </c>
      <c r="J17" s="273">
        <f>SUM(D17+'Jan Report '!J17)</f>
        <v>0</v>
      </c>
      <c r="K17" s="216">
        <f>SUM(E17+'Jan Report '!K17)</f>
        <v>0</v>
      </c>
      <c r="L17" s="216">
        <f>SUM(F17+'Jan Report '!L17)</f>
        <v>0</v>
      </c>
      <c r="M17" s="276">
        <f>SUM(G17+'Jan Report '!M17)</f>
        <v>0</v>
      </c>
    </row>
    <row r="18" spans="1:15" ht="15.75" thickBot="1" x14ac:dyDescent="0.25">
      <c r="A18" s="43" t="s">
        <v>11</v>
      </c>
      <c r="B18" s="209"/>
      <c r="C18" s="209"/>
      <c r="D18" s="109"/>
      <c r="E18" s="216">
        <v>0</v>
      </c>
      <c r="F18" s="215">
        <v>0</v>
      </c>
      <c r="G18" s="6">
        <v>0</v>
      </c>
      <c r="H18" s="222">
        <f>SUM(B18+'Jan Report '!H18)</f>
        <v>0</v>
      </c>
      <c r="I18" s="222">
        <f>SUM(C18+'Jan Report '!I18)</f>
        <v>0</v>
      </c>
      <c r="J18" s="274">
        <f>SUM(D18+'Jan Report '!J18)</f>
        <v>0</v>
      </c>
      <c r="K18" s="219">
        <f>SUM(E18+'Jan Report '!K18)</f>
        <v>0</v>
      </c>
      <c r="L18" s="219">
        <f>SUM(F18+'Jan Report '!L18)</f>
        <v>0</v>
      </c>
      <c r="M18" s="277">
        <f>SUM(G18+'Jan Report '!M18)</f>
        <v>0</v>
      </c>
    </row>
    <row r="19" spans="1:15" ht="16.5" thickBot="1" x14ac:dyDescent="0.3">
      <c r="A19" s="44" t="s">
        <v>12</v>
      </c>
      <c r="B19" s="213">
        <f>SUM(B5:B18)</f>
        <v>0</v>
      </c>
      <c r="C19" s="213">
        <f t="shared" ref="C19:M19" si="0">SUM(C5:C18)</f>
        <v>0</v>
      </c>
      <c r="D19" s="76">
        <f t="shared" si="0"/>
        <v>0</v>
      </c>
      <c r="E19" s="220">
        <f t="shared" si="0"/>
        <v>15</v>
      </c>
      <c r="F19" s="220">
        <f t="shared" si="0"/>
        <v>15</v>
      </c>
      <c r="G19" s="78">
        <f t="shared" si="0"/>
        <v>1140514.5600000003</v>
      </c>
      <c r="H19" s="213">
        <f t="shared" si="0"/>
        <v>158</v>
      </c>
      <c r="I19" s="213">
        <f t="shared" si="0"/>
        <v>367</v>
      </c>
      <c r="J19" s="76">
        <f t="shared" si="0"/>
        <v>48339144.420000002</v>
      </c>
      <c r="K19" s="220">
        <f t="shared" si="0"/>
        <v>126</v>
      </c>
      <c r="L19" s="220">
        <f t="shared" si="0"/>
        <v>188</v>
      </c>
      <c r="M19" s="288">
        <f t="shared" si="0"/>
        <v>27843614.469999999</v>
      </c>
      <c r="N19" s="16"/>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c r="D22" s="141"/>
      <c r="E22" s="125"/>
      <c r="F22" s="227">
        <v>25</v>
      </c>
      <c r="G22" s="128">
        <v>649086.80000000005</v>
      </c>
      <c r="H22" s="123"/>
      <c r="I22" s="223">
        <f>SUM(C22+'Jan Report '!I22)</f>
        <v>768</v>
      </c>
      <c r="J22" s="278">
        <f>SUM(D22+'Jan Report '!J22)</f>
        <v>18709469.369999997</v>
      </c>
      <c r="K22" s="232"/>
      <c r="L22" s="259">
        <f>SUM(F22+'Jan Report '!L22)</f>
        <v>376</v>
      </c>
      <c r="M22" s="328">
        <f>SUM(G22+'Jan Report '!M22)</f>
        <v>10768612.530000001</v>
      </c>
      <c r="O22" s="16"/>
    </row>
    <row r="23" spans="1:15" ht="15" x14ac:dyDescent="0.2">
      <c r="A23" s="50" t="s">
        <v>13</v>
      </c>
      <c r="B23" s="121"/>
      <c r="C23" s="224"/>
      <c r="D23" s="142"/>
      <c r="E23" s="126"/>
      <c r="F23" s="228">
        <v>9</v>
      </c>
      <c r="G23" s="9">
        <v>701461</v>
      </c>
      <c r="H23" s="121"/>
      <c r="I23" s="224">
        <f>SUM(C23+'Jan Report '!I23)</f>
        <v>198</v>
      </c>
      <c r="J23" s="279">
        <f>SUM(D23+'Jan Report '!J23)</f>
        <v>75196346.219999999</v>
      </c>
      <c r="K23" s="234"/>
      <c r="L23" s="260">
        <f>SUM(F23+'Jan Report '!L23)</f>
        <v>139</v>
      </c>
      <c r="M23" s="329">
        <f>SUM(G23+'Jan Report '!M23)</f>
        <v>28174410.889999997</v>
      </c>
    </row>
    <row r="24" spans="1:15" ht="15.75" thickBot="1" x14ac:dyDescent="0.25">
      <c r="A24" s="51" t="s">
        <v>47</v>
      </c>
      <c r="B24" s="122"/>
      <c r="C24" s="225"/>
      <c r="D24" s="143"/>
      <c r="E24" s="127"/>
      <c r="F24" s="229">
        <v>3</v>
      </c>
      <c r="G24" s="10">
        <v>22838</v>
      </c>
      <c r="H24" s="124"/>
      <c r="I24" s="231">
        <f>SUM(C24+'Jan Report '!I24)</f>
        <v>22</v>
      </c>
      <c r="J24" s="280">
        <f>SUM(D24+'Jan Report '!J24)</f>
        <v>2038012.02</v>
      </c>
      <c r="K24" s="236"/>
      <c r="L24" s="261">
        <f>SUM(F24+'Jan Report '!L24)</f>
        <v>15</v>
      </c>
      <c r="M24" s="327">
        <f>SUM(G24+'Jan Report '!M24)</f>
        <v>4299831.01</v>
      </c>
    </row>
    <row r="25" spans="1:15" ht="16.5" thickBot="1" x14ac:dyDescent="0.3">
      <c r="A25" s="52" t="s">
        <v>14</v>
      </c>
      <c r="B25" s="119"/>
      <c r="C25" s="226">
        <f>SUM(C22:C24)</f>
        <v>0</v>
      </c>
      <c r="D25" s="79">
        <f>SUM(D22:D24)</f>
        <v>0</v>
      </c>
      <c r="E25" s="116"/>
      <c r="F25" s="230">
        <f>SUM(F22:F24)</f>
        <v>37</v>
      </c>
      <c r="G25" s="80">
        <f>SUM(G22:G24)</f>
        <v>1373385.8</v>
      </c>
      <c r="H25" s="119"/>
      <c r="I25" s="226">
        <f>SUM(I22:I24)</f>
        <v>988</v>
      </c>
      <c r="J25" s="79">
        <f>SUM(J22:J24)</f>
        <v>95943827.609999999</v>
      </c>
      <c r="K25" s="303"/>
      <c r="L25" s="230">
        <f>SUM(L22:L24)</f>
        <v>530</v>
      </c>
      <c r="M25" s="130">
        <f>SUM(M22:M24)</f>
        <v>43242854.43</v>
      </c>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30.75" thickBot="1" x14ac:dyDescent="0.3">
      <c r="A28" s="55" t="s">
        <v>60</v>
      </c>
      <c r="B28" s="113"/>
      <c r="C28" s="114"/>
      <c r="D28" s="91">
        <f>SUM(C5:C12)+C28</f>
        <v>0</v>
      </c>
      <c r="E28" s="116"/>
      <c r="F28" s="115">
        <v>3</v>
      </c>
      <c r="G28" s="87">
        <f>SUM(F5:F12)+F28</f>
        <v>13</v>
      </c>
      <c r="H28" s="112"/>
      <c r="I28" s="111">
        <f>SUM(C28+'Jan Report '!I28)</f>
        <v>4</v>
      </c>
      <c r="J28" s="111">
        <f>SUM(D28+'Jan Report '!J28)</f>
        <v>346</v>
      </c>
      <c r="K28" s="116"/>
      <c r="L28" s="115">
        <f>SUM(F28+'Jan Report '!L28)</f>
        <v>9</v>
      </c>
      <c r="M28" s="115">
        <f>SUM(G28+'Jan Report '!M28)</f>
        <v>162</v>
      </c>
      <c r="O28" s="16"/>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0</v>
      </c>
      <c r="D31" s="79">
        <f>SUM(D19+D25)</f>
        <v>0</v>
      </c>
      <c r="E31" s="289"/>
      <c r="F31" s="115">
        <f>SUM(E19+F25)</f>
        <v>52</v>
      </c>
      <c r="G31" s="80">
        <f>SUM(G19+G25)</f>
        <v>2513900.3600000003</v>
      </c>
      <c r="H31" s="113"/>
      <c r="I31" s="118">
        <f>SUM(H19+I25)</f>
        <v>1146</v>
      </c>
      <c r="J31" s="79">
        <f>SUM(J19+J25)</f>
        <v>144282972.03</v>
      </c>
      <c r="K31" s="133"/>
      <c r="L31" s="115">
        <f>SUM(K19+L25)</f>
        <v>656</v>
      </c>
      <c r="M31" s="81">
        <f>SUM(M19+M25)</f>
        <v>71086468.900000006</v>
      </c>
      <c r="O31" s="16"/>
    </row>
    <row r="32" spans="1:15" ht="15.75" thickBot="1" x14ac:dyDescent="0.25">
      <c r="A32" s="45"/>
      <c r="B32" s="45"/>
      <c r="C32" s="45"/>
      <c r="D32" s="45"/>
      <c r="E32" s="45"/>
      <c r="F32" s="45"/>
      <c r="G32" s="45"/>
      <c r="H32" s="45"/>
      <c r="I32" s="45"/>
      <c r="J32" s="45"/>
      <c r="K32" s="45"/>
      <c r="L32" s="45"/>
      <c r="M32" s="45"/>
    </row>
    <row r="33" spans="1:15" ht="16.5" thickBot="1" x14ac:dyDescent="0.3">
      <c r="A33" s="58" t="s">
        <v>45</v>
      </c>
      <c r="B33" s="654"/>
      <c r="C33" s="654"/>
      <c r="D33" s="655"/>
      <c r="E33" s="45"/>
      <c r="F33" s="45"/>
      <c r="G33" s="326"/>
      <c r="H33" s="45"/>
      <c r="I33" s="45"/>
      <c r="J33" s="45"/>
      <c r="K33" s="45"/>
      <c r="L33" s="45"/>
      <c r="M33" s="45"/>
    </row>
    <row r="34" spans="1:15" ht="16.5" thickBot="1" x14ac:dyDescent="0.3">
      <c r="A34" s="59"/>
      <c r="B34" s="60"/>
      <c r="C34" s="60"/>
      <c r="D34" s="60"/>
      <c r="E34" s="45"/>
      <c r="F34" s="45"/>
      <c r="G34" s="45"/>
      <c r="H34" s="45"/>
      <c r="I34" s="45"/>
      <c r="J34" s="45"/>
      <c r="K34" s="45"/>
      <c r="L34" s="45"/>
      <c r="M34" s="45"/>
    </row>
    <row r="35" spans="1:15" ht="16.5" thickBot="1" x14ac:dyDescent="0.25">
      <c r="A35" s="45"/>
      <c r="B35" s="780" t="s">
        <v>235</v>
      </c>
      <c r="C35" s="777"/>
      <c r="D35" s="778"/>
      <c r="E35" s="777" t="s">
        <v>135</v>
      </c>
      <c r="F35" s="777"/>
      <c r="G35" s="778"/>
      <c r="H35" s="777" t="s">
        <v>236</v>
      </c>
      <c r="I35" s="777"/>
      <c r="J35" s="778"/>
      <c r="K35" s="777" t="s">
        <v>136</v>
      </c>
      <c r="L35" s="777"/>
      <c r="M35" s="779"/>
      <c r="O35" s="16"/>
    </row>
    <row r="36" spans="1:15" ht="15.75" x14ac:dyDescent="0.2">
      <c r="A36" s="61" t="s">
        <v>16</v>
      </c>
      <c r="B36" s="785" t="s">
        <v>2</v>
      </c>
      <c r="C36" s="785"/>
      <c r="D36" s="62" t="s">
        <v>1</v>
      </c>
      <c r="E36" s="785" t="s">
        <v>2</v>
      </c>
      <c r="F36" s="785"/>
      <c r="G36" s="62" t="s">
        <v>1</v>
      </c>
      <c r="H36" s="785" t="s">
        <v>2</v>
      </c>
      <c r="I36" s="785"/>
      <c r="J36" s="62" t="s">
        <v>1</v>
      </c>
      <c r="K36" s="785" t="s">
        <v>2</v>
      </c>
      <c r="L36" s="785"/>
      <c r="M36" s="63" t="s">
        <v>1</v>
      </c>
      <c r="N36" s="308"/>
    </row>
    <row r="37" spans="1:15" ht="15" x14ac:dyDescent="0.2">
      <c r="A37" s="41" t="s">
        <v>19</v>
      </c>
      <c r="B37" s="157"/>
      <c r="C37" s="158">
        <f>C31</f>
        <v>0</v>
      </c>
      <c r="D37" s="73"/>
      <c r="E37" s="149"/>
      <c r="F37" s="290">
        <f>F31</f>
        <v>52</v>
      </c>
      <c r="G37" s="11">
        <v>43680.21</v>
      </c>
      <c r="H37" s="157"/>
      <c r="I37" s="240">
        <f>SUM(C37+'Jan Report '!I37)</f>
        <v>1146</v>
      </c>
      <c r="J37" s="298">
        <f>SUM(D37+'Jan Report '!J37)</f>
        <v>786482.07000000018</v>
      </c>
      <c r="K37" s="99"/>
      <c r="L37" s="255">
        <f>SUM(F37+'Jan Report '!L37)</f>
        <v>656</v>
      </c>
      <c r="M37" s="304">
        <f>SUM(G37+'Jan Report '!M37)</f>
        <v>618283.42000000004</v>
      </c>
    </row>
    <row r="38" spans="1:15" ht="15" x14ac:dyDescent="0.2">
      <c r="A38" s="41" t="s">
        <v>20</v>
      </c>
      <c r="B38" s="161"/>
      <c r="C38" s="264"/>
      <c r="D38" s="73"/>
      <c r="E38" s="149"/>
      <c r="F38" s="94">
        <v>90</v>
      </c>
      <c r="G38" s="12">
        <v>20830.8</v>
      </c>
      <c r="H38" s="157"/>
      <c r="I38" s="240">
        <f>SUM(C38+'Jan Report '!I38)</f>
        <v>911</v>
      </c>
      <c r="J38" s="298">
        <f>SUM(D38+'Jan Report '!J38)</f>
        <v>218243.91999999998</v>
      </c>
      <c r="K38" s="99"/>
      <c r="L38" s="255">
        <f>SUM(F38+'Jan Report '!L38)</f>
        <v>777</v>
      </c>
      <c r="M38" s="304">
        <f>SUM(G38+'Jan Report '!M38)</f>
        <v>190553.59999999998</v>
      </c>
    </row>
    <row r="39" spans="1:15" ht="15" x14ac:dyDescent="0.2">
      <c r="A39" s="41" t="s">
        <v>21</v>
      </c>
      <c r="B39" s="161"/>
      <c r="C39" s="264"/>
      <c r="D39" s="73"/>
      <c r="E39" s="149"/>
      <c r="F39" s="291">
        <v>92</v>
      </c>
      <c r="G39" s="11">
        <v>11650</v>
      </c>
      <c r="H39" s="157"/>
      <c r="I39" s="240">
        <f>SUM(C39+'Jan Report '!I39)</f>
        <v>558</v>
      </c>
      <c r="J39" s="298">
        <f>SUM(D39+'Jan Report '!J39)</f>
        <v>89069</v>
      </c>
      <c r="K39" s="99"/>
      <c r="L39" s="255">
        <f>SUM(F39+'Jan Report '!L39)</f>
        <v>619</v>
      </c>
      <c r="M39" s="304">
        <f>SUM(G39+'Jan Report '!M39)</f>
        <v>106293</v>
      </c>
    </row>
    <row r="40" spans="1:15" ht="15" x14ac:dyDescent="0.2">
      <c r="A40" s="41" t="s">
        <v>22</v>
      </c>
      <c r="B40" s="161"/>
      <c r="C40" s="264"/>
      <c r="D40" s="73"/>
      <c r="E40" s="149"/>
      <c r="F40" s="94">
        <v>100</v>
      </c>
      <c r="G40" s="12">
        <v>9133</v>
      </c>
      <c r="H40" s="157"/>
      <c r="I40" s="240">
        <f>SUM(C40+'Jan Report '!I40)</f>
        <v>817</v>
      </c>
      <c r="J40" s="298">
        <f>SUM(D40+'Jan Report '!J40)</f>
        <v>92189.400000000009</v>
      </c>
      <c r="K40" s="99"/>
      <c r="L40" s="255">
        <f>SUM(F40+'Jan Report '!L40)</f>
        <v>818</v>
      </c>
      <c r="M40" s="304">
        <f>SUM(G40+'Jan Report '!M40)</f>
        <v>99463</v>
      </c>
    </row>
    <row r="41" spans="1:15" ht="15.75" thickBot="1" x14ac:dyDescent="0.25">
      <c r="A41" s="43" t="s">
        <v>49</v>
      </c>
      <c r="B41" s="167"/>
      <c r="C41" s="265"/>
      <c r="D41" s="74"/>
      <c r="E41" s="150"/>
      <c r="F41" s="292">
        <v>6</v>
      </c>
      <c r="G41" s="14">
        <v>133</v>
      </c>
      <c r="H41" s="157"/>
      <c r="I41" s="240">
        <f>SUM(C41+'Jan Report '!I41)</f>
        <v>45</v>
      </c>
      <c r="J41" s="298">
        <f>SUM(D41+'Jan Report '!J41)</f>
        <v>861</v>
      </c>
      <c r="K41" s="172"/>
      <c r="L41" s="255">
        <f>SUM(F41+'Jan Report '!L41)</f>
        <v>45</v>
      </c>
      <c r="M41" s="304">
        <f>SUM(G41+'Jan Report '!M41)</f>
        <v>836</v>
      </c>
    </row>
    <row r="42" spans="1:15" ht="16.5" thickBot="1" x14ac:dyDescent="0.3">
      <c r="A42" s="64" t="s">
        <v>18</v>
      </c>
      <c r="B42" s="159"/>
      <c r="C42" s="169">
        <f>SUM(C37:C41)</f>
        <v>0</v>
      </c>
      <c r="D42" s="82">
        <f>SUM(D37:D41)</f>
        <v>0</v>
      </c>
      <c r="E42" s="151"/>
      <c r="F42" s="246">
        <f>SUM(F37:F41)</f>
        <v>340</v>
      </c>
      <c r="G42" s="83">
        <f>SUM(G37:G41)</f>
        <v>85427.01</v>
      </c>
      <c r="H42" s="159"/>
      <c r="I42" s="251">
        <f>SUM(I37:I41)</f>
        <v>3477</v>
      </c>
      <c r="J42" s="82">
        <f>SUM(J37:J41)</f>
        <v>1186845.3900000001</v>
      </c>
      <c r="K42" s="154"/>
      <c r="L42" s="246">
        <f>SUM(L37:L41)</f>
        <v>2915</v>
      </c>
      <c r="M42" s="174">
        <f>SUM(M37:M41)</f>
        <v>1015429.02</v>
      </c>
    </row>
    <row r="43" spans="1:15" ht="15.75" thickBot="1" x14ac:dyDescent="0.25">
      <c r="A43" s="45"/>
      <c r="B43" s="45"/>
      <c r="C43" s="45"/>
      <c r="D43" s="45"/>
      <c r="E43" s="45"/>
      <c r="F43" s="45"/>
      <c r="G43" s="45"/>
      <c r="H43" s="45"/>
      <c r="I43" s="45"/>
      <c r="J43" s="45"/>
      <c r="K43" s="45"/>
      <c r="L43" s="45"/>
      <c r="M43" s="45"/>
    </row>
    <row r="44" spans="1:15"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5" ht="15" x14ac:dyDescent="0.2">
      <c r="A45" s="40" t="s">
        <v>36</v>
      </c>
      <c r="B45" s="179"/>
      <c r="C45" s="252"/>
      <c r="D45" s="203"/>
      <c r="E45" s="101"/>
      <c r="F45" s="102">
        <v>66</v>
      </c>
      <c r="G45" s="307">
        <v>17346</v>
      </c>
      <c r="H45" s="180"/>
      <c r="I45" s="252">
        <f>SUM(C45+'Jan Report '!I45)</f>
        <v>452</v>
      </c>
      <c r="J45" s="297">
        <f>SUM(D45+'Jan Report '!J45)</f>
        <v>152830</v>
      </c>
      <c r="K45" s="269"/>
      <c r="L45" s="266">
        <f>SUM(F45+'Jan Report '!L45)</f>
        <v>358</v>
      </c>
      <c r="M45" s="305">
        <f>SUM(G45+'Jan Report '!M45)</f>
        <v>92302</v>
      </c>
    </row>
    <row r="46" spans="1:15" ht="15" x14ac:dyDescent="0.2">
      <c r="A46" s="41" t="s">
        <v>35</v>
      </c>
      <c r="B46" s="161"/>
      <c r="C46" s="253"/>
      <c r="D46" s="204"/>
      <c r="E46" s="97"/>
      <c r="F46" s="293">
        <v>21</v>
      </c>
      <c r="G46" s="14">
        <v>37981.929999999993</v>
      </c>
      <c r="H46" s="93"/>
      <c r="I46" s="253">
        <f>SUM(C46+'Jan Report '!I46)</f>
        <v>110</v>
      </c>
      <c r="J46" s="298">
        <f>SUM(D46+'Jan Report '!J46)</f>
        <v>92412.95</v>
      </c>
      <c r="K46" s="270"/>
      <c r="L46" s="267">
        <f>SUM(F46+'Jan Report '!L46)</f>
        <v>136</v>
      </c>
      <c r="M46" s="304">
        <f>SUM(G46+'Jan Report '!M46)</f>
        <v>127671.86</v>
      </c>
    </row>
    <row r="47" spans="1:15" ht="15" x14ac:dyDescent="0.2">
      <c r="A47" s="41" t="s">
        <v>25</v>
      </c>
      <c r="B47" s="161"/>
      <c r="C47" s="253"/>
      <c r="D47" s="204"/>
      <c r="E47" s="97"/>
      <c r="F47" s="293">
        <v>43</v>
      </c>
      <c r="G47" s="14">
        <v>21597</v>
      </c>
      <c r="H47" s="93"/>
      <c r="I47" s="253">
        <f>SUM(C47+'Jan Report '!I47)</f>
        <v>82</v>
      </c>
      <c r="J47" s="298">
        <f>SUM(D47+'Jan Report '!J47)</f>
        <v>42548</v>
      </c>
      <c r="K47" s="270"/>
      <c r="L47" s="267">
        <f>SUM(F47+'Jan Report '!L47)</f>
        <v>371</v>
      </c>
      <c r="M47" s="304">
        <f>SUM(G47+'Jan Report '!M47)</f>
        <v>186693</v>
      </c>
    </row>
    <row r="48" spans="1:15" ht="15" x14ac:dyDescent="0.2">
      <c r="A48" s="41" t="s">
        <v>26</v>
      </c>
      <c r="B48" s="157"/>
      <c r="C48" s="240"/>
      <c r="D48" s="204"/>
      <c r="E48" s="97"/>
      <c r="F48" s="293">
        <v>1</v>
      </c>
      <c r="G48" s="14">
        <v>308</v>
      </c>
      <c r="H48" s="93"/>
      <c r="I48" s="253">
        <f>SUM(C48+'Jan Report '!I48)</f>
        <v>3</v>
      </c>
      <c r="J48" s="298">
        <f>SUM(D48+'Jan Report '!J48)</f>
        <v>884</v>
      </c>
      <c r="K48" s="270"/>
      <c r="L48" s="267">
        <f>SUM(F48+'Jan Report '!L48)</f>
        <v>3</v>
      </c>
      <c r="M48" s="304">
        <f>SUM(G48+'Jan Report '!M48)</f>
        <v>904</v>
      </c>
    </row>
    <row r="49" spans="1:13" ht="15" x14ac:dyDescent="0.2">
      <c r="A49" s="41" t="s">
        <v>27</v>
      </c>
      <c r="B49" s="161"/>
      <c r="C49" s="253"/>
      <c r="D49" s="204"/>
      <c r="E49" s="97"/>
      <c r="F49" s="293">
        <v>2</v>
      </c>
      <c r="G49" s="14">
        <v>519</v>
      </c>
      <c r="H49" s="93"/>
      <c r="I49" s="253">
        <f>SUM(C49+'Jan Report '!I49)</f>
        <v>146</v>
      </c>
      <c r="J49" s="298">
        <f>SUM(E48+'Jan Report '!J49)</f>
        <v>247281.12</v>
      </c>
      <c r="K49" s="270"/>
      <c r="L49" s="267">
        <f>SUM(F49+'Jan Report '!L49)</f>
        <v>143</v>
      </c>
      <c r="M49" s="304">
        <f>SUM(G49+'Jan Report '!M49)</f>
        <v>102695.91</v>
      </c>
    </row>
    <row r="50" spans="1:13" ht="15" x14ac:dyDescent="0.2">
      <c r="A50" s="41" t="s">
        <v>28</v>
      </c>
      <c r="B50" s="161"/>
      <c r="C50" s="253"/>
      <c r="D50" s="449"/>
      <c r="E50" s="97"/>
      <c r="F50" s="293">
        <v>2</v>
      </c>
      <c r="G50" s="14">
        <v>353</v>
      </c>
      <c r="H50" s="93"/>
      <c r="I50" s="253">
        <f>SUM(C50+'Jan Report '!I50)</f>
        <v>26</v>
      </c>
      <c r="J50" s="298">
        <f>SUM(D49+'Jan Report '!J50)</f>
        <v>2635</v>
      </c>
      <c r="K50" s="270"/>
      <c r="L50" s="267">
        <f>SUM(F50+'Jan Report '!L50)</f>
        <v>25</v>
      </c>
      <c r="M50" s="304">
        <f>SUM(G50+'Jan Report '!M50)</f>
        <v>3028</v>
      </c>
    </row>
    <row r="51" spans="1:13" ht="15" x14ac:dyDescent="0.2">
      <c r="A51" s="41" t="s">
        <v>3</v>
      </c>
      <c r="B51" s="161"/>
      <c r="C51" s="253"/>
      <c r="D51" s="204"/>
      <c r="E51" s="97"/>
      <c r="F51" s="293">
        <v>3</v>
      </c>
      <c r="G51" s="14">
        <v>664</v>
      </c>
      <c r="H51" s="93"/>
      <c r="I51" s="253">
        <f>SUM(C51+'Jan Report '!I51)</f>
        <v>22</v>
      </c>
      <c r="J51" s="298">
        <f>SUM(D51+'Jan Report '!J51)</f>
        <v>11322.6</v>
      </c>
      <c r="K51" s="270"/>
      <c r="L51" s="267">
        <f>SUM(F51+'Jan Report '!L51)</f>
        <v>23</v>
      </c>
      <c r="M51" s="304">
        <f>SUM(G51+'Jan Report '!M51)</f>
        <v>4646</v>
      </c>
    </row>
    <row r="52" spans="1:13" ht="15" x14ac:dyDescent="0.2">
      <c r="A52" s="41" t="s">
        <v>29</v>
      </c>
      <c r="B52" s="161"/>
      <c r="C52" s="253"/>
      <c r="D52" s="204"/>
      <c r="E52" s="97"/>
      <c r="F52" s="293">
        <v>15</v>
      </c>
      <c r="G52" s="14">
        <v>3280</v>
      </c>
      <c r="H52" s="93"/>
      <c r="I52" s="253">
        <f>SUM(C52+'Jan Report '!I52)</f>
        <v>114</v>
      </c>
      <c r="J52" s="298">
        <f>SUM(D52+'Jan Report '!J52)</f>
        <v>26457</v>
      </c>
      <c r="K52" s="270"/>
      <c r="L52" s="267">
        <f>SUM(F52+'Jan Report '!L52)</f>
        <v>117</v>
      </c>
      <c r="M52" s="304">
        <f>SUM(G52+'Jan Report '!M52)</f>
        <v>9067</v>
      </c>
    </row>
    <row r="53" spans="1:13" ht="15" x14ac:dyDescent="0.2">
      <c r="A53" s="41" t="s">
        <v>30</v>
      </c>
      <c r="B53" s="157"/>
      <c r="C53" s="253"/>
      <c r="D53" s="204"/>
      <c r="E53" s="97"/>
      <c r="F53" s="293">
        <v>0</v>
      </c>
      <c r="G53" s="14">
        <v>0</v>
      </c>
      <c r="H53" s="93"/>
      <c r="I53" s="253">
        <f>SUM(C53+'Jan Report '!I53)</f>
        <v>0</v>
      </c>
      <c r="J53" s="298">
        <f>SUM(D53+'Jan Report '!J53)</f>
        <v>0</v>
      </c>
      <c r="K53" s="270"/>
      <c r="L53" s="267">
        <f>SUM(F53+'Jan Report '!L53)</f>
        <v>0</v>
      </c>
      <c r="M53" s="304">
        <f>SUM(G53+'Jan Report '!M53)</f>
        <v>0</v>
      </c>
    </row>
    <row r="54" spans="1:13" ht="15" x14ac:dyDescent="0.2">
      <c r="A54" s="41" t="s">
        <v>4</v>
      </c>
      <c r="B54" s="161"/>
      <c r="C54" s="253"/>
      <c r="D54" s="204"/>
      <c r="E54" s="97"/>
      <c r="F54" s="293">
        <v>11</v>
      </c>
      <c r="G54" s="14">
        <v>4211</v>
      </c>
      <c r="H54" s="93"/>
      <c r="I54" s="253">
        <f>SUM(C54+'Jan Report '!I54)</f>
        <v>87</v>
      </c>
      <c r="J54" s="298">
        <f>SUM(D54+'Jan Report '!J54)</f>
        <v>36855</v>
      </c>
      <c r="K54" s="270"/>
      <c r="L54" s="267">
        <f>SUM(F54+'Jan Report '!L54)</f>
        <v>94</v>
      </c>
      <c r="M54" s="304">
        <f>SUM(G54+'Jan Report '!M54)</f>
        <v>26366</v>
      </c>
    </row>
    <row r="55" spans="1:13" ht="15" x14ac:dyDescent="0.2">
      <c r="A55" s="41" t="s">
        <v>31</v>
      </c>
      <c r="B55" s="161"/>
      <c r="C55" s="253"/>
      <c r="D55" s="204"/>
      <c r="E55" s="97"/>
      <c r="F55" s="293">
        <v>2</v>
      </c>
      <c r="G55" s="14">
        <v>140</v>
      </c>
      <c r="H55" s="93"/>
      <c r="I55" s="253">
        <f>SUM(C55+'Jan Report '!I55)</f>
        <v>71</v>
      </c>
      <c r="J55" s="298">
        <f>SUM(D55+'Jan Report '!J55)</f>
        <v>6347</v>
      </c>
      <c r="K55" s="270"/>
      <c r="L55" s="267">
        <f>SUM(F55+'Jan Report '!L55)</f>
        <v>37</v>
      </c>
      <c r="M55" s="304">
        <f>SUM(G55+'Jan Report '!M55)</f>
        <v>3362</v>
      </c>
    </row>
    <row r="56" spans="1:13" ht="15" x14ac:dyDescent="0.2">
      <c r="A56" s="41" t="s">
        <v>32</v>
      </c>
      <c r="B56" s="161"/>
      <c r="C56" s="253"/>
      <c r="D56" s="204"/>
      <c r="E56" s="97"/>
      <c r="F56" s="293">
        <v>8</v>
      </c>
      <c r="G56" s="14">
        <v>2979</v>
      </c>
      <c r="H56" s="93"/>
      <c r="I56" s="253">
        <f>SUM(C56+'Jan Report '!I56)</f>
        <v>35</v>
      </c>
      <c r="J56" s="298">
        <f>SUM(D56+'Jan Report '!J56)</f>
        <v>7336</v>
      </c>
      <c r="K56" s="270"/>
      <c r="L56" s="267">
        <f>SUM(F56+'Jan Report '!L56)</f>
        <v>46</v>
      </c>
      <c r="M56" s="304">
        <f>SUM(G56+'Jan Report '!M56)</f>
        <v>13101</v>
      </c>
    </row>
    <row r="57" spans="1:13" ht="15.75" thickBot="1" x14ac:dyDescent="0.25">
      <c r="A57" s="66" t="s">
        <v>33</v>
      </c>
      <c r="B57" s="167"/>
      <c r="C57" s="254"/>
      <c r="D57" s="205"/>
      <c r="E57" s="182"/>
      <c r="F57" s="196">
        <v>2</v>
      </c>
      <c r="G57" s="183">
        <v>3890</v>
      </c>
      <c r="H57" s="95"/>
      <c r="I57" s="254">
        <f>SUM(C57+'Jan Report '!I57)</f>
        <v>17</v>
      </c>
      <c r="J57" s="299">
        <f>SUM(D57+'Jan Report '!J57)</f>
        <v>48974</v>
      </c>
      <c r="K57" s="271"/>
      <c r="L57" s="268">
        <f>SUM(F57+'Jan Report '!L57)</f>
        <v>22</v>
      </c>
      <c r="M57" s="306">
        <f>SUM(G57+'Jan Report '!M57)</f>
        <v>31789</v>
      </c>
    </row>
    <row r="58" spans="1:13" ht="16.5" thickBot="1" x14ac:dyDescent="0.3">
      <c r="A58" s="67" t="s">
        <v>34</v>
      </c>
      <c r="B58" s="164"/>
      <c r="C58" s="241">
        <f>SUM(C45:C57)</f>
        <v>0</v>
      </c>
      <c r="D58" s="82">
        <f>SUM(D45:D57)</f>
        <v>0</v>
      </c>
      <c r="E58" s="154"/>
      <c r="F58" s="246">
        <f>SUM(F45:F57)</f>
        <v>176</v>
      </c>
      <c r="G58" s="83">
        <f>SUM(G45:G57)</f>
        <v>93268.93</v>
      </c>
      <c r="H58" s="164"/>
      <c r="I58" s="241">
        <f>SUM(I45:I57)</f>
        <v>1165</v>
      </c>
      <c r="J58" s="82">
        <f>SUM(J45:J57)</f>
        <v>675882.67</v>
      </c>
      <c r="K58" s="151"/>
      <c r="L58" s="246">
        <f>SUM(L45:L57)</f>
        <v>1375</v>
      </c>
      <c r="M58" s="256">
        <f>SUM(M45:M57)</f>
        <v>601625.77</v>
      </c>
    </row>
    <row r="59" spans="1:13" ht="15.75" thickBot="1" x14ac:dyDescent="0.25">
      <c r="A59" s="45"/>
      <c r="B59" s="45"/>
      <c r="C59" s="242"/>
      <c r="D59" s="45"/>
      <c r="E59" s="155"/>
      <c r="F59" s="242"/>
      <c r="G59" s="45"/>
      <c r="H59" s="155"/>
      <c r="I59" s="242"/>
      <c r="J59" s="45"/>
      <c r="K59" s="45"/>
      <c r="L59" s="242"/>
      <c r="M59" s="45"/>
    </row>
    <row r="60" spans="1:13" ht="16.5" thickBot="1" x14ac:dyDescent="0.3">
      <c r="A60" s="68" t="s">
        <v>24</v>
      </c>
      <c r="B60" s="162"/>
      <c r="C60" s="243">
        <f>SUM(C42+C58)</f>
        <v>0</v>
      </c>
      <c r="D60" s="83">
        <f>SUM(D42+D58)</f>
        <v>0</v>
      </c>
      <c r="E60" s="156"/>
      <c r="F60" s="250">
        <f>SUM(F42+F58)</f>
        <v>516</v>
      </c>
      <c r="G60" s="85">
        <f>SUM(G42+G58)</f>
        <v>178695.94</v>
      </c>
      <c r="H60" s="166"/>
      <c r="I60" s="243">
        <f>SUM(I42+I58)</f>
        <v>4642</v>
      </c>
      <c r="J60" s="83">
        <f>SUM(J42+J58)</f>
        <v>1862728.06</v>
      </c>
      <c r="K60" s="156"/>
      <c r="L60" s="250">
        <f>SUM(L42+L58)</f>
        <v>4290</v>
      </c>
      <c r="M60" s="86">
        <f>SUM(M42+M58)</f>
        <v>1617054.79</v>
      </c>
    </row>
    <row r="61" spans="1:13" ht="15" x14ac:dyDescent="0.2">
      <c r="A61" s="45"/>
      <c r="B61" s="45"/>
      <c r="C61" s="45"/>
      <c r="D61" s="45"/>
      <c r="E61" s="45"/>
      <c r="F61" s="45"/>
      <c r="G61" s="45"/>
      <c r="H61" s="45"/>
      <c r="I61" s="45"/>
      <c r="J61" s="45"/>
      <c r="K61" s="45"/>
      <c r="L61" s="45"/>
      <c r="M61" s="45"/>
    </row>
    <row r="62" spans="1:13" ht="15" x14ac:dyDescent="0.2">
      <c r="A62" s="69" t="s">
        <v>46</v>
      </c>
      <c r="B62" s="69"/>
      <c r="C62" s="69"/>
      <c r="D62" s="69"/>
      <c r="E62" s="69"/>
      <c r="F62" s="69"/>
      <c r="G62" s="69"/>
      <c r="H62" s="69"/>
      <c r="I62" s="69"/>
      <c r="J62" s="69"/>
      <c r="K62" s="45"/>
      <c r="L62" s="45"/>
      <c r="M62" s="45"/>
    </row>
    <row r="63" spans="1:13" ht="15" x14ac:dyDescent="0.2">
      <c r="A63" s="69"/>
      <c r="B63" s="69"/>
      <c r="C63" s="69"/>
      <c r="D63" s="69"/>
      <c r="E63" s="69"/>
      <c r="F63" s="69"/>
      <c r="G63" s="69"/>
      <c r="H63" s="69"/>
      <c r="I63" s="69"/>
      <c r="J63" s="69"/>
      <c r="K63" s="45"/>
      <c r="L63" s="45"/>
      <c r="M63" s="45"/>
    </row>
    <row r="64" spans="1:13" ht="15" x14ac:dyDescent="0.2">
      <c r="A64" s="69" t="s">
        <v>63</v>
      </c>
      <c r="B64" s="69"/>
      <c r="C64" s="69"/>
      <c r="D64" s="69"/>
      <c r="E64" s="69"/>
      <c r="F64" s="69"/>
      <c r="G64" s="69"/>
      <c r="H64" s="69"/>
      <c r="I64" s="69"/>
      <c r="J64" s="69"/>
      <c r="K64" s="45"/>
      <c r="L64" s="45"/>
      <c r="M64"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9" orientation="portrait" verticalDpi="3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22E4-B35D-43E6-92ED-CBE1B388D907}">
  <sheetPr>
    <pageSetUpPr fitToPage="1"/>
  </sheetPr>
  <dimension ref="A1:S64"/>
  <sheetViews>
    <sheetView workbookViewId="0">
      <selection activeCell="A3" sqref="A3"/>
    </sheetView>
  </sheetViews>
  <sheetFormatPr defaultRowHeight="12.75" x14ac:dyDescent="0.2"/>
  <cols>
    <col min="1" max="1" width="32.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1.42578125" customWidth="1"/>
    <col min="15" max="15" width="15.7109375" customWidth="1"/>
    <col min="16" max="16" width="16.7109375" customWidth="1"/>
  </cols>
  <sheetData>
    <row r="1" spans="1:19" ht="96.6" customHeight="1" thickBot="1" x14ac:dyDescent="0.25">
      <c r="A1" s="775"/>
      <c r="B1" s="775"/>
      <c r="C1" s="775"/>
      <c r="D1" s="775"/>
      <c r="E1" s="775"/>
      <c r="F1" s="775"/>
      <c r="G1" s="775"/>
      <c r="H1" s="775"/>
      <c r="I1" s="775"/>
      <c r="J1" s="775"/>
      <c r="K1" s="775"/>
      <c r="L1" s="775"/>
      <c r="M1" s="776"/>
    </row>
    <row r="2" spans="1:19" ht="16.5" thickBot="1" x14ac:dyDescent="0.3">
      <c r="A2" s="32">
        <v>45717</v>
      </c>
      <c r="B2" s="33"/>
      <c r="C2" s="33"/>
      <c r="D2" s="33"/>
      <c r="E2" s="33"/>
      <c r="F2" s="33"/>
      <c r="G2" s="33"/>
      <c r="H2" s="33"/>
      <c r="I2" s="33"/>
      <c r="J2" s="33"/>
      <c r="K2" s="33"/>
      <c r="L2" s="33"/>
      <c r="M2" s="34" t="s">
        <v>234</v>
      </c>
      <c r="O2" s="16"/>
    </row>
    <row r="3" spans="1:19" ht="16.5" thickBot="1" x14ac:dyDescent="0.25">
      <c r="A3" s="35"/>
      <c r="B3" s="777" t="s">
        <v>235</v>
      </c>
      <c r="C3" s="777"/>
      <c r="D3" s="778"/>
      <c r="E3" s="777" t="s">
        <v>135</v>
      </c>
      <c r="F3" s="777"/>
      <c r="G3" s="778"/>
      <c r="H3" s="777" t="s">
        <v>236</v>
      </c>
      <c r="I3" s="777"/>
      <c r="J3" s="778"/>
      <c r="K3" s="777" t="s">
        <v>136</v>
      </c>
      <c r="L3" s="777"/>
      <c r="M3" s="779"/>
      <c r="O3" s="16"/>
    </row>
    <row r="4" spans="1:19"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9" ht="15" x14ac:dyDescent="0.2">
      <c r="A5" s="40" t="s">
        <v>42</v>
      </c>
      <c r="B5" s="208"/>
      <c r="C5" s="208"/>
      <c r="D5" s="107"/>
      <c r="E5" s="214">
        <v>1</v>
      </c>
      <c r="F5" s="214">
        <v>1</v>
      </c>
      <c r="G5" s="373">
        <v>337385.3</v>
      </c>
      <c r="H5" s="221">
        <f>SUM(B5+'Feb Report'!H5)</f>
        <v>7</v>
      </c>
      <c r="I5" s="221">
        <f>SUM(C5+'Feb Report'!I5)</f>
        <v>7</v>
      </c>
      <c r="J5" s="272">
        <f>SUM(D5+'Feb Report'!J5)</f>
        <v>496362.72000000003</v>
      </c>
      <c r="K5" s="330">
        <f>SUM(E5+'Feb Report'!K5)</f>
        <v>17</v>
      </c>
      <c r="L5" s="330">
        <f>SUM(F5+'Feb Report'!L5)</f>
        <v>17</v>
      </c>
      <c r="M5" s="377">
        <f>SUM(G5+'Feb Report'!M5)</f>
        <v>1653885.5200000003</v>
      </c>
      <c r="O5" s="312" t="s">
        <v>207</v>
      </c>
      <c r="P5">
        <f>SUM(I5+I6+I10)</f>
        <v>73</v>
      </c>
      <c r="S5" s="25"/>
    </row>
    <row r="6" spans="1:19" ht="15" x14ac:dyDescent="0.2">
      <c r="A6" s="41" t="s">
        <v>41</v>
      </c>
      <c r="B6" s="208"/>
      <c r="C6" s="208"/>
      <c r="D6" s="107"/>
      <c r="E6" s="216">
        <v>7</v>
      </c>
      <c r="F6" s="216">
        <v>7</v>
      </c>
      <c r="G6" s="373">
        <v>978875.51</v>
      </c>
      <c r="H6" s="211">
        <f>SUM(B6+'Feb Report'!H6)</f>
        <v>60</v>
      </c>
      <c r="I6" s="211">
        <f>SUM(C6+'Feb Report'!I6)</f>
        <v>60</v>
      </c>
      <c r="J6" s="273">
        <f>SUM(D6+'Feb Report'!J6)</f>
        <v>7705127.5700000003</v>
      </c>
      <c r="K6" s="331">
        <f>SUM(E6+'Feb Report'!K6)</f>
        <v>57</v>
      </c>
      <c r="L6" s="331">
        <f>SUM(F6+'Feb Report'!L6)</f>
        <v>57</v>
      </c>
      <c r="M6" s="378">
        <f>SUM(G6+'Feb Report'!M6)</f>
        <v>7405499.459999999</v>
      </c>
      <c r="O6" t="s">
        <v>208</v>
      </c>
      <c r="P6">
        <f>SUM(I7)</f>
        <v>6</v>
      </c>
    </row>
    <row r="7" spans="1:19" ht="15" x14ac:dyDescent="0.2">
      <c r="A7" s="41" t="s">
        <v>5</v>
      </c>
      <c r="B7" s="209"/>
      <c r="C7" s="210"/>
      <c r="D7" s="107"/>
      <c r="E7" s="216">
        <v>0</v>
      </c>
      <c r="F7" s="216">
        <v>0</v>
      </c>
      <c r="G7" s="373">
        <v>0</v>
      </c>
      <c r="H7" s="211">
        <f>SUM(B7+'Feb Report'!H7)</f>
        <v>3</v>
      </c>
      <c r="I7" s="211">
        <f>SUM(C7+'Feb Report'!I7)</f>
        <v>6</v>
      </c>
      <c r="J7" s="273">
        <f>SUM(D7+'Feb Report'!J7)</f>
        <v>421465.7</v>
      </c>
      <c r="K7" s="331">
        <f>SUM(E7+'Feb Report'!K7)</f>
        <v>1</v>
      </c>
      <c r="L7" s="331">
        <f>SUM(F7+'Feb Report'!L7)</f>
        <v>2</v>
      </c>
      <c r="M7" s="378">
        <f>SUM(G7+'Feb Report'!M7)</f>
        <v>99285.440000000002</v>
      </c>
      <c r="O7" t="s">
        <v>209</v>
      </c>
      <c r="P7">
        <f>SUM(I8+I9+I11+I12)</f>
        <v>263</v>
      </c>
    </row>
    <row r="8" spans="1:19" ht="15" x14ac:dyDescent="0.2">
      <c r="A8" s="41" t="s">
        <v>39</v>
      </c>
      <c r="B8" s="209"/>
      <c r="C8" s="209"/>
      <c r="D8" s="108"/>
      <c r="E8" s="216">
        <v>1</v>
      </c>
      <c r="F8" s="216">
        <v>4</v>
      </c>
      <c r="G8" s="373">
        <v>330912.03999999998</v>
      </c>
      <c r="H8" s="211">
        <f>SUM(B8+'Feb Report'!H8)</f>
        <v>19</v>
      </c>
      <c r="I8" s="211">
        <f>SUM(C8+'Feb Report'!I8)</f>
        <v>200</v>
      </c>
      <c r="J8" s="273">
        <f>SUM(D8+'Feb Report'!J8)</f>
        <v>17537766.740000002</v>
      </c>
      <c r="K8" s="331">
        <f>SUM(E8+'Feb Report'!K8)</f>
        <v>6</v>
      </c>
      <c r="L8" s="331">
        <f>SUM(F8+'Feb Report'!L8)</f>
        <v>67</v>
      </c>
      <c r="M8" s="378">
        <f>SUM(G8+'Feb Report'!M8)</f>
        <v>2862877.72</v>
      </c>
    </row>
    <row r="9" spans="1:19" ht="15" x14ac:dyDescent="0.2">
      <c r="A9" s="41" t="s">
        <v>40</v>
      </c>
      <c r="B9" s="209"/>
      <c r="C9" s="209"/>
      <c r="D9" s="108"/>
      <c r="E9" s="216">
        <v>0</v>
      </c>
      <c r="F9" s="216">
        <v>0</v>
      </c>
      <c r="G9" s="373">
        <v>0</v>
      </c>
      <c r="H9" s="211">
        <f>SUM(B9+'Feb Report'!H9)</f>
        <v>2</v>
      </c>
      <c r="I9" s="211">
        <f>SUM(C9+'Feb Report'!I9)</f>
        <v>27</v>
      </c>
      <c r="J9" s="273">
        <f>SUM(D9+'Feb Report'!J9)</f>
        <v>1669573.2000000002</v>
      </c>
      <c r="K9" s="331">
        <f>SUM(E9+'Feb Report'!K9)</f>
        <v>1</v>
      </c>
      <c r="L9" s="331">
        <f>SUM(F9+'Feb Report'!L9)</f>
        <v>4</v>
      </c>
      <c r="M9" s="378">
        <f>SUM(G9+'Feb Report'!M9)</f>
        <v>807724.8</v>
      </c>
      <c r="O9" s="16"/>
    </row>
    <row r="10" spans="1:19" ht="15" x14ac:dyDescent="0.2">
      <c r="A10" s="41" t="s">
        <v>43</v>
      </c>
      <c r="B10" s="209"/>
      <c r="C10" s="209"/>
      <c r="D10" s="108"/>
      <c r="E10" s="216">
        <v>1</v>
      </c>
      <c r="F10" s="215">
        <v>1</v>
      </c>
      <c r="G10" s="373">
        <v>109974.26</v>
      </c>
      <c r="H10" s="211">
        <f>SUM(B10+'Feb Report'!H10)</f>
        <v>6</v>
      </c>
      <c r="I10" s="211">
        <f>SUM(C10+'Feb Report'!I10)</f>
        <v>6</v>
      </c>
      <c r="J10" s="273">
        <f>SUM(D10+'Feb Report'!J10)</f>
        <v>487574</v>
      </c>
      <c r="K10" s="331">
        <f>SUM(E10+'Feb Report'!K10)</f>
        <v>12</v>
      </c>
      <c r="L10" s="331">
        <f>SUM(F10+'Feb Report'!L10)</f>
        <v>12</v>
      </c>
      <c r="M10" s="378">
        <f>SUM(G10+'Feb Report'!M10)</f>
        <v>677048.99999999988</v>
      </c>
    </row>
    <row r="11" spans="1:19" ht="15" x14ac:dyDescent="0.2">
      <c r="A11" s="41" t="s">
        <v>37</v>
      </c>
      <c r="B11" s="211"/>
      <c r="C11" s="211"/>
      <c r="D11" s="109"/>
      <c r="E11" s="216">
        <v>0</v>
      </c>
      <c r="F11" s="215">
        <v>0</v>
      </c>
      <c r="G11" s="374">
        <v>0</v>
      </c>
      <c r="H11" s="211">
        <f>SUM(B11+'Feb Report'!H11)</f>
        <v>6</v>
      </c>
      <c r="I11" s="211">
        <f>SUM(C11+'Feb Report'!I11)</f>
        <v>6</v>
      </c>
      <c r="J11" s="273">
        <f>SUM(D11+'Feb Report'!J11)</f>
        <v>489518</v>
      </c>
      <c r="K11" s="331">
        <f>SUM(E11+'Feb Report'!K11)</f>
        <v>4</v>
      </c>
      <c r="L11" s="331">
        <f>SUM(F11+'Feb Report'!L11)</f>
        <v>4</v>
      </c>
      <c r="M11" s="378">
        <f>SUM(G11+'Feb Report'!M11)</f>
        <v>365712</v>
      </c>
    </row>
    <row r="12" spans="1:19" ht="15" x14ac:dyDescent="0.2">
      <c r="A12" s="41" t="s">
        <v>38</v>
      </c>
      <c r="B12" s="209"/>
      <c r="C12" s="209"/>
      <c r="D12" s="108"/>
      <c r="E12" s="216">
        <v>0</v>
      </c>
      <c r="F12" s="218">
        <v>0</v>
      </c>
      <c r="G12" s="374">
        <v>0</v>
      </c>
      <c r="H12" s="211">
        <f>SUM(B12+'Feb Report'!H12)</f>
        <v>30</v>
      </c>
      <c r="I12" s="211">
        <f>SUM(C12+'Feb Report'!I12)</f>
        <v>30</v>
      </c>
      <c r="J12" s="273">
        <f>SUM(D12+'Feb Report'!J12)</f>
        <v>2876358.4899999998</v>
      </c>
      <c r="K12" s="331">
        <f>SUM(E12+'Feb Report'!K12)</f>
        <v>3</v>
      </c>
      <c r="L12" s="331">
        <f>SUM(F12+'Feb Report'!L12)</f>
        <v>3</v>
      </c>
      <c r="M12" s="378">
        <f>SUM(G12+'Feb Report'!M12)</f>
        <v>172033.2</v>
      </c>
    </row>
    <row r="13" spans="1:19" ht="15" x14ac:dyDescent="0.2">
      <c r="A13" s="42" t="s">
        <v>6</v>
      </c>
      <c r="B13" s="209"/>
      <c r="C13" s="209"/>
      <c r="D13" s="109"/>
      <c r="E13" s="216">
        <v>4</v>
      </c>
      <c r="F13" s="215">
        <v>4</v>
      </c>
      <c r="G13" s="373">
        <v>77978.319999999992</v>
      </c>
      <c r="H13" s="211">
        <f>SUM(B13+'Feb Report'!H13)</f>
        <v>12</v>
      </c>
      <c r="I13" s="211">
        <f>SUM(C13+'Feb Report'!I13)</f>
        <v>12</v>
      </c>
      <c r="J13" s="273">
        <f>SUM(D13+'Feb Report'!J13)</f>
        <v>116330.49</v>
      </c>
      <c r="K13" s="331">
        <f>SUM(E13+'Feb Report'!K13)</f>
        <v>20</v>
      </c>
      <c r="L13" s="331">
        <f>SUM(F13+'Feb Report'!L13)</f>
        <v>20</v>
      </c>
      <c r="M13" s="378">
        <f>SUM(G13+'Feb Report'!M13)</f>
        <v>378715.82999999996</v>
      </c>
    </row>
    <row r="14" spans="1:19" ht="15" x14ac:dyDescent="0.2">
      <c r="A14" s="41" t="s">
        <v>7</v>
      </c>
      <c r="B14" s="209"/>
      <c r="C14" s="209"/>
      <c r="D14" s="109"/>
      <c r="E14" s="216">
        <v>0</v>
      </c>
      <c r="F14" s="215">
        <v>0</v>
      </c>
      <c r="G14" s="374">
        <v>0</v>
      </c>
      <c r="H14" s="211">
        <f>SUM(B14+'Feb Report'!H14)</f>
        <v>1</v>
      </c>
      <c r="I14" s="211">
        <f>SUM(C14+'Feb Report'!I14)</f>
        <v>1</v>
      </c>
      <c r="J14" s="273">
        <f>SUM(D14+'Feb Report'!J14)</f>
        <v>23500</v>
      </c>
      <c r="K14" s="331">
        <f>SUM(E14+'Feb Report'!K14)</f>
        <v>0</v>
      </c>
      <c r="L14" s="331">
        <f>SUM(F14+'Feb Report'!L14)</f>
        <v>0</v>
      </c>
      <c r="M14" s="378">
        <f>SUM(G14+'Feb Report'!M14)</f>
        <v>0</v>
      </c>
    </row>
    <row r="15" spans="1:19" ht="15" x14ac:dyDescent="0.2">
      <c r="A15" s="41" t="s">
        <v>8</v>
      </c>
      <c r="B15" s="209"/>
      <c r="C15" s="209"/>
      <c r="D15" s="109"/>
      <c r="E15" s="216">
        <v>1</v>
      </c>
      <c r="F15" s="215">
        <v>1</v>
      </c>
      <c r="G15" s="374">
        <v>252689.4</v>
      </c>
      <c r="H15" s="211">
        <f>SUM(B15+'Feb Report'!H15)</f>
        <v>12</v>
      </c>
      <c r="I15" s="211">
        <f>SUM(C15+'Feb Report'!I15)</f>
        <v>12</v>
      </c>
      <c r="J15" s="273">
        <f>SUM(D15+'Feb Report'!J15)</f>
        <v>16515567.51</v>
      </c>
      <c r="K15" s="331">
        <f>SUM(E15+'Feb Report'!K15)</f>
        <v>20</v>
      </c>
      <c r="L15" s="331">
        <f>SUM(F15+'Feb Report'!L15)</f>
        <v>20</v>
      </c>
      <c r="M15" s="378">
        <f>SUM(G15+'Feb Report'!M15)</f>
        <v>15508646.33</v>
      </c>
      <c r="O15" s="16"/>
    </row>
    <row r="16" spans="1:19" ht="15" x14ac:dyDescent="0.2">
      <c r="A16" s="41" t="s">
        <v>9</v>
      </c>
      <c r="B16" s="209"/>
      <c r="C16" s="209"/>
      <c r="D16" s="108"/>
      <c r="E16" s="216">
        <v>0</v>
      </c>
      <c r="F16" s="215">
        <v>0</v>
      </c>
      <c r="G16" s="375">
        <v>0</v>
      </c>
      <c r="H16" s="211">
        <f>SUM(B16+'Feb Report'!H16)</f>
        <v>0</v>
      </c>
      <c r="I16" s="211">
        <f>SUM(C16+'Feb Report'!I16)</f>
        <v>0</v>
      </c>
      <c r="J16" s="273">
        <f>SUM(D16+'Feb Report'!J16)</f>
        <v>0</v>
      </c>
      <c r="K16" s="331">
        <f>SUM(E16+'Feb Report'!K16)</f>
        <v>0</v>
      </c>
      <c r="L16" s="331">
        <f>SUM(F16+'Feb Report'!L16)</f>
        <v>0</v>
      </c>
      <c r="M16" s="378">
        <f>SUM(G16+'Feb Report'!M16)</f>
        <v>0</v>
      </c>
    </row>
    <row r="17" spans="1:15" ht="15" x14ac:dyDescent="0.2">
      <c r="A17" s="41" t="s">
        <v>10</v>
      </c>
      <c r="B17" s="209"/>
      <c r="C17" s="209"/>
      <c r="D17" s="108"/>
      <c r="E17" s="216">
        <v>0</v>
      </c>
      <c r="F17" s="215">
        <v>0</v>
      </c>
      <c r="G17" s="375">
        <v>0</v>
      </c>
      <c r="H17" s="211">
        <f>SUM(B17+'Feb Report'!H17)</f>
        <v>0</v>
      </c>
      <c r="I17" s="211">
        <f>SUM(C17+'Feb Report'!I17)</f>
        <v>0</v>
      </c>
      <c r="J17" s="273">
        <f>SUM(D17+'Feb Report'!J17)</f>
        <v>0</v>
      </c>
      <c r="K17" s="331">
        <f>SUM(E17+'Feb Report'!K17)</f>
        <v>0</v>
      </c>
      <c r="L17" s="331">
        <f>SUM(F17+'Feb Report'!L17)</f>
        <v>0</v>
      </c>
      <c r="M17" s="378">
        <f>SUM(G17+'Feb Report'!M17)</f>
        <v>0</v>
      </c>
    </row>
    <row r="18" spans="1:15" ht="15.75" thickBot="1" x14ac:dyDescent="0.25">
      <c r="A18" s="43" t="s">
        <v>11</v>
      </c>
      <c r="B18" s="209"/>
      <c r="C18" s="209"/>
      <c r="D18" s="108"/>
      <c r="E18" s="216">
        <v>0</v>
      </c>
      <c r="F18" s="215">
        <v>0</v>
      </c>
      <c r="G18" s="375">
        <v>0</v>
      </c>
      <c r="H18" s="222">
        <f>SUM(B18+'Feb Report'!H18)</f>
        <v>0</v>
      </c>
      <c r="I18" s="222">
        <f>SUM(C18+'Feb Report'!I18)</f>
        <v>0</v>
      </c>
      <c r="J18" s="274">
        <f>SUM(D18+'Feb Report'!J18)</f>
        <v>0</v>
      </c>
      <c r="K18" s="332">
        <f>SUM(E18+'Feb Report'!K18)</f>
        <v>0</v>
      </c>
      <c r="L18" s="332">
        <f>SUM(F18+'Feb Report'!L18)</f>
        <v>0</v>
      </c>
      <c r="M18" s="379">
        <f>SUM(G18+'Feb Report'!M18)</f>
        <v>0</v>
      </c>
    </row>
    <row r="19" spans="1:15" ht="16.5" thickBot="1" x14ac:dyDescent="0.3">
      <c r="A19" s="44" t="s">
        <v>12</v>
      </c>
      <c r="B19" s="213">
        <f>SUM(B5:B18)</f>
        <v>0</v>
      </c>
      <c r="C19" s="213">
        <f t="shared" ref="C19:M19" si="0">SUM(C5:C18)</f>
        <v>0</v>
      </c>
      <c r="D19" s="76">
        <f t="shared" si="0"/>
        <v>0</v>
      </c>
      <c r="E19" s="220">
        <f t="shared" si="0"/>
        <v>15</v>
      </c>
      <c r="F19" s="220">
        <f t="shared" si="0"/>
        <v>18</v>
      </c>
      <c r="G19" s="376">
        <f t="shared" si="0"/>
        <v>2087814.83</v>
      </c>
      <c r="H19" s="213">
        <f t="shared" si="0"/>
        <v>158</v>
      </c>
      <c r="I19" s="213">
        <f t="shared" si="0"/>
        <v>367</v>
      </c>
      <c r="J19" s="76">
        <f t="shared" si="0"/>
        <v>48339144.420000002</v>
      </c>
      <c r="K19" s="220">
        <f t="shared" si="0"/>
        <v>141</v>
      </c>
      <c r="L19" s="220">
        <f t="shared" si="0"/>
        <v>206</v>
      </c>
      <c r="M19" s="380">
        <f t="shared" si="0"/>
        <v>29931429.299999997</v>
      </c>
      <c r="N19" s="16"/>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c r="D22" s="141"/>
      <c r="E22" s="125"/>
      <c r="F22" s="227">
        <v>55</v>
      </c>
      <c r="G22" s="381">
        <v>1306047.2899999998</v>
      </c>
      <c r="H22" s="123"/>
      <c r="I22" s="223">
        <f>SUM(C22+'Feb Report'!I22)</f>
        <v>768</v>
      </c>
      <c r="J22" s="278">
        <f>SUM(D22+'Feb Report'!J22)</f>
        <v>18709469.369999997</v>
      </c>
      <c r="K22" s="232"/>
      <c r="L22" s="259">
        <f>SUM(F22+'Feb Report'!L22)</f>
        <v>431</v>
      </c>
      <c r="M22" s="385">
        <f>SUM(G22+'Feb Report'!M22)</f>
        <v>12074659.82</v>
      </c>
      <c r="O22" s="16"/>
    </row>
    <row r="23" spans="1:15" ht="15" x14ac:dyDescent="0.2">
      <c r="A23" s="50" t="s">
        <v>13</v>
      </c>
      <c r="B23" s="121"/>
      <c r="C23" s="224"/>
      <c r="D23" s="142"/>
      <c r="E23" s="126"/>
      <c r="F23" s="228">
        <v>14</v>
      </c>
      <c r="G23" s="382">
        <v>989128.38</v>
      </c>
      <c r="H23" s="121"/>
      <c r="I23" s="224">
        <f>SUM(C23+'Feb Report'!I23)</f>
        <v>198</v>
      </c>
      <c r="J23" s="279">
        <f>SUM(D23+'Feb Report'!J23)</f>
        <v>75196346.219999999</v>
      </c>
      <c r="K23" s="234"/>
      <c r="L23" s="260">
        <f>SUM(F23+'Feb Report'!L23)</f>
        <v>153</v>
      </c>
      <c r="M23" s="386">
        <f>SUM(G23+'Feb Report'!M23)</f>
        <v>29163539.269999996</v>
      </c>
    </row>
    <row r="24" spans="1:15" ht="15.75" thickBot="1" x14ac:dyDescent="0.25">
      <c r="A24" s="51" t="s">
        <v>47</v>
      </c>
      <c r="B24" s="122"/>
      <c r="C24" s="225"/>
      <c r="D24" s="143"/>
      <c r="E24" s="127"/>
      <c r="F24" s="229">
        <v>2</v>
      </c>
      <c r="G24" s="383">
        <v>180522.8</v>
      </c>
      <c r="H24" s="124"/>
      <c r="I24" s="231">
        <f>SUM(C24+'Feb Report'!I24)</f>
        <v>22</v>
      </c>
      <c r="J24" s="280">
        <f>SUM(D24+'Feb Report'!J24)</f>
        <v>2038012.02</v>
      </c>
      <c r="K24" s="236"/>
      <c r="L24" s="261">
        <f>SUM(F24+'Feb Report'!L24)</f>
        <v>17</v>
      </c>
      <c r="M24" s="387">
        <f>SUM(G24+'Feb Report'!M24)</f>
        <v>4480353.8099999996</v>
      </c>
    </row>
    <row r="25" spans="1:15" ht="16.5" thickBot="1" x14ac:dyDescent="0.3">
      <c r="A25" s="52" t="s">
        <v>14</v>
      </c>
      <c r="B25" s="119"/>
      <c r="C25" s="226">
        <f>SUM(C22:C24)</f>
        <v>0</v>
      </c>
      <c r="D25" s="79">
        <f>SUM(D22:D24)</f>
        <v>0</v>
      </c>
      <c r="E25" s="116"/>
      <c r="F25" s="230">
        <f>SUM(F22:F24)</f>
        <v>71</v>
      </c>
      <c r="G25" s="384">
        <f>SUM(G22:G24)</f>
        <v>2475698.4699999997</v>
      </c>
      <c r="H25" s="119"/>
      <c r="I25" s="226">
        <f>SUM(I22:I24)</f>
        <v>988</v>
      </c>
      <c r="J25" s="79">
        <f>SUM(J22:J24)</f>
        <v>95943827.609999999</v>
      </c>
      <c r="K25" s="303"/>
      <c r="L25" s="230">
        <f>SUM(L22:L24)</f>
        <v>601</v>
      </c>
      <c r="M25" s="388">
        <f>SUM(M22:M24)</f>
        <v>45718552.899999999</v>
      </c>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30.75" thickBot="1" x14ac:dyDescent="0.3">
      <c r="A28" s="55" t="s">
        <v>60</v>
      </c>
      <c r="B28" s="113"/>
      <c r="C28" s="114"/>
      <c r="D28" s="91">
        <f>SUM(C5:C12)+C28</f>
        <v>0</v>
      </c>
      <c r="E28" s="116"/>
      <c r="F28" s="115">
        <v>2</v>
      </c>
      <c r="G28" s="87">
        <f>SUM(F5:F12)+F28</f>
        <v>15</v>
      </c>
      <c r="H28" s="112"/>
      <c r="I28" s="111">
        <f>SUM(C28+'Feb Report'!I28)</f>
        <v>4</v>
      </c>
      <c r="J28" s="111">
        <f>SUM(D28+'Feb Report'!J28)</f>
        <v>346</v>
      </c>
      <c r="K28" s="116"/>
      <c r="L28" s="115">
        <f>SUM(F28+'Feb Report'!L28)</f>
        <v>11</v>
      </c>
      <c r="M28" s="115">
        <f>SUM(G28+'Feb Report'!M28)</f>
        <v>177</v>
      </c>
      <c r="O28" s="16"/>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0</v>
      </c>
      <c r="D31" s="79">
        <f>SUM(D19+D25)</f>
        <v>0</v>
      </c>
      <c r="E31" s="289"/>
      <c r="F31" s="115">
        <f>SUM(E19+F25)</f>
        <v>86</v>
      </c>
      <c r="G31" s="384">
        <f>SUM(G19+G25)</f>
        <v>4563513.3</v>
      </c>
      <c r="H31" s="113"/>
      <c r="I31" s="118">
        <f>SUM(H19+I25)</f>
        <v>1146</v>
      </c>
      <c r="J31" s="79">
        <f>SUM(J19+J25)</f>
        <v>144282972.03</v>
      </c>
      <c r="K31" s="133"/>
      <c r="L31" s="115">
        <f>SUM(K19+L25)</f>
        <v>742</v>
      </c>
      <c r="M31" s="389">
        <f>SUM(M19+M25)</f>
        <v>75649982.199999988</v>
      </c>
      <c r="O31" s="16"/>
    </row>
    <row r="32" spans="1:15" ht="15.75" thickBot="1" x14ac:dyDescent="0.25">
      <c r="A32" s="45"/>
      <c r="B32" s="45"/>
      <c r="C32" s="45"/>
      <c r="D32" s="45"/>
      <c r="E32" s="45"/>
      <c r="F32" s="45"/>
      <c r="G32" s="45"/>
      <c r="H32" s="45"/>
      <c r="I32" s="45"/>
      <c r="J32" s="45"/>
      <c r="K32" s="45"/>
      <c r="L32" s="45"/>
      <c r="M32" s="45"/>
    </row>
    <row r="33" spans="1:15" ht="16.5" thickBot="1" x14ac:dyDescent="0.3">
      <c r="A33" s="58" t="s">
        <v>45</v>
      </c>
      <c r="B33" s="654"/>
      <c r="C33" s="654"/>
      <c r="D33" s="655"/>
      <c r="E33" s="45"/>
      <c r="F33" s="45"/>
      <c r="G33" s="326"/>
      <c r="H33" s="45"/>
      <c r="I33" s="45"/>
      <c r="J33" s="45"/>
      <c r="K33" s="45"/>
      <c r="L33" s="45"/>
      <c r="M33" s="45"/>
    </row>
    <row r="34" spans="1:15" ht="16.5" thickBot="1" x14ac:dyDescent="0.3">
      <c r="A34" s="59"/>
      <c r="B34" s="60"/>
      <c r="C34" s="60"/>
      <c r="D34" s="60"/>
      <c r="E34" s="45"/>
      <c r="F34" s="45"/>
      <c r="G34" s="45"/>
      <c r="H34" s="45"/>
      <c r="I34" s="45"/>
      <c r="J34" s="45"/>
      <c r="K34" s="45"/>
      <c r="L34" s="45"/>
      <c r="M34" s="45"/>
    </row>
    <row r="35" spans="1:15" ht="16.5" thickBot="1" x14ac:dyDescent="0.25">
      <c r="A35" s="45"/>
      <c r="B35" s="780" t="s">
        <v>235</v>
      </c>
      <c r="C35" s="777"/>
      <c r="D35" s="778"/>
      <c r="E35" s="777" t="s">
        <v>135</v>
      </c>
      <c r="F35" s="777"/>
      <c r="G35" s="778"/>
      <c r="H35" s="777" t="s">
        <v>236</v>
      </c>
      <c r="I35" s="777"/>
      <c r="J35" s="778"/>
      <c r="K35" s="777" t="s">
        <v>136</v>
      </c>
      <c r="L35" s="777"/>
      <c r="M35" s="779"/>
      <c r="O35" s="16"/>
    </row>
    <row r="36" spans="1:15" ht="15.75" x14ac:dyDescent="0.2">
      <c r="A36" s="61" t="s">
        <v>16</v>
      </c>
      <c r="B36" s="785" t="s">
        <v>2</v>
      </c>
      <c r="C36" s="785"/>
      <c r="D36" s="62" t="s">
        <v>1</v>
      </c>
      <c r="E36" s="785" t="s">
        <v>2</v>
      </c>
      <c r="F36" s="785"/>
      <c r="G36" s="62" t="s">
        <v>1</v>
      </c>
      <c r="H36" s="785" t="s">
        <v>2</v>
      </c>
      <c r="I36" s="785"/>
      <c r="J36" s="62" t="s">
        <v>1</v>
      </c>
      <c r="K36" s="785" t="s">
        <v>2</v>
      </c>
      <c r="L36" s="785"/>
      <c r="M36" s="63" t="s">
        <v>1</v>
      </c>
      <c r="N36" s="308"/>
      <c r="O36" s="414"/>
    </row>
    <row r="37" spans="1:15" ht="15" x14ac:dyDescent="0.2">
      <c r="A37" s="41" t="s">
        <v>19</v>
      </c>
      <c r="B37" s="157"/>
      <c r="C37" s="253">
        <f>C31</f>
        <v>0</v>
      </c>
      <c r="D37" s="73"/>
      <c r="E37" s="149"/>
      <c r="F37" s="290">
        <f>F31</f>
        <v>86</v>
      </c>
      <c r="G37" s="460">
        <v>63086.759999999995</v>
      </c>
      <c r="H37" s="157"/>
      <c r="I37" s="240">
        <f>SUM(C37+'Feb Report'!I37)</f>
        <v>1146</v>
      </c>
      <c r="J37" s="298">
        <f>SUM(D37+'Feb Report'!J37)</f>
        <v>786482.07000000018</v>
      </c>
      <c r="K37" s="99"/>
      <c r="L37" s="255">
        <f>SUM(F37+'Feb Report'!L37)</f>
        <v>742</v>
      </c>
      <c r="M37" s="368">
        <f>SUM(G37+'Feb Report'!M37)</f>
        <v>681370.18</v>
      </c>
      <c r="O37" s="242"/>
    </row>
    <row r="38" spans="1:15" ht="15" x14ac:dyDescent="0.2">
      <c r="A38" s="41" t="s">
        <v>20</v>
      </c>
      <c r="B38" s="161"/>
      <c r="C38" s="253"/>
      <c r="D38" s="73"/>
      <c r="E38" s="149"/>
      <c r="F38" s="94">
        <v>100</v>
      </c>
      <c r="G38" s="461">
        <v>16285</v>
      </c>
      <c r="H38" s="157"/>
      <c r="I38" s="240">
        <f>SUM(C38+'Feb Report'!I38)</f>
        <v>911</v>
      </c>
      <c r="J38" s="298">
        <f>SUM(D38+'Feb Report'!J38)</f>
        <v>218243.91999999998</v>
      </c>
      <c r="K38" s="99"/>
      <c r="L38" s="255">
        <f>SUM(F38+'Feb Report'!L38)</f>
        <v>877</v>
      </c>
      <c r="M38" s="368">
        <f>SUM(G38+'Feb Report'!M38)</f>
        <v>206838.59999999998</v>
      </c>
      <c r="O38" s="242"/>
    </row>
    <row r="39" spans="1:15" ht="15" x14ac:dyDescent="0.2">
      <c r="A39" s="41" t="s">
        <v>21</v>
      </c>
      <c r="B39" s="161"/>
      <c r="C39" s="253"/>
      <c r="D39" s="73"/>
      <c r="E39" s="149"/>
      <c r="F39" s="291">
        <v>73</v>
      </c>
      <c r="G39" s="460">
        <v>10404</v>
      </c>
      <c r="H39" s="157"/>
      <c r="I39" s="240">
        <f>SUM(C39+'Feb Report'!I39)</f>
        <v>558</v>
      </c>
      <c r="J39" s="298">
        <f>SUM(D39+'Feb Report'!J39)</f>
        <v>89069</v>
      </c>
      <c r="K39" s="99"/>
      <c r="L39" s="255">
        <f>SUM(F39+'Feb Report'!L39)</f>
        <v>692</v>
      </c>
      <c r="M39" s="368">
        <f>SUM(G39+'Feb Report'!M39)</f>
        <v>116697</v>
      </c>
      <c r="O39" s="242"/>
    </row>
    <row r="40" spans="1:15" ht="15" x14ac:dyDescent="0.2">
      <c r="A40" s="41" t="s">
        <v>22</v>
      </c>
      <c r="B40" s="161"/>
      <c r="C40" s="253"/>
      <c r="D40" s="73"/>
      <c r="E40" s="149"/>
      <c r="F40" s="94">
        <v>75</v>
      </c>
      <c r="G40" s="461">
        <v>7558</v>
      </c>
      <c r="H40" s="157"/>
      <c r="I40" s="240">
        <f>SUM(C40+'Feb Report'!I40)</f>
        <v>817</v>
      </c>
      <c r="J40" s="298">
        <f>SUM(D40+'Feb Report'!J40)</f>
        <v>92189.400000000009</v>
      </c>
      <c r="K40" s="99"/>
      <c r="L40" s="255">
        <f>SUM(F40+'Feb Report'!L40)</f>
        <v>893</v>
      </c>
      <c r="M40" s="368">
        <f>SUM(G40+'Feb Report'!M40)</f>
        <v>107021</v>
      </c>
      <c r="O40" s="242"/>
    </row>
    <row r="41" spans="1:15" ht="16.5" thickBot="1" x14ac:dyDescent="0.3">
      <c r="A41" s="43" t="s">
        <v>49</v>
      </c>
      <c r="B41" s="167"/>
      <c r="C41" s="254"/>
      <c r="D41" s="74"/>
      <c r="E41" s="150"/>
      <c r="F41" s="292">
        <v>3</v>
      </c>
      <c r="G41" s="462">
        <v>76</v>
      </c>
      <c r="H41" s="157"/>
      <c r="I41" s="240">
        <f>SUM(C41+'Feb Report'!I41)</f>
        <v>45</v>
      </c>
      <c r="J41" s="298">
        <f>SUM(D41+'Feb Report'!J41)</f>
        <v>861</v>
      </c>
      <c r="K41" s="172"/>
      <c r="L41" s="255">
        <f>SUM(F41+'Feb Report'!L41)</f>
        <v>48</v>
      </c>
      <c r="M41" s="368">
        <f>SUM(G41+'Feb Report'!M41)</f>
        <v>912</v>
      </c>
      <c r="O41" s="59"/>
    </row>
    <row r="42" spans="1:15" ht="16.5" thickBot="1" x14ac:dyDescent="0.3">
      <c r="A42" s="64" t="s">
        <v>18</v>
      </c>
      <c r="B42" s="159"/>
      <c r="C42" s="169">
        <f>SUM(C37:C41)</f>
        <v>0</v>
      </c>
      <c r="D42" s="82">
        <f>SUM(D37:D41)</f>
        <v>0</v>
      </c>
      <c r="E42" s="151"/>
      <c r="F42" s="152">
        <f>SUM(F37:F41)</f>
        <v>337</v>
      </c>
      <c r="G42" s="83">
        <f>SUM(G37:G41)</f>
        <v>97409.76</v>
      </c>
      <c r="H42" s="159"/>
      <c r="I42" s="251">
        <f>SUM(I37:I41)</f>
        <v>3477</v>
      </c>
      <c r="J42" s="82">
        <f>SUM(J37:J41)</f>
        <v>1186845.3900000001</v>
      </c>
      <c r="K42" s="154"/>
      <c r="L42" s="246">
        <f>SUM(L37:L41)</f>
        <v>3252</v>
      </c>
      <c r="M42" s="393">
        <f>SUM(M37:M41)</f>
        <v>1112838.78</v>
      </c>
    </row>
    <row r="43" spans="1:15" ht="15.75" thickBot="1" x14ac:dyDescent="0.25">
      <c r="A43" s="45"/>
      <c r="B43" s="45"/>
      <c r="C43" s="45"/>
      <c r="D43" s="45"/>
      <c r="E43" s="45"/>
      <c r="F43" s="45"/>
      <c r="G43" s="45"/>
      <c r="H43" s="45"/>
      <c r="I43" s="45"/>
      <c r="J43" s="45"/>
      <c r="K43" s="45"/>
      <c r="L43" s="45"/>
      <c r="M43" s="45"/>
    </row>
    <row r="44" spans="1:15"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5" ht="15" x14ac:dyDescent="0.2">
      <c r="A45" s="40" t="s">
        <v>36</v>
      </c>
      <c r="B45" s="179"/>
      <c r="C45" s="252"/>
      <c r="D45" s="203"/>
      <c r="E45" s="101"/>
      <c r="F45" s="102">
        <v>116</v>
      </c>
      <c r="G45" s="362">
        <v>6586</v>
      </c>
      <c r="H45" s="180"/>
      <c r="I45" s="252">
        <f>SUM(C45+'Feb Report'!I45)</f>
        <v>452</v>
      </c>
      <c r="J45" s="297">
        <f>SUM(D45+'Feb Report'!J45)</f>
        <v>152830</v>
      </c>
      <c r="K45" s="269"/>
      <c r="L45" s="266">
        <f>SUM(F45+'Feb Report'!L45)</f>
        <v>474</v>
      </c>
      <c r="M45" s="367">
        <f>SUM(G45+'Feb Report'!M45)</f>
        <v>98888</v>
      </c>
    </row>
    <row r="46" spans="1:15" ht="15" x14ac:dyDescent="0.2">
      <c r="A46" s="41" t="s">
        <v>35</v>
      </c>
      <c r="B46" s="161"/>
      <c r="C46" s="253"/>
      <c r="D46" s="204"/>
      <c r="E46" s="97"/>
      <c r="F46" s="293">
        <v>17</v>
      </c>
      <c r="G46" s="363">
        <v>31329.5</v>
      </c>
      <c r="H46" s="93"/>
      <c r="I46" s="253">
        <f>SUM(C46+'Feb Report'!I46)</f>
        <v>110</v>
      </c>
      <c r="J46" s="298">
        <f>SUM(D46+'Feb Report'!J46)</f>
        <v>92412.95</v>
      </c>
      <c r="K46" s="270"/>
      <c r="L46" s="267">
        <f>SUM(F46+'Feb Report'!L46)</f>
        <v>153</v>
      </c>
      <c r="M46" s="368">
        <f>SUM(G46+'Feb Report'!M46)</f>
        <v>159001.35999999999</v>
      </c>
    </row>
    <row r="47" spans="1:15" ht="15" x14ac:dyDescent="0.2">
      <c r="A47" s="41" t="s">
        <v>25</v>
      </c>
      <c r="B47" s="161"/>
      <c r="C47" s="253"/>
      <c r="D47" s="204"/>
      <c r="E47" s="97"/>
      <c r="F47" s="293">
        <v>26</v>
      </c>
      <c r="G47" s="363">
        <v>11256</v>
      </c>
      <c r="H47" s="93"/>
      <c r="I47" s="253">
        <f>SUM(C47+'Feb Report'!I47)</f>
        <v>82</v>
      </c>
      <c r="J47" s="298">
        <f>SUM(D47+'Feb Report'!J47)</f>
        <v>42548</v>
      </c>
      <c r="K47" s="270"/>
      <c r="L47" s="267">
        <f>SUM(F47+'Feb Report'!L47)</f>
        <v>397</v>
      </c>
      <c r="M47" s="368">
        <f>SUM(G47+'Feb Report'!M47)</f>
        <v>197949</v>
      </c>
    </row>
    <row r="48" spans="1:15" ht="15" x14ac:dyDescent="0.2">
      <c r="A48" s="41" t="s">
        <v>26</v>
      </c>
      <c r="B48" s="157"/>
      <c r="C48" s="253"/>
      <c r="D48" s="204"/>
      <c r="E48" s="97"/>
      <c r="F48" s="293">
        <v>0</v>
      </c>
      <c r="G48" s="363">
        <v>0</v>
      </c>
      <c r="H48" s="93"/>
      <c r="I48" s="253">
        <f>SUM(C48+'Feb Report'!I48)</f>
        <v>3</v>
      </c>
      <c r="J48" s="298">
        <f>SUM(D48+'Feb Report'!J48)</f>
        <v>884</v>
      </c>
      <c r="K48" s="270"/>
      <c r="L48" s="267">
        <f>SUM(F48+'Feb Report'!L48)</f>
        <v>3</v>
      </c>
      <c r="M48" s="368">
        <f>SUM(G48+'Feb Report'!M48)</f>
        <v>904</v>
      </c>
    </row>
    <row r="49" spans="1:13" ht="15" x14ac:dyDescent="0.2">
      <c r="A49" s="41" t="s">
        <v>27</v>
      </c>
      <c r="B49" s="161"/>
      <c r="C49" s="253"/>
      <c r="D49" s="204"/>
      <c r="E49" s="97"/>
      <c r="F49" s="293">
        <v>12</v>
      </c>
      <c r="G49" s="363">
        <v>7981</v>
      </c>
      <c r="H49" s="93"/>
      <c r="I49" s="253">
        <f>SUM(C49+'Feb Report'!I49)</f>
        <v>146</v>
      </c>
      <c r="J49" s="298">
        <f>SUM(D49+'Feb Report'!J49)</f>
        <v>247281.12</v>
      </c>
      <c r="K49" s="270"/>
      <c r="L49" s="267">
        <f>SUM(F49+'Feb Report'!L49)</f>
        <v>155</v>
      </c>
      <c r="M49" s="368">
        <f>SUM(G49+'Feb Report'!M49)</f>
        <v>110676.91</v>
      </c>
    </row>
    <row r="50" spans="1:13" ht="15" x14ac:dyDescent="0.2">
      <c r="A50" s="41" t="s">
        <v>28</v>
      </c>
      <c r="B50" s="161"/>
      <c r="C50" s="253"/>
      <c r="D50" s="204"/>
      <c r="E50" s="97"/>
      <c r="F50" s="293">
        <v>3</v>
      </c>
      <c r="G50" s="363">
        <v>441</v>
      </c>
      <c r="H50" s="93"/>
      <c r="I50" s="253">
        <f>SUM(C50+'Feb Report'!I50)</f>
        <v>26</v>
      </c>
      <c r="J50" s="298">
        <f>SUM(D50+'Feb Report'!J50)</f>
        <v>2635</v>
      </c>
      <c r="K50" s="270"/>
      <c r="L50" s="267">
        <f>SUM(F50+'Feb Report'!L50)</f>
        <v>28</v>
      </c>
      <c r="M50" s="368">
        <f>SUM(G50+'Feb Report'!M50)</f>
        <v>3469</v>
      </c>
    </row>
    <row r="51" spans="1:13" ht="15" x14ac:dyDescent="0.2">
      <c r="A51" s="41" t="s">
        <v>3</v>
      </c>
      <c r="B51" s="161"/>
      <c r="C51" s="253"/>
      <c r="D51" s="204"/>
      <c r="E51" s="97"/>
      <c r="F51" s="293">
        <v>2</v>
      </c>
      <c r="G51" s="363">
        <v>717</v>
      </c>
      <c r="H51" s="93"/>
      <c r="I51" s="253">
        <f>SUM(C51+'Feb Report'!I51)</f>
        <v>22</v>
      </c>
      <c r="J51" s="298">
        <f>SUM(D51+'Feb Report'!J51)</f>
        <v>11322.6</v>
      </c>
      <c r="K51" s="270"/>
      <c r="L51" s="267">
        <f>SUM(F51+'Feb Report'!L51)</f>
        <v>25</v>
      </c>
      <c r="M51" s="368">
        <f>SUM(G51+'Feb Report'!M51)</f>
        <v>5363</v>
      </c>
    </row>
    <row r="52" spans="1:13" ht="15" x14ac:dyDescent="0.2">
      <c r="A52" s="41" t="s">
        <v>29</v>
      </c>
      <c r="B52" s="161"/>
      <c r="C52" s="253"/>
      <c r="D52" s="204"/>
      <c r="E52" s="97"/>
      <c r="F52" s="293">
        <v>13</v>
      </c>
      <c r="G52" s="363">
        <v>2647</v>
      </c>
      <c r="H52" s="93"/>
      <c r="I52" s="253">
        <f>SUM(C52+'Feb Report'!I52)</f>
        <v>114</v>
      </c>
      <c r="J52" s="298">
        <f>SUM(D52+'Feb Report'!J52)</f>
        <v>26457</v>
      </c>
      <c r="K52" s="270"/>
      <c r="L52" s="267">
        <f>SUM(F52+'Feb Report'!L52)</f>
        <v>130</v>
      </c>
      <c r="M52" s="368">
        <f>SUM(G52+'Feb Report'!M52)</f>
        <v>11714</v>
      </c>
    </row>
    <row r="53" spans="1:13" ht="15" x14ac:dyDescent="0.2">
      <c r="A53" s="41" t="s">
        <v>30</v>
      </c>
      <c r="B53" s="157"/>
      <c r="C53" s="253"/>
      <c r="D53" s="204"/>
      <c r="E53" s="97"/>
      <c r="F53" s="293">
        <v>0</v>
      </c>
      <c r="G53" s="363">
        <v>0</v>
      </c>
      <c r="H53" s="93"/>
      <c r="I53" s="253">
        <f>SUM(C53+'Feb Report'!I53)</f>
        <v>0</v>
      </c>
      <c r="J53" s="298">
        <f>SUM(D53+'Feb Report'!J53)</f>
        <v>0</v>
      </c>
      <c r="K53" s="270"/>
      <c r="L53" s="267">
        <f>SUM(F53+'Feb Report'!L53)</f>
        <v>0</v>
      </c>
      <c r="M53" s="368">
        <f>SUM(G53+'Feb Report'!M53)</f>
        <v>0</v>
      </c>
    </row>
    <row r="54" spans="1:13" ht="15" x14ac:dyDescent="0.2">
      <c r="A54" s="41" t="s">
        <v>4</v>
      </c>
      <c r="B54" s="161"/>
      <c r="C54" s="253"/>
      <c r="D54" s="204"/>
      <c r="E54" s="97"/>
      <c r="F54" s="293">
        <v>15</v>
      </c>
      <c r="G54" s="363">
        <v>5217</v>
      </c>
      <c r="H54" s="93"/>
      <c r="I54" s="253">
        <f>SUM(C54+'Feb Report'!I54)</f>
        <v>87</v>
      </c>
      <c r="J54" s="298">
        <f>SUM(D54+'Feb Report'!J54)</f>
        <v>36855</v>
      </c>
      <c r="K54" s="270"/>
      <c r="L54" s="267">
        <f>SUM(F54+'Feb Report'!L54)</f>
        <v>109</v>
      </c>
      <c r="M54" s="368">
        <f>SUM(G54+'Feb Report'!M54)</f>
        <v>31583</v>
      </c>
    </row>
    <row r="55" spans="1:13" ht="15" x14ac:dyDescent="0.2">
      <c r="A55" s="41" t="s">
        <v>31</v>
      </c>
      <c r="B55" s="161"/>
      <c r="C55" s="253"/>
      <c r="D55" s="204"/>
      <c r="E55" s="97"/>
      <c r="F55" s="293">
        <v>4</v>
      </c>
      <c r="G55" s="363">
        <v>280</v>
      </c>
      <c r="H55" s="93"/>
      <c r="I55" s="253">
        <f>SUM(C55+'Feb Report'!I55)</f>
        <v>71</v>
      </c>
      <c r="J55" s="298">
        <f>SUM(D55+'Feb Report'!J55)</f>
        <v>6347</v>
      </c>
      <c r="K55" s="270"/>
      <c r="L55" s="267">
        <f>SUM(F55+'Feb Report'!L55)</f>
        <v>41</v>
      </c>
      <c r="M55" s="368">
        <f>SUM(G55+'Feb Report'!M55)</f>
        <v>3642</v>
      </c>
    </row>
    <row r="56" spans="1:13" ht="15" x14ac:dyDescent="0.2">
      <c r="A56" s="41" t="s">
        <v>32</v>
      </c>
      <c r="B56" s="161"/>
      <c r="C56" s="253"/>
      <c r="D56" s="204"/>
      <c r="E56" s="97"/>
      <c r="F56" s="293">
        <v>7</v>
      </c>
      <c r="G56" s="363">
        <v>1692</v>
      </c>
      <c r="H56" s="93"/>
      <c r="I56" s="253">
        <f>SUM(C56+'Feb Report'!I56)</f>
        <v>35</v>
      </c>
      <c r="J56" s="298">
        <f>SUM(D56+'Feb Report'!J56)</f>
        <v>7336</v>
      </c>
      <c r="K56" s="270"/>
      <c r="L56" s="267">
        <f>SUM(F56+'Feb Report'!L56)</f>
        <v>53</v>
      </c>
      <c r="M56" s="368">
        <f>SUM(G56+'Feb Report'!M56)</f>
        <v>14793</v>
      </c>
    </row>
    <row r="57" spans="1:13" ht="15.75" thickBot="1" x14ac:dyDescent="0.25">
      <c r="A57" s="66" t="s">
        <v>33</v>
      </c>
      <c r="B57" s="167"/>
      <c r="C57" s="254"/>
      <c r="D57" s="205"/>
      <c r="E57" s="182"/>
      <c r="F57" s="196">
        <v>0</v>
      </c>
      <c r="G57" s="364">
        <v>0</v>
      </c>
      <c r="H57" s="95"/>
      <c r="I57" s="254">
        <f>SUM(C57+'Feb Report'!I57)</f>
        <v>17</v>
      </c>
      <c r="J57" s="299">
        <f>SUM(D57+'Feb Report'!J57)</f>
        <v>48974</v>
      </c>
      <c r="K57" s="271"/>
      <c r="L57" s="268">
        <f>SUM(F57+'Feb Report'!L57)</f>
        <v>22</v>
      </c>
      <c r="M57" s="369">
        <f>SUM(G57+'Feb Report'!M57)</f>
        <v>31789</v>
      </c>
    </row>
    <row r="58" spans="1:13" ht="16.5" thickBot="1" x14ac:dyDescent="0.3">
      <c r="A58" s="67" t="s">
        <v>34</v>
      </c>
      <c r="B58" s="164"/>
      <c r="C58" s="241">
        <f>SUM(C45:C57)</f>
        <v>0</v>
      </c>
      <c r="D58" s="82">
        <f>SUM(D45:D57)</f>
        <v>0</v>
      </c>
      <c r="E58" s="154"/>
      <c r="F58" s="246">
        <f>SUM(F45:F57)</f>
        <v>215</v>
      </c>
      <c r="G58" s="365">
        <f>SUM(G45:G57)</f>
        <v>68146.5</v>
      </c>
      <c r="H58" s="164"/>
      <c r="I58" s="241">
        <f>SUM(I45:I57)</f>
        <v>1165</v>
      </c>
      <c r="J58" s="82">
        <f>SUM(J45:J57)</f>
        <v>675882.67</v>
      </c>
      <c r="K58" s="151"/>
      <c r="L58" s="246">
        <f>SUM(L45:L57)</f>
        <v>1590</v>
      </c>
      <c r="M58" s="370">
        <f>SUM(M45:M57)</f>
        <v>669772.27</v>
      </c>
    </row>
    <row r="59" spans="1:13" ht="15.75" thickBot="1" x14ac:dyDescent="0.25">
      <c r="A59" s="45"/>
      <c r="B59" s="45"/>
      <c r="C59" s="242"/>
      <c r="D59" s="45"/>
      <c r="E59" s="155"/>
      <c r="F59" s="242"/>
      <c r="G59" s="45"/>
      <c r="H59" s="155"/>
      <c r="I59" s="242"/>
      <c r="J59" s="45"/>
      <c r="K59" s="45"/>
      <c r="L59" s="242"/>
      <c r="M59" s="371"/>
    </row>
    <row r="60" spans="1:13" ht="16.5" thickBot="1" x14ac:dyDescent="0.3">
      <c r="A60" s="68" t="s">
        <v>24</v>
      </c>
      <c r="B60" s="162"/>
      <c r="C60" s="243">
        <f>SUM(C42+C58)</f>
        <v>0</v>
      </c>
      <c r="D60" s="83">
        <f>SUM(D42+D58)</f>
        <v>0</v>
      </c>
      <c r="E60" s="156"/>
      <c r="F60" s="250">
        <f>SUM(F42+F58)</f>
        <v>552</v>
      </c>
      <c r="G60" s="366">
        <f>SUM(G42+G58)</f>
        <v>165556.26</v>
      </c>
      <c r="H60" s="166"/>
      <c r="I60" s="243">
        <f>SUM(I42+I58)</f>
        <v>4642</v>
      </c>
      <c r="J60" s="339">
        <f>SUM(J42+J58)</f>
        <v>1862728.06</v>
      </c>
      <c r="K60" s="156"/>
      <c r="L60" s="250">
        <f>SUM(L42+L58)</f>
        <v>4842</v>
      </c>
      <c r="M60" s="372">
        <f>SUM(M42+M58)</f>
        <v>1782611.05</v>
      </c>
    </row>
    <row r="61" spans="1:13" ht="15" x14ac:dyDescent="0.2">
      <c r="A61" s="45"/>
      <c r="B61" s="45"/>
      <c r="C61" s="45"/>
      <c r="D61" s="45"/>
      <c r="E61" s="45"/>
      <c r="F61" s="45"/>
      <c r="G61" s="45"/>
      <c r="H61" s="45"/>
      <c r="I61" s="45"/>
      <c r="J61" s="45"/>
      <c r="K61" s="45"/>
      <c r="L61" s="45"/>
      <c r="M61" s="45"/>
    </row>
    <row r="62" spans="1:13" ht="15" x14ac:dyDescent="0.2">
      <c r="A62" s="69" t="s">
        <v>46</v>
      </c>
      <c r="B62" s="69"/>
      <c r="C62" s="69"/>
      <c r="D62" s="69"/>
      <c r="E62" s="69"/>
      <c r="F62" s="69"/>
      <c r="G62" s="69"/>
      <c r="H62" s="69"/>
      <c r="I62" s="69"/>
      <c r="J62" s="69"/>
      <c r="K62" s="45"/>
      <c r="L62" s="45"/>
      <c r="M62" s="45"/>
    </row>
    <row r="63" spans="1:13" ht="15" x14ac:dyDescent="0.2">
      <c r="A63" s="69"/>
      <c r="B63" s="69"/>
      <c r="C63" s="69"/>
      <c r="D63" s="69"/>
      <c r="E63" s="69"/>
      <c r="F63" s="69"/>
      <c r="G63" s="69"/>
      <c r="H63" s="69"/>
      <c r="I63" s="69"/>
      <c r="J63" s="69"/>
      <c r="K63" s="45"/>
      <c r="L63" s="45"/>
      <c r="M63" s="45"/>
    </row>
    <row r="64" spans="1:13" ht="15" x14ac:dyDescent="0.2">
      <c r="A64" s="69" t="s">
        <v>63</v>
      </c>
      <c r="B64" s="69"/>
      <c r="C64" s="69"/>
      <c r="D64" s="69"/>
      <c r="E64" s="69"/>
      <c r="F64" s="69"/>
      <c r="G64" s="69"/>
      <c r="H64" s="69"/>
      <c r="I64" s="69"/>
      <c r="J64" s="69"/>
      <c r="K64" s="45"/>
      <c r="L64" s="45"/>
      <c r="M64"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2" orientation="portrait" verticalDpi="3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29B8-8C96-47DA-8389-15A5036CDEDE}">
  <sheetPr>
    <pageSetUpPr fitToPage="1"/>
  </sheetPr>
  <dimension ref="A1:O64"/>
  <sheetViews>
    <sheetView workbookViewId="0">
      <selection activeCell="A3" sqref="A3"/>
    </sheetView>
  </sheetViews>
  <sheetFormatPr defaultColWidth="8.85546875" defaultRowHeight="12.75" x14ac:dyDescent="0.2"/>
  <cols>
    <col min="1" max="1" width="32.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0.28515625" customWidth="1"/>
    <col min="15" max="15" width="15.7109375" customWidth="1"/>
  </cols>
  <sheetData>
    <row r="1" spans="1:15" ht="96.6" customHeight="1" thickBot="1" x14ac:dyDescent="0.25">
      <c r="A1" s="775"/>
      <c r="B1" s="775"/>
      <c r="C1" s="775"/>
      <c r="D1" s="775"/>
      <c r="E1" s="775"/>
      <c r="F1" s="775"/>
      <c r="G1" s="775"/>
      <c r="H1" s="775"/>
      <c r="I1" s="775"/>
      <c r="J1" s="775"/>
      <c r="K1" s="775"/>
      <c r="L1" s="775"/>
      <c r="M1" s="776"/>
    </row>
    <row r="2" spans="1:15" ht="16.5" thickBot="1" x14ac:dyDescent="0.3">
      <c r="A2" s="32">
        <v>45748</v>
      </c>
      <c r="B2" s="33"/>
      <c r="C2" s="33"/>
      <c r="D2" s="33"/>
      <c r="E2" s="33"/>
      <c r="F2" s="33"/>
      <c r="G2" s="33"/>
      <c r="H2" s="33"/>
      <c r="I2" s="33"/>
      <c r="J2" s="33"/>
      <c r="K2" s="33"/>
      <c r="L2" s="33"/>
      <c r="M2" s="34" t="s">
        <v>234</v>
      </c>
      <c r="O2" s="16"/>
    </row>
    <row r="3" spans="1:15" ht="16.5" thickBot="1" x14ac:dyDescent="0.25">
      <c r="A3" s="35"/>
      <c r="B3" s="777" t="s">
        <v>235</v>
      </c>
      <c r="C3" s="777"/>
      <c r="D3" s="778"/>
      <c r="E3" s="777" t="s">
        <v>135</v>
      </c>
      <c r="F3" s="777"/>
      <c r="G3" s="778"/>
      <c r="H3" s="777" t="s">
        <v>236</v>
      </c>
      <c r="I3" s="777"/>
      <c r="J3" s="778"/>
      <c r="K3" s="777" t="s">
        <v>136</v>
      </c>
      <c r="L3" s="777"/>
      <c r="M3" s="779"/>
      <c r="O3" s="16"/>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c r="C5" s="208"/>
      <c r="D5" s="107"/>
      <c r="E5" s="214">
        <v>0</v>
      </c>
      <c r="F5" s="214">
        <v>0</v>
      </c>
      <c r="G5" s="373">
        <v>0</v>
      </c>
      <c r="H5" s="221">
        <f>SUM(B5+'Mar Report'!H5)</f>
        <v>7</v>
      </c>
      <c r="I5" s="221">
        <f>SUM(C5+'Mar Report'!I5)</f>
        <v>7</v>
      </c>
      <c r="J5" s="272">
        <f>SUM(D5+'Mar Report'!J5)</f>
        <v>496362.72000000003</v>
      </c>
      <c r="K5" s="214">
        <f>SUM(E5+'Mar Report'!K5)</f>
        <v>17</v>
      </c>
      <c r="L5" s="214">
        <f>SUM(F5+'Mar Report'!L5)</f>
        <v>17</v>
      </c>
      <c r="M5" s="275">
        <f>SUM(G5+'Mar Report'!M5)</f>
        <v>1653885.5200000003</v>
      </c>
      <c r="O5" s="312"/>
    </row>
    <row r="6" spans="1:15" ht="15" x14ac:dyDescent="0.2">
      <c r="A6" s="41" t="s">
        <v>41</v>
      </c>
      <c r="B6" s="208"/>
      <c r="C6" s="208"/>
      <c r="D6" s="340"/>
      <c r="E6" s="216">
        <v>12</v>
      </c>
      <c r="F6" s="216">
        <v>12</v>
      </c>
      <c r="G6" s="373">
        <v>1563267.2899999998</v>
      </c>
      <c r="H6" s="211">
        <f>SUM(B6+'Mar Report'!H6)</f>
        <v>60</v>
      </c>
      <c r="I6" s="211">
        <f>SUM(C6+'Mar Report'!I6)</f>
        <v>60</v>
      </c>
      <c r="J6" s="273">
        <f>SUM(D6+'Mar Report'!J6)</f>
        <v>7705127.5700000003</v>
      </c>
      <c r="K6" s="216">
        <f>SUM(E6+'Mar Report'!K6)</f>
        <v>69</v>
      </c>
      <c r="L6" s="216">
        <f>SUM(F6+'Mar Report'!L6)</f>
        <v>69</v>
      </c>
      <c r="M6" s="276">
        <f>SUM(G6+'Mar Report'!M6)</f>
        <v>8968766.7499999981</v>
      </c>
    </row>
    <row r="7" spans="1:15" ht="15" x14ac:dyDescent="0.2">
      <c r="A7" s="41" t="s">
        <v>5</v>
      </c>
      <c r="B7" s="208"/>
      <c r="C7" s="208"/>
      <c r="D7" s="107"/>
      <c r="E7" s="216">
        <v>0</v>
      </c>
      <c r="F7" s="216">
        <v>0</v>
      </c>
      <c r="G7" s="373">
        <v>0</v>
      </c>
      <c r="H7" s="211">
        <f>SUM(B7+'Mar Report'!H7)</f>
        <v>3</v>
      </c>
      <c r="I7" s="211">
        <f>SUM(C7+'Mar Report'!I7)</f>
        <v>6</v>
      </c>
      <c r="J7" s="273">
        <f>SUM(D7+'Mar Report'!J7)</f>
        <v>421465.7</v>
      </c>
      <c r="K7" s="216">
        <f>SUM(E7+'Mar Report'!K7)</f>
        <v>1</v>
      </c>
      <c r="L7" s="216">
        <f>SUM(F7+'Mar Report'!L7)</f>
        <v>2</v>
      </c>
      <c r="M7" s="276">
        <f>SUM(G7+'Mar Report'!M7)</f>
        <v>99285.440000000002</v>
      </c>
    </row>
    <row r="8" spans="1:15" ht="15" x14ac:dyDescent="0.2">
      <c r="A8" s="41" t="s">
        <v>39</v>
      </c>
      <c r="B8" s="208"/>
      <c r="C8" s="208"/>
      <c r="D8" s="107"/>
      <c r="E8" s="216">
        <v>2</v>
      </c>
      <c r="F8" s="216">
        <v>18</v>
      </c>
      <c r="G8" s="373">
        <v>1063573.8400000001</v>
      </c>
      <c r="H8" s="211">
        <f>SUM(B8+'Mar Report'!H8)</f>
        <v>19</v>
      </c>
      <c r="I8" s="211">
        <f>SUM(C8+'Mar Report'!I8)</f>
        <v>200</v>
      </c>
      <c r="J8" s="273">
        <f>SUM(D8+'Mar Report'!J8)</f>
        <v>17537766.740000002</v>
      </c>
      <c r="K8" s="216">
        <f>SUM(E8+'Mar Report'!K8)</f>
        <v>8</v>
      </c>
      <c r="L8" s="216">
        <f>SUM(F8+'Mar Report'!L8)</f>
        <v>85</v>
      </c>
      <c r="M8" s="276">
        <f>SUM(G8+'Mar Report'!M8)</f>
        <v>3926451.5600000005</v>
      </c>
    </row>
    <row r="9" spans="1:15" ht="15" x14ac:dyDescent="0.2">
      <c r="A9" s="41" t="s">
        <v>40</v>
      </c>
      <c r="B9" s="208"/>
      <c r="C9" s="208"/>
      <c r="D9" s="107"/>
      <c r="E9" s="216">
        <v>0</v>
      </c>
      <c r="F9" s="216">
        <v>0</v>
      </c>
      <c r="G9" s="373">
        <v>0</v>
      </c>
      <c r="H9" s="211">
        <f>SUM(B9+'Mar Report'!H9)</f>
        <v>2</v>
      </c>
      <c r="I9" s="211">
        <f>SUM(C9+'Mar Report'!I9)</f>
        <v>27</v>
      </c>
      <c r="J9" s="273">
        <f>SUM(D9+'Mar Report'!J9)</f>
        <v>1669573.2000000002</v>
      </c>
      <c r="K9" s="216">
        <f>SUM(E9+'Mar Report'!K9)</f>
        <v>1</v>
      </c>
      <c r="L9" s="216">
        <f>SUM(F9+'Mar Report'!L9)</f>
        <v>4</v>
      </c>
      <c r="M9" s="276">
        <f>SUM(G9+'Mar Report'!M9)</f>
        <v>807724.8</v>
      </c>
      <c r="O9" s="16"/>
    </row>
    <row r="10" spans="1:15" ht="15" x14ac:dyDescent="0.2">
      <c r="A10" s="41" t="s">
        <v>43</v>
      </c>
      <c r="B10" s="208"/>
      <c r="C10" s="208"/>
      <c r="D10" s="107"/>
      <c r="E10" s="216">
        <v>0</v>
      </c>
      <c r="F10" s="215">
        <v>0</v>
      </c>
      <c r="G10" s="373">
        <v>0</v>
      </c>
      <c r="H10" s="211">
        <f>SUM(B10+'Mar Report'!H10)</f>
        <v>6</v>
      </c>
      <c r="I10" s="211">
        <f>SUM(C10+'Mar Report'!I10)</f>
        <v>6</v>
      </c>
      <c r="J10" s="273">
        <f>SUM(D10+'Mar Report'!J10)</f>
        <v>487574</v>
      </c>
      <c r="K10" s="216">
        <f>SUM(E10+'Mar Report'!K10)</f>
        <v>12</v>
      </c>
      <c r="L10" s="216">
        <f>SUM(F10+'Mar Report'!L10)</f>
        <v>12</v>
      </c>
      <c r="M10" s="276">
        <f>SUM(G10+'Mar Report'!M10)</f>
        <v>677048.99999999988</v>
      </c>
      <c r="N10" s="16"/>
    </row>
    <row r="11" spans="1:15" ht="15" x14ac:dyDescent="0.2">
      <c r="A11" s="41" t="s">
        <v>37</v>
      </c>
      <c r="B11" s="208"/>
      <c r="C11" s="208"/>
      <c r="D11" s="107"/>
      <c r="E11" s="216">
        <v>0</v>
      </c>
      <c r="F11" s="215">
        <v>0</v>
      </c>
      <c r="G11" s="374">
        <v>0</v>
      </c>
      <c r="H11" s="211">
        <f>SUM(B11+'Mar Report'!H11)</f>
        <v>6</v>
      </c>
      <c r="I11" s="211">
        <f>SUM(C11+'Mar Report'!I11)</f>
        <v>6</v>
      </c>
      <c r="J11" s="273">
        <f>SUM(D11+'Mar Report'!J11)</f>
        <v>489518</v>
      </c>
      <c r="K11" s="216">
        <f>SUM(E11+'Mar Report'!K11)</f>
        <v>4</v>
      </c>
      <c r="L11" s="216">
        <f>SUM(F11+'Mar Report'!L11)</f>
        <v>4</v>
      </c>
      <c r="M11" s="276">
        <f>SUM(G11+'Mar Report'!M11)</f>
        <v>365712</v>
      </c>
    </row>
    <row r="12" spans="1:15" ht="15" x14ac:dyDescent="0.2">
      <c r="A12" s="41" t="s">
        <v>38</v>
      </c>
      <c r="B12" s="208"/>
      <c r="C12" s="208"/>
      <c r="D12" s="428"/>
      <c r="E12" s="216">
        <v>1</v>
      </c>
      <c r="F12" s="218">
        <v>3</v>
      </c>
      <c r="G12" s="374">
        <v>134722.25</v>
      </c>
      <c r="H12" s="211">
        <f>SUM(B12+'Mar Report'!H12)</f>
        <v>30</v>
      </c>
      <c r="I12" s="211">
        <f>SUM(C12+'Mar Report'!I12)</f>
        <v>30</v>
      </c>
      <c r="J12" s="273">
        <f>SUM(D12+'Mar Report'!J12)</f>
        <v>2876358.4899999998</v>
      </c>
      <c r="K12" s="216">
        <f>SUM(E12+'Mar Report'!K12)</f>
        <v>4</v>
      </c>
      <c r="L12" s="216">
        <f>SUM(F12+'Mar Report'!L12)</f>
        <v>6</v>
      </c>
      <c r="M12" s="276">
        <f>SUM(G12+'Mar Report'!M12)</f>
        <v>306755.45</v>
      </c>
    </row>
    <row r="13" spans="1:15" ht="15" x14ac:dyDescent="0.2">
      <c r="A13" s="42" t="s">
        <v>6</v>
      </c>
      <c r="B13" s="208"/>
      <c r="C13" s="208"/>
      <c r="D13" s="107"/>
      <c r="E13" s="216">
        <v>0</v>
      </c>
      <c r="F13" s="215">
        <v>0</v>
      </c>
      <c r="G13" s="373">
        <v>0</v>
      </c>
      <c r="H13" s="211">
        <f>SUM(B13+'Mar Report'!H13)</f>
        <v>12</v>
      </c>
      <c r="I13" s="211">
        <f>SUM(C13+'Mar Report'!I13)</f>
        <v>12</v>
      </c>
      <c r="J13" s="273">
        <f>SUM(D13+'Mar Report'!J13)</f>
        <v>116330.49</v>
      </c>
      <c r="K13" s="216">
        <f>SUM(E13+'Mar Report'!K13)</f>
        <v>20</v>
      </c>
      <c r="L13" s="216">
        <f>SUM(F13+'Mar Report'!L13)</f>
        <v>20</v>
      </c>
      <c r="M13" s="276">
        <f>SUM(G13+'Mar Report'!M13)</f>
        <v>378715.82999999996</v>
      </c>
    </row>
    <row r="14" spans="1:15" ht="15" x14ac:dyDescent="0.2">
      <c r="A14" s="41" t="s">
        <v>7</v>
      </c>
      <c r="B14" s="208"/>
      <c r="C14" s="208"/>
      <c r="D14" s="107"/>
      <c r="E14" s="216">
        <v>0</v>
      </c>
      <c r="F14" s="215">
        <v>0</v>
      </c>
      <c r="G14" s="374">
        <v>0</v>
      </c>
      <c r="H14" s="211">
        <f>SUM(B14+'Mar Report'!H14)</f>
        <v>1</v>
      </c>
      <c r="I14" s="211">
        <f>SUM(C14+'Mar Report'!I14)</f>
        <v>1</v>
      </c>
      <c r="J14" s="273">
        <f>SUM(D14+'Mar Report'!J14)</f>
        <v>23500</v>
      </c>
      <c r="K14" s="216">
        <f>SUM(E14+'Mar Report'!K14)</f>
        <v>0</v>
      </c>
      <c r="L14" s="216">
        <f>SUM(F14+'Mar Report'!L14)</f>
        <v>0</v>
      </c>
      <c r="M14" s="276">
        <f>SUM(G14+'Mar Report'!M14)</f>
        <v>0</v>
      </c>
    </row>
    <row r="15" spans="1:15" ht="15" x14ac:dyDescent="0.2">
      <c r="A15" s="41" t="s">
        <v>8</v>
      </c>
      <c r="B15" s="211"/>
      <c r="C15" s="211"/>
      <c r="D15" s="273"/>
      <c r="E15" s="216">
        <v>1</v>
      </c>
      <c r="F15" s="215">
        <v>1</v>
      </c>
      <c r="G15" s="374">
        <v>229866</v>
      </c>
      <c r="H15" s="211">
        <f>SUM(B15+'Mar Report'!H15)</f>
        <v>12</v>
      </c>
      <c r="I15" s="211">
        <f>SUM(C15+'Mar Report'!I15)</f>
        <v>12</v>
      </c>
      <c r="J15" s="273">
        <f>SUM(D15+'Mar Report'!J15)</f>
        <v>16515567.51</v>
      </c>
      <c r="K15" s="216">
        <f>SUM(E15+'Mar Report'!K15)</f>
        <v>21</v>
      </c>
      <c r="L15" s="216">
        <f>SUM(F15+'Mar Report'!L15)</f>
        <v>21</v>
      </c>
      <c r="M15" s="276">
        <f>SUM(G15+'Mar Report'!M15)</f>
        <v>15738512.33</v>
      </c>
      <c r="O15" s="16"/>
    </row>
    <row r="16" spans="1:15" ht="15" x14ac:dyDescent="0.2">
      <c r="A16" s="41" t="s">
        <v>9</v>
      </c>
      <c r="B16" s="208"/>
      <c r="C16" s="208"/>
      <c r="D16" s="107"/>
      <c r="E16" s="216">
        <v>0</v>
      </c>
      <c r="F16" s="215">
        <v>0</v>
      </c>
      <c r="G16" s="375">
        <v>0</v>
      </c>
      <c r="H16" s="211">
        <f>SUM(B16+'Mar Report'!H16)</f>
        <v>0</v>
      </c>
      <c r="I16" s="211">
        <f>SUM(C16+'Mar Report'!I16)</f>
        <v>0</v>
      </c>
      <c r="J16" s="273">
        <f>SUM(D16+'Mar Report'!J16)</f>
        <v>0</v>
      </c>
      <c r="K16" s="216">
        <f>SUM(E16+'Mar Report'!K16)</f>
        <v>0</v>
      </c>
      <c r="L16" s="216">
        <f>SUM(F16+'Mar Report'!L16)</f>
        <v>0</v>
      </c>
      <c r="M16" s="276">
        <f>SUM(G16+'Mar Report'!M16)</f>
        <v>0</v>
      </c>
    </row>
    <row r="17" spans="1:15" ht="15" x14ac:dyDescent="0.2">
      <c r="A17" s="41" t="s">
        <v>10</v>
      </c>
      <c r="B17" s="208"/>
      <c r="C17" s="208"/>
      <c r="D17" s="107"/>
      <c r="E17" s="216">
        <v>0</v>
      </c>
      <c r="F17" s="215">
        <v>0</v>
      </c>
      <c r="G17" s="375">
        <v>0</v>
      </c>
      <c r="H17" s="211">
        <f>SUM(B17+'Mar Report'!H17)</f>
        <v>0</v>
      </c>
      <c r="I17" s="211">
        <f>SUM(C17+'Mar Report'!I17)</f>
        <v>0</v>
      </c>
      <c r="J17" s="273">
        <f>SUM(D17+'Mar Report'!J17)</f>
        <v>0</v>
      </c>
      <c r="K17" s="216">
        <f>SUM(E17+'Mar Report'!K17)</f>
        <v>0</v>
      </c>
      <c r="L17" s="216">
        <f>SUM(F17+'Mar Report'!L17)</f>
        <v>0</v>
      </c>
      <c r="M17" s="276">
        <f>SUM(G17+'Mar Report'!M17)</f>
        <v>0</v>
      </c>
    </row>
    <row r="18" spans="1:15" ht="15.75" thickBot="1" x14ac:dyDescent="0.25">
      <c r="A18" s="43" t="s">
        <v>11</v>
      </c>
      <c r="B18" s="208"/>
      <c r="C18" s="208"/>
      <c r="D18" s="107"/>
      <c r="E18" s="216">
        <v>0</v>
      </c>
      <c r="F18" s="215">
        <v>0</v>
      </c>
      <c r="G18" s="375">
        <v>0</v>
      </c>
      <c r="H18" s="222">
        <f>SUM(B18+'Mar Report'!H18)</f>
        <v>0</v>
      </c>
      <c r="I18" s="222">
        <f>SUM(C18+'Mar Report'!I18)</f>
        <v>0</v>
      </c>
      <c r="J18" s="274">
        <f>SUM(D18+'Mar Report'!J18)</f>
        <v>0</v>
      </c>
      <c r="K18" s="219">
        <f>SUM(E18+'Mar Report'!K18)</f>
        <v>0</v>
      </c>
      <c r="L18" s="219">
        <f>SUM(F18+'Mar Report'!L18)</f>
        <v>0</v>
      </c>
      <c r="M18" s="277">
        <f>SUM(G18+'Mar Report'!M18)</f>
        <v>0</v>
      </c>
    </row>
    <row r="19" spans="1:15" ht="16.5" thickBot="1" x14ac:dyDescent="0.3">
      <c r="A19" s="44" t="s">
        <v>12</v>
      </c>
      <c r="B19" s="213">
        <f>SUM(B5:B18)</f>
        <v>0</v>
      </c>
      <c r="C19" s="213">
        <f t="shared" ref="C19:M19" si="0">SUM(C5:C18)</f>
        <v>0</v>
      </c>
      <c r="D19" s="76">
        <f t="shared" si="0"/>
        <v>0</v>
      </c>
      <c r="E19" s="220">
        <f t="shared" si="0"/>
        <v>16</v>
      </c>
      <c r="F19" s="220">
        <f t="shared" si="0"/>
        <v>34</v>
      </c>
      <c r="G19" s="376">
        <f t="shared" si="0"/>
        <v>2991429.38</v>
      </c>
      <c r="H19" s="213">
        <f t="shared" si="0"/>
        <v>158</v>
      </c>
      <c r="I19" s="213">
        <f t="shared" si="0"/>
        <v>367</v>
      </c>
      <c r="J19" s="76">
        <f t="shared" si="0"/>
        <v>48339144.420000002</v>
      </c>
      <c r="K19" s="220">
        <f t="shared" si="0"/>
        <v>157</v>
      </c>
      <c r="L19" s="220">
        <f t="shared" si="0"/>
        <v>240</v>
      </c>
      <c r="M19" s="288">
        <f t="shared" si="0"/>
        <v>32922858.68</v>
      </c>
      <c r="N19" s="16"/>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c r="D22" s="141"/>
      <c r="E22" s="125"/>
      <c r="F22" s="227">
        <v>82</v>
      </c>
      <c r="G22" s="381">
        <v>2055804.3199999998</v>
      </c>
      <c r="H22" s="123"/>
      <c r="I22" s="223">
        <f>SUM(C22+'Mar Report'!I22)</f>
        <v>768</v>
      </c>
      <c r="J22" s="278">
        <f>SUM(D22+'Mar Report'!J22)</f>
        <v>18709469.369999997</v>
      </c>
      <c r="K22" s="232"/>
      <c r="L22" s="259">
        <f>SUM(F22+'Mar Report'!L22)</f>
        <v>513</v>
      </c>
      <c r="M22" s="300">
        <f>SUM(G22+'Mar Report'!M22)</f>
        <v>14130464.140000001</v>
      </c>
      <c r="O22" s="16"/>
    </row>
    <row r="23" spans="1:15" ht="15" x14ac:dyDescent="0.2">
      <c r="A23" s="50" t="s">
        <v>13</v>
      </c>
      <c r="B23" s="121"/>
      <c r="C23" s="224"/>
      <c r="D23" s="142"/>
      <c r="E23" s="126"/>
      <c r="F23" s="228">
        <v>20</v>
      </c>
      <c r="G23" s="382">
        <v>2262316.92</v>
      </c>
      <c r="H23" s="121"/>
      <c r="I23" s="224">
        <f>SUM(C23+'Mar Report'!I23)</f>
        <v>198</v>
      </c>
      <c r="J23" s="279">
        <f>SUM(D23+'Mar Report'!J23)</f>
        <v>75196346.219999999</v>
      </c>
      <c r="K23" s="234"/>
      <c r="L23" s="260">
        <f>SUM(F23+'Mar Report'!L23)</f>
        <v>173</v>
      </c>
      <c r="M23" s="301">
        <f>SUM(G23+'Mar Report'!M23)</f>
        <v>31425856.189999998</v>
      </c>
    </row>
    <row r="24" spans="1:15" ht="15.75" thickBot="1" x14ac:dyDescent="0.25">
      <c r="A24" s="51" t="s">
        <v>47</v>
      </c>
      <c r="B24" s="122"/>
      <c r="C24" s="225"/>
      <c r="D24" s="143"/>
      <c r="E24" s="127"/>
      <c r="F24" s="229">
        <v>10</v>
      </c>
      <c r="G24" s="383">
        <v>211139.25</v>
      </c>
      <c r="H24" s="124"/>
      <c r="I24" s="231">
        <f>SUM(C24+'Mar Report'!I24)</f>
        <v>22</v>
      </c>
      <c r="J24" s="280">
        <f>SUM(D24+'Mar Report'!J24)</f>
        <v>2038012.02</v>
      </c>
      <c r="K24" s="236"/>
      <c r="L24" s="261">
        <f>SUM(F24+'Mar Report'!L24)</f>
        <v>27</v>
      </c>
      <c r="M24" s="302">
        <f>SUM(G24+'Mar Report'!M24)</f>
        <v>4691493.0599999996</v>
      </c>
    </row>
    <row r="25" spans="1:15" ht="16.5" thickBot="1" x14ac:dyDescent="0.3">
      <c r="A25" s="52" t="s">
        <v>14</v>
      </c>
      <c r="B25" s="119"/>
      <c r="C25" s="226">
        <f>SUM(C22:C24)</f>
        <v>0</v>
      </c>
      <c r="D25" s="79">
        <f>SUM(D22:D24)</f>
        <v>0</v>
      </c>
      <c r="E25" s="116"/>
      <c r="F25" s="230">
        <f>SUM(F22:F24)</f>
        <v>112</v>
      </c>
      <c r="G25" s="384">
        <f>SUM(G22:G24)</f>
        <v>4529260.49</v>
      </c>
      <c r="H25" s="119"/>
      <c r="I25" s="226">
        <f>SUM(I22:I24)</f>
        <v>988</v>
      </c>
      <c r="J25" s="79">
        <f>SUM(J22:J24)</f>
        <v>95943827.609999999</v>
      </c>
      <c r="K25" s="303"/>
      <c r="L25" s="230">
        <f>SUM(L22:L24)</f>
        <v>713</v>
      </c>
      <c r="M25" s="392">
        <f>SUM(M22:M24)</f>
        <v>50247813.390000001</v>
      </c>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30.75" thickBot="1" x14ac:dyDescent="0.3">
      <c r="A28" s="55" t="s">
        <v>60</v>
      </c>
      <c r="B28" s="113"/>
      <c r="C28" s="114"/>
      <c r="D28" s="91">
        <f>SUM(C5:C12)+C28</f>
        <v>0</v>
      </c>
      <c r="E28" s="116"/>
      <c r="F28" s="115">
        <v>2</v>
      </c>
      <c r="G28" s="87">
        <f>SUM(F5:F12)+F28</f>
        <v>35</v>
      </c>
      <c r="H28" s="112"/>
      <c r="I28" s="111">
        <f>SUM(C28+'Mar Report'!I28)</f>
        <v>4</v>
      </c>
      <c r="J28" s="111">
        <f>SUM(D28+'Mar Report'!J28)</f>
        <v>346</v>
      </c>
      <c r="K28" s="116"/>
      <c r="L28" s="115">
        <f>SUM(F28+'Mar Report'!L28)</f>
        <v>13</v>
      </c>
      <c r="M28" s="115">
        <f>SUM(G28+'Mar Report'!M28)</f>
        <v>212</v>
      </c>
      <c r="O28" s="16"/>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0</v>
      </c>
      <c r="D31" s="79">
        <f>SUM(D19+D25)</f>
        <v>0</v>
      </c>
      <c r="E31" s="289"/>
      <c r="F31" s="115">
        <f>SUM(E19+F25)</f>
        <v>128</v>
      </c>
      <c r="G31" s="384">
        <f>SUM(G19+G25)</f>
        <v>7520689.8700000001</v>
      </c>
      <c r="H31" s="113"/>
      <c r="I31" s="118">
        <f>SUM(H19+I25)</f>
        <v>1146</v>
      </c>
      <c r="J31" s="79">
        <f>SUM(J19+J25)</f>
        <v>144282972.03</v>
      </c>
      <c r="K31" s="133"/>
      <c r="L31" s="115">
        <f>SUM(K19+L25)</f>
        <v>870</v>
      </c>
      <c r="M31" s="389">
        <f>SUM(M19+M25)</f>
        <v>83170672.069999993</v>
      </c>
      <c r="O31" s="16"/>
    </row>
    <row r="32" spans="1:15" ht="15.75" thickBot="1" x14ac:dyDescent="0.25">
      <c r="A32" s="45"/>
      <c r="B32" s="45"/>
      <c r="C32" s="45"/>
      <c r="D32" s="45"/>
      <c r="E32" s="45"/>
      <c r="F32" s="45"/>
      <c r="G32" s="45"/>
      <c r="H32" s="45"/>
      <c r="I32" s="45"/>
      <c r="J32" s="45"/>
      <c r="K32" s="45"/>
      <c r="L32" s="45"/>
      <c r="M32" s="45"/>
    </row>
    <row r="33" spans="1:15" ht="16.5" thickBot="1" x14ac:dyDescent="0.3">
      <c r="A33" s="58" t="s">
        <v>45</v>
      </c>
      <c r="B33" s="654"/>
      <c r="C33" s="654"/>
      <c r="D33" s="655"/>
      <c r="E33" s="45"/>
      <c r="F33" s="45"/>
      <c r="G33" s="326"/>
      <c r="H33" s="45"/>
      <c r="I33" s="45"/>
      <c r="J33" s="45"/>
      <c r="K33" s="45"/>
      <c r="L33" s="45"/>
      <c r="M33" s="45"/>
    </row>
    <row r="34" spans="1:15" ht="16.5" thickBot="1" x14ac:dyDescent="0.3">
      <c r="A34" s="59"/>
      <c r="B34" s="60"/>
      <c r="C34" s="60"/>
      <c r="D34" s="60"/>
      <c r="E34" s="45"/>
      <c r="F34" s="45"/>
      <c r="G34" s="45"/>
      <c r="H34" s="45"/>
      <c r="I34" s="45"/>
      <c r="J34" s="45"/>
      <c r="K34" s="45"/>
      <c r="L34" s="45"/>
      <c r="M34" s="45"/>
    </row>
    <row r="35" spans="1:15" ht="16.5" thickBot="1" x14ac:dyDescent="0.25">
      <c r="A35" s="45"/>
      <c r="B35" s="780" t="s">
        <v>235</v>
      </c>
      <c r="C35" s="777"/>
      <c r="D35" s="778"/>
      <c r="E35" s="777" t="s">
        <v>135</v>
      </c>
      <c r="F35" s="777"/>
      <c r="G35" s="778"/>
      <c r="H35" s="777" t="s">
        <v>236</v>
      </c>
      <c r="I35" s="777"/>
      <c r="J35" s="778"/>
      <c r="K35" s="777" t="s">
        <v>136</v>
      </c>
      <c r="L35" s="777"/>
      <c r="M35" s="779"/>
      <c r="O35" s="16"/>
    </row>
    <row r="36" spans="1:15" ht="15.75" x14ac:dyDescent="0.2">
      <c r="A36" s="61" t="s">
        <v>16</v>
      </c>
      <c r="B36" s="785" t="s">
        <v>2</v>
      </c>
      <c r="C36" s="785"/>
      <c r="D36" s="62" t="s">
        <v>1</v>
      </c>
      <c r="E36" s="785" t="s">
        <v>2</v>
      </c>
      <c r="F36" s="785"/>
      <c r="G36" s="62" t="s">
        <v>1</v>
      </c>
      <c r="H36" s="785" t="s">
        <v>2</v>
      </c>
      <c r="I36" s="785"/>
      <c r="J36" s="62" t="s">
        <v>1</v>
      </c>
      <c r="K36" s="785" t="s">
        <v>2</v>
      </c>
      <c r="L36" s="785"/>
      <c r="M36" s="63" t="s">
        <v>1</v>
      </c>
      <c r="N36" s="308"/>
    </row>
    <row r="37" spans="1:15" ht="15" x14ac:dyDescent="0.2">
      <c r="A37" s="41" t="s">
        <v>19</v>
      </c>
      <c r="B37" s="157"/>
      <c r="C37" s="158">
        <f>C31</f>
        <v>0</v>
      </c>
      <c r="D37" s="73"/>
      <c r="E37" s="149"/>
      <c r="F37" s="348">
        <f>F31</f>
        <v>128</v>
      </c>
      <c r="G37" s="11">
        <v>106822.93000000001</v>
      </c>
      <c r="H37" s="157"/>
      <c r="I37" s="240">
        <f>SUM(C37+'Mar Report'!I37)</f>
        <v>1146</v>
      </c>
      <c r="J37" s="298">
        <f>SUM(D37+'Mar Report'!J37)</f>
        <v>786482.07000000018</v>
      </c>
      <c r="K37" s="99"/>
      <c r="L37" s="255">
        <f>SUM(F37+'Mar Report'!L37)</f>
        <v>870</v>
      </c>
      <c r="M37" s="304">
        <f>SUM(G37+'Mar Report'!M37)</f>
        <v>788193.1100000001</v>
      </c>
    </row>
    <row r="38" spans="1:15" ht="15" x14ac:dyDescent="0.2">
      <c r="A38" s="41" t="s">
        <v>20</v>
      </c>
      <c r="B38" s="161"/>
      <c r="C38" s="264"/>
      <c r="D38" s="73"/>
      <c r="E38" s="149"/>
      <c r="F38" s="349">
        <v>146</v>
      </c>
      <c r="G38" s="12">
        <v>27428.5</v>
      </c>
      <c r="H38" s="157"/>
      <c r="I38" s="240">
        <f>SUM(C38+'Mar Report'!I38)</f>
        <v>911</v>
      </c>
      <c r="J38" s="298">
        <f>SUM(D38+'Mar Report'!J38)</f>
        <v>218243.91999999998</v>
      </c>
      <c r="K38" s="99"/>
      <c r="L38" s="255">
        <f>SUM(F38+'Mar Report'!L38)</f>
        <v>1023</v>
      </c>
      <c r="M38" s="304">
        <f>SUM(G38+'Mar Report'!M38)</f>
        <v>234267.09999999998</v>
      </c>
    </row>
    <row r="39" spans="1:15" ht="15" x14ac:dyDescent="0.2">
      <c r="A39" s="41" t="s">
        <v>21</v>
      </c>
      <c r="B39" s="161"/>
      <c r="C39" s="264"/>
      <c r="D39" s="73"/>
      <c r="E39" s="149"/>
      <c r="F39" s="350">
        <v>64</v>
      </c>
      <c r="G39" s="11">
        <v>10397</v>
      </c>
      <c r="H39" s="157"/>
      <c r="I39" s="240">
        <f>SUM(C39+'Mar Report'!I39)</f>
        <v>558</v>
      </c>
      <c r="J39" s="298">
        <f>SUM(D39+'Mar Report'!J39)</f>
        <v>89069</v>
      </c>
      <c r="K39" s="99"/>
      <c r="L39" s="255">
        <f>SUM(F39+'Mar Report'!L39)</f>
        <v>756</v>
      </c>
      <c r="M39" s="304">
        <f>SUM(G39+'Mar Report'!M39)</f>
        <v>127094</v>
      </c>
    </row>
    <row r="40" spans="1:15" ht="15" x14ac:dyDescent="0.2">
      <c r="A40" s="41" t="s">
        <v>22</v>
      </c>
      <c r="B40" s="161"/>
      <c r="C40" s="264"/>
      <c r="D40" s="73"/>
      <c r="E40" s="149"/>
      <c r="F40" s="349">
        <v>97</v>
      </c>
      <c r="G40" s="12">
        <v>14129</v>
      </c>
      <c r="H40" s="157"/>
      <c r="I40" s="240">
        <f>SUM(C40+'Mar Report'!I40)</f>
        <v>817</v>
      </c>
      <c r="J40" s="298">
        <f>SUM(D40+'Mar Report'!J40)</f>
        <v>92189.400000000009</v>
      </c>
      <c r="K40" s="99"/>
      <c r="L40" s="255">
        <f>SUM(F40+'Mar Report'!L40)</f>
        <v>990</v>
      </c>
      <c r="M40" s="304">
        <f>SUM(G40+'Mar Report'!M40)</f>
        <v>121150</v>
      </c>
    </row>
    <row r="41" spans="1:15" ht="15.75" thickBot="1" x14ac:dyDescent="0.25">
      <c r="A41" s="43" t="s">
        <v>49</v>
      </c>
      <c r="B41" s="167"/>
      <c r="C41" s="265"/>
      <c r="D41" s="74"/>
      <c r="E41" s="150"/>
      <c r="F41" s="351">
        <v>7</v>
      </c>
      <c r="G41" s="14">
        <v>208</v>
      </c>
      <c r="H41" s="157"/>
      <c r="I41" s="240">
        <f>SUM(C41+'Mar Report'!I41)</f>
        <v>45</v>
      </c>
      <c r="J41" s="298">
        <f>SUM(D41+'Mar Report'!J41)</f>
        <v>861</v>
      </c>
      <c r="K41" s="172"/>
      <c r="L41" s="255">
        <f>SUM(F41+'Mar Report'!L41)</f>
        <v>55</v>
      </c>
      <c r="M41" s="304">
        <f>SUM(G41+'Mar Report'!M41)</f>
        <v>1120</v>
      </c>
    </row>
    <row r="42" spans="1:15" ht="16.5" thickBot="1" x14ac:dyDescent="0.3">
      <c r="A42" s="64" t="s">
        <v>18</v>
      </c>
      <c r="B42" s="159"/>
      <c r="C42" s="169">
        <f>SUM(C37:C41)</f>
        <v>0</v>
      </c>
      <c r="D42" s="82">
        <f>SUM(D37:D41)</f>
        <v>0</v>
      </c>
      <c r="E42" s="151"/>
      <c r="F42" s="390">
        <f>SUM(F37:F41)</f>
        <v>442</v>
      </c>
      <c r="G42" s="83">
        <f>SUM(G37:G41)</f>
        <v>158985.43</v>
      </c>
      <c r="H42" s="159"/>
      <c r="I42" s="251">
        <f>SUM(I37:I41)</f>
        <v>3477</v>
      </c>
      <c r="J42" s="82">
        <f>SUM(J37:J41)</f>
        <v>1186845.3900000001</v>
      </c>
      <c r="K42" s="154"/>
      <c r="L42" s="246">
        <f>SUM(L37:L41)</f>
        <v>3694</v>
      </c>
      <c r="M42" s="393">
        <f>SUM(M37:M41)</f>
        <v>1271824.21</v>
      </c>
    </row>
    <row r="43" spans="1:15" ht="15.75" thickBot="1" x14ac:dyDescent="0.25">
      <c r="A43" s="45"/>
      <c r="B43" s="45"/>
      <c r="C43" s="45"/>
      <c r="D43" s="45"/>
      <c r="E43" s="45"/>
      <c r="F43" s="45"/>
      <c r="G43" s="45"/>
      <c r="H43" s="45"/>
      <c r="I43" s="45"/>
      <c r="J43" s="45"/>
      <c r="K43" s="45"/>
      <c r="L43" s="45"/>
      <c r="M43" s="45"/>
    </row>
    <row r="44" spans="1:15"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5" ht="15" x14ac:dyDescent="0.2">
      <c r="A45" s="40" t="s">
        <v>36</v>
      </c>
      <c r="B45" s="179"/>
      <c r="C45" s="252"/>
      <c r="D45" s="203"/>
      <c r="E45" s="101"/>
      <c r="F45" s="257">
        <v>96</v>
      </c>
      <c r="G45" s="307">
        <v>6613</v>
      </c>
      <c r="H45" s="180"/>
      <c r="I45" s="252">
        <f>SUM(C45+'Mar Report'!I45)</f>
        <v>452</v>
      </c>
      <c r="J45" s="297">
        <f>SUM(D45+'Mar Report'!J45)</f>
        <v>152830</v>
      </c>
      <c r="K45" s="269"/>
      <c r="L45" s="266">
        <f>SUM(F45+'Mar Report'!L45)</f>
        <v>570</v>
      </c>
      <c r="M45" s="305">
        <f>SUM(G45+'Mar Report'!M45)</f>
        <v>105501</v>
      </c>
    </row>
    <row r="46" spans="1:15" ht="15" x14ac:dyDescent="0.2">
      <c r="A46" s="41" t="s">
        <v>35</v>
      </c>
      <c r="B46" s="161"/>
      <c r="C46" s="253"/>
      <c r="D46" s="204"/>
      <c r="E46" s="97"/>
      <c r="F46" s="345">
        <v>27</v>
      </c>
      <c r="G46" s="14">
        <v>46857.56</v>
      </c>
      <c r="H46" s="93"/>
      <c r="I46" s="253">
        <f>SUM(C46+'Mar Report'!I46)</f>
        <v>110</v>
      </c>
      <c r="J46" s="298">
        <f>SUM(D46+'Mar Report'!J46)</f>
        <v>92412.95</v>
      </c>
      <c r="K46" s="270"/>
      <c r="L46" s="267">
        <f>SUM(F46+'Mar Report'!L46)</f>
        <v>180</v>
      </c>
      <c r="M46" s="304">
        <f>SUM(G46+'Mar Report'!M46)</f>
        <v>205858.91999999998</v>
      </c>
    </row>
    <row r="47" spans="1:15" ht="15" x14ac:dyDescent="0.2">
      <c r="A47" s="41" t="s">
        <v>25</v>
      </c>
      <c r="B47" s="161"/>
      <c r="C47" s="253"/>
      <c r="D47" s="204"/>
      <c r="E47" s="97"/>
      <c r="F47" s="345">
        <v>23</v>
      </c>
      <c r="G47" s="14">
        <v>10862</v>
      </c>
      <c r="H47" s="93"/>
      <c r="I47" s="253">
        <f>SUM(C47+'Mar Report'!I47)</f>
        <v>82</v>
      </c>
      <c r="J47" s="298">
        <f>SUM(D47+'Mar Report'!J47)</f>
        <v>42548</v>
      </c>
      <c r="K47" s="270"/>
      <c r="L47" s="267">
        <f>SUM(F47+'Mar Report'!L47)</f>
        <v>420</v>
      </c>
      <c r="M47" s="304">
        <f>SUM(G47+'Mar Report'!M47)</f>
        <v>208811</v>
      </c>
    </row>
    <row r="48" spans="1:15" ht="15" x14ac:dyDescent="0.2">
      <c r="A48" s="41" t="s">
        <v>26</v>
      </c>
      <c r="B48" s="157"/>
      <c r="C48" s="240"/>
      <c r="D48" s="204"/>
      <c r="E48" s="97"/>
      <c r="F48" s="345">
        <v>1</v>
      </c>
      <c r="G48" s="14">
        <v>308</v>
      </c>
      <c r="H48" s="93"/>
      <c r="I48" s="253">
        <f>SUM(C48+'Mar Report'!I48)</f>
        <v>3</v>
      </c>
      <c r="J48" s="298">
        <f>SUM(D48+'Mar Report'!J48)</f>
        <v>884</v>
      </c>
      <c r="K48" s="270"/>
      <c r="L48" s="267">
        <f>SUM(F48+'Mar Report'!L48)</f>
        <v>4</v>
      </c>
      <c r="M48" s="304">
        <f>SUM(G48+'Mar Report'!M48)</f>
        <v>1212</v>
      </c>
    </row>
    <row r="49" spans="1:13" ht="15" x14ac:dyDescent="0.2">
      <c r="A49" s="41" t="s">
        <v>27</v>
      </c>
      <c r="B49" s="161"/>
      <c r="C49" s="253"/>
      <c r="D49" s="204"/>
      <c r="E49" s="97"/>
      <c r="F49" s="345">
        <v>24</v>
      </c>
      <c r="G49" s="14">
        <v>36803.949999999997</v>
      </c>
      <c r="H49" s="93"/>
      <c r="I49" s="253">
        <f>SUM(C49+'Mar Report'!I49)</f>
        <v>146</v>
      </c>
      <c r="J49" s="298">
        <f>SUM(D49+'Mar Report'!J49)</f>
        <v>247281.12</v>
      </c>
      <c r="K49" s="270"/>
      <c r="L49" s="267">
        <f>SUM(F49+'Mar Report'!L49)</f>
        <v>179</v>
      </c>
      <c r="M49" s="304">
        <f>SUM(G49+'Mar Report'!M49)</f>
        <v>147480.85999999999</v>
      </c>
    </row>
    <row r="50" spans="1:13" ht="15" x14ac:dyDescent="0.2">
      <c r="A50" s="41" t="s">
        <v>28</v>
      </c>
      <c r="B50" s="161"/>
      <c r="C50" s="253"/>
      <c r="D50" s="204"/>
      <c r="E50" s="97"/>
      <c r="F50" s="345">
        <v>3</v>
      </c>
      <c r="G50" s="14">
        <v>258</v>
      </c>
      <c r="H50" s="93"/>
      <c r="I50" s="253">
        <f>SUM(C50+'Mar Report'!I50)</f>
        <v>26</v>
      </c>
      <c r="J50" s="298">
        <f>SUM(D50+'Mar Report'!J50)</f>
        <v>2635</v>
      </c>
      <c r="K50" s="270"/>
      <c r="L50" s="267">
        <f>SUM(F50+'Mar Report'!L50)</f>
        <v>31</v>
      </c>
      <c r="M50" s="304">
        <f>SUM(G50+'Mar Report'!M50)</f>
        <v>3727</v>
      </c>
    </row>
    <row r="51" spans="1:13" ht="15" x14ac:dyDescent="0.2">
      <c r="A51" s="41" t="s">
        <v>3</v>
      </c>
      <c r="B51" s="161"/>
      <c r="C51" s="253"/>
      <c r="D51" s="204"/>
      <c r="E51" s="97"/>
      <c r="F51" s="345">
        <v>0</v>
      </c>
      <c r="G51" s="14">
        <v>0</v>
      </c>
      <c r="H51" s="93"/>
      <c r="I51" s="253">
        <f>SUM(C51+'Mar Report'!I51)</f>
        <v>22</v>
      </c>
      <c r="J51" s="298">
        <f>SUM(D51+'Mar Report'!J51)</f>
        <v>11322.6</v>
      </c>
      <c r="K51" s="270"/>
      <c r="L51" s="267">
        <f>SUM(F51+'Mar Report'!L51)</f>
        <v>25</v>
      </c>
      <c r="M51" s="304">
        <f>SUM(G51+'Mar Report'!M51)</f>
        <v>5363</v>
      </c>
    </row>
    <row r="52" spans="1:13" ht="15" x14ac:dyDescent="0.2">
      <c r="A52" s="41" t="s">
        <v>29</v>
      </c>
      <c r="B52" s="161"/>
      <c r="C52" s="253"/>
      <c r="D52" s="204"/>
      <c r="E52" s="97"/>
      <c r="F52" s="345">
        <v>17</v>
      </c>
      <c r="G52" s="14">
        <v>3341</v>
      </c>
      <c r="H52" s="93"/>
      <c r="I52" s="253">
        <f>SUM(C52+'Mar Report'!I52)</f>
        <v>114</v>
      </c>
      <c r="J52" s="298">
        <f>SUM(D52+'Mar Report'!J52)</f>
        <v>26457</v>
      </c>
      <c r="K52" s="270"/>
      <c r="L52" s="267">
        <f>SUM(F52+'Mar Report'!L52)</f>
        <v>147</v>
      </c>
      <c r="M52" s="304">
        <f>SUM(G52+'Mar Report'!M52)</f>
        <v>15055</v>
      </c>
    </row>
    <row r="53" spans="1:13" ht="15" x14ac:dyDescent="0.2">
      <c r="A53" s="41" t="s">
        <v>30</v>
      </c>
      <c r="B53" s="157"/>
      <c r="C53" s="253"/>
      <c r="D53" s="204"/>
      <c r="E53" s="97"/>
      <c r="F53" s="345">
        <v>0</v>
      </c>
      <c r="G53" s="14">
        <v>0</v>
      </c>
      <c r="H53" s="93"/>
      <c r="I53" s="253">
        <f>SUM(C53+'Mar Report'!I53)</f>
        <v>0</v>
      </c>
      <c r="J53" s="298">
        <f>SUM(D53+'Mar Report'!J53)</f>
        <v>0</v>
      </c>
      <c r="K53" s="270"/>
      <c r="L53" s="267">
        <f>SUM(F53+'Mar Report'!L53)</f>
        <v>0</v>
      </c>
      <c r="M53" s="304">
        <f>SUM(G53+'Mar Report'!M53)</f>
        <v>0</v>
      </c>
    </row>
    <row r="54" spans="1:13" ht="15" x14ac:dyDescent="0.2">
      <c r="A54" s="41" t="s">
        <v>4</v>
      </c>
      <c r="B54" s="161"/>
      <c r="C54" s="253"/>
      <c r="D54" s="204"/>
      <c r="E54" s="97"/>
      <c r="F54" s="345">
        <v>17</v>
      </c>
      <c r="G54" s="14">
        <v>5783</v>
      </c>
      <c r="H54" s="93"/>
      <c r="I54" s="253">
        <f>SUM(C54+'Mar Report'!I54)</f>
        <v>87</v>
      </c>
      <c r="J54" s="298">
        <f>SUM(D54+'Mar Report'!J54)</f>
        <v>36855</v>
      </c>
      <c r="K54" s="270"/>
      <c r="L54" s="267">
        <f>SUM(F54+'Mar Report'!L54)</f>
        <v>126</v>
      </c>
      <c r="M54" s="304">
        <f>SUM(G54+'Mar Report'!M54)</f>
        <v>37366</v>
      </c>
    </row>
    <row r="55" spans="1:13" ht="15" x14ac:dyDescent="0.2">
      <c r="A55" s="41" t="s">
        <v>31</v>
      </c>
      <c r="B55" s="161"/>
      <c r="C55" s="253"/>
      <c r="D55" s="204"/>
      <c r="E55" s="97"/>
      <c r="F55" s="345">
        <v>0</v>
      </c>
      <c r="G55" s="14">
        <v>0</v>
      </c>
      <c r="H55" s="93"/>
      <c r="I55" s="253">
        <f>SUM(C55+'Mar Report'!I55)</f>
        <v>71</v>
      </c>
      <c r="J55" s="298">
        <f>SUM(D55+'Mar Report'!J55)</f>
        <v>6347</v>
      </c>
      <c r="K55" s="270"/>
      <c r="L55" s="267">
        <f>SUM(F55+'Mar Report'!L55)</f>
        <v>41</v>
      </c>
      <c r="M55" s="304">
        <f>SUM(G55+'Mar Report'!M55)</f>
        <v>3642</v>
      </c>
    </row>
    <row r="56" spans="1:13" ht="15" x14ac:dyDescent="0.2">
      <c r="A56" s="41" t="s">
        <v>32</v>
      </c>
      <c r="B56" s="161"/>
      <c r="C56" s="253"/>
      <c r="D56" s="204"/>
      <c r="E56" s="97"/>
      <c r="F56" s="345">
        <v>6</v>
      </c>
      <c r="G56" s="14">
        <v>1260</v>
      </c>
      <c r="H56" s="93"/>
      <c r="I56" s="253">
        <f>SUM(C56+'Mar Report'!I56)</f>
        <v>35</v>
      </c>
      <c r="J56" s="298">
        <f>SUM(D56+'Mar Report'!J56)</f>
        <v>7336</v>
      </c>
      <c r="K56" s="270"/>
      <c r="L56" s="267">
        <f>SUM(F56+'Mar Report'!L56)</f>
        <v>59</v>
      </c>
      <c r="M56" s="304">
        <f>SUM(G56+'Mar Report'!M56)</f>
        <v>16053</v>
      </c>
    </row>
    <row r="57" spans="1:13" ht="15.75" thickBot="1" x14ac:dyDescent="0.25">
      <c r="A57" s="66" t="s">
        <v>33</v>
      </c>
      <c r="B57" s="167"/>
      <c r="C57" s="254"/>
      <c r="D57" s="205"/>
      <c r="E57" s="182"/>
      <c r="F57" s="346">
        <v>1</v>
      </c>
      <c r="G57" s="183">
        <v>1116</v>
      </c>
      <c r="H57" s="95"/>
      <c r="I57" s="254">
        <f>SUM(C57+'Mar Report'!I57)</f>
        <v>17</v>
      </c>
      <c r="J57" s="299">
        <f>SUM(D57+'Mar Report'!J57)</f>
        <v>48974</v>
      </c>
      <c r="K57" s="271"/>
      <c r="L57" s="268">
        <f>SUM(F57+'Mar Report'!L57)</f>
        <v>23</v>
      </c>
      <c r="M57" s="306">
        <f>SUM(G57+'Mar Report'!M57)</f>
        <v>32905</v>
      </c>
    </row>
    <row r="58" spans="1:13" ht="16.5" thickBot="1" x14ac:dyDescent="0.3">
      <c r="A58" s="67" t="s">
        <v>34</v>
      </c>
      <c r="B58" s="164"/>
      <c r="C58" s="241">
        <f>SUM(C45:C57)</f>
        <v>0</v>
      </c>
      <c r="D58" s="82">
        <f>SUM(D45:D57)</f>
        <v>0</v>
      </c>
      <c r="E58" s="154"/>
      <c r="F58" s="246">
        <f>SUM(F45:F57)</f>
        <v>215</v>
      </c>
      <c r="G58" s="391">
        <f>SUM(G45:G57)</f>
        <v>113202.51</v>
      </c>
      <c r="H58" s="164"/>
      <c r="I58" s="241">
        <f>SUM(I45:I57)</f>
        <v>1165</v>
      </c>
      <c r="J58" s="82">
        <f>SUM(J45:J57)</f>
        <v>675882.67</v>
      </c>
      <c r="K58" s="151"/>
      <c r="L58" s="246">
        <f>SUM(L45:L57)</f>
        <v>1805</v>
      </c>
      <c r="M58" s="256">
        <f>SUM(M45:M57)</f>
        <v>782974.78</v>
      </c>
    </row>
    <row r="59" spans="1:13" ht="15.75" thickBot="1" x14ac:dyDescent="0.25">
      <c r="A59" s="45"/>
      <c r="B59" s="45"/>
      <c r="C59" s="242"/>
      <c r="D59" s="45"/>
      <c r="E59" s="155"/>
      <c r="F59" s="242"/>
      <c r="G59" s="326"/>
      <c r="H59" s="155"/>
      <c r="I59" s="242"/>
      <c r="J59" s="45"/>
      <c r="K59" s="45"/>
      <c r="L59" s="242"/>
      <c r="M59" s="326"/>
    </row>
    <row r="60" spans="1:13" ht="16.5" thickBot="1" x14ac:dyDescent="0.3">
      <c r="A60" s="68" t="s">
        <v>24</v>
      </c>
      <c r="B60" s="162"/>
      <c r="C60" s="243">
        <f>SUM(C42+C58)</f>
        <v>0</v>
      </c>
      <c r="D60" s="83">
        <f>SUM(D42+D58)</f>
        <v>0</v>
      </c>
      <c r="E60" s="156"/>
      <c r="F60" s="250">
        <f>SUM(F42+F58)</f>
        <v>657</v>
      </c>
      <c r="G60" s="85">
        <f>SUM(G42+G58)</f>
        <v>272187.94</v>
      </c>
      <c r="H60" s="166"/>
      <c r="I60" s="243">
        <f>SUM(I42+I58)</f>
        <v>4642</v>
      </c>
      <c r="J60" s="339">
        <f>SUM(J42+J58)</f>
        <v>1862728.06</v>
      </c>
      <c r="K60" s="156"/>
      <c r="L60" s="250">
        <f>SUM(L42+L58)</f>
        <v>5499</v>
      </c>
      <c r="M60" s="86">
        <f>SUM(M42+M58)</f>
        <v>2054798.99</v>
      </c>
    </row>
    <row r="61" spans="1:13" ht="15" x14ac:dyDescent="0.2">
      <c r="A61" s="45"/>
      <c r="B61" s="45"/>
      <c r="C61" s="45"/>
      <c r="D61" s="45"/>
      <c r="E61" s="45"/>
      <c r="F61" s="45"/>
      <c r="G61" s="45"/>
      <c r="H61" s="45"/>
      <c r="I61" s="45"/>
      <c r="J61" s="45"/>
      <c r="K61" s="45"/>
      <c r="L61" s="45"/>
      <c r="M61" s="45"/>
    </row>
    <row r="62" spans="1:13" ht="15" x14ac:dyDescent="0.2">
      <c r="A62" s="69" t="s">
        <v>46</v>
      </c>
      <c r="B62" s="69"/>
      <c r="C62" s="69"/>
      <c r="D62" s="69"/>
      <c r="E62" s="69"/>
      <c r="F62" s="69"/>
      <c r="G62" s="69"/>
      <c r="H62" s="69"/>
      <c r="I62" s="69"/>
      <c r="J62" s="69"/>
      <c r="K62" s="45"/>
      <c r="L62" s="45"/>
      <c r="M62" s="45"/>
    </row>
    <row r="63" spans="1:13" ht="15" x14ac:dyDescent="0.2">
      <c r="A63" s="69"/>
      <c r="B63" s="69"/>
      <c r="C63" s="69"/>
      <c r="D63" s="69"/>
      <c r="E63" s="69"/>
      <c r="F63" s="69"/>
      <c r="G63" s="69"/>
      <c r="H63" s="69"/>
      <c r="I63" s="69"/>
      <c r="J63" s="69"/>
      <c r="K63" s="45"/>
      <c r="L63" s="45"/>
      <c r="M63" s="45"/>
    </row>
    <row r="64" spans="1:13" ht="15" x14ac:dyDescent="0.2">
      <c r="A64" s="69" t="s">
        <v>63</v>
      </c>
      <c r="B64" s="69"/>
      <c r="C64" s="69"/>
      <c r="D64" s="69"/>
      <c r="E64" s="69"/>
      <c r="F64" s="69"/>
      <c r="G64" s="69"/>
      <c r="H64" s="69"/>
      <c r="I64" s="69"/>
      <c r="J64" s="69"/>
      <c r="K64" s="45"/>
      <c r="L64" s="45"/>
      <c r="M64"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25" right="0.25" top="0.75" bottom="0.75" header="0.3" footer="0.3"/>
  <pageSetup scale="53" fitToHeight="0" orientation="portrait" verticalDpi="30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F2E0-CE16-4455-84C1-BF2AAAE30E1A}">
  <sheetPr>
    <pageSetUpPr fitToPage="1"/>
  </sheetPr>
  <dimension ref="A1:O64"/>
  <sheetViews>
    <sheetView workbookViewId="0">
      <selection activeCell="A3" sqref="A3"/>
    </sheetView>
  </sheetViews>
  <sheetFormatPr defaultRowHeight="12.75" x14ac:dyDescent="0.2"/>
  <cols>
    <col min="1" max="1" width="32.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0.28515625" customWidth="1"/>
    <col min="15" max="15" width="15.7109375" customWidth="1"/>
  </cols>
  <sheetData>
    <row r="1" spans="1:15" ht="97.15" customHeight="1" thickBot="1" x14ac:dyDescent="0.25">
      <c r="A1" s="775"/>
      <c r="B1" s="775"/>
      <c r="C1" s="775"/>
      <c r="D1" s="775"/>
      <c r="E1" s="775"/>
      <c r="F1" s="775"/>
      <c r="G1" s="775"/>
      <c r="H1" s="775"/>
      <c r="I1" s="775"/>
      <c r="J1" s="775"/>
      <c r="K1" s="775"/>
      <c r="L1" s="775"/>
      <c r="M1" s="776"/>
    </row>
    <row r="2" spans="1:15" ht="16.5" thickBot="1" x14ac:dyDescent="0.3">
      <c r="A2" s="32">
        <v>45778</v>
      </c>
      <c r="B2" s="33"/>
      <c r="C2" s="33"/>
      <c r="D2" s="33"/>
      <c r="E2" s="33"/>
      <c r="F2" s="33"/>
      <c r="G2" s="33"/>
      <c r="H2" s="33"/>
      <c r="I2" s="33"/>
      <c r="J2" s="33"/>
      <c r="K2" s="33"/>
      <c r="L2" s="33"/>
      <c r="M2" s="34" t="s">
        <v>234</v>
      </c>
      <c r="O2" s="16"/>
    </row>
    <row r="3" spans="1:15" ht="16.5" thickBot="1" x14ac:dyDescent="0.25">
      <c r="A3" s="35"/>
      <c r="B3" s="777" t="s">
        <v>235</v>
      </c>
      <c r="C3" s="777"/>
      <c r="D3" s="778"/>
      <c r="E3" s="777" t="s">
        <v>135</v>
      </c>
      <c r="F3" s="777"/>
      <c r="G3" s="778"/>
      <c r="H3" s="777" t="s">
        <v>236</v>
      </c>
      <c r="I3" s="777"/>
      <c r="J3" s="778"/>
      <c r="K3" s="777" t="s">
        <v>136</v>
      </c>
      <c r="L3" s="777"/>
      <c r="M3" s="779"/>
      <c r="O3" s="16"/>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c r="C5" s="208"/>
      <c r="D5" s="107"/>
      <c r="E5" s="214">
        <v>7</v>
      </c>
      <c r="F5" s="214">
        <v>7</v>
      </c>
      <c r="G5" s="333">
        <v>610785.87</v>
      </c>
      <c r="H5" s="221">
        <f>SUM(B5+'Apr Report'!H5)</f>
        <v>7</v>
      </c>
      <c r="I5" s="221">
        <f>SUM(C5+'Apr Report'!I5)</f>
        <v>7</v>
      </c>
      <c r="J5" s="272">
        <f>SUM(D5+'Apr Report'!J5)</f>
        <v>496362.72000000003</v>
      </c>
      <c r="K5" s="214">
        <f>SUM(E5+'Apr Report'!K5)</f>
        <v>24</v>
      </c>
      <c r="L5" s="214">
        <f>SUM(F5+'Apr Report'!L5)</f>
        <v>24</v>
      </c>
      <c r="M5" s="275">
        <f>SUM(G5+'Apr Report'!M5)</f>
        <v>2264671.39</v>
      </c>
      <c r="O5" s="312"/>
    </row>
    <row r="6" spans="1:15" ht="15" x14ac:dyDescent="0.2">
      <c r="A6" s="41" t="s">
        <v>41</v>
      </c>
      <c r="B6" s="208"/>
      <c r="C6" s="208"/>
      <c r="D6" s="340"/>
      <c r="E6" s="216">
        <v>8</v>
      </c>
      <c r="F6" s="216">
        <v>8</v>
      </c>
      <c r="G6" s="333">
        <v>920301.75</v>
      </c>
      <c r="H6" s="211">
        <f>SUM(B6+'Apr Report'!H6)</f>
        <v>60</v>
      </c>
      <c r="I6" s="211">
        <f>SUM(C6+'Apr Report'!I6)</f>
        <v>60</v>
      </c>
      <c r="J6" s="273">
        <f>SUM(D6+'Apr Report'!J6)</f>
        <v>7705127.5700000003</v>
      </c>
      <c r="K6" s="216">
        <f>SUM(E6+'Apr Report'!K6)</f>
        <v>77</v>
      </c>
      <c r="L6" s="216">
        <f>SUM(F6+'Apr Report'!L6)</f>
        <v>77</v>
      </c>
      <c r="M6" s="276">
        <f>SUM(G6+'Apr Report'!M6)</f>
        <v>9889068.4999999981</v>
      </c>
    </row>
    <row r="7" spans="1:15" ht="15" x14ac:dyDescent="0.2">
      <c r="A7" s="41" t="s">
        <v>5</v>
      </c>
      <c r="B7" s="209"/>
      <c r="C7" s="209"/>
      <c r="D7" s="341"/>
      <c r="E7" s="216">
        <v>1</v>
      </c>
      <c r="F7" s="216">
        <v>2</v>
      </c>
      <c r="G7" s="333">
        <v>80520.399999999994</v>
      </c>
      <c r="H7" s="211">
        <f>SUM(B7+'Apr Report'!H7)</f>
        <v>3</v>
      </c>
      <c r="I7" s="211">
        <f>SUM(C7+'Apr Report'!I7)</f>
        <v>6</v>
      </c>
      <c r="J7" s="273">
        <f>SUM(D7+'Apr Report'!J7)</f>
        <v>421465.7</v>
      </c>
      <c r="K7" s="216">
        <f>SUM(E7+'Apr Report'!K7)</f>
        <v>2</v>
      </c>
      <c r="L7" s="216">
        <f>SUM(F7+'Apr Report'!L7)</f>
        <v>4</v>
      </c>
      <c r="M7" s="276">
        <f>SUM(G7+'Apr Report'!M7)</f>
        <v>179805.84</v>
      </c>
    </row>
    <row r="8" spans="1:15" ht="15" x14ac:dyDescent="0.2">
      <c r="A8" s="41" t="s">
        <v>39</v>
      </c>
      <c r="B8" s="209"/>
      <c r="C8" s="209"/>
      <c r="D8" s="341"/>
      <c r="E8" s="216">
        <v>2</v>
      </c>
      <c r="F8" s="216">
        <v>24</v>
      </c>
      <c r="G8" s="333">
        <v>1134778.1200000001</v>
      </c>
      <c r="H8" s="211">
        <f>SUM(B8+'Apr Report'!H8)</f>
        <v>19</v>
      </c>
      <c r="I8" s="211">
        <f>SUM(C8+'Apr Report'!I8)</f>
        <v>200</v>
      </c>
      <c r="J8" s="273">
        <f>SUM(D8+'Apr Report'!J8)</f>
        <v>17537766.740000002</v>
      </c>
      <c r="K8" s="216">
        <f>SUM(E8+'Apr Report'!K8)</f>
        <v>10</v>
      </c>
      <c r="L8" s="216">
        <f>SUM(F8+'Apr Report'!L8)</f>
        <v>109</v>
      </c>
      <c r="M8" s="276">
        <f>SUM(G8+'Apr Report'!M8)</f>
        <v>5061229.6800000006</v>
      </c>
    </row>
    <row r="9" spans="1:15" ht="15" x14ac:dyDescent="0.2">
      <c r="A9" s="41" t="s">
        <v>40</v>
      </c>
      <c r="B9" s="211"/>
      <c r="C9" s="211"/>
      <c r="D9" s="109"/>
      <c r="E9" s="216">
        <v>0</v>
      </c>
      <c r="F9" s="216">
        <v>0</v>
      </c>
      <c r="G9" s="333">
        <v>0</v>
      </c>
      <c r="H9" s="211">
        <f>SUM(B9+'Apr Report'!H9)</f>
        <v>2</v>
      </c>
      <c r="I9" s="211">
        <f>SUM(C9+'Apr Report'!I9)</f>
        <v>27</v>
      </c>
      <c r="J9" s="273">
        <f>SUM(D9+'Apr Report'!J9)</f>
        <v>1669573.2000000002</v>
      </c>
      <c r="K9" s="216">
        <f>SUM(E9+'Apr Report'!K9)</f>
        <v>1</v>
      </c>
      <c r="L9" s="216">
        <f>SUM(F9+'Apr Report'!L9)</f>
        <v>4</v>
      </c>
      <c r="M9" s="276">
        <f>SUM(G9+'Apr Report'!M9)</f>
        <v>807724.8</v>
      </c>
      <c r="O9" s="16"/>
    </row>
    <row r="10" spans="1:15" ht="15" x14ac:dyDescent="0.2">
      <c r="A10" s="41" t="s">
        <v>43</v>
      </c>
      <c r="B10" s="211"/>
      <c r="C10" s="211"/>
      <c r="D10" s="109"/>
      <c r="E10" s="216">
        <v>0</v>
      </c>
      <c r="F10" s="215">
        <v>0</v>
      </c>
      <c r="G10" s="333">
        <v>0</v>
      </c>
      <c r="H10" s="211">
        <f>SUM(B10+'Apr Report'!H10)</f>
        <v>6</v>
      </c>
      <c r="I10" s="211">
        <f>SUM(C10+'Apr Report'!I10)</f>
        <v>6</v>
      </c>
      <c r="J10" s="273">
        <f>SUM(D10+'Apr Report'!J10)</f>
        <v>487574</v>
      </c>
      <c r="K10" s="216">
        <f>SUM(E10+'Apr Report'!K10)</f>
        <v>12</v>
      </c>
      <c r="L10" s="216">
        <f>SUM(F10+'Apr Report'!L10)</f>
        <v>12</v>
      </c>
      <c r="M10" s="276">
        <f>SUM(G10+'Apr Report'!M10)</f>
        <v>677048.99999999988</v>
      </c>
      <c r="N10" s="16"/>
    </row>
    <row r="11" spans="1:15" ht="15" x14ac:dyDescent="0.2">
      <c r="A11" s="41" t="s">
        <v>37</v>
      </c>
      <c r="B11" s="211"/>
      <c r="C11" s="211"/>
      <c r="D11" s="109"/>
      <c r="E11" s="216">
        <v>0</v>
      </c>
      <c r="F11" s="215">
        <v>0</v>
      </c>
      <c r="G11" s="334">
        <v>0</v>
      </c>
      <c r="H11" s="211">
        <f>SUM(B11+'Apr Report'!H11)</f>
        <v>6</v>
      </c>
      <c r="I11" s="211">
        <f>SUM(C11+'Apr Report'!I11)</f>
        <v>6</v>
      </c>
      <c r="J11" s="273">
        <f>SUM(D11+'Apr Report'!J11)</f>
        <v>489518</v>
      </c>
      <c r="K11" s="216">
        <f>SUM(E11+'Apr Report'!K11)</f>
        <v>4</v>
      </c>
      <c r="L11" s="216">
        <f>SUM(F11+'Apr Report'!L11)</f>
        <v>4</v>
      </c>
      <c r="M11" s="276">
        <f>SUM(G11+'Apr Report'!M11)</f>
        <v>365712</v>
      </c>
    </row>
    <row r="12" spans="1:15" ht="15" x14ac:dyDescent="0.2">
      <c r="A12" s="41" t="s">
        <v>38</v>
      </c>
      <c r="B12" s="211"/>
      <c r="C12" s="211"/>
      <c r="D12" s="109"/>
      <c r="E12" s="216">
        <v>0</v>
      </c>
      <c r="F12" s="218">
        <v>0</v>
      </c>
      <c r="G12" s="334">
        <v>0</v>
      </c>
      <c r="H12" s="211">
        <f>SUM(B12+'Apr Report'!H12)</f>
        <v>30</v>
      </c>
      <c r="I12" s="211">
        <f>SUM(C12+'Apr Report'!I12)</f>
        <v>30</v>
      </c>
      <c r="J12" s="273">
        <f>SUM(D12+'Apr Report'!J12)</f>
        <v>2876358.4899999998</v>
      </c>
      <c r="K12" s="216">
        <f>SUM(E12+'Apr Report'!K12)</f>
        <v>4</v>
      </c>
      <c r="L12" s="216">
        <f>SUM(F12+'Apr Report'!L12)</f>
        <v>6</v>
      </c>
      <c r="M12" s="276">
        <f>SUM(G12+'Apr Report'!M12)</f>
        <v>306755.45</v>
      </c>
    </row>
    <row r="13" spans="1:15" ht="15" x14ac:dyDescent="0.2">
      <c r="A13" s="42" t="s">
        <v>6</v>
      </c>
      <c r="B13" s="209"/>
      <c r="C13" s="209"/>
      <c r="D13" s="341"/>
      <c r="E13" s="216">
        <v>1</v>
      </c>
      <c r="F13" s="215">
        <v>1</v>
      </c>
      <c r="G13" s="333">
        <v>12787.5</v>
      </c>
      <c r="H13" s="211">
        <f>SUM(B13+'Apr Report'!H13)</f>
        <v>12</v>
      </c>
      <c r="I13" s="211">
        <f>SUM(C13+'Apr Report'!I13)</f>
        <v>12</v>
      </c>
      <c r="J13" s="273">
        <f>SUM(D13+'Apr Report'!J13)</f>
        <v>116330.49</v>
      </c>
      <c r="K13" s="216">
        <f>SUM(E13+'Apr Report'!K13)</f>
        <v>21</v>
      </c>
      <c r="L13" s="216">
        <f>SUM(F13+'Apr Report'!L13)</f>
        <v>21</v>
      </c>
      <c r="M13" s="276">
        <f>SUM(G13+'Apr Report'!M13)</f>
        <v>391503.32999999996</v>
      </c>
    </row>
    <row r="14" spans="1:15" ht="15" x14ac:dyDescent="0.2">
      <c r="A14" s="41" t="s">
        <v>7</v>
      </c>
      <c r="B14" s="211"/>
      <c r="C14" s="211"/>
      <c r="D14" s="109"/>
      <c r="E14" s="216">
        <v>0</v>
      </c>
      <c r="F14" s="215">
        <v>0</v>
      </c>
      <c r="G14" s="334">
        <v>0</v>
      </c>
      <c r="H14" s="211">
        <f>SUM(B14+'Apr Report'!H14)</f>
        <v>1</v>
      </c>
      <c r="I14" s="211">
        <f>SUM(C14+'Apr Report'!I14)</f>
        <v>1</v>
      </c>
      <c r="J14" s="273">
        <f>SUM(D14+'Apr Report'!J14)</f>
        <v>23500</v>
      </c>
      <c r="K14" s="216">
        <f>SUM(E14+'Apr Report'!K14)</f>
        <v>0</v>
      </c>
      <c r="L14" s="216">
        <f>SUM(F14+'Apr Report'!L14)</f>
        <v>0</v>
      </c>
      <c r="M14" s="276">
        <f>SUM(G14+'Apr Report'!M14)</f>
        <v>0</v>
      </c>
    </row>
    <row r="15" spans="1:15" ht="15" x14ac:dyDescent="0.2">
      <c r="A15" s="41" t="s">
        <v>8</v>
      </c>
      <c r="B15" s="209"/>
      <c r="C15" s="209"/>
      <c r="D15" s="341"/>
      <c r="E15" s="216">
        <v>2</v>
      </c>
      <c r="F15" s="215">
        <v>2</v>
      </c>
      <c r="G15" s="334">
        <v>1455884.4</v>
      </c>
      <c r="H15" s="211">
        <f>SUM(B15+'Apr Report'!H15)</f>
        <v>12</v>
      </c>
      <c r="I15" s="211">
        <f>SUM(C15+'Apr Report'!I15)</f>
        <v>12</v>
      </c>
      <c r="J15" s="273">
        <f>SUM(D15+'Apr Report'!J15)</f>
        <v>16515567.51</v>
      </c>
      <c r="K15" s="216">
        <f>SUM(E15+'Apr Report'!K15)</f>
        <v>23</v>
      </c>
      <c r="L15" s="216">
        <f>SUM(F15+'Apr Report'!L15)</f>
        <v>23</v>
      </c>
      <c r="M15" s="276">
        <f>SUM(G15+'Apr Report'!M15)</f>
        <v>17194396.73</v>
      </c>
      <c r="O15" s="16"/>
    </row>
    <row r="16" spans="1:15" ht="15" x14ac:dyDescent="0.2">
      <c r="A16" s="41" t="s">
        <v>9</v>
      </c>
      <c r="B16" s="211"/>
      <c r="C16" s="211"/>
      <c r="D16" s="109"/>
      <c r="E16" s="216">
        <v>0</v>
      </c>
      <c r="F16" s="215">
        <v>0</v>
      </c>
      <c r="G16" s="335">
        <v>0</v>
      </c>
      <c r="H16" s="211">
        <f>SUM(B16+'Apr Report'!H16)</f>
        <v>0</v>
      </c>
      <c r="I16" s="211">
        <f>SUM(C16+'Apr Report'!I16)</f>
        <v>0</v>
      </c>
      <c r="J16" s="273">
        <f>SUM(D16+'Apr Report'!J16)</f>
        <v>0</v>
      </c>
      <c r="K16" s="216">
        <f>SUM(E16+'Apr Report'!K16)</f>
        <v>0</v>
      </c>
      <c r="L16" s="216">
        <f>SUM(F16+'Apr Report'!L16)</f>
        <v>0</v>
      </c>
      <c r="M16" s="276">
        <f>SUM(G16+'Apr Report'!M16)</f>
        <v>0</v>
      </c>
    </row>
    <row r="17" spans="1:15" ht="15" x14ac:dyDescent="0.2">
      <c r="A17" s="41" t="s">
        <v>10</v>
      </c>
      <c r="B17" s="211"/>
      <c r="C17" s="211"/>
      <c r="D17" s="109"/>
      <c r="E17" s="216">
        <v>0</v>
      </c>
      <c r="F17" s="215">
        <v>0</v>
      </c>
      <c r="G17" s="335">
        <v>0</v>
      </c>
      <c r="H17" s="211">
        <f>SUM(B17+'Apr Report'!H17)</f>
        <v>0</v>
      </c>
      <c r="I17" s="211">
        <f>SUM(C17+'Apr Report'!I17)</f>
        <v>0</v>
      </c>
      <c r="J17" s="273">
        <f>SUM(D17+'Apr Report'!J17)</f>
        <v>0</v>
      </c>
      <c r="K17" s="216">
        <f>SUM(E17+'Apr Report'!K17)</f>
        <v>0</v>
      </c>
      <c r="L17" s="216">
        <f>SUM(F17+'Apr Report'!L17)</f>
        <v>0</v>
      </c>
      <c r="M17" s="276">
        <f>SUM(G17+'Apr Report'!M17)</f>
        <v>0</v>
      </c>
    </row>
    <row r="18" spans="1:15" ht="15.75" thickBot="1" x14ac:dyDescent="0.25">
      <c r="A18" s="43" t="s">
        <v>11</v>
      </c>
      <c r="B18" s="211"/>
      <c r="C18" s="211"/>
      <c r="D18" s="109"/>
      <c r="E18" s="216">
        <v>0</v>
      </c>
      <c r="F18" s="215">
        <v>0</v>
      </c>
      <c r="G18" s="335">
        <v>0</v>
      </c>
      <c r="H18" s="222">
        <f>SUM(B18+'Apr Report'!H18)</f>
        <v>0</v>
      </c>
      <c r="I18" s="222">
        <f>SUM(C18+'Apr Report'!I18)</f>
        <v>0</v>
      </c>
      <c r="J18" s="274">
        <f>SUM(D18+'Apr Report'!J18)</f>
        <v>0</v>
      </c>
      <c r="K18" s="219">
        <f>SUM(E18+'Apr Report'!K18)</f>
        <v>0</v>
      </c>
      <c r="L18" s="219">
        <f>SUM(F18+'Apr Report'!L18)</f>
        <v>0</v>
      </c>
      <c r="M18" s="277">
        <f>SUM(G18+'Apr Report'!M18)</f>
        <v>0</v>
      </c>
    </row>
    <row r="19" spans="1:15" ht="16.5" thickBot="1" x14ac:dyDescent="0.3">
      <c r="A19" s="44" t="s">
        <v>12</v>
      </c>
      <c r="B19" s="213">
        <f>SUM(B5:B18)</f>
        <v>0</v>
      </c>
      <c r="C19" s="213">
        <f t="shared" ref="C19:M19" si="0">SUM(C5:C18)</f>
        <v>0</v>
      </c>
      <c r="D19" s="76">
        <f t="shared" si="0"/>
        <v>0</v>
      </c>
      <c r="E19" s="220">
        <f t="shared" si="0"/>
        <v>21</v>
      </c>
      <c r="F19" s="220">
        <f t="shared" si="0"/>
        <v>44</v>
      </c>
      <c r="G19" s="376">
        <f t="shared" si="0"/>
        <v>4215058.04</v>
      </c>
      <c r="H19" s="213">
        <f t="shared" si="0"/>
        <v>158</v>
      </c>
      <c r="I19" s="213">
        <f t="shared" si="0"/>
        <v>367</v>
      </c>
      <c r="J19" s="76">
        <f t="shared" si="0"/>
        <v>48339144.420000002</v>
      </c>
      <c r="K19" s="220">
        <f t="shared" si="0"/>
        <v>178</v>
      </c>
      <c r="L19" s="220">
        <f t="shared" si="0"/>
        <v>284</v>
      </c>
      <c r="M19" s="380">
        <f t="shared" si="0"/>
        <v>37137916.719999999</v>
      </c>
      <c r="N19" s="16"/>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c r="D22" s="141"/>
      <c r="E22" s="125"/>
      <c r="F22" s="227">
        <v>100</v>
      </c>
      <c r="G22" s="336">
        <v>2792622.14</v>
      </c>
      <c r="H22" s="123"/>
      <c r="I22" s="223">
        <f>SUM(C22+'Apr Report'!I22)</f>
        <v>768</v>
      </c>
      <c r="J22" s="278">
        <f>SUM(D22+'Apr Report'!J22)</f>
        <v>18709469.369999997</v>
      </c>
      <c r="K22" s="232"/>
      <c r="L22" s="259">
        <f>SUM(F22+'Apr Report'!L22)</f>
        <v>613</v>
      </c>
      <c r="M22" s="300">
        <f>SUM(G22+'Apr Report'!M22)</f>
        <v>16923086.280000001</v>
      </c>
      <c r="O22" s="16"/>
    </row>
    <row r="23" spans="1:15" ht="15" x14ac:dyDescent="0.2">
      <c r="A23" s="50" t="s">
        <v>13</v>
      </c>
      <c r="B23" s="121"/>
      <c r="C23" s="224"/>
      <c r="D23" s="142"/>
      <c r="E23" s="126"/>
      <c r="F23" s="228">
        <v>19</v>
      </c>
      <c r="G23" s="337">
        <v>3688092.08</v>
      </c>
      <c r="H23" s="121"/>
      <c r="I23" s="224">
        <f>SUM(C23+'Apr Report'!I23)</f>
        <v>198</v>
      </c>
      <c r="J23" s="279">
        <f>SUM(D23+'Apr Report'!J23)</f>
        <v>75196346.219999999</v>
      </c>
      <c r="K23" s="234"/>
      <c r="L23" s="260">
        <f>SUM(F23+'Apr Report'!L23)</f>
        <v>192</v>
      </c>
      <c r="M23" s="301">
        <f>SUM(G23+'Apr Report'!M23)</f>
        <v>35113948.269999996</v>
      </c>
    </row>
    <row r="24" spans="1:15" ht="15.75" thickBot="1" x14ac:dyDescent="0.25">
      <c r="A24" s="51" t="s">
        <v>47</v>
      </c>
      <c r="B24" s="122"/>
      <c r="C24" s="225"/>
      <c r="D24" s="143"/>
      <c r="E24" s="127"/>
      <c r="F24" s="229">
        <v>9</v>
      </c>
      <c r="G24" s="338">
        <v>238871.2</v>
      </c>
      <c r="H24" s="124"/>
      <c r="I24" s="231">
        <f>SUM(C24+'Apr Report'!I24)</f>
        <v>22</v>
      </c>
      <c r="J24" s="280">
        <f>SUM(D24+'Apr Report'!J24)</f>
        <v>2038012.02</v>
      </c>
      <c r="K24" s="236"/>
      <c r="L24" s="261">
        <f>SUM(F24+'Apr Report'!L24)</f>
        <v>36</v>
      </c>
      <c r="M24" s="302">
        <f>SUM(G24+'Apr Report'!M24)</f>
        <v>4930364.26</v>
      </c>
    </row>
    <row r="25" spans="1:15" ht="16.5" thickBot="1" x14ac:dyDescent="0.3">
      <c r="A25" s="52" t="s">
        <v>14</v>
      </c>
      <c r="B25" s="119"/>
      <c r="C25" s="226">
        <f>SUM(C22:C24)</f>
        <v>0</v>
      </c>
      <c r="D25" s="79">
        <f>SUM(D22:D24)</f>
        <v>0</v>
      </c>
      <c r="E25" s="116"/>
      <c r="F25" s="230">
        <f>SUM(F22:F24)</f>
        <v>128</v>
      </c>
      <c r="G25" s="384">
        <f>SUM(G22:G24)</f>
        <v>6719585.4200000009</v>
      </c>
      <c r="H25" s="119"/>
      <c r="I25" s="226">
        <f>SUM(I22:I24)</f>
        <v>988</v>
      </c>
      <c r="J25" s="79">
        <f>SUM(J22:J24)</f>
        <v>95943827.609999999</v>
      </c>
      <c r="K25" s="303"/>
      <c r="L25" s="230">
        <f>SUM(L22:L24)</f>
        <v>841</v>
      </c>
      <c r="M25" s="388">
        <f>SUM(M22:M24)</f>
        <v>56967398.809999995</v>
      </c>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30.75" thickBot="1" x14ac:dyDescent="0.3">
      <c r="A28" s="55" t="s">
        <v>60</v>
      </c>
      <c r="B28" s="113"/>
      <c r="C28" s="114"/>
      <c r="D28" s="91">
        <f>SUM(C5:C12)+C28</f>
        <v>0</v>
      </c>
      <c r="E28" s="116"/>
      <c r="F28" s="115">
        <v>6</v>
      </c>
      <c r="G28" s="87">
        <f>SUM(F5:F12)+F28</f>
        <v>47</v>
      </c>
      <c r="H28" s="112"/>
      <c r="I28" s="111">
        <f>SUM(C28+'Apr Report'!I28)</f>
        <v>4</v>
      </c>
      <c r="J28" s="111">
        <f>SUM(D28+'Apr Report'!J28)</f>
        <v>346</v>
      </c>
      <c r="K28" s="116"/>
      <c r="L28" s="115">
        <f>SUM(F28+'Apr Report'!L28)</f>
        <v>19</v>
      </c>
      <c r="M28" s="115">
        <f>SUM(G28+'Apr Report'!M28)</f>
        <v>259</v>
      </c>
      <c r="O28" s="16"/>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0</v>
      </c>
      <c r="D31" s="79">
        <f>SUM(D19+D25)</f>
        <v>0</v>
      </c>
      <c r="E31" s="289"/>
      <c r="F31" s="115">
        <f>SUM(E19+F25)</f>
        <v>149</v>
      </c>
      <c r="G31" s="384">
        <f>SUM(G19+G25)</f>
        <v>10934643.460000001</v>
      </c>
      <c r="H31" s="113"/>
      <c r="I31" s="118">
        <f>SUM(H19+I25)</f>
        <v>1146</v>
      </c>
      <c r="J31" s="79">
        <f>SUM(J19+J25)</f>
        <v>144282972.03</v>
      </c>
      <c r="K31" s="133"/>
      <c r="L31" s="115">
        <f>SUM(K19+L25)</f>
        <v>1019</v>
      </c>
      <c r="M31" s="389">
        <f>SUM(M19+M25)</f>
        <v>94105315.530000001</v>
      </c>
      <c r="O31" s="16"/>
    </row>
    <row r="32" spans="1:15" ht="15.75" thickBot="1" x14ac:dyDescent="0.25">
      <c r="A32" s="45"/>
      <c r="B32" s="45"/>
      <c r="C32" s="45"/>
      <c r="D32" s="45"/>
      <c r="E32" s="45"/>
      <c r="F32" s="45"/>
      <c r="G32" s="45"/>
      <c r="H32" s="45"/>
      <c r="I32" s="45"/>
      <c r="J32" s="45"/>
      <c r="K32" s="45"/>
      <c r="L32" s="45"/>
      <c r="M32" s="45"/>
    </row>
    <row r="33" spans="1:15" ht="16.5" thickBot="1" x14ac:dyDescent="0.3">
      <c r="A33" s="58" t="s">
        <v>45</v>
      </c>
      <c r="B33" s="654"/>
      <c r="C33" s="654"/>
      <c r="D33" s="655"/>
      <c r="E33" s="45"/>
      <c r="F33" s="45"/>
      <c r="G33" s="326"/>
      <c r="H33" s="45"/>
      <c r="I33" s="45"/>
      <c r="J33" s="45"/>
      <c r="K33" s="45"/>
      <c r="L33" s="45"/>
      <c r="M33" s="45"/>
    </row>
    <row r="34" spans="1:15" ht="16.5" thickBot="1" x14ac:dyDescent="0.3">
      <c r="A34" s="59"/>
      <c r="B34" s="60"/>
      <c r="C34" s="60"/>
      <c r="D34" s="60"/>
      <c r="E34" s="45"/>
      <c r="F34" s="45"/>
      <c r="G34" s="45"/>
      <c r="H34" s="45"/>
      <c r="I34" s="45"/>
      <c r="J34" s="45"/>
      <c r="K34" s="45"/>
      <c r="L34" s="45"/>
      <c r="M34" s="45"/>
    </row>
    <row r="35" spans="1:15" ht="16.5" thickBot="1" x14ac:dyDescent="0.25">
      <c r="A35" s="45"/>
      <c r="B35" s="780" t="s">
        <v>235</v>
      </c>
      <c r="C35" s="777"/>
      <c r="D35" s="778"/>
      <c r="E35" s="777" t="s">
        <v>135</v>
      </c>
      <c r="F35" s="777"/>
      <c r="G35" s="778"/>
      <c r="H35" s="777" t="s">
        <v>236</v>
      </c>
      <c r="I35" s="777"/>
      <c r="J35" s="778"/>
      <c r="K35" s="777" t="s">
        <v>136</v>
      </c>
      <c r="L35" s="777"/>
      <c r="M35" s="779"/>
      <c r="O35" s="16"/>
    </row>
    <row r="36" spans="1:15" ht="15.75" x14ac:dyDescent="0.2">
      <c r="A36" s="61" t="s">
        <v>16</v>
      </c>
      <c r="B36" s="785" t="s">
        <v>2</v>
      </c>
      <c r="C36" s="785"/>
      <c r="D36" s="62" t="s">
        <v>1</v>
      </c>
      <c r="E36" s="785" t="s">
        <v>2</v>
      </c>
      <c r="F36" s="785"/>
      <c r="G36" s="62" t="s">
        <v>1</v>
      </c>
      <c r="H36" s="785" t="s">
        <v>2</v>
      </c>
      <c r="I36" s="785"/>
      <c r="J36" s="62" t="s">
        <v>1</v>
      </c>
      <c r="K36" s="785" t="s">
        <v>2</v>
      </c>
      <c r="L36" s="785"/>
      <c r="M36" s="63" t="s">
        <v>1</v>
      </c>
      <c r="N36" s="308"/>
    </row>
    <row r="37" spans="1:15" ht="15" x14ac:dyDescent="0.2">
      <c r="A37" s="41" t="s">
        <v>19</v>
      </c>
      <c r="B37" s="157"/>
      <c r="C37" s="158">
        <f>C31</f>
        <v>0</v>
      </c>
      <c r="D37" s="73"/>
      <c r="E37" s="149"/>
      <c r="F37" s="342">
        <f>F31</f>
        <v>149</v>
      </c>
      <c r="G37" s="11">
        <v>119016.73</v>
      </c>
      <c r="H37" s="157"/>
      <c r="I37" s="240">
        <f>SUM(C37+'Apr Report'!I37)</f>
        <v>1146</v>
      </c>
      <c r="J37" s="298">
        <f>SUM(D37+'Apr Report'!J37)</f>
        <v>786482.07000000018</v>
      </c>
      <c r="K37" s="99"/>
      <c r="L37" s="255">
        <f>SUM(F37+'Apr Report'!L37)</f>
        <v>1019</v>
      </c>
      <c r="M37" s="304">
        <f>SUM(G37+'Apr Report'!M37)</f>
        <v>907209.84000000008</v>
      </c>
    </row>
    <row r="38" spans="1:15" ht="15" x14ac:dyDescent="0.2">
      <c r="A38" s="41" t="s">
        <v>20</v>
      </c>
      <c r="B38" s="161"/>
      <c r="C38" s="264"/>
      <c r="D38" s="73"/>
      <c r="E38" s="149"/>
      <c r="F38" s="244">
        <v>136</v>
      </c>
      <c r="G38" s="12">
        <v>22066.74</v>
      </c>
      <c r="H38" s="157"/>
      <c r="I38" s="240">
        <f>SUM(C38+'Apr Report'!I38)</f>
        <v>911</v>
      </c>
      <c r="J38" s="298">
        <f>SUM(D38+'Apr Report'!J38)</f>
        <v>218243.91999999998</v>
      </c>
      <c r="K38" s="99"/>
      <c r="L38" s="255">
        <f>SUM(F38+'Apr Report'!L38)</f>
        <v>1159</v>
      </c>
      <c r="M38" s="304">
        <f>SUM(G38+'Apr Report'!M38)</f>
        <v>256333.83999999997</v>
      </c>
    </row>
    <row r="39" spans="1:15" ht="15" x14ac:dyDescent="0.2">
      <c r="A39" s="41" t="s">
        <v>21</v>
      </c>
      <c r="B39" s="161"/>
      <c r="C39" s="264"/>
      <c r="D39" s="73"/>
      <c r="E39" s="149"/>
      <c r="F39" s="343">
        <v>76</v>
      </c>
      <c r="G39" s="11">
        <v>12572</v>
      </c>
      <c r="H39" s="157"/>
      <c r="I39" s="240">
        <f>SUM(C39+'Apr Report'!I39)</f>
        <v>558</v>
      </c>
      <c r="J39" s="298">
        <f>SUM(D39+'Apr Report'!J39)</f>
        <v>89069</v>
      </c>
      <c r="K39" s="99"/>
      <c r="L39" s="255">
        <f>SUM(F39+'Apr Report'!L39)</f>
        <v>832</v>
      </c>
      <c r="M39" s="304">
        <f>SUM(G39+'Apr Report'!M39)</f>
        <v>139666</v>
      </c>
    </row>
    <row r="40" spans="1:15" ht="15" x14ac:dyDescent="0.2">
      <c r="A40" s="41" t="s">
        <v>22</v>
      </c>
      <c r="B40" s="161"/>
      <c r="C40" s="264"/>
      <c r="D40" s="73"/>
      <c r="E40" s="149"/>
      <c r="F40" s="244">
        <v>105</v>
      </c>
      <c r="G40" s="12">
        <v>8275</v>
      </c>
      <c r="H40" s="157"/>
      <c r="I40" s="240">
        <f>SUM(C40+'Apr Report'!I40)</f>
        <v>817</v>
      </c>
      <c r="J40" s="298">
        <f>SUM(D40+'Apr Report'!J40)</f>
        <v>92189.400000000009</v>
      </c>
      <c r="K40" s="99"/>
      <c r="L40" s="255">
        <f>SUM(F40+'Apr Report'!L40)</f>
        <v>1095</v>
      </c>
      <c r="M40" s="304">
        <f>SUM(G40+'Apr Report'!M40)</f>
        <v>129425</v>
      </c>
    </row>
    <row r="41" spans="1:15" ht="15.75" thickBot="1" x14ac:dyDescent="0.25">
      <c r="A41" s="43" t="s">
        <v>49</v>
      </c>
      <c r="B41" s="167"/>
      <c r="C41" s="265"/>
      <c r="D41" s="74"/>
      <c r="E41" s="150"/>
      <c r="F41" s="344">
        <v>10</v>
      </c>
      <c r="G41" s="14">
        <v>252</v>
      </c>
      <c r="H41" s="157"/>
      <c r="I41" s="240">
        <f>SUM(C41+'Apr Report'!I41)</f>
        <v>45</v>
      </c>
      <c r="J41" s="298">
        <f>SUM(D41+'Apr Report'!J41)</f>
        <v>861</v>
      </c>
      <c r="K41" s="172"/>
      <c r="L41" s="255">
        <f>SUM(F41+'Apr Report'!L41)</f>
        <v>65</v>
      </c>
      <c r="M41" s="304">
        <f>SUM(G41+'Apr Report'!M41)</f>
        <v>1372</v>
      </c>
    </row>
    <row r="42" spans="1:15" ht="16.5" thickBot="1" x14ac:dyDescent="0.3">
      <c r="A42" s="64" t="s">
        <v>18</v>
      </c>
      <c r="B42" s="159"/>
      <c r="C42" s="169">
        <f>SUM(C37:C41)</f>
        <v>0</v>
      </c>
      <c r="D42" s="82">
        <f>SUM(D37:D41)</f>
        <v>0</v>
      </c>
      <c r="E42" s="151"/>
      <c r="F42" s="246">
        <f>SUM(F37:F41)</f>
        <v>476</v>
      </c>
      <c r="G42" s="83">
        <f>SUM(G37:G41)</f>
        <v>162182.47</v>
      </c>
      <c r="H42" s="159"/>
      <c r="I42" s="251">
        <f>SUM(I37:I41)</f>
        <v>3477</v>
      </c>
      <c r="J42" s="82">
        <f>SUM(J37:J41)</f>
        <v>1186845.3900000001</v>
      </c>
      <c r="K42" s="154"/>
      <c r="L42" s="246">
        <f>SUM(L37:L41)</f>
        <v>4170</v>
      </c>
      <c r="M42" s="393">
        <f>SUM(M37:M41)</f>
        <v>1434006.6800000002</v>
      </c>
    </row>
    <row r="43" spans="1:15" ht="15.75" thickBot="1" x14ac:dyDescent="0.25">
      <c r="A43" s="45"/>
      <c r="B43" s="45"/>
      <c r="C43" s="45"/>
      <c r="D43" s="45"/>
      <c r="E43" s="45"/>
      <c r="F43" s="45"/>
      <c r="G43" s="45"/>
      <c r="H43" s="45"/>
      <c r="I43" s="45"/>
      <c r="J43" s="45"/>
      <c r="K43" s="45"/>
      <c r="L43" s="45"/>
      <c r="M43" s="45"/>
    </row>
    <row r="44" spans="1:15"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5" ht="15" x14ac:dyDescent="0.2">
      <c r="A45" s="40" t="s">
        <v>36</v>
      </c>
      <c r="B45" s="179"/>
      <c r="C45" s="252"/>
      <c r="D45" s="203"/>
      <c r="E45" s="101"/>
      <c r="F45" s="257">
        <v>47</v>
      </c>
      <c r="G45" s="307">
        <v>9085</v>
      </c>
      <c r="H45" s="180"/>
      <c r="I45" s="252">
        <f>SUM(C45+'Apr Report'!I45)</f>
        <v>452</v>
      </c>
      <c r="J45" s="297">
        <f>SUM(D45+'Apr Report'!J45)</f>
        <v>152830</v>
      </c>
      <c r="K45" s="269"/>
      <c r="L45" s="266">
        <f>SUM(F45+'Apr Report'!L45)</f>
        <v>617</v>
      </c>
      <c r="M45" s="305">
        <f>SUM(G45+'Apr Report'!M45)</f>
        <v>114586</v>
      </c>
    </row>
    <row r="46" spans="1:15" ht="15" x14ac:dyDescent="0.2">
      <c r="A46" s="41" t="s">
        <v>35</v>
      </c>
      <c r="B46" s="161"/>
      <c r="C46" s="253"/>
      <c r="D46" s="204"/>
      <c r="E46" s="97"/>
      <c r="F46" s="345">
        <v>22</v>
      </c>
      <c r="G46" s="14">
        <v>6377.1</v>
      </c>
      <c r="H46" s="93"/>
      <c r="I46" s="253">
        <f>SUM(C46+'Apr Report'!I46)</f>
        <v>110</v>
      </c>
      <c r="J46" s="298">
        <f>SUM(D46+'Apr Report'!J46)</f>
        <v>92412.95</v>
      </c>
      <c r="K46" s="270"/>
      <c r="L46" s="267">
        <f>SUM(F46+'Apr Report'!L46)</f>
        <v>202</v>
      </c>
      <c r="M46" s="304">
        <f>SUM(G46+'Apr Report'!M46)</f>
        <v>212236.02</v>
      </c>
    </row>
    <row r="47" spans="1:15" ht="15" x14ac:dyDescent="0.2">
      <c r="A47" s="41" t="s">
        <v>25</v>
      </c>
      <c r="B47" s="161"/>
      <c r="C47" s="253"/>
      <c r="D47" s="204"/>
      <c r="E47" s="97"/>
      <c r="F47" s="345">
        <v>21</v>
      </c>
      <c r="G47" s="14">
        <v>9229</v>
      </c>
      <c r="H47" s="93"/>
      <c r="I47" s="253">
        <f>SUM(C47+'Apr Report'!I47)</f>
        <v>82</v>
      </c>
      <c r="J47" s="298">
        <f>SUM(D47+'Apr Report'!J47)</f>
        <v>42548</v>
      </c>
      <c r="K47" s="270"/>
      <c r="L47" s="267">
        <f>SUM(F47+'Apr Report'!L47)</f>
        <v>441</v>
      </c>
      <c r="M47" s="304">
        <f>SUM(G47+'Apr Report'!M47)</f>
        <v>218040</v>
      </c>
    </row>
    <row r="48" spans="1:15" ht="15" x14ac:dyDescent="0.2">
      <c r="A48" s="41" t="s">
        <v>26</v>
      </c>
      <c r="B48" s="157"/>
      <c r="C48" s="240"/>
      <c r="D48" s="204"/>
      <c r="E48" s="97"/>
      <c r="F48" s="345">
        <v>0</v>
      </c>
      <c r="G48" s="14">
        <v>0</v>
      </c>
      <c r="H48" s="93"/>
      <c r="I48" s="253">
        <f>SUM(C48+'Apr Report'!I48)</f>
        <v>3</v>
      </c>
      <c r="J48" s="298">
        <f>SUM(D48+'Apr Report'!J48)</f>
        <v>884</v>
      </c>
      <c r="K48" s="270"/>
      <c r="L48" s="267">
        <f>SUM(F48+'Apr Report'!L48)</f>
        <v>4</v>
      </c>
      <c r="M48" s="304">
        <f>SUM(G48+'Apr Report'!M48)</f>
        <v>1212</v>
      </c>
    </row>
    <row r="49" spans="1:13" ht="15" x14ac:dyDescent="0.2">
      <c r="A49" s="41" t="s">
        <v>27</v>
      </c>
      <c r="B49" s="161"/>
      <c r="C49" s="253"/>
      <c r="D49" s="204"/>
      <c r="E49" s="97"/>
      <c r="F49" s="345">
        <v>22</v>
      </c>
      <c r="G49" s="14">
        <v>22862.67</v>
      </c>
      <c r="H49" s="93"/>
      <c r="I49" s="253">
        <f>SUM(C49+'Apr Report'!I49)</f>
        <v>146</v>
      </c>
      <c r="J49" s="298">
        <f>SUM(D49+'Apr Report'!J49)</f>
        <v>247281.12</v>
      </c>
      <c r="K49" s="270"/>
      <c r="L49" s="267">
        <f>SUM(F49+'Apr Report'!L49)</f>
        <v>201</v>
      </c>
      <c r="M49" s="304">
        <f>SUM(G49+'Apr Report'!M49)</f>
        <v>170343.52999999997</v>
      </c>
    </row>
    <row r="50" spans="1:13" ht="15" x14ac:dyDescent="0.2">
      <c r="A50" s="41" t="s">
        <v>28</v>
      </c>
      <c r="B50" s="161"/>
      <c r="C50" s="253"/>
      <c r="D50" s="204"/>
      <c r="E50" s="97"/>
      <c r="F50" s="345">
        <v>4</v>
      </c>
      <c r="G50" s="14">
        <v>352</v>
      </c>
      <c r="H50" s="93"/>
      <c r="I50" s="253">
        <f>SUM(C50+'Apr Report'!I50)</f>
        <v>26</v>
      </c>
      <c r="J50" s="298">
        <f>SUM(D50+'Apr Report'!J50)</f>
        <v>2635</v>
      </c>
      <c r="K50" s="270"/>
      <c r="L50" s="267">
        <f>SUM(F50+'Apr Report'!L50)</f>
        <v>35</v>
      </c>
      <c r="M50" s="304">
        <f>SUM(G50+'Apr Report'!M50)</f>
        <v>4079</v>
      </c>
    </row>
    <row r="51" spans="1:13" ht="15" x14ac:dyDescent="0.2">
      <c r="A51" s="41" t="s">
        <v>3</v>
      </c>
      <c r="B51" s="161"/>
      <c r="C51" s="253"/>
      <c r="D51" s="204"/>
      <c r="E51" s="97"/>
      <c r="F51" s="345">
        <v>3</v>
      </c>
      <c r="G51" s="14">
        <v>1679</v>
      </c>
      <c r="H51" s="93"/>
      <c r="I51" s="253">
        <f>SUM(C51+'Apr Report'!I51)</f>
        <v>22</v>
      </c>
      <c r="J51" s="298">
        <f>SUM(D51+'Apr Report'!J51)</f>
        <v>11322.6</v>
      </c>
      <c r="K51" s="270"/>
      <c r="L51" s="267">
        <f>SUM(F51+'Apr Report'!L51)</f>
        <v>28</v>
      </c>
      <c r="M51" s="304">
        <f>SUM(G51+'Apr Report'!M51)</f>
        <v>7042</v>
      </c>
    </row>
    <row r="52" spans="1:13" ht="15" x14ac:dyDescent="0.2">
      <c r="A52" s="41" t="s">
        <v>29</v>
      </c>
      <c r="B52" s="161"/>
      <c r="C52" s="253"/>
      <c r="D52" s="204"/>
      <c r="E52" s="97"/>
      <c r="F52" s="345">
        <v>21</v>
      </c>
      <c r="G52" s="14">
        <v>4845</v>
      </c>
      <c r="H52" s="93"/>
      <c r="I52" s="253">
        <f>SUM(C52+'Apr Report'!I52)</f>
        <v>114</v>
      </c>
      <c r="J52" s="298">
        <f>SUM(D52+'Apr Report'!J52)</f>
        <v>26457</v>
      </c>
      <c r="K52" s="270"/>
      <c r="L52" s="267">
        <f>SUM(F52+'Apr Report'!L52)</f>
        <v>168</v>
      </c>
      <c r="M52" s="304">
        <f>SUM(G52+'Apr Report'!M52)</f>
        <v>19900</v>
      </c>
    </row>
    <row r="53" spans="1:13" ht="15" x14ac:dyDescent="0.2">
      <c r="A53" s="41" t="s">
        <v>30</v>
      </c>
      <c r="B53" s="157"/>
      <c r="C53" s="253"/>
      <c r="D53" s="204"/>
      <c r="E53" s="97"/>
      <c r="F53" s="345">
        <v>0</v>
      </c>
      <c r="G53" s="14">
        <v>0</v>
      </c>
      <c r="H53" s="93"/>
      <c r="I53" s="253">
        <f>SUM(C53+'Apr Report'!I53)</f>
        <v>0</v>
      </c>
      <c r="J53" s="298">
        <f>SUM(D53+'Apr Report'!J53)</f>
        <v>0</v>
      </c>
      <c r="K53" s="270"/>
      <c r="L53" s="267">
        <f>SUM(F53+'Apr Report'!L53)</f>
        <v>0</v>
      </c>
      <c r="M53" s="304">
        <f>SUM(G53+'Apr Report'!M53)</f>
        <v>0</v>
      </c>
    </row>
    <row r="54" spans="1:13" ht="15" x14ac:dyDescent="0.2">
      <c r="A54" s="41" t="s">
        <v>4</v>
      </c>
      <c r="B54" s="161"/>
      <c r="C54" s="253"/>
      <c r="D54" s="204"/>
      <c r="E54" s="97"/>
      <c r="F54" s="345">
        <v>15</v>
      </c>
      <c r="G54" s="14">
        <v>5867</v>
      </c>
      <c r="H54" s="93"/>
      <c r="I54" s="253">
        <f>SUM(C54+'Apr Report'!I54)</f>
        <v>87</v>
      </c>
      <c r="J54" s="298">
        <f>SUM(D54+'Apr Report'!J54)</f>
        <v>36855</v>
      </c>
      <c r="K54" s="270"/>
      <c r="L54" s="267">
        <f>SUM(F54+'Apr Report'!L54)</f>
        <v>141</v>
      </c>
      <c r="M54" s="304">
        <f>SUM(G54+'Apr Report'!M54)</f>
        <v>43233</v>
      </c>
    </row>
    <row r="55" spans="1:13" ht="15" x14ac:dyDescent="0.2">
      <c r="A55" s="41" t="s">
        <v>31</v>
      </c>
      <c r="B55" s="161"/>
      <c r="C55" s="253"/>
      <c r="D55" s="204"/>
      <c r="E55" s="97"/>
      <c r="F55" s="345">
        <v>14</v>
      </c>
      <c r="G55" s="14">
        <v>1577</v>
      </c>
      <c r="H55" s="93"/>
      <c r="I55" s="253">
        <f>SUM(C55+'Apr Report'!I55)</f>
        <v>71</v>
      </c>
      <c r="J55" s="298">
        <f>SUM(D55+'Apr Report'!J55)</f>
        <v>6347</v>
      </c>
      <c r="K55" s="270"/>
      <c r="L55" s="267">
        <f>SUM(F55+'Apr Report'!L55)</f>
        <v>55</v>
      </c>
      <c r="M55" s="304">
        <f>SUM(G55+'Apr Report'!M55)</f>
        <v>5219</v>
      </c>
    </row>
    <row r="56" spans="1:13" ht="15" x14ac:dyDescent="0.2">
      <c r="A56" s="41" t="s">
        <v>32</v>
      </c>
      <c r="B56" s="161"/>
      <c r="C56" s="253"/>
      <c r="D56" s="204"/>
      <c r="E56" s="97"/>
      <c r="F56" s="345">
        <v>3</v>
      </c>
      <c r="G56" s="14">
        <v>847</v>
      </c>
      <c r="H56" s="93"/>
      <c r="I56" s="253">
        <f>SUM(C56+'Apr Report'!I56)</f>
        <v>35</v>
      </c>
      <c r="J56" s="298">
        <f>SUM(D56+'Apr Report'!J56)</f>
        <v>7336</v>
      </c>
      <c r="K56" s="270"/>
      <c r="L56" s="267">
        <f>SUM(F56+'Apr Report'!L56)</f>
        <v>62</v>
      </c>
      <c r="M56" s="304">
        <f>SUM(G56+'Apr Report'!M56)</f>
        <v>16900</v>
      </c>
    </row>
    <row r="57" spans="1:13" ht="15.75" thickBot="1" x14ac:dyDescent="0.25">
      <c r="A57" s="66" t="s">
        <v>33</v>
      </c>
      <c r="B57" s="167"/>
      <c r="C57" s="254"/>
      <c r="D57" s="205"/>
      <c r="E57" s="182"/>
      <c r="F57" s="346">
        <v>8</v>
      </c>
      <c r="G57" s="394">
        <v>6180</v>
      </c>
      <c r="H57" s="95"/>
      <c r="I57" s="254">
        <f>SUM(C57+'Apr Report'!I57)</f>
        <v>17</v>
      </c>
      <c r="J57" s="299">
        <f>SUM(D57+'Apr Report'!J57)</f>
        <v>48974</v>
      </c>
      <c r="K57" s="271"/>
      <c r="L57" s="268">
        <f>SUM(F57+'Apr Report'!L57)</f>
        <v>31</v>
      </c>
      <c r="M57" s="306">
        <f>SUM(G57+'Apr Report'!M57)</f>
        <v>39085</v>
      </c>
    </row>
    <row r="58" spans="1:13" ht="16.5" thickBot="1" x14ac:dyDescent="0.3">
      <c r="A58" s="67" t="s">
        <v>34</v>
      </c>
      <c r="B58" s="164"/>
      <c r="C58" s="241">
        <f>SUM(C45:C57)</f>
        <v>0</v>
      </c>
      <c r="D58" s="82">
        <f>SUM(D45:D57)</f>
        <v>0</v>
      </c>
      <c r="E58" s="154"/>
      <c r="F58" s="246">
        <f>SUM(F45:F57)</f>
        <v>180</v>
      </c>
      <c r="G58" s="391">
        <f>SUM(G45:G57)</f>
        <v>68900.76999999999</v>
      </c>
      <c r="H58" s="164"/>
      <c r="I58" s="241">
        <f>SUM(I45:I57)</f>
        <v>1165</v>
      </c>
      <c r="J58" s="82">
        <f>SUM(J45:J57)</f>
        <v>675882.67</v>
      </c>
      <c r="K58" s="151"/>
      <c r="L58" s="246">
        <f>SUM(L45:L57)</f>
        <v>1985</v>
      </c>
      <c r="M58" s="370">
        <f>SUM(M45:M57)</f>
        <v>851875.55</v>
      </c>
    </row>
    <row r="59" spans="1:13" ht="15.75" thickBot="1" x14ac:dyDescent="0.25">
      <c r="A59" s="45"/>
      <c r="B59" s="45"/>
      <c r="C59" s="242"/>
      <c r="D59" s="45"/>
      <c r="E59" s="155"/>
      <c r="F59" s="242"/>
      <c r="G59" s="45"/>
      <c r="H59" s="155"/>
      <c r="I59" s="242"/>
      <c r="J59" s="45"/>
      <c r="K59" s="45"/>
      <c r="L59" s="242"/>
      <c r="M59" s="45"/>
    </row>
    <row r="60" spans="1:13" ht="16.5" thickBot="1" x14ac:dyDescent="0.3">
      <c r="A60" s="68" t="s">
        <v>24</v>
      </c>
      <c r="B60" s="162"/>
      <c r="C60" s="243">
        <f>SUM(C42+C58)</f>
        <v>0</v>
      </c>
      <c r="D60" s="83">
        <f>SUM(D42+D58)</f>
        <v>0</v>
      </c>
      <c r="E60" s="156"/>
      <c r="F60" s="250">
        <f>SUM(F42+F58)</f>
        <v>656</v>
      </c>
      <c r="G60" s="366">
        <f>SUM(G42+G58)</f>
        <v>231083.24</v>
      </c>
      <c r="H60" s="166"/>
      <c r="I60" s="243">
        <f>SUM(I42+I58)</f>
        <v>4642</v>
      </c>
      <c r="J60" s="339">
        <f>SUM(J42+J58)</f>
        <v>1862728.06</v>
      </c>
      <c r="K60" s="156"/>
      <c r="L60" s="250">
        <f>SUM(L42+L58)</f>
        <v>6155</v>
      </c>
      <c r="M60" s="372">
        <f>SUM(M42+M58)</f>
        <v>2285882.2300000004</v>
      </c>
    </row>
    <row r="61" spans="1:13" ht="15" x14ac:dyDescent="0.2">
      <c r="A61" s="45"/>
      <c r="B61" s="45"/>
      <c r="C61" s="45"/>
      <c r="D61" s="45"/>
      <c r="E61" s="45"/>
      <c r="F61" s="45"/>
      <c r="G61" s="45"/>
      <c r="H61" s="45"/>
      <c r="I61" s="45"/>
      <c r="J61" s="45"/>
      <c r="K61" s="45"/>
      <c r="L61" s="45"/>
      <c r="M61" s="45"/>
    </row>
    <row r="62" spans="1:13" ht="15" x14ac:dyDescent="0.2">
      <c r="A62" s="69" t="s">
        <v>46</v>
      </c>
      <c r="B62" s="69"/>
      <c r="C62" s="69"/>
      <c r="D62" s="69"/>
      <c r="E62" s="69"/>
      <c r="F62" s="69"/>
      <c r="G62" s="69"/>
      <c r="H62" s="69"/>
      <c r="I62" s="69"/>
      <c r="J62" s="69"/>
      <c r="K62" s="45"/>
      <c r="L62" s="45"/>
      <c r="M62" s="45"/>
    </row>
    <row r="63" spans="1:13" ht="15" x14ac:dyDescent="0.2">
      <c r="A63" s="69"/>
      <c r="B63" s="69"/>
      <c r="C63" s="69"/>
      <c r="D63" s="69"/>
      <c r="E63" s="69"/>
      <c r="F63" s="69"/>
      <c r="G63" s="69"/>
      <c r="H63" s="69"/>
      <c r="I63" s="69"/>
      <c r="J63" s="69"/>
      <c r="K63" s="45"/>
      <c r="L63" s="45"/>
      <c r="M63" s="45"/>
    </row>
    <row r="64" spans="1:13" ht="15" x14ac:dyDescent="0.2">
      <c r="A64" s="69" t="s">
        <v>63</v>
      </c>
      <c r="B64" s="69"/>
      <c r="C64" s="69"/>
      <c r="D64" s="69"/>
      <c r="E64" s="69"/>
      <c r="F64" s="69"/>
      <c r="G64" s="69"/>
      <c r="H64" s="69"/>
      <c r="I64" s="69"/>
      <c r="J64" s="69"/>
      <c r="K64" s="45"/>
      <c r="L64" s="45"/>
      <c r="M64"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8" orientation="portrait" verticalDpi="300" r:id="rId1"/>
  <ignoredErrors>
    <ignoredError sqref="G28" formulaRange="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1BA8-E501-402B-9EB6-45643FC210C1}">
  <sheetPr>
    <pageSetUpPr fitToPage="1"/>
  </sheetPr>
  <dimension ref="A1:Q64"/>
  <sheetViews>
    <sheetView workbookViewId="0">
      <selection activeCell="A3" sqref="A3"/>
    </sheetView>
  </sheetViews>
  <sheetFormatPr defaultColWidth="8.85546875" defaultRowHeight="12.75" x14ac:dyDescent="0.2"/>
  <cols>
    <col min="1" max="1" width="32.42578125" customWidth="1"/>
    <col min="2" max="2" width="7.7109375" customWidth="1"/>
    <col min="3" max="3" width="10.7109375" customWidth="1"/>
    <col min="4" max="4" width="20.85546875" customWidth="1"/>
    <col min="5" max="5" width="7.7109375" customWidth="1"/>
    <col min="6" max="6" width="8.140625" customWidth="1"/>
    <col min="7" max="7" width="18.42578125" customWidth="1"/>
    <col min="8" max="9" width="7.7109375" customWidth="1"/>
    <col min="10" max="10" width="20.28515625" customWidth="1"/>
    <col min="11" max="12" width="7.7109375" customWidth="1"/>
    <col min="13" max="13" width="20.7109375" customWidth="1"/>
    <col min="15" max="15" width="15.7109375" customWidth="1"/>
    <col min="17" max="17" width="14" bestFit="1" customWidth="1"/>
  </cols>
  <sheetData>
    <row r="1" spans="1:15" ht="97.15" customHeight="1" thickBot="1" x14ac:dyDescent="0.25">
      <c r="A1" s="775"/>
      <c r="B1" s="775"/>
      <c r="C1" s="775"/>
      <c r="D1" s="775"/>
      <c r="E1" s="775"/>
      <c r="F1" s="775"/>
      <c r="G1" s="775"/>
      <c r="H1" s="775"/>
      <c r="I1" s="775"/>
      <c r="J1" s="775"/>
      <c r="K1" s="775"/>
      <c r="L1" s="775"/>
      <c r="M1" s="776"/>
    </row>
    <row r="2" spans="1:15" ht="16.5" thickBot="1" x14ac:dyDescent="0.3">
      <c r="A2" s="32">
        <v>45809</v>
      </c>
      <c r="B2" s="33"/>
      <c r="C2" s="33"/>
      <c r="D2" s="33"/>
      <c r="E2" s="33"/>
      <c r="F2" s="33"/>
      <c r="G2" s="33"/>
      <c r="H2" s="33"/>
      <c r="I2" s="33"/>
      <c r="J2" s="33"/>
      <c r="K2" s="33"/>
      <c r="L2" s="33"/>
      <c r="M2" s="34" t="s">
        <v>234</v>
      </c>
      <c r="O2" s="16"/>
    </row>
    <row r="3" spans="1:15" ht="16.5" thickBot="1" x14ac:dyDescent="0.25">
      <c r="A3" s="35"/>
      <c r="B3" s="777" t="s">
        <v>235</v>
      </c>
      <c r="C3" s="777"/>
      <c r="D3" s="778"/>
      <c r="E3" s="777" t="s">
        <v>135</v>
      </c>
      <c r="F3" s="777"/>
      <c r="G3" s="778"/>
      <c r="H3" s="777" t="s">
        <v>236</v>
      </c>
      <c r="I3" s="777"/>
      <c r="J3" s="778"/>
      <c r="K3" s="777" t="s">
        <v>136</v>
      </c>
      <c r="L3" s="777"/>
      <c r="M3" s="779"/>
      <c r="O3" s="16"/>
    </row>
    <row r="4" spans="1:15" ht="16.5" thickBot="1" x14ac:dyDescent="0.25">
      <c r="A4" s="36" t="s">
        <v>17</v>
      </c>
      <c r="B4" s="37" t="s">
        <v>2</v>
      </c>
      <c r="C4" s="37" t="s">
        <v>48</v>
      </c>
      <c r="D4" s="37" t="s">
        <v>0</v>
      </c>
      <c r="E4" s="37" t="s">
        <v>2</v>
      </c>
      <c r="F4" s="37" t="s">
        <v>48</v>
      </c>
      <c r="G4" s="37" t="s">
        <v>0</v>
      </c>
      <c r="H4" s="37" t="s">
        <v>2</v>
      </c>
      <c r="I4" s="37" t="s">
        <v>48</v>
      </c>
      <c r="J4" s="37" t="s">
        <v>0</v>
      </c>
      <c r="K4" s="38" t="s">
        <v>2</v>
      </c>
      <c r="L4" s="37" t="s">
        <v>48</v>
      </c>
      <c r="M4" s="39" t="s">
        <v>0</v>
      </c>
    </row>
    <row r="5" spans="1:15" ht="15" x14ac:dyDescent="0.2">
      <c r="A5" s="40" t="s">
        <v>42</v>
      </c>
      <c r="B5" s="208"/>
      <c r="C5" s="208"/>
      <c r="D5" s="107"/>
      <c r="E5" s="214">
        <v>13</v>
      </c>
      <c r="F5" s="214">
        <v>13</v>
      </c>
      <c r="G5" s="373">
        <v>1046266.55</v>
      </c>
      <c r="H5" s="221">
        <f>SUM(B5+'May Report'!H5)</f>
        <v>7</v>
      </c>
      <c r="I5" s="221">
        <f>SUM(C5+'May Report'!I5)</f>
        <v>7</v>
      </c>
      <c r="J5" s="272">
        <f>SUM(D5+'May Report'!J5)</f>
        <v>496362.72000000003</v>
      </c>
      <c r="K5" s="214">
        <f>SUM(E5+'May Report'!K5)</f>
        <v>37</v>
      </c>
      <c r="L5" s="214">
        <f>SUM(F5+'May Report'!L5)</f>
        <v>37</v>
      </c>
      <c r="M5" s="275">
        <f>SUM(G5+'May Report'!M5)</f>
        <v>3310937.9400000004</v>
      </c>
      <c r="O5" s="312"/>
    </row>
    <row r="6" spans="1:15" ht="15" x14ac:dyDescent="0.2">
      <c r="A6" s="41" t="s">
        <v>41</v>
      </c>
      <c r="B6" s="208"/>
      <c r="C6" s="208"/>
      <c r="D6" s="340"/>
      <c r="E6" s="216">
        <v>12</v>
      </c>
      <c r="F6" s="216">
        <v>12</v>
      </c>
      <c r="G6" s="373">
        <v>1500141.0500000003</v>
      </c>
      <c r="H6" s="211">
        <f>SUM(B6+'May Report'!H6)</f>
        <v>60</v>
      </c>
      <c r="I6" s="211">
        <f>SUM(C6+'May Report'!I6)</f>
        <v>60</v>
      </c>
      <c r="J6" s="273">
        <f>SUM(D6+'May Report'!J6)</f>
        <v>7705127.5700000003</v>
      </c>
      <c r="K6" s="216">
        <f>SUM(E6+'May Report'!K6)</f>
        <v>89</v>
      </c>
      <c r="L6" s="216">
        <f>SUM(F6+'May Report'!L6)</f>
        <v>89</v>
      </c>
      <c r="M6" s="276">
        <f>SUM(G6+'May Report'!M6)</f>
        <v>11389209.549999999</v>
      </c>
    </row>
    <row r="7" spans="1:15" ht="15" x14ac:dyDescent="0.2">
      <c r="A7" s="41" t="s">
        <v>5</v>
      </c>
      <c r="B7" s="209"/>
      <c r="C7" s="347"/>
      <c r="D7" s="341"/>
      <c r="E7" s="216">
        <v>0</v>
      </c>
      <c r="F7" s="216">
        <v>0</v>
      </c>
      <c r="G7" s="373">
        <v>0</v>
      </c>
      <c r="H7" s="211">
        <f>SUM(B7+'May Report'!H7)</f>
        <v>3</v>
      </c>
      <c r="I7" s="211">
        <f>SUM(C7+'May Report'!I7)</f>
        <v>6</v>
      </c>
      <c r="J7" s="273">
        <f>SUM(D7+'May Report'!J7)</f>
        <v>421465.7</v>
      </c>
      <c r="K7" s="216">
        <f>SUM(E7+'May Report'!K7)</f>
        <v>2</v>
      </c>
      <c r="L7" s="216">
        <f>SUM(F7+'May Report'!L7)</f>
        <v>4</v>
      </c>
      <c r="M7" s="276">
        <f>SUM(G7+'May Report'!M7)</f>
        <v>179805.84</v>
      </c>
    </row>
    <row r="8" spans="1:15" ht="15" x14ac:dyDescent="0.2">
      <c r="A8" s="41" t="s">
        <v>39</v>
      </c>
      <c r="B8" s="209"/>
      <c r="C8" s="209"/>
      <c r="D8" s="341"/>
      <c r="E8" s="216">
        <v>9</v>
      </c>
      <c r="F8" s="216">
        <v>66</v>
      </c>
      <c r="G8" s="373">
        <v>4183457.6400000006</v>
      </c>
      <c r="H8" s="211">
        <f>SUM(B8+'May Report'!H8)</f>
        <v>19</v>
      </c>
      <c r="I8" s="211">
        <f>SUM(C8+'May Report'!I8)</f>
        <v>200</v>
      </c>
      <c r="J8" s="273">
        <f>SUM(D8+'May Report'!J8)</f>
        <v>17537766.740000002</v>
      </c>
      <c r="K8" s="216">
        <f>SUM(E8+'May Report'!K8)</f>
        <v>19</v>
      </c>
      <c r="L8" s="216">
        <f>SUM(F8+'May Report'!L8)</f>
        <v>175</v>
      </c>
      <c r="M8" s="276">
        <f>SUM(G8+'May Report'!M8)</f>
        <v>9244687.3200000003</v>
      </c>
    </row>
    <row r="9" spans="1:15" ht="15" x14ac:dyDescent="0.2">
      <c r="A9" s="41" t="s">
        <v>40</v>
      </c>
      <c r="B9" s="211"/>
      <c r="C9" s="211"/>
      <c r="D9" s="109"/>
      <c r="E9" s="216">
        <v>0</v>
      </c>
      <c r="F9" s="216">
        <v>0</v>
      </c>
      <c r="G9" s="373">
        <v>0</v>
      </c>
      <c r="H9" s="211">
        <f>SUM(B9+'May Report'!H9)</f>
        <v>2</v>
      </c>
      <c r="I9" s="211">
        <f>SUM(C9+'May Report'!I9)</f>
        <v>27</v>
      </c>
      <c r="J9" s="273">
        <f>SUM(D9+'May Report'!J9)</f>
        <v>1669573.2000000002</v>
      </c>
      <c r="K9" s="216">
        <f>SUM(E9+'May Report'!K9)</f>
        <v>1</v>
      </c>
      <c r="L9" s="216">
        <f>SUM(F9+'May Report'!L9)</f>
        <v>4</v>
      </c>
      <c r="M9" s="276">
        <f>SUM(G9+'May Report'!M9)</f>
        <v>807724.8</v>
      </c>
      <c r="O9" s="16"/>
    </row>
    <row r="10" spans="1:15" ht="15" x14ac:dyDescent="0.2">
      <c r="A10" s="41" t="s">
        <v>43</v>
      </c>
      <c r="B10" s="211"/>
      <c r="C10" s="211"/>
      <c r="D10" s="109"/>
      <c r="E10" s="216">
        <v>1</v>
      </c>
      <c r="F10" s="215">
        <v>1</v>
      </c>
      <c r="G10" s="373">
        <v>83107.95</v>
      </c>
      <c r="H10" s="211">
        <f>SUM(B10+'May Report'!H10)</f>
        <v>6</v>
      </c>
      <c r="I10" s="211">
        <f>SUM(C10+'May Report'!I10)</f>
        <v>6</v>
      </c>
      <c r="J10" s="273">
        <f>SUM(D10+'May Report'!J10)</f>
        <v>487574</v>
      </c>
      <c r="K10" s="216">
        <f>SUM(E10+'May Report'!K10)</f>
        <v>13</v>
      </c>
      <c r="L10" s="216">
        <f>SUM(F10+'May Report'!L10)</f>
        <v>13</v>
      </c>
      <c r="M10" s="276">
        <f>SUM(G10+'May Report'!M10)</f>
        <v>760156.94999999984</v>
      </c>
      <c r="N10" s="16"/>
    </row>
    <row r="11" spans="1:15" ht="15" x14ac:dyDescent="0.2">
      <c r="A11" s="41" t="s">
        <v>37</v>
      </c>
      <c r="B11" s="211"/>
      <c r="C11" s="211"/>
      <c r="D11" s="109"/>
      <c r="E11" s="216">
        <v>4</v>
      </c>
      <c r="F11" s="215">
        <v>4</v>
      </c>
      <c r="G11" s="374">
        <v>349613.28</v>
      </c>
      <c r="H11" s="211">
        <f>SUM(B11+'May Report'!H11)</f>
        <v>6</v>
      </c>
      <c r="I11" s="211">
        <f>SUM(C11+'May Report'!I11)</f>
        <v>6</v>
      </c>
      <c r="J11" s="273">
        <f>SUM(D11+'May Report'!J11)</f>
        <v>489518</v>
      </c>
      <c r="K11" s="216">
        <f>SUM(E11+'May Report'!K11)</f>
        <v>8</v>
      </c>
      <c r="L11" s="216">
        <f>SUM(F11+'May Report'!L11)</f>
        <v>8</v>
      </c>
      <c r="M11" s="276">
        <f>SUM(G11+'May Report'!M11)</f>
        <v>715325.28</v>
      </c>
    </row>
    <row r="12" spans="1:15" ht="15" x14ac:dyDescent="0.2">
      <c r="A12" s="41" t="s">
        <v>38</v>
      </c>
      <c r="B12" s="211"/>
      <c r="C12" s="211"/>
      <c r="D12" s="109"/>
      <c r="E12" s="216">
        <v>0</v>
      </c>
      <c r="F12" s="218">
        <v>0</v>
      </c>
      <c r="G12" s="374">
        <v>0</v>
      </c>
      <c r="H12" s="211">
        <f>SUM(B12+'May Report'!H12)</f>
        <v>30</v>
      </c>
      <c r="I12" s="211">
        <f>SUM(C12+'May Report'!I12)</f>
        <v>30</v>
      </c>
      <c r="J12" s="273">
        <f>SUM(D12+'May Report'!J12)</f>
        <v>2876358.4899999998</v>
      </c>
      <c r="K12" s="216">
        <f>SUM(E12+'May Report'!K12)</f>
        <v>4</v>
      </c>
      <c r="L12" s="216">
        <f>SUM(F12+'May Report'!L12)</f>
        <v>6</v>
      </c>
      <c r="M12" s="276">
        <f>SUM(G12+'May Report'!M12)</f>
        <v>306755.45</v>
      </c>
    </row>
    <row r="13" spans="1:15" ht="15" x14ac:dyDescent="0.2">
      <c r="A13" s="42" t="s">
        <v>6</v>
      </c>
      <c r="B13" s="209"/>
      <c r="C13" s="209"/>
      <c r="D13" s="341"/>
      <c r="E13" s="216">
        <v>4</v>
      </c>
      <c r="F13" s="215">
        <v>4</v>
      </c>
      <c r="G13" s="373">
        <v>29701.100000000002</v>
      </c>
      <c r="H13" s="211">
        <f>SUM(B13+'May Report'!H13)</f>
        <v>12</v>
      </c>
      <c r="I13" s="211">
        <f>SUM(C13+'May Report'!I13)</f>
        <v>12</v>
      </c>
      <c r="J13" s="273">
        <f>SUM(D13+'May Report'!J13)</f>
        <v>116330.49</v>
      </c>
      <c r="K13" s="216">
        <f>SUM(E13+'May Report'!K13)</f>
        <v>25</v>
      </c>
      <c r="L13" s="216">
        <f>SUM(F13+'May Report'!L13)</f>
        <v>25</v>
      </c>
      <c r="M13" s="276">
        <f>SUM(G13+'May Report'!M13)</f>
        <v>421204.42999999993</v>
      </c>
    </row>
    <row r="14" spans="1:15" ht="15" x14ac:dyDescent="0.2">
      <c r="A14" s="41" t="s">
        <v>7</v>
      </c>
      <c r="B14" s="211"/>
      <c r="C14" s="211"/>
      <c r="D14" s="109"/>
      <c r="E14" s="216">
        <v>0</v>
      </c>
      <c r="F14" s="215">
        <v>0</v>
      </c>
      <c r="G14" s="374">
        <v>0</v>
      </c>
      <c r="H14" s="211">
        <f>SUM(B14+'May Report'!H14)</f>
        <v>1</v>
      </c>
      <c r="I14" s="211">
        <f>SUM(C14+'May Report'!I14)</f>
        <v>1</v>
      </c>
      <c r="J14" s="273">
        <f>SUM(D14+'May Report'!J14)</f>
        <v>23500</v>
      </c>
      <c r="K14" s="216">
        <f>SUM(E14+'May Report'!K14)</f>
        <v>0</v>
      </c>
      <c r="L14" s="216">
        <f>SUM(F14+'May Report'!L14)</f>
        <v>0</v>
      </c>
      <c r="M14" s="276">
        <f>SUM(G14+'May Report'!M14)</f>
        <v>0</v>
      </c>
    </row>
    <row r="15" spans="1:15" ht="15" x14ac:dyDescent="0.2">
      <c r="A15" s="41" t="s">
        <v>8</v>
      </c>
      <c r="B15" s="211"/>
      <c r="C15" s="211"/>
      <c r="D15" s="109"/>
      <c r="E15" s="216">
        <v>3</v>
      </c>
      <c r="F15" s="215">
        <v>3</v>
      </c>
      <c r="G15" s="374">
        <v>536867.19999999995</v>
      </c>
      <c r="H15" s="211">
        <f>SUM(B15+'May Report'!H15)</f>
        <v>12</v>
      </c>
      <c r="I15" s="211">
        <f>SUM(C15+'May Report'!I15)</f>
        <v>12</v>
      </c>
      <c r="J15" s="273">
        <f>SUM(D15+'May Report'!J15)</f>
        <v>16515567.51</v>
      </c>
      <c r="K15" s="216">
        <f>SUM(E15+'May Report'!K15)</f>
        <v>26</v>
      </c>
      <c r="L15" s="216">
        <f>SUM(F15+'May Report'!L15)</f>
        <v>26</v>
      </c>
      <c r="M15" s="276">
        <f>SUM(G15+'May Report'!M15)</f>
        <v>17731263.93</v>
      </c>
      <c r="O15" s="16"/>
    </row>
    <row r="16" spans="1:15" ht="15" x14ac:dyDescent="0.2">
      <c r="A16" s="41" t="s">
        <v>9</v>
      </c>
      <c r="B16" s="211"/>
      <c r="C16" s="211"/>
      <c r="D16" s="109"/>
      <c r="E16" s="216">
        <v>0</v>
      </c>
      <c r="F16" s="215">
        <v>0</v>
      </c>
      <c r="G16" s="375">
        <v>0</v>
      </c>
      <c r="H16" s="211">
        <f>SUM(B16+'May Report'!H16)</f>
        <v>0</v>
      </c>
      <c r="I16" s="211">
        <f>SUM(C16+'May Report'!I16)</f>
        <v>0</v>
      </c>
      <c r="J16" s="273">
        <f>SUM(D16+'May Report'!J16)</f>
        <v>0</v>
      </c>
      <c r="K16" s="216">
        <f>SUM(E16+'May Report'!K16)</f>
        <v>0</v>
      </c>
      <c r="L16" s="216">
        <f>SUM(F16+'May Report'!L16)</f>
        <v>0</v>
      </c>
      <c r="M16" s="276">
        <f>SUM(G16+'May Report'!M16)</f>
        <v>0</v>
      </c>
    </row>
    <row r="17" spans="1:15" ht="15" x14ac:dyDescent="0.2">
      <c r="A17" s="41" t="s">
        <v>10</v>
      </c>
      <c r="B17" s="211"/>
      <c r="C17" s="211"/>
      <c r="D17" s="109"/>
      <c r="E17" s="216">
        <v>0</v>
      </c>
      <c r="F17" s="215">
        <v>0</v>
      </c>
      <c r="G17" s="375">
        <v>0</v>
      </c>
      <c r="H17" s="211">
        <f>SUM(B17+'May Report'!H17)</f>
        <v>0</v>
      </c>
      <c r="I17" s="211">
        <f>SUM(C17+'May Report'!I17)</f>
        <v>0</v>
      </c>
      <c r="J17" s="273">
        <f>SUM(D17+'May Report'!J17)</f>
        <v>0</v>
      </c>
      <c r="K17" s="216">
        <f>SUM(E17+'May Report'!K17)</f>
        <v>0</v>
      </c>
      <c r="L17" s="216">
        <f>SUM(F17+'May Report'!L17)</f>
        <v>0</v>
      </c>
      <c r="M17" s="276">
        <f>SUM(G17+'May Report'!M17)</f>
        <v>0</v>
      </c>
    </row>
    <row r="18" spans="1:15" ht="15.75" thickBot="1" x14ac:dyDescent="0.25">
      <c r="A18" s="43" t="s">
        <v>11</v>
      </c>
      <c r="B18" s="211"/>
      <c r="C18" s="211"/>
      <c r="D18" s="109"/>
      <c r="E18" s="216">
        <v>0</v>
      </c>
      <c r="F18" s="215">
        <v>0</v>
      </c>
      <c r="G18" s="375">
        <v>0</v>
      </c>
      <c r="H18" s="222">
        <f>SUM(B18+'May Report'!H18)</f>
        <v>0</v>
      </c>
      <c r="I18" s="222">
        <f>SUM(C18+'May Report'!I18)</f>
        <v>0</v>
      </c>
      <c r="J18" s="274">
        <f>SUM(D18+'May Report'!J18)</f>
        <v>0</v>
      </c>
      <c r="K18" s="219">
        <f>SUM(E18+'May Report'!K18)</f>
        <v>0</v>
      </c>
      <c r="L18" s="219">
        <f>SUM(F18+'May Report'!L18)</f>
        <v>0</v>
      </c>
      <c r="M18" s="277">
        <f>SUM(G18+'May Report'!M18)</f>
        <v>0</v>
      </c>
    </row>
    <row r="19" spans="1:15" ht="16.5" thickBot="1" x14ac:dyDescent="0.3">
      <c r="A19" s="44" t="s">
        <v>12</v>
      </c>
      <c r="B19" s="213">
        <f t="shared" ref="B19:G19" si="0">SUM(B5:B18)</f>
        <v>0</v>
      </c>
      <c r="C19" s="213">
        <f t="shared" si="0"/>
        <v>0</v>
      </c>
      <c r="D19" s="76">
        <f t="shared" si="0"/>
        <v>0</v>
      </c>
      <c r="E19" s="220">
        <f t="shared" si="0"/>
        <v>46</v>
      </c>
      <c r="F19" s="220">
        <f t="shared" si="0"/>
        <v>103</v>
      </c>
      <c r="G19" s="376">
        <f t="shared" si="0"/>
        <v>7729154.7700000014</v>
      </c>
      <c r="H19" s="213">
        <f t="shared" ref="H19:M19" si="1">SUM(H5:H18)</f>
        <v>158</v>
      </c>
      <c r="I19" s="213">
        <f t="shared" si="1"/>
        <v>367</v>
      </c>
      <c r="J19" s="76">
        <f t="shared" si="1"/>
        <v>48339144.420000002</v>
      </c>
      <c r="K19" s="220">
        <f t="shared" si="1"/>
        <v>224</v>
      </c>
      <c r="L19" s="220">
        <f t="shared" si="1"/>
        <v>387</v>
      </c>
      <c r="M19" s="380">
        <f t="shared" si="1"/>
        <v>44867071.489999995</v>
      </c>
      <c r="N19" s="16"/>
    </row>
    <row r="20" spans="1:15" ht="15.75" thickBot="1" x14ac:dyDescent="0.25">
      <c r="A20" s="45"/>
      <c r="B20" s="45"/>
      <c r="C20" s="45"/>
      <c r="D20" s="45"/>
      <c r="E20" s="45"/>
      <c r="F20" s="45"/>
      <c r="G20" s="45"/>
      <c r="H20" s="45"/>
      <c r="I20" s="45"/>
      <c r="J20" s="45"/>
      <c r="K20" s="45"/>
      <c r="L20" s="45"/>
      <c r="M20" s="45"/>
    </row>
    <row r="21" spans="1:15" ht="16.5" thickBot="1" x14ac:dyDescent="0.25">
      <c r="A21" s="46" t="s">
        <v>15</v>
      </c>
      <c r="B21" s="781" t="s">
        <v>2</v>
      </c>
      <c r="C21" s="782"/>
      <c r="D21" s="47" t="s">
        <v>0</v>
      </c>
      <c r="E21" s="781" t="s">
        <v>2</v>
      </c>
      <c r="F21" s="782"/>
      <c r="G21" s="47" t="s">
        <v>0</v>
      </c>
      <c r="H21" s="781" t="s">
        <v>2</v>
      </c>
      <c r="I21" s="782"/>
      <c r="J21" s="47" t="s">
        <v>0</v>
      </c>
      <c r="K21" s="781" t="s">
        <v>2</v>
      </c>
      <c r="L21" s="782"/>
      <c r="M21" s="48" t="s">
        <v>0</v>
      </c>
    </row>
    <row r="22" spans="1:15" ht="15" x14ac:dyDescent="0.2">
      <c r="A22" s="49" t="s">
        <v>44</v>
      </c>
      <c r="B22" s="120"/>
      <c r="C22" s="223"/>
      <c r="D22" s="141"/>
      <c r="E22" s="125"/>
      <c r="F22" s="227">
        <v>77</v>
      </c>
      <c r="G22" s="336">
        <v>3113965.94</v>
      </c>
      <c r="H22" s="123"/>
      <c r="I22" s="223">
        <f>SUM(C22+'May Report'!I22)</f>
        <v>768</v>
      </c>
      <c r="J22" s="278">
        <f>SUM(D22+'May Report'!J22)</f>
        <v>18709469.369999997</v>
      </c>
      <c r="K22" s="232"/>
      <c r="L22" s="259">
        <f>SUM(F22+'May Report'!L22)</f>
        <v>690</v>
      </c>
      <c r="M22" s="300">
        <f>SUM(G22+'May Report'!M22)</f>
        <v>20037052.220000003</v>
      </c>
      <c r="O22" s="16"/>
    </row>
    <row r="23" spans="1:15" ht="15" x14ac:dyDescent="0.2">
      <c r="A23" s="50" t="s">
        <v>13</v>
      </c>
      <c r="B23" s="121"/>
      <c r="C23" s="224"/>
      <c r="D23" s="142"/>
      <c r="E23" s="126"/>
      <c r="F23" s="228">
        <v>14</v>
      </c>
      <c r="G23" s="337">
        <v>2713806.4</v>
      </c>
      <c r="H23" s="121"/>
      <c r="I23" s="224">
        <f>SUM(C23+'May Report'!I23)</f>
        <v>198</v>
      </c>
      <c r="J23" s="279">
        <f>SUM(D23+'May Report'!J23)</f>
        <v>75196346.219999999</v>
      </c>
      <c r="K23" s="234"/>
      <c r="L23" s="260">
        <f>SUM(F23+'May Report'!L23)</f>
        <v>206</v>
      </c>
      <c r="M23" s="301">
        <f>SUM(G23+'May Report'!M23)</f>
        <v>37827754.669999994</v>
      </c>
    </row>
    <row r="24" spans="1:15" ht="15.75" thickBot="1" x14ac:dyDescent="0.25">
      <c r="A24" s="51" t="s">
        <v>47</v>
      </c>
      <c r="B24" s="122"/>
      <c r="C24" s="225"/>
      <c r="D24" s="142"/>
      <c r="E24" s="127"/>
      <c r="F24" s="229">
        <v>4</v>
      </c>
      <c r="G24" s="338">
        <v>15000</v>
      </c>
      <c r="H24" s="124"/>
      <c r="I24" s="231">
        <f>SUM(C24+'May Report'!I24)</f>
        <v>22</v>
      </c>
      <c r="J24" s="280">
        <f>SUM(D24+'May Report'!J24)</f>
        <v>2038012.02</v>
      </c>
      <c r="K24" s="236"/>
      <c r="L24" s="261">
        <f>SUM(F24+'May Report'!L24)</f>
        <v>40</v>
      </c>
      <c r="M24" s="302">
        <f>SUM(G24+'May Report'!M24)</f>
        <v>4945364.26</v>
      </c>
    </row>
    <row r="25" spans="1:15" ht="16.5" thickBot="1" x14ac:dyDescent="0.3">
      <c r="A25" s="52" t="s">
        <v>14</v>
      </c>
      <c r="B25" s="119"/>
      <c r="C25" s="226">
        <f>SUM(C22:C24)</f>
        <v>0</v>
      </c>
      <c r="D25" s="79">
        <f>SUM(D22:D24)</f>
        <v>0</v>
      </c>
      <c r="E25" s="116"/>
      <c r="F25" s="230">
        <f>SUM(F22:F24)</f>
        <v>95</v>
      </c>
      <c r="G25" s="384">
        <f>SUM(G22:G24)</f>
        <v>5842772.3399999999</v>
      </c>
      <c r="H25" s="119"/>
      <c r="I25" s="226">
        <f>SUM(I22:I24)</f>
        <v>988</v>
      </c>
      <c r="J25" s="79">
        <f>SUM(J22:J24)</f>
        <v>95943827.609999999</v>
      </c>
      <c r="K25" s="303"/>
      <c r="L25" s="230">
        <f>SUM(L22:L24)</f>
        <v>936</v>
      </c>
      <c r="M25" s="388">
        <f>SUM(M22:M24)</f>
        <v>62810171.149999999</v>
      </c>
    </row>
    <row r="26" spans="1:15" ht="15.75" thickBot="1" x14ac:dyDescent="0.25">
      <c r="A26" s="45"/>
      <c r="B26" s="45"/>
      <c r="C26" s="45"/>
      <c r="D26" s="45"/>
      <c r="E26" s="45"/>
      <c r="F26" s="45"/>
      <c r="G26" s="45"/>
      <c r="H26" s="45"/>
      <c r="I26" s="45"/>
      <c r="J26" s="45"/>
      <c r="K26" s="45"/>
      <c r="L26" s="45"/>
      <c r="M26" s="45"/>
    </row>
    <row r="27" spans="1:15" ht="16.5" thickBot="1" x14ac:dyDescent="0.25">
      <c r="A27" s="53" t="s">
        <v>59</v>
      </c>
      <c r="B27" s="784" t="s">
        <v>52</v>
      </c>
      <c r="C27" s="784"/>
      <c r="D27" s="54" t="s">
        <v>58</v>
      </c>
      <c r="E27" s="784" t="s">
        <v>52</v>
      </c>
      <c r="F27" s="784"/>
      <c r="G27" s="54" t="s">
        <v>53</v>
      </c>
      <c r="H27" s="784" t="s">
        <v>51</v>
      </c>
      <c r="I27" s="784"/>
      <c r="J27" s="54" t="s">
        <v>50</v>
      </c>
      <c r="K27" s="784" t="s">
        <v>51</v>
      </c>
      <c r="L27" s="784"/>
      <c r="M27" s="48" t="s">
        <v>50</v>
      </c>
    </row>
    <row r="28" spans="1:15" ht="30.75" thickBot="1" x14ac:dyDescent="0.3">
      <c r="A28" s="55" t="s">
        <v>60</v>
      </c>
      <c r="B28" s="113"/>
      <c r="C28" s="114"/>
      <c r="D28" s="91">
        <f>SUM(C5:C12)+C28</f>
        <v>0</v>
      </c>
      <c r="E28" s="116"/>
      <c r="F28" s="115">
        <v>3</v>
      </c>
      <c r="G28" s="87">
        <f>SUM(F5:F12)+F28</f>
        <v>99</v>
      </c>
      <c r="H28" s="112"/>
      <c r="I28" s="111">
        <f>SUM(C28+'May Report'!I28)</f>
        <v>4</v>
      </c>
      <c r="J28" s="111">
        <f>SUM(D28+'May Report'!J28)</f>
        <v>346</v>
      </c>
      <c r="K28" s="116"/>
      <c r="L28" s="115">
        <f>SUM(F28+'May Report'!L28)</f>
        <v>22</v>
      </c>
      <c r="M28" s="115">
        <f>SUM(G28+'May Report'!M28)</f>
        <v>358</v>
      </c>
      <c r="O28" s="16"/>
    </row>
    <row r="29" spans="1:15" ht="15.75" thickBot="1" x14ac:dyDescent="0.25">
      <c r="A29" s="45"/>
      <c r="B29" s="45"/>
      <c r="C29" s="45"/>
      <c r="D29" s="45"/>
      <c r="E29" s="45"/>
      <c r="F29" s="45"/>
      <c r="G29" s="45"/>
      <c r="H29" s="45"/>
      <c r="I29" s="45"/>
      <c r="J29" s="45"/>
      <c r="K29" s="45"/>
      <c r="L29" s="45"/>
      <c r="M29" s="45"/>
    </row>
    <row r="30" spans="1:15" ht="32.25" thickBot="1" x14ac:dyDescent="0.3">
      <c r="A30" s="56" t="s">
        <v>61</v>
      </c>
      <c r="B30" s="783" t="s">
        <v>54</v>
      </c>
      <c r="C30" s="783"/>
      <c r="D30" s="147" t="s">
        <v>55</v>
      </c>
      <c r="E30" s="783" t="s">
        <v>54</v>
      </c>
      <c r="F30" s="783"/>
      <c r="G30" s="147" t="s">
        <v>55</v>
      </c>
      <c r="H30" s="783" t="s">
        <v>56</v>
      </c>
      <c r="I30" s="783"/>
      <c r="J30" s="147" t="s">
        <v>57</v>
      </c>
      <c r="K30" s="783" t="s">
        <v>56</v>
      </c>
      <c r="L30" s="783"/>
      <c r="M30" s="148" t="s">
        <v>57</v>
      </c>
    </row>
    <row r="31" spans="1:15" ht="31.5" thickBot="1" x14ac:dyDescent="0.3">
      <c r="A31" s="57" t="s">
        <v>62</v>
      </c>
      <c r="B31" s="113"/>
      <c r="C31" s="118">
        <f>SUM(B19+C25)</f>
        <v>0</v>
      </c>
      <c r="D31" s="79">
        <f>SUM(D19+D25)</f>
        <v>0</v>
      </c>
      <c r="E31" s="289"/>
      <c r="F31" s="115">
        <f>SUM(E19+F25)</f>
        <v>141</v>
      </c>
      <c r="G31" s="384">
        <f>SUM(G19+G25)</f>
        <v>13571927.110000001</v>
      </c>
      <c r="H31" s="113"/>
      <c r="I31" s="118">
        <f>SUM(H19+I25)</f>
        <v>1146</v>
      </c>
      <c r="J31" s="79">
        <f>SUM(J19+J25)</f>
        <v>144282972.03</v>
      </c>
      <c r="K31" s="133"/>
      <c r="L31" s="115">
        <f>SUM(K19+L25)</f>
        <v>1160</v>
      </c>
      <c r="M31" s="389">
        <f>SUM(M19+M25)</f>
        <v>107677242.63999999</v>
      </c>
      <c r="O31" s="16"/>
    </row>
    <row r="32" spans="1:15" ht="15.75" thickBot="1" x14ac:dyDescent="0.25">
      <c r="A32" s="45"/>
      <c r="B32" s="45"/>
      <c r="C32" s="45"/>
      <c r="D32" s="45"/>
      <c r="E32" s="45"/>
      <c r="F32" s="45"/>
      <c r="G32" s="45"/>
      <c r="H32" s="45"/>
      <c r="I32" s="45"/>
      <c r="J32" s="45"/>
      <c r="K32" s="45"/>
      <c r="L32" s="45"/>
      <c r="M32" s="45"/>
    </row>
    <row r="33" spans="1:17" ht="16.5" thickBot="1" x14ac:dyDescent="0.3">
      <c r="A33" s="58" t="s">
        <v>45</v>
      </c>
      <c r="B33" s="654"/>
      <c r="C33" s="654"/>
      <c r="D33" s="655"/>
      <c r="E33" s="45"/>
      <c r="F33" s="45"/>
      <c r="G33" s="326"/>
      <c r="H33" s="45"/>
      <c r="I33" s="45"/>
      <c r="J33" s="45"/>
      <c r="K33" s="45"/>
      <c r="L33" s="45"/>
      <c r="M33" s="45"/>
    </row>
    <row r="34" spans="1:17" ht="16.5" thickBot="1" x14ac:dyDescent="0.3">
      <c r="A34" s="59"/>
      <c r="B34" s="60"/>
      <c r="C34" s="60"/>
      <c r="D34" s="60"/>
      <c r="E34" s="45"/>
      <c r="F34" s="45"/>
      <c r="G34" s="45"/>
      <c r="H34" s="45"/>
      <c r="I34" s="45"/>
      <c r="J34" s="45"/>
      <c r="K34" s="45"/>
      <c r="L34" s="45"/>
      <c r="M34" s="45"/>
    </row>
    <row r="35" spans="1:17" ht="16.5" thickBot="1" x14ac:dyDescent="0.25">
      <c r="A35" s="45"/>
      <c r="B35" s="780" t="s">
        <v>235</v>
      </c>
      <c r="C35" s="777"/>
      <c r="D35" s="778"/>
      <c r="E35" s="836" t="s">
        <v>135</v>
      </c>
      <c r="F35" s="777"/>
      <c r="G35" s="778"/>
      <c r="H35" s="836" t="s">
        <v>236</v>
      </c>
      <c r="I35" s="777"/>
      <c r="J35" s="778"/>
      <c r="K35" s="836" t="s">
        <v>136</v>
      </c>
      <c r="L35" s="777"/>
      <c r="M35" s="779"/>
      <c r="O35" s="16"/>
    </row>
    <row r="36" spans="1:17" ht="15.75" x14ac:dyDescent="0.2">
      <c r="A36" s="61" t="s">
        <v>16</v>
      </c>
      <c r="B36" s="785" t="s">
        <v>2</v>
      </c>
      <c r="C36" s="785"/>
      <c r="D36" s="62" t="s">
        <v>1</v>
      </c>
      <c r="E36" s="785" t="s">
        <v>2</v>
      </c>
      <c r="F36" s="785"/>
      <c r="G36" s="62" t="s">
        <v>1</v>
      </c>
      <c r="H36" s="785" t="s">
        <v>2</v>
      </c>
      <c r="I36" s="785"/>
      <c r="J36" s="62" t="s">
        <v>1</v>
      </c>
      <c r="K36" s="785" t="s">
        <v>2</v>
      </c>
      <c r="L36" s="785"/>
      <c r="M36" s="63" t="s">
        <v>1</v>
      </c>
      <c r="N36" s="308"/>
    </row>
    <row r="37" spans="1:17" ht="15" x14ac:dyDescent="0.2">
      <c r="A37" s="41" t="s">
        <v>19</v>
      </c>
      <c r="B37" s="157"/>
      <c r="C37" s="158">
        <f>C31</f>
        <v>0</v>
      </c>
      <c r="D37" s="73"/>
      <c r="E37" s="149"/>
      <c r="F37" s="348">
        <v>141</v>
      </c>
      <c r="G37" s="11">
        <v>154545.21000000002</v>
      </c>
      <c r="H37" s="157"/>
      <c r="I37" s="240">
        <f>SUM(C37+'May Report'!I37)</f>
        <v>1146</v>
      </c>
      <c r="J37" s="298">
        <f>SUM(D37+'May Report'!J37)</f>
        <v>786482.07000000018</v>
      </c>
      <c r="K37" s="99"/>
      <c r="L37" s="255">
        <f>SUM(F37+'May Report'!L37)</f>
        <v>1160</v>
      </c>
      <c r="M37" s="304">
        <f>SUM(G37+'May Report'!M37)</f>
        <v>1061755.05</v>
      </c>
    </row>
    <row r="38" spans="1:17" ht="15" x14ac:dyDescent="0.2">
      <c r="A38" s="41" t="s">
        <v>20</v>
      </c>
      <c r="B38" s="161"/>
      <c r="C38" s="264"/>
      <c r="D38" s="73"/>
      <c r="E38" s="149"/>
      <c r="F38" s="349">
        <v>121</v>
      </c>
      <c r="G38" s="12">
        <v>30455.56</v>
      </c>
      <c r="H38" s="157"/>
      <c r="I38" s="240">
        <f>SUM(C38+'May Report'!I38)</f>
        <v>911</v>
      </c>
      <c r="J38" s="298">
        <f>SUM(D38+'May Report'!J38)</f>
        <v>218243.91999999998</v>
      </c>
      <c r="K38" s="99"/>
      <c r="L38" s="255">
        <f>SUM(F38+'May Report'!L38)</f>
        <v>1280</v>
      </c>
      <c r="M38" s="304">
        <f>SUM(G38+'May Report'!M38)</f>
        <v>286789.39999999997</v>
      </c>
    </row>
    <row r="39" spans="1:17" ht="15" x14ac:dyDescent="0.2">
      <c r="A39" s="41" t="s">
        <v>21</v>
      </c>
      <c r="B39" s="161"/>
      <c r="C39" s="264"/>
      <c r="D39" s="73"/>
      <c r="E39" s="149"/>
      <c r="F39" s="350">
        <v>82</v>
      </c>
      <c r="G39" s="11">
        <v>11167</v>
      </c>
      <c r="H39" s="157"/>
      <c r="I39" s="240">
        <f>SUM(C39+'May Report'!I39)</f>
        <v>558</v>
      </c>
      <c r="J39" s="298">
        <f>SUM(D39+'May Report'!J39)</f>
        <v>89069</v>
      </c>
      <c r="K39" s="99"/>
      <c r="L39" s="255">
        <f>SUM(F39+'May Report'!L39)</f>
        <v>914</v>
      </c>
      <c r="M39" s="304">
        <f>SUM(G39+'May Report'!M39)</f>
        <v>150833</v>
      </c>
    </row>
    <row r="40" spans="1:17" ht="15" x14ac:dyDescent="0.2">
      <c r="A40" s="41" t="s">
        <v>22</v>
      </c>
      <c r="B40" s="161"/>
      <c r="C40" s="264"/>
      <c r="D40" s="73"/>
      <c r="E40" s="149"/>
      <c r="F40" s="349">
        <v>98</v>
      </c>
      <c r="G40" s="12">
        <v>9278</v>
      </c>
      <c r="H40" s="157"/>
      <c r="I40" s="240">
        <f>SUM(C40+'May Report'!I40)</f>
        <v>817</v>
      </c>
      <c r="J40" s="298">
        <f>SUM(D40+'May Report'!J40)</f>
        <v>92189.400000000009</v>
      </c>
      <c r="K40" s="99"/>
      <c r="L40" s="255">
        <f>SUM(F40+'May Report'!L40)</f>
        <v>1193</v>
      </c>
      <c r="M40" s="304">
        <f>SUM(G40+'May Report'!M40)</f>
        <v>138703</v>
      </c>
    </row>
    <row r="41" spans="1:17" ht="15.75" thickBot="1" x14ac:dyDescent="0.25">
      <c r="A41" s="43" t="s">
        <v>49</v>
      </c>
      <c r="B41" s="167"/>
      <c r="C41" s="265"/>
      <c r="D41" s="74"/>
      <c r="E41" s="150"/>
      <c r="F41" s="351">
        <v>6</v>
      </c>
      <c r="G41" s="14">
        <v>103</v>
      </c>
      <c r="H41" s="157"/>
      <c r="I41" s="240">
        <f>SUM(C41+'May Report'!I41)</f>
        <v>45</v>
      </c>
      <c r="J41" s="298">
        <f>SUM(D41+'May Report'!J41)</f>
        <v>861</v>
      </c>
      <c r="K41" s="172"/>
      <c r="L41" s="255">
        <f>SUM(F41+'May Report'!L41)</f>
        <v>71</v>
      </c>
      <c r="M41" s="304">
        <f>SUM(G41+'May Report'!M41)</f>
        <v>1475</v>
      </c>
    </row>
    <row r="42" spans="1:17" ht="16.5" thickBot="1" x14ac:dyDescent="0.3">
      <c r="A42" s="64" t="s">
        <v>18</v>
      </c>
      <c r="B42" s="159"/>
      <c r="C42" s="169">
        <f>SUM(C37:C41)</f>
        <v>0</v>
      </c>
      <c r="D42" s="82">
        <f>SUM(D37:D41)</f>
        <v>0</v>
      </c>
      <c r="E42" s="151"/>
      <c r="F42" s="152">
        <f>SUM(F37:F41)</f>
        <v>448</v>
      </c>
      <c r="G42" s="83">
        <f>SUM(G37:G41)</f>
        <v>205548.77000000002</v>
      </c>
      <c r="H42" s="159"/>
      <c r="I42" s="251">
        <f>SUM(I37:I41)</f>
        <v>3477</v>
      </c>
      <c r="J42" s="82">
        <f>SUM(J37:J41)</f>
        <v>1186845.3900000001</v>
      </c>
      <c r="K42" s="154"/>
      <c r="L42" s="246">
        <f>SUM(L37:L41)</f>
        <v>4618</v>
      </c>
      <c r="M42" s="393">
        <f>SUM(M37:M41)</f>
        <v>1639555.45</v>
      </c>
      <c r="O42" s="21"/>
      <c r="P42" s="25"/>
      <c r="Q42" s="21"/>
    </row>
    <row r="43" spans="1:17" ht="15.75" thickBot="1" x14ac:dyDescent="0.25">
      <c r="A43" s="45"/>
      <c r="B43" s="45"/>
      <c r="C43" s="45"/>
      <c r="D43" s="45"/>
      <c r="E43" s="45"/>
      <c r="F43" s="45"/>
      <c r="G43" s="45"/>
      <c r="H43" s="45"/>
      <c r="I43" s="45"/>
      <c r="J43" s="45"/>
      <c r="K43" s="45"/>
      <c r="L43" s="45"/>
      <c r="M43" s="45"/>
    </row>
    <row r="44" spans="1:17" ht="16.5" thickBot="1" x14ac:dyDescent="0.25">
      <c r="A44" s="176" t="s">
        <v>23</v>
      </c>
      <c r="B44" s="786" t="s">
        <v>2</v>
      </c>
      <c r="C44" s="786"/>
      <c r="D44" s="177" t="s">
        <v>1</v>
      </c>
      <c r="E44" s="786" t="s">
        <v>2</v>
      </c>
      <c r="F44" s="786"/>
      <c r="G44" s="177" t="s">
        <v>1</v>
      </c>
      <c r="H44" s="801" t="s">
        <v>2</v>
      </c>
      <c r="I44" s="802"/>
      <c r="J44" s="177" t="s">
        <v>1</v>
      </c>
      <c r="K44" s="786" t="s">
        <v>2</v>
      </c>
      <c r="L44" s="786"/>
      <c r="M44" s="178" t="s">
        <v>1</v>
      </c>
    </row>
    <row r="45" spans="1:17" ht="15" x14ac:dyDescent="0.2">
      <c r="A45" s="40" t="s">
        <v>36</v>
      </c>
      <c r="B45" s="179"/>
      <c r="C45" s="252"/>
      <c r="D45" s="203"/>
      <c r="E45" s="101"/>
      <c r="F45" s="257">
        <v>36</v>
      </c>
      <c r="G45" s="307">
        <v>9259</v>
      </c>
      <c r="H45" s="180"/>
      <c r="I45" s="252">
        <f>SUM(C45+'May Report'!I45)</f>
        <v>452</v>
      </c>
      <c r="J45" s="297">
        <f>SUM(D45+'May Report'!J45)</f>
        <v>152830</v>
      </c>
      <c r="K45" s="269"/>
      <c r="L45" s="266">
        <f>SUM(F45+'May Report'!L45)</f>
        <v>653</v>
      </c>
      <c r="M45" s="305">
        <f>SUM(G45+'May Report'!M45)</f>
        <v>123845</v>
      </c>
    </row>
    <row r="46" spans="1:17" ht="15" x14ac:dyDescent="0.2">
      <c r="A46" s="41" t="s">
        <v>35</v>
      </c>
      <c r="B46" s="161"/>
      <c r="C46" s="253"/>
      <c r="D46" s="204"/>
      <c r="E46" s="97"/>
      <c r="F46" s="345">
        <v>21</v>
      </c>
      <c r="G46" s="14">
        <v>7218.5</v>
      </c>
      <c r="H46" s="93"/>
      <c r="I46" s="253">
        <f>SUM(C46+'May Report'!I46)</f>
        <v>110</v>
      </c>
      <c r="J46" s="298">
        <f>SUM(D46+'May Report'!J46)</f>
        <v>92412.95</v>
      </c>
      <c r="K46" s="270"/>
      <c r="L46" s="267">
        <f>SUM(F46+'May Report'!L46)</f>
        <v>223</v>
      </c>
      <c r="M46" s="304">
        <f>SUM(G46+'May Report'!M46)</f>
        <v>219454.52</v>
      </c>
    </row>
    <row r="47" spans="1:17" ht="15" x14ac:dyDescent="0.2">
      <c r="A47" s="41" t="s">
        <v>25</v>
      </c>
      <c r="B47" s="161"/>
      <c r="C47" s="253"/>
      <c r="D47" s="204"/>
      <c r="E47" s="97"/>
      <c r="F47" s="345">
        <v>23</v>
      </c>
      <c r="G47" s="14">
        <v>12268</v>
      </c>
      <c r="H47" s="93"/>
      <c r="I47" s="253">
        <f>SUM(C47+'May Report'!I47)</f>
        <v>82</v>
      </c>
      <c r="J47" s="298">
        <f>SUM(D47+'May Report'!J47)</f>
        <v>42548</v>
      </c>
      <c r="K47" s="270"/>
      <c r="L47" s="267">
        <f>SUM(F47+'May Report'!L47)</f>
        <v>464</v>
      </c>
      <c r="M47" s="304">
        <f>SUM(G47+'May Report'!M47)</f>
        <v>230308</v>
      </c>
    </row>
    <row r="48" spans="1:17" ht="15" x14ac:dyDescent="0.2">
      <c r="A48" s="41" t="s">
        <v>26</v>
      </c>
      <c r="B48" s="157"/>
      <c r="C48" s="240"/>
      <c r="D48" s="204"/>
      <c r="E48" s="97"/>
      <c r="F48" s="345">
        <v>0</v>
      </c>
      <c r="G48" s="14">
        <v>0</v>
      </c>
      <c r="H48" s="93"/>
      <c r="I48" s="253">
        <f>SUM(C48+'May Report'!I48)</f>
        <v>3</v>
      </c>
      <c r="J48" s="298">
        <f>SUM(D48+'May Report'!J48)</f>
        <v>884</v>
      </c>
      <c r="K48" s="270"/>
      <c r="L48" s="267">
        <f>SUM(F48+'May Report'!L48)</f>
        <v>4</v>
      </c>
      <c r="M48" s="304">
        <f>SUM(G48+'May Report'!M48)</f>
        <v>1212</v>
      </c>
    </row>
    <row r="49" spans="1:13" ht="15" x14ac:dyDescent="0.2">
      <c r="A49" s="41" t="s">
        <v>27</v>
      </c>
      <c r="B49" s="161"/>
      <c r="C49" s="253"/>
      <c r="D49" s="204"/>
      <c r="E49" s="97"/>
      <c r="F49" s="345">
        <v>23</v>
      </c>
      <c r="G49" s="14">
        <v>32503.989999999998</v>
      </c>
      <c r="H49" s="93"/>
      <c r="I49" s="253">
        <f>SUM(C49+'May Report'!I49)</f>
        <v>146</v>
      </c>
      <c r="J49" s="298">
        <f>SUM(D49+'May Report'!J49)</f>
        <v>247281.12</v>
      </c>
      <c r="K49" s="270"/>
      <c r="L49" s="267">
        <f>SUM(F49+'May Report'!L49)</f>
        <v>224</v>
      </c>
      <c r="M49" s="304">
        <f>SUM(G49+'May Report'!M49)</f>
        <v>202847.51999999996</v>
      </c>
    </row>
    <row r="50" spans="1:13" ht="15" x14ac:dyDescent="0.2">
      <c r="A50" s="41" t="s">
        <v>28</v>
      </c>
      <c r="B50" s="161"/>
      <c r="C50" s="253"/>
      <c r="D50" s="204"/>
      <c r="E50" s="97"/>
      <c r="F50" s="345">
        <v>6</v>
      </c>
      <c r="G50" s="14">
        <v>882</v>
      </c>
      <c r="H50" s="93"/>
      <c r="I50" s="253">
        <f>SUM(C50+'May Report'!I50)</f>
        <v>26</v>
      </c>
      <c r="J50" s="298">
        <f>SUM(D50+'May Report'!J50)</f>
        <v>2635</v>
      </c>
      <c r="K50" s="270"/>
      <c r="L50" s="267">
        <f>SUM(F50+'May Report'!L50)</f>
        <v>41</v>
      </c>
      <c r="M50" s="304">
        <f>SUM(G50+'May Report'!M50)</f>
        <v>4961</v>
      </c>
    </row>
    <row r="51" spans="1:13" ht="15" x14ac:dyDescent="0.2">
      <c r="A51" s="41" t="s">
        <v>3</v>
      </c>
      <c r="B51" s="161"/>
      <c r="C51" s="253"/>
      <c r="D51" s="204"/>
      <c r="E51" s="97"/>
      <c r="F51" s="345">
        <v>2</v>
      </c>
      <c r="G51" s="14">
        <v>779</v>
      </c>
      <c r="H51" s="93"/>
      <c r="I51" s="253">
        <f>SUM(C51+'May Report'!I51)</f>
        <v>22</v>
      </c>
      <c r="J51" s="298">
        <f>SUM(D51+'May Report'!J51)</f>
        <v>11322.6</v>
      </c>
      <c r="K51" s="270"/>
      <c r="L51" s="267">
        <f>SUM(F51+'May Report'!L51)</f>
        <v>30</v>
      </c>
      <c r="M51" s="304">
        <f>SUM(G51+'May Report'!M51)</f>
        <v>7821</v>
      </c>
    </row>
    <row r="52" spans="1:13" ht="15" x14ac:dyDescent="0.2">
      <c r="A52" s="41" t="s">
        <v>29</v>
      </c>
      <c r="B52" s="161"/>
      <c r="C52" s="253"/>
      <c r="D52" s="204"/>
      <c r="E52" s="97"/>
      <c r="F52" s="345">
        <v>30</v>
      </c>
      <c r="G52" s="14">
        <v>5717</v>
      </c>
      <c r="H52" s="93"/>
      <c r="I52" s="253">
        <f>SUM(C52+'May Report'!I52)</f>
        <v>114</v>
      </c>
      <c r="J52" s="298">
        <f>SUM(D52+'May Report'!J52)</f>
        <v>26457</v>
      </c>
      <c r="K52" s="270"/>
      <c r="L52" s="267">
        <f>SUM(F52+'May Report'!L52)</f>
        <v>198</v>
      </c>
      <c r="M52" s="304">
        <f>SUM(G52+'May Report'!M52)</f>
        <v>25617</v>
      </c>
    </row>
    <row r="53" spans="1:13" ht="15" x14ac:dyDescent="0.2">
      <c r="A53" s="41" t="s">
        <v>30</v>
      </c>
      <c r="B53" s="157"/>
      <c r="C53" s="253"/>
      <c r="D53" s="204"/>
      <c r="E53" s="97"/>
      <c r="F53" s="345">
        <v>0</v>
      </c>
      <c r="G53" s="14">
        <v>0</v>
      </c>
      <c r="H53" s="93"/>
      <c r="I53" s="253">
        <f>SUM(C53+'May Report'!I53)</f>
        <v>0</v>
      </c>
      <c r="J53" s="298">
        <f>SUM(D53+'May Report'!J53)</f>
        <v>0</v>
      </c>
      <c r="K53" s="270"/>
      <c r="L53" s="267">
        <f>SUM(F53+'May Report'!L53)</f>
        <v>0</v>
      </c>
      <c r="M53" s="304">
        <f>SUM(G53+'May Report'!M53)</f>
        <v>0</v>
      </c>
    </row>
    <row r="54" spans="1:13" ht="15" x14ac:dyDescent="0.2">
      <c r="A54" s="41" t="s">
        <v>4</v>
      </c>
      <c r="B54" s="161"/>
      <c r="C54" s="253"/>
      <c r="D54" s="204"/>
      <c r="E54" s="97"/>
      <c r="F54" s="345">
        <v>19</v>
      </c>
      <c r="G54" s="14">
        <v>5015</v>
      </c>
      <c r="H54" s="93"/>
      <c r="I54" s="253">
        <f>SUM(C54+'May Report'!I54)</f>
        <v>87</v>
      </c>
      <c r="J54" s="298">
        <f>SUM(D54+'May Report'!J54)</f>
        <v>36855</v>
      </c>
      <c r="K54" s="270"/>
      <c r="L54" s="267">
        <f>SUM(F54+'May Report'!L54)</f>
        <v>160</v>
      </c>
      <c r="M54" s="304">
        <f>SUM(G54+'May Report'!M54)</f>
        <v>48248</v>
      </c>
    </row>
    <row r="55" spans="1:13" ht="15" x14ac:dyDescent="0.2">
      <c r="A55" s="41" t="s">
        <v>31</v>
      </c>
      <c r="B55" s="161"/>
      <c r="C55" s="253"/>
      <c r="D55" s="204"/>
      <c r="E55" s="97"/>
      <c r="F55" s="345">
        <v>21</v>
      </c>
      <c r="G55" s="14">
        <v>1470</v>
      </c>
      <c r="H55" s="93"/>
      <c r="I55" s="253">
        <f>SUM(C55+'May Report'!I55)</f>
        <v>71</v>
      </c>
      <c r="J55" s="298">
        <f>SUM(D55+'May Report'!J55)</f>
        <v>6347</v>
      </c>
      <c r="K55" s="270"/>
      <c r="L55" s="267">
        <f>SUM(F55+'May Report'!L55)</f>
        <v>76</v>
      </c>
      <c r="M55" s="304">
        <f>SUM(G55+'May Report'!M55)</f>
        <v>6689</v>
      </c>
    </row>
    <row r="56" spans="1:13" ht="15" x14ac:dyDescent="0.2">
      <c r="A56" s="41" t="s">
        <v>32</v>
      </c>
      <c r="B56" s="161"/>
      <c r="C56" s="253"/>
      <c r="D56" s="204"/>
      <c r="E56" s="97"/>
      <c r="F56" s="345">
        <v>7</v>
      </c>
      <c r="G56" s="14">
        <v>1463</v>
      </c>
      <c r="H56" s="93"/>
      <c r="I56" s="253">
        <f>SUM(C56+'May Report'!I56)</f>
        <v>35</v>
      </c>
      <c r="J56" s="298">
        <f>SUM(D56+'May Report'!J56)</f>
        <v>7336</v>
      </c>
      <c r="K56" s="270"/>
      <c r="L56" s="267">
        <f>SUM(F56+'May Report'!L56)</f>
        <v>69</v>
      </c>
      <c r="M56" s="304">
        <f>SUM(G56+'May Report'!M56)</f>
        <v>18363</v>
      </c>
    </row>
    <row r="57" spans="1:13" ht="15.75" thickBot="1" x14ac:dyDescent="0.25">
      <c r="A57" s="66" t="s">
        <v>33</v>
      </c>
      <c r="B57" s="167"/>
      <c r="C57" s="254"/>
      <c r="D57" s="205"/>
      <c r="E57" s="182"/>
      <c r="F57" s="346">
        <v>1</v>
      </c>
      <c r="G57" s="183">
        <v>7464</v>
      </c>
      <c r="H57" s="95"/>
      <c r="I57" s="254">
        <f>SUM(C57+'May Report'!I57)</f>
        <v>17</v>
      </c>
      <c r="J57" s="299">
        <f>SUM(D57+'May Report'!J57)</f>
        <v>48974</v>
      </c>
      <c r="K57" s="271"/>
      <c r="L57" s="268">
        <f>SUM(F57+'May Report'!L57)</f>
        <v>32</v>
      </c>
      <c r="M57" s="306">
        <f>SUM(G57+'May Report'!M57)</f>
        <v>46549</v>
      </c>
    </row>
    <row r="58" spans="1:13" ht="16.5" thickBot="1" x14ac:dyDescent="0.3">
      <c r="A58" s="67" t="s">
        <v>34</v>
      </c>
      <c r="B58" s="164"/>
      <c r="C58" s="241">
        <f>SUM(C45:C57)</f>
        <v>0</v>
      </c>
      <c r="D58" s="82">
        <f>SUM(D45:D57)</f>
        <v>0</v>
      </c>
      <c r="E58" s="154"/>
      <c r="F58" s="246">
        <f>SUM(F45:F57)</f>
        <v>189</v>
      </c>
      <c r="G58" s="365">
        <f>SUM(G45:G57)</f>
        <v>84039.489999999991</v>
      </c>
      <c r="H58" s="164"/>
      <c r="I58" s="241">
        <f>SUM(I45:I57)</f>
        <v>1165</v>
      </c>
      <c r="J58" s="82">
        <f>SUM(J45:J57)</f>
        <v>675882.67</v>
      </c>
      <c r="K58" s="151"/>
      <c r="L58" s="246">
        <f>SUM(L45:L57)</f>
        <v>2174</v>
      </c>
      <c r="M58" s="370">
        <f>SUM(M45:M57)</f>
        <v>935915.04</v>
      </c>
    </row>
    <row r="59" spans="1:13" ht="15.75" thickBot="1" x14ac:dyDescent="0.25">
      <c r="A59" s="45"/>
      <c r="B59" s="45"/>
      <c r="C59" s="242"/>
      <c r="D59" s="45"/>
      <c r="E59" s="155"/>
      <c r="F59" s="242"/>
      <c r="G59" s="45"/>
      <c r="H59" s="155"/>
      <c r="I59" s="242"/>
      <c r="J59" s="45"/>
      <c r="K59" s="45"/>
      <c r="L59" s="242"/>
      <c r="M59" s="45"/>
    </row>
    <row r="60" spans="1:13" ht="16.5" thickBot="1" x14ac:dyDescent="0.3">
      <c r="A60" s="68" t="s">
        <v>24</v>
      </c>
      <c r="B60" s="162"/>
      <c r="C60" s="243">
        <f>SUM(C42+C58)</f>
        <v>0</v>
      </c>
      <c r="D60" s="83">
        <f>SUM(D42+D58)</f>
        <v>0</v>
      </c>
      <c r="E60" s="156"/>
      <c r="F60" s="250">
        <f>SUM(F42+F58)</f>
        <v>637</v>
      </c>
      <c r="G60" s="366">
        <f>SUM(G42+G58)</f>
        <v>289588.26</v>
      </c>
      <c r="H60" s="166"/>
      <c r="I60" s="243">
        <f>SUM(I42+I58)</f>
        <v>4642</v>
      </c>
      <c r="J60" s="339">
        <f>SUM(J42+J58)</f>
        <v>1862728.06</v>
      </c>
      <c r="K60" s="156"/>
      <c r="L60" s="250">
        <f>SUM(L42+L58)</f>
        <v>6792</v>
      </c>
      <c r="M60" s="372">
        <f>SUM(M42+M58)</f>
        <v>2575470.4900000002</v>
      </c>
    </row>
    <row r="61" spans="1:13" ht="15" x14ac:dyDescent="0.2">
      <c r="A61" s="45"/>
      <c r="B61" s="45"/>
      <c r="C61" s="45"/>
      <c r="D61" s="45"/>
      <c r="E61" s="45"/>
      <c r="F61" s="45"/>
      <c r="G61" s="45"/>
      <c r="H61" s="45"/>
      <c r="I61" s="45"/>
      <c r="J61" s="45"/>
      <c r="K61" s="45"/>
      <c r="L61" s="45"/>
      <c r="M61" s="45"/>
    </row>
    <row r="62" spans="1:13" ht="15" x14ac:dyDescent="0.2">
      <c r="A62" s="69" t="s">
        <v>46</v>
      </c>
      <c r="B62" s="69"/>
      <c r="C62" s="69"/>
      <c r="D62" s="69"/>
      <c r="E62" s="69"/>
      <c r="F62" s="69"/>
      <c r="G62" s="69"/>
      <c r="H62" s="69"/>
      <c r="I62" s="69"/>
      <c r="J62" s="69"/>
      <c r="K62" s="45"/>
      <c r="L62" s="45"/>
      <c r="M62" s="45"/>
    </row>
    <row r="63" spans="1:13" ht="15" x14ac:dyDescent="0.2">
      <c r="A63" s="69"/>
      <c r="B63" s="69"/>
      <c r="C63" s="69"/>
      <c r="D63" s="69"/>
      <c r="E63" s="69"/>
      <c r="F63" s="69"/>
      <c r="G63" s="69"/>
      <c r="H63" s="69"/>
      <c r="I63" s="69"/>
      <c r="J63" s="69"/>
      <c r="K63" s="45"/>
      <c r="L63" s="45"/>
      <c r="M63" s="45"/>
    </row>
    <row r="64" spans="1:13" ht="15" x14ac:dyDescent="0.2">
      <c r="A64" s="69" t="s">
        <v>63</v>
      </c>
      <c r="B64" s="69"/>
      <c r="C64" s="69"/>
      <c r="D64" s="69"/>
      <c r="E64" s="69"/>
      <c r="F64" s="69"/>
      <c r="G64" s="69"/>
      <c r="H64" s="69"/>
      <c r="I64" s="69"/>
      <c r="J64" s="69"/>
      <c r="K64" s="45"/>
      <c r="L64" s="45"/>
      <c r="M64"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fitToHeight="0" orientation="portrait" verticalDpi="30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4404-818E-4AD9-BFED-86478C2E7E9B}">
  <dimension ref="A1:AF123"/>
  <sheetViews>
    <sheetView topLeftCell="G98" zoomScale="112" zoomScaleNormal="112" workbookViewId="0">
      <selection activeCell="I113" sqref="I113"/>
    </sheetView>
  </sheetViews>
  <sheetFormatPr defaultRowHeight="12.75" x14ac:dyDescent="0.2"/>
  <cols>
    <col min="1" max="1" width="43.140625" customWidth="1"/>
    <col min="2" max="2" width="16" customWidth="1"/>
    <col min="3" max="3" width="16.7109375" customWidth="1"/>
    <col min="5" max="5" width="32.28515625" customWidth="1"/>
    <col min="6" max="7" width="16.42578125" customWidth="1"/>
    <col min="8" max="8" width="8.85546875" style="678"/>
    <col min="9" max="9" width="41" customWidth="1"/>
    <col min="10" max="10" width="10.28515625" customWidth="1"/>
    <col min="11" max="11" width="27.140625" customWidth="1"/>
    <col min="13" max="13" width="32.28515625" customWidth="1"/>
    <col min="14" max="15" width="16.42578125" customWidth="1"/>
    <col min="16" max="16" width="8.85546875" style="678"/>
    <col min="17" max="17" width="41" customWidth="1"/>
    <col min="18" max="18" width="10.28515625" customWidth="1"/>
    <col min="19" max="19" width="27.140625" customWidth="1"/>
    <col min="21" max="21" width="32.28515625" customWidth="1"/>
    <col min="22" max="23" width="16.42578125" customWidth="1"/>
    <col min="24" max="24" width="8.85546875" style="678"/>
    <col min="25" max="25" width="41" customWidth="1"/>
    <col min="26" max="26" width="10.28515625" customWidth="1"/>
    <col min="27" max="27" width="27.140625" customWidth="1"/>
    <col min="29" max="29" width="32.28515625" customWidth="1"/>
    <col min="30" max="31" width="16.42578125" customWidth="1"/>
    <col min="32" max="32" width="9.140625" style="678"/>
  </cols>
  <sheetData>
    <row r="1" spans="1:31" x14ac:dyDescent="0.2">
      <c r="A1" t="s">
        <v>124</v>
      </c>
      <c r="I1" t="s">
        <v>128</v>
      </c>
      <c r="Q1" t="s">
        <v>3517</v>
      </c>
      <c r="Y1" t="s">
        <v>3518</v>
      </c>
    </row>
    <row r="2" spans="1:31" ht="13.5" thickBot="1" x14ac:dyDescent="0.25">
      <c r="B2" t="s">
        <v>108</v>
      </c>
      <c r="C2" t="s">
        <v>109</v>
      </c>
      <c r="J2" t="s">
        <v>108</v>
      </c>
      <c r="K2" t="s">
        <v>109</v>
      </c>
      <c r="R2" t="s">
        <v>108</v>
      </c>
      <c r="S2" t="s">
        <v>109</v>
      </c>
      <c r="Z2" t="s">
        <v>108</v>
      </c>
      <c r="AA2" t="s">
        <v>109</v>
      </c>
    </row>
    <row r="3" spans="1:31" ht="15" x14ac:dyDescent="0.2">
      <c r="A3" s="40" t="s">
        <v>42</v>
      </c>
      <c r="B3">
        <f>'Sept Report'!I5</f>
        <v>5</v>
      </c>
      <c r="C3" s="399">
        <f>'Sept Report'!J5</f>
        <v>332428.63</v>
      </c>
      <c r="I3" s="40" t="s">
        <v>42</v>
      </c>
      <c r="J3">
        <f>SUM('Dec Report'!I5-'QTR Stats'!B3)</f>
        <v>0</v>
      </c>
      <c r="K3" s="399">
        <f>SUM('Dec Report'!J5-'QTR Stats'!C3)</f>
        <v>0</v>
      </c>
      <c r="Q3" s="40" t="s">
        <v>42</v>
      </c>
      <c r="R3">
        <f>SUM('Mar Report'!I5)-('QTR Stats'!B3+'QTR Stats'!J3)</f>
        <v>2</v>
      </c>
      <c r="S3" s="399">
        <f>SUM('Mar Report'!J5)-('QTR Stats'!C3+'QTR Stats'!K3)</f>
        <v>163934.09000000003</v>
      </c>
      <c r="Y3" s="40" t="s">
        <v>42</v>
      </c>
      <c r="Z3">
        <f>('June Report'!I5)-('QTR Stats'!B3+'QTR Stats'!J3+'QTR Stats'!R3)</f>
        <v>0</v>
      </c>
      <c r="AA3" s="399">
        <f>('June Report'!J5)-('QTR Stats'!C3+'QTR Stats'!K3+'QTR Stats'!S3)</f>
        <v>0</v>
      </c>
    </row>
    <row r="4" spans="1:31" ht="15" x14ac:dyDescent="0.2">
      <c r="A4" s="41" t="s">
        <v>41</v>
      </c>
      <c r="B4">
        <f>'Sept Report'!I6</f>
        <v>28</v>
      </c>
      <c r="C4" s="399">
        <f>'Sept Report'!J6</f>
        <v>3373090.0199999996</v>
      </c>
      <c r="I4" s="41" t="s">
        <v>41</v>
      </c>
      <c r="J4">
        <f>SUM('Dec Report'!I6-'QTR Stats'!B4)</f>
        <v>28</v>
      </c>
      <c r="K4" s="399">
        <f>SUM('Dec Report'!J6-'QTR Stats'!C4)</f>
        <v>3855036.7800000003</v>
      </c>
      <c r="Q4" s="41" t="s">
        <v>41</v>
      </c>
      <c r="R4">
        <f>('Mar Report'!I6)-('QTR Stats'!B4+'QTR Stats'!J4)</f>
        <v>4</v>
      </c>
      <c r="S4" s="399">
        <f>('Mar Report'!J6)-('QTR Stats'!C4+'QTR Stats'!K4)</f>
        <v>477000.77000000048</v>
      </c>
      <c r="Y4" s="41" t="s">
        <v>41</v>
      </c>
      <c r="Z4">
        <f>SUM('June Report'!I6)-('QTR Stats'!B4+'QTR Stats'!J4+'QTR Stats'!R4)</f>
        <v>0</v>
      </c>
      <c r="AA4" s="399">
        <f>SUM('June Report'!J6)-('QTR Stats'!C4+'QTR Stats'!K4+'QTR Stats'!S4)</f>
        <v>0</v>
      </c>
    </row>
    <row r="5" spans="1:31" ht="15" x14ac:dyDescent="0.2">
      <c r="A5" s="41" t="s">
        <v>5</v>
      </c>
      <c r="B5">
        <f>'Sept Report'!I7</f>
        <v>6</v>
      </c>
      <c r="C5" s="399">
        <f>'Sept Report'!J7</f>
        <v>421465.7</v>
      </c>
      <c r="I5" s="41" t="s">
        <v>5</v>
      </c>
      <c r="J5">
        <f>SUM('Dec Report'!I7-'QTR Stats'!B5)</f>
        <v>0</v>
      </c>
      <c r="K5" s="399">
        <f>SUM('Dec Report'!J7-'QTR Stats'!C5)</f>
        <v>0</v>
      </c>
      <c r="Q5" s="41" t="s">
        <v>5</v>
      </c>
      <c r="R5">
        <f>SUM('Mar Report'!I7)-('QTR Stats'!B5+'QTR Stats'!J5)</f>
        <v>0</v>
      </c>
      <c r="S5" s="399">
        <f>SUM('Mar Report'!J7)-('QTR Stats'!C5+'QTR Stats'!K5)</f>
        <v>0</v>
      </c>
      <c r="Y5" s="41" t="s">
        <v>5</v>
      </c>
      <c r="Z5">
        <f>SUM('June Report'!I7)-('QTR Stats'!B5+'QTR Stats'!J5+'QTR Stats'!R5)</f>
        <v>0</v>
      </c>
      <c r="AA5" s="399">
        <f>SUM('June Report'!J7)-('QTR Stats'!C5+'QTR Stats'!K5+'QTR Stats'!S5)</f>
        <v>0</v>
      </c>
    </row>
    <row r="6" spans="1:31" ht="15" x14ac:dyDescent="0.2">
      <c r="A6" s="41" t="s">
        <v>39</v>
      </c>
      <c r="B6">
        <f>'Sept Report'!I8</f>
        <v>128</v>
      </c>
      <c r="C6" s="399">
        <f>'Sept Report'!J8</f>
        <v>14312532.800000001</v>
      </c>
      <c r="I6" s="41" t="s">
        <v>39</v>
      </c>
      <c r="J6">
        <f>SUM('Dec Report'!I8-'QTR Stats'!B6)</f>
        <v>72</v>
      </c>
      <c r="K6" s="399">
        <f>SUM('Dec Report'!J8-'QTR Stats'!C6)</f>
        <v>3225233.9400000013</v>
      </c>
      <c r="Q6" s="41" t="s">
        <v>39</v>
      </c>
      <c r="R6">
        <f>('Mar Report'!I8)-('QTR Stats'!B6+'QTR Stats'!J6)</f>
        <v>0</v>
      </c>
      <c r="S6" s="399">
        <f>('Mar Report'!J8)-('QTR Stats'!C6+'QTR Stats'!K6)</f>
        <v>0</v>
      </c>
      <c r="Y6" s="41" t="s">
        <v>39</v>
      </c>
      <c r="Z6">
        <f>SUM('June Report'!I8)-('QTR Stats'!B6+'QTR Stats'!J6+'QTR Stats'!R6)</f>
        <v>0</v>
      </c>
      <c r="AA6" s="399">
        <f>SUM('June Report'!J8)-('QTR Stats'!C6+'QTR Stats'!K6+'QTR Stats'!S6)</f>
        <v>0</v>
      </c>
    </row>
    <row r="7" spans="1:31" ht="15" x14ac:dyDescent="0.2">
      <c r="A7" s="407" t="s">
        <v>40</v>
      </c>
      <c r="B7">
        <f>'Sept Report'!I9</f>
        <v>0</v>
      </c>
      <c r="C7">
        <f>'Sept Report'!J9</f>
        <v>0</v>
      </c>
      <c r="I7" s="407" t="s">
        <v>40</v>
      </c>
      <c r="J7">
        <f>SUM('Dec Report'!I9-'QTR Stats'!B7)</f>
        <v>27</v>
      </c>
      <c r="K7" s="399">
        <f>SUM('Dec Report'!J9-'QTR Stats'!C7)</f>
        <v>1669573.2000000002</v>
      </c>
      <c r="Q7" s="407" t="s">
        <v>40</v>
      </c>
      <c r="R7">
        <f>SUM('Mar Report'!I9)-('QTR Stats'!B7+'QTR Stats'!J7)</f>
        <v>0</v>
      </c>
      <c r="S7" s="21">
        <f>SUM('Mar Report'!J9)-('QTR Stats'!C7+'QTR Stats'!K7)</f>
        <v>0</v>
      </c>
      <c r="Y7" s="407" t="s">
        <v>40</v>
      </c>
      <c r="Z7">
        <f>SUM('June Report'!I9)-('QTR Stats'!B7+'QTR Stats'!J7+'QTR Stats'!R7)</f>
        <v>0</v>
      </c>
      <c r="AA7" s="399">
        <f>SUM('June Report'!J9)-('QTR Stats'!C7+'QTR Stats'!K7+'QTR Stats'!S7)</f>
        <v>0</v>
      </c>
    </row>
    <row r="8" spans="1:31" ht="15" x14ac:dyDescent="0.2">
      <c r="A8" s="407" t="s">
        <v>110</v>
      </c>
      <c r="B8">
        <f>F11</f>
        <v>8</v>
      </c>
      <c r="C8" s="399">
        <f>G11</f>
        <v>692816.16</v>
      </c>
      <c r="E8" s="41" t="s">
        <v>43</v>
      </c>
      <c r="F8">
        <f>'Sept Report'!I10</f>
        <v>5</v>
      </c>
      <c r="G8" s="399">
        <f>'Sept Report'!J10</f>
        <v>419100.10000000003</v>
      </c>
      <c r="I8" s="407" t="s">
        <v>110</v>
      </c>
      <c r="J8">
        <f>N11</f>
        <v>34</v>
      </c>
      <c r="K8" s="399">
        <f>O11</f>
        <v>3160634.3299999996</v>
      </c>
      <c r="M8" s="41" t="s">
        <v>43</v>
      </c>
      <c r="N8">
        <f>SUM('Dec Report'!I10-'QTR Stats'!F8)</f>
        <v>1</v>
      </c>
      <c r="O8" s="399">
        <f>SUM('Dec Report'!J10-'QTR Stats'!G8)</f>
        <v>68473.899999999965</v>
      </c>
      <c r="Q8" s="407" t="s">
        <v>110</v>
      </c>
      <c r="R8">
        <f>V11</f>
        <v>0</v>
      </c>
      <c r="S8" s="399">
        <f>W11</f>
        <v>0</v>
      </c>
      <c r="U8" s="41" t="s">
        <v>43</v>
      </c>
      <c r="V8">
        <f>SUM('Mar Report'!I10)-('QTR Stats'!F8+'QTR Stats'!N8)</f>
        <v>0</v>
      </c>
      <c r="W8">
        <f>SUM('Mar Report'!J10)-('QTR Stats'!G8+'QTR Stats'!O8)</f>
        <v>0</v>
      </c>
      <c r="Y8" s="407" t="s">
        <v>110</v>
      </c>
      <c r="Z8">
        <f>AD11</f>
        <v>0</v>
      </c>
      <c r="AA8" s="399">
        <f>AE11</f>
        <v>0</v>
      </c>
      <c r="AC8" s="41" t="s">
        <v>43</v>
      </c>
      <c r="AD8">
        <f>SUM('June Report'!I10)-('QTR Stats'!F8+'QTR Stats'!N8+'QTR Stats'!V8)</f>
        <v>0</v>
      </c>
      <c r="AE8" s="399">
        <f>SUM('June Report'!J10)-('QTR Stats'!G8+'QTR Stats'!O8+'QTR Stats'!W8)</f>
        <v>0</v>
      </c>
    </row>
    <row r="9" spans="1:31" ht="15" x14ac:dyDescent="0.2">
      <c r="A9" s="42" t="s">
        <v>102</v>
      </c>
      <c r="B9" s="410">
        <f>'Sept Report'!I28</f>
        <v>1</v>
      </c>
      <c r="C9" s="399" t="s">
        <v>111</v>
      </c>
      <c r="E9" s="41" t="s">
        <v>37</v>
      </c>
      <c r="F9">
        <f>'Sept Report'!I11</f>
        <v>0</v>
      </c>
      <c r="G9" s="399">
        <f>'Sept Report'!J11</f>
        <v>0</v>
      </c>
      <c r="I9" s="42" t="s">
        <v>102</v>
      </c>
      <c r="J9" s="410">
        <f>SUM('Dec Report'!I28-'QTR Stats'!B9)</f>
        <v>3</v>
      </c>
      <c r="K9" s="399" t="s">
        <v>111</v>
      </c>
      <c r="M9" s="41" t="s">
        <v>37</v>
      </c>
      <c r="N9">
        <f>SUM('Dec Report'!I11-'QTR Stats'!F9)</f>
        <v>6</v>
      </c>
      <c r="O9" s="399">
        <f>SUM('Dec Report'!J11-'QTR Stats'!G9)</f>
        <v>489518</v>
      </c>
      <c r="Q9" s="42" t="s">
        <v>102</v>
      </c>
      <c r="R9" s="410">
        <f>('Mar Report'!I28)-('QTR Stats'!B9+'QTR Stats'!J9)</f>
        <v>0</v>
      </c>
      <c r="S9" s="399" t="s">
        <v>111</v>
      </c>
      <c r="U9" s="41" t="s">
        <v>37</v>
      </c>
      <c r="V9">
        <f>SUM('Mar Report'!I11)-('QTR Stats'!F9+'QTR Stats'!N9)</f>
        <v>0</v>
      </c>
      <c r="W9">
        <f>SUM('Mar Report'!J11)-('QTR Stats'!G9+'QTR Stats'!O9)</f>
        <v>0</v>
      </c>
      <c r="Y9" s="42" t="s">
        <v>102</v>
      </c>
      <c r="Z9" s="410">
        <f>SUM('June Report'!I28)-('QTR Stats'!B9+'QTR Stats'!J9+'QTR Stats'!R9)</f>
        <v>0</v>
      </c>
      <c r="AA9" s="399"/>
      <c r="AC9" s="41" t="s">
        <v>37</v>
      </c>
      <c r="AD9">
        <f>SUM('June Report'!I11)-('QTR Stats'!F9+'QTR Stats'!N9+'QTR Stats'!V9)</f>
        <v>0</v>
      </c>
      <c r="AE9" s="399">
        <f>SUM('June Report'!J11)-('QTR Stats'!G9+'QTR Stats'!O9+'QTR Stats'!W9)</f>
        <v>0</v>
      </c>
    </row>
    <row r="10" spans="1:31" ht="15" x14ac:dyDescent="0.2">
      <c r="E10" s="41" t="s">
        <v>38</v>
      </c>
      <c r="F10">
        <f>'Sept Report'!I12</f>
        <v>3</v>
      </c>
      <c r="G10" s="399">
        <f>'Sept Report'!J12</f>
        <v>273716.06</v>
      </c>
      <c r="M10" s="41" t="s">
        <v>38</v>
      </c>
      <c r="N10">
        <f>SUM('Dec Report'!I12-'QTR Stats'!F10)</f>
        <v>27</v>
      </c>
      <c r="O10" s="399">
        <f>SUM('Dec Report'!J12-'QTR Stats'!G10)</f>
        <v>2602642.4299999997</v>
      </c>
      <c r="U10" s="41" t="s">
        <v>38</v>
      </c>
      <c r="V10">
        <f>SUM('Mar Report'!I12)-('QTR Stats'!F10+'QTR Stats'!N10)</f>
        <v>0</v>
      </c>
      <c r="W10">
        <f>SUM('Mar Report'!J12)-('QTR Stats'!G10+'QTR Stats'!O10)</f>
        <v>0</v>
      </c>
      <c r="AA10" s="399"/>
      <c r="AC10" s="41" t="s">
        <v>38</v>
      </c>
      <c r="AD10">
        <f>SUM('June Report'!I12)-('QTR Stats'!F10+'QTR Stats'!N10+'QTR Stats'!V10)</f>
        <v>0</v>
      </c>
      <c r="AE10" s="399">
        <f>SUM('June Report'!J12)-('QTR Stats'!G10+'QTR Stats'!O10+'QTR Stats'!W10)</f>
        <v>0</v>
      </c>
    </row>
    <row r="11" spans="1:31" x14ac:dyDescent="0.2">
      <c r="B11">
        <f>SUM(B3:B9)</f>
        <v>176</v>
      </c>
      <c r="C11" s="21">
        <f>SUM(C3:C8)</f>
        <v>19132333.309999999</v>
      </c>
      <c r="F11" s="406">
        <f>SUM(F8:F10)</f>
        <v>8</v>
      </c>
      <c r="G11" s="411">
        <f>SUM(G8:G10)</f>
        <v>692816.16</v>
      </c>
      <c r="J11">
        <f>SUM(J3:J9)</f>
        <v>164</v>
      </c>
      <c r="K11" s="21">
        <f>SUM(K3:K8)</f>
        <v>11910478.250000002</v>
      </c>
      <c r="N11" s="406">
        <f>SUM(N8:N10)</f>
        <v>34</v>
      </c>
      <c r="O11" s="411">
        <f>SUM(O8:O10)</f>
        <v>3160634.3299999996</v>
      </c>
      <c r="R11">
        <f>SUM(R3:R9)</f>
        <v>6</v>
      </c>
      <c r="S11">
        <f>SUM(S3:S8)</f>
        <v>640934.86000000057</v>
      </c>
      <c r="V11" s="406">
        <f>SUM(V8:V10)</f>
        <v>0</v>
      </c>
      <c r="W11" s="411">
        <f>SUM(W8:W10)</f>
        <v>0</v>
      </c>
      <c r="Z11">
        <f>SUM(Z3:Z9)</f>
        <v>0</v>
      </c>
      <c r="AA11" s="399">
        <f>SUM(AA3:AA9)</f>
        <v>0</v>
      </c>
      <c r="AD11" s="406">
        <f>SUM(AD8:AD10)</f>
        <v>0</v>
      </c>
      <c r="AE11" s="411">
        <f>SUM(AE8:AE10)</f>
        <v>0</v>
      </c>
    </row>
    <row r="12" spans="1:31" x14ac:dyDescent="0.2">
      <c r="O12" s="399"/>
      <c r="W12" s="399"/>
      <c r="AE12" s="399"/>
    </row>
    <row r="15" spans="1:31" ht="15" x14ac:dyDescent="0.2">
      <c r="A15" s="41" t="s">
        <v>19</v>
      </c>
      <c r="B15">
        <f>'Sept Report'!I37</f>
        <v>566</v>
      </c>
      <c r="C15" s="399">
        <f>'Sept Report'!J37</f>
        <v>509333.48000000004</v>
      </c>
      <c r="I15" s="41" t="s">
        <v>19</v>
      </c>
      <c r="J15">
        <f>SUM('Dec Report'!I37-'QTR Stats'!B15)</f>
        <v>501</v>
      </c>
      <c r="K15" s="399">
        <f>SUM('Dec Report'!J37-'QTR Stats'!C15)</f>
        <v>193920.8000000001</v>
      </c>
      <c r="Q15" s="41" t="s">
        <v>19</v>
      </c>
      <c r="R15" s="410">
        <f>SUM('Mar Report'!I37)-('QTR Stats'!B15+'QTR Stats'!J15)</f>
        <v>79</v>
      </c>
      <c r="S15" s="399">
        <f>SUM('Mar Report'!J37)-('QTR Stats'!C15+'QTR Stats'!K15)</f>
        <v>83227.790000000037</v>
      </c>
      <c r="Y15" s="41" t="s">
        <v>19</v>
      </c>
      <c r="Z15" s="410">
        <f>SUM('June Report'!I37)-('QTR Stats'!B15+'QTR Stats'!J15+'QTR Stats'!R15)</f>
        <v>0</v>
      </c>
      <c r="AA15" s="399">
        <f>SUM('June Report'!J37)-('QTR Stats'!C15+'QTR Stats'!K15+'QTR Stats'!S15)</f>
        <v>0</v>
      </c>
    </row>
    <row r="16" spans="1:31" ht="15" x14ac:dyDescent="0.2">
      <c r="A16" s="41" t="s">
        <v>20</v>
      </c>
      <c r="B16">
        <f>'Sept Report'!I38</f>
        <v>434</v>
      </c>
      <c r="C16" s="399">
        <f>'Sept Report'!J38</f>
        <v>78314.44</v>
      </c>
      <c r="I16" s="41" t="s">
        <v>20</v>
      </c>
      <c r="J16">
        <f>SUM('Dec Report'!I38-'QTR Stats'!B16)</f>
        <v>372</v>
      </c>
      <c r="K16" s="399">
        <f>SUM('Dec Report'!J38-'QTR Stats'!C16)</f>
        <v>112319.04999999999</v>
      </c>
      <c r="Q16" s="41" t="s">
        <v>20</v>
      </c>
      <c r="R16">
        <f>SUM('Mar Report'!I38)-('QTR Stats'!B16+'QTR Stats'!J16)</f>
        <v>105</v>
      </c>
      <c r="S16" s="399">
        <f>SUM('Mar Report'!J38)-('QTR Stats'!C16+'QTR Stats'!K16)</f>
        <v>27610.429999999993</v>
      </c>
      <c r="Y16" s="41" t="s">
        <v>20</v>
      </c>
      <c r="Z16" s="410">
        <f>SUM('June Report'!I38)-('QTR Stats'!B16+'QTR Stats'!J16+'QTR Stats'!R16)</f>
        <v>0</v>
      </c>
      <c r="AA16" s="399">
        <f>SUM('June Report'!J38)-('QTR Stats'!C16+'QTR Stats'!K16+'QTR Stats'!S16)</f>
        <v>0</v>
      </c>
    </row>
    <row r="17" spans="1:27" ht="15" x14ac:dyDescent="0.2">
      <c r="A17" s="41" t="s">
        <v>21</v>
      </c>
      <c r="B17">
        <f>'Sept Report'!I39</f>
        <v>230</v>
      </c>
      <c r="C17" s="399">
        <f>'Sept Report'!J39</f>
        <v>40209</v>
      </c>
      <c r="I17" s="41" t="s">
        <v>21</v>
      </c>
      <c r="J17">
        <f>SUM('Dec Report'!I39-'QTR Stats'!B17)</f>
        <v>258</v>
      </c>
      <c r="K17" s="399">
        <f>SUM('Dec Report'!J39-'QTR Stats'!C17)</f>
        <v>40562</v>
      </c>
      <c r="Q17" s="41" t="s">
        <v>21</v>
      </c>
      <c r="R17">
        <f>SUM('Mar Report'!I39)-('QTR Stats'!B17+'QTR Stats'!J17)</f>
        <v>70</v>
      </c>
      <c r="S17" s="399">
        <f>SUM('Mar Report'!J39)-('QTR Stats'!C17+'QTR Stats'!K17)</f>
        <v>8298</v>
      </c>
      <c r="Y17" s="41" t="s">
        <v>21</v>
      </c>
      <c r="Z17" s="410">
        <f>SUM('June Report'!I39)-('QTR Stats'!B17+'QTR Stats'!J17+'QTR Stats'!R17)</f>
        <v>0</v>
      </c>
      <c r="AA17" s="399">
        <f>SUM('June Report'!J39)-('QTR Stats'!C17+'QTR Stats'!K17+'QTR Stats'!S17)</f>
        <v>0</v>
      </c>
    </row>
    <row r="18" spans="1:27" ht="15" x14ac:dyDescent="0.2">
      <c r="A18" s="41" t="s">
        <v>22</v>
      </c>
      <c r="B18">
        <f>'Sept Report'!I40</f>
        <v>349</v>
      </c>
      <c r="C18" s="399">
        <f>'Sept Report'!J40</f>
        <v>35128</v>
      </c>
      <c r="I18" s="41" t="s">
        <v>22</v>
      </c>
      <c r="J18">
        <f>SUM('Dec Report'!I40-'QTR Stats'!B18)</f>
        <v>370</v>
      </c>
      <c r="K18" s="399">
        <f>SUM('Dec Report'!J40-'QTR Stats'!C18)</f>
        <v>48986.600000000006</v>
      </c>
      <c r="Q18" s="41" t="s">
        <v>22</v>
      </c>
      <c r="R18">
        <f>SUM('Mar Report'!I40)-('QTR Stats'!B18+'QTR Stats'!J18)</f>
        <v>98</v>
      </c>
      <c r="S18" s="399">
        <f>SUM('Mar Report'!J40)-('QTR Stats'!C18+'QTR Stats'!K18)</f>
        <v>8074.8000000000029</v>
      </c>
      <c r="Y18" s="41" t="s">
        <v>22</v>
      </c>
      <c r="Z18" s="410">
        <f>SUM('June Report'!I40)-('QTR Stats'!B18+'QTR Stats'!J18+'QTR Stats'!R18)</f>
        <v>0</v>
      </c>
      <c r="AA18" s="399">
        <f>SUM('June Report'!J40)-('QTR Stats'!C18+'QTR Stats'!K18+'QTR Stats'!S18)</f>
        <v>0</v>
      </c>
    </row>
    <row r="19" spans="1:27" ht="15.75" thickBot="1" x14ac:dyDescent="0.25">
      <c r="A19" s="43" t="s">
        <v>49</v>
      </c>
      <c r="B19">
        <f>'Sept Report'!I41</f>
        <v>23</v>
      </c>
      <c r="C19" s="399">
        <f>'Sept Report'!J41</f>
        <v>483</v>
      </c>
      <c r="I19" s="43" t="s">
        <v>49</v>
      </c>
      <c r="J19">
        <f>SUM('Dec Report'!I41-'QTR Stats'!B19)</f>
        <v>15</v>
      </c>
      <c r="K19" s="399">
        <f>SUM('Dec Report'!J41-'QTR Stats'!C19)</f>
        <v>273</v>
      </c>
      <c r="Q19" s="43" t="s">
        <v>49</v>
      </c>
      <c r="R19">
        <f>SUM('Mar Report'!I41)-('QTR Stats'!B19+'QTR Stats'!J19)</f>
        <v>7</v>
      </c>
      <c r="S19" s="399">
        <f>SUM('Mar Report'!J41)-('QTR Stats'!C19+'QTR Stats'!K19)</f>
        <v>105</v>
      </c>
      <c r="Y19" s="43" t="s">
        <v>49</v>
      </c>
      <c r="Z19" s="410">
        <f>SUM('June Report'!I41)-('QTR Stats'!B19+'QTR Stats'!J19+'QTR Stats'!R19)</f>
        <v>0</v>
      </c>
      <c r="AA19" s="399">
        <f>SUM('June Report'!J41)-('QTR Stats'!C19+'QTR Stats'!K19+'QTR Stats'!S19)</f>
        <v>0</v>
      </c>
    </row>
    <row r="20" spans="1:27" x14ac:dyDescent="0.2">
      <c r="B20" s="406">
        <f>SUM(B15:B19)</f>
        <v>1602</v>
      </c>
      <c r="C20" s="411">
        <f>SUM(C15:C19)</f>
        <v>663467.92000000004</v>
      </c>
      <c r="J20" s="406">
        <f>SUM(J15:J19)</f>
        <v>1516</v>
      </c>
      <c r="K20" s="411">
        <f>SUM(K15:K19)</f>
        <v>396061.45000000007</v>
      </c>
      <c r="R20" s="406">
        <f>SUM(R15:R19)</f>
        <v>359</v>
      </c>
      <c r="S20" s="411">
        <f>SUM(S15:S19)</f>
        <v>127316.02000000003</v>
      </c>
      <c r="Z20" s="406">
        <f>SUM(Z15:Z19)</f>
        <v>0</v>
      </c>
      <c r="AA20" s="411">
        <f>SUM(AA15:AA19)</f>
        <v>0</v>
      </c>
    </row>
    <row r="22" spans="1:27" ht="15" x14ac:dyDescent="0.2">
      <c r="A22" s="408" t="s">
        <v>3515</v>
      </c>
      <c r="C22" s="409">
        <f>SUM(C23:C25)</f>
        <v>168163244.24999997</v>
      </c>
      <c r="E22" s="21"/>
      <c r="I22" s="408" t="s">
        <v>3523</v>
      </c>
      <c r="K22" s="409">
        <f>SUM(K23:K25)</f>
        <v>58649553.400000006</v>
      </c>
      <c r="Q22" s="408" t="s">
        <v>3519</v>
      </c>
      <c r="S22" s="409">
        <f>SUM(S23:S25)</f>
        <v>9720578.3899999987</v>
      </c>
      <c r="Y22" s="408" t="s">
        <v>3521</v>
      </c>
      <c r="AA22" s="409">
        <f>SUM(AA23:AA25)</f>
        <v>0</v>
      </c>
    </row>
    <row r="23" spans="1:27" ht="15" x14ac:dyDescent="0.2">
      <c r="A23" s="408"/>
      <c r="B23" s="657">
        <v>45474</v>
      </c>
      <c r="C23" s="653">
        <f>'July Report'!D33</f>
        <v>60222637.349999987</v>
      </c>
      <c r="E23" s="21"/>
      <c r="I23" s="408"/>
      <c r="J23" s="16" t="s">
        <v>115</v>
      </c>
      <c r="K23" s="653">
        <f>'Oct Report'!D33</f>
        <v>19778896.469999999</v>
      </c>
      <c r="Q23" s="408"/>
      <c r="R23" s="16" t="s">
        <v>118</v>
      </c>
      <c r="S23" s="653">
        <f>'Jan Report '!D33</f>
        <v>9720578.3899999987</v>
      </c>
      <c r="Y23" s="408"/>
      <c r="Z23" s="16" t="s">
        <v>121</v>
      </c>
      <c r="AA23" s="653">
        <f>'Apr Report'!D33</f>
        <v>0</v>
      </c>
    </row>
    <row r="24" spans="1:27" ht="15" x14ac:dyDescent="0.2">
      <c r="A24" s="408"/>
      <c r="B24" s="656">
        <v>45528</v>
      </c>
      <c r="C24" s="653">
        <f>'Aug Report'!D33</f>
        <v>54201575.759999983</v>
      </c>
      <c r="E24" s="21"/>
      <c r="I24" s="408"/>
      <c r="J24" s="16" t="s">
        <v>116</v>
      </c>
      <c r="K24" s="653">
        <f>'Nov Report'!D33</f>
        <v>26988502.050000004</v>
      </c>
      <c r="Q24" s="408"/>
      <c r="R24" s="16" t="s">
        <v>119</v>
      </c>
      <c r="S24" s="653">
        <f>'Feb Report'!D33</f>
        <v>0</v>
      </c>
      <c r="Y24" s="408"/>
      <c r="Z24" s="16" t="s">
        <v>122</v>
      </c>
      <c r="AA24" s="653">
        <f>'May Report'!D33</f>
        <v>0</v>
      </c>
    </row>
    <row r="25" spans="1:27" ht="15" x14ac:dyDescent="0.2">
      <c r="A25" s="408"/>
      <c r="B25" s="656">
        <v>45559</v>
      </c>
      <c r="C25" s="653">
        <f>'Sept Report'!D33</f>
        <v>53739031.140000001</v>
      </c>
      <c r="E25" s="21"/>
      <c r="I25" s="408"/>
      <c r="J25" s="16" t="s">
        <v>117</v>
      </c>
      <c r="K25" s="653">
        <f>'Dec Report'!D33</f>
        <v>11882154.879999999</v>
      </c>
      <c r="Q25" s="408"/>
      <c r="R25" s="16" t="s">
        <v>120</v>
      </c>
      <c r="S25" s="653">
        <f>'Mar Report'!D33</f>
        <v>0</v>
      </c>
      <c r="Y25" s="408"/>
      <c r="Z25" s="16" t="s">
        <v>123</v>
      </c>
      <c r="AA25" s="653">
        <f>'June Report'!D33</f>
        <v>0</v>
      </c>
    </row>
    <row r="26" spans="1:27" ht="15" x14ac:dyDescent="0.2">
      <c r="A26" s="408"/>
      <c r="C26" s="653"/>
      <c r="E26" s="21"/>
      <c r="I26" s="408"/>
      <c r="K26" s="653"/>
      <c r="Q26" s="408"/>
      <c r="S26" s="653"/>
      <c r="Y26" s="408"/>
      <c r="AA26" s="653"/>
    </row>
    <row r="27" spans="1:27" ht="15" x14ac:dyDescent="0.2">
      <c r="A27" s="408" t="s">
        <v>177</v>
      </c>
      <c r="C27" s="409">
        <f>SUM(C28:C30)</f>
        <v>76019873.129999995</v>
      </c>
      <c r="I27" s="408" t="s">
        <v>178</v>
      </c>
      <c r="K27" s="409">
        <f>SUM(K31:K33)</f>
        <v>25762924.809999999</v>
      </c>
      <c r="Q27" s="408" t="s">
        <v>3520</v>
      </c>
      <c r="S27" s="409">
        <f>SUM(S34:S36)</f>
        <v>31224542.780000001</v>
      </c>
      <c r="Y27" s="408" t="s">
        <v>3522</v>
      </c>
      <c r="AA27" s="409">
        <f>SUM(AA37:AA39)</f>
        <v>68065799.599999994</v>
      </c>
    </row>
    <row r="28" spans="1:27" ht="15" x14ac:dyDescent="0.2">
      <c r="A28" s="408" t="s">
        <v>3516</v>
      </c>
      <c r="B28" s="16" t="s">
        <v>112</v>
      </c>
      <c r="C28" s="399">
        <v>22542816.399999999</v>
      </c>
      <c r="J28" s="16" t="s">
        <v>112</v>
      </c>
      <c r="K28" s="399">
        <v>22542816.399999999</v>
      </c>
      <c r="R28" s="16" t="s">
        <v>112</v>
      </c>
      <c r="S28" s="399">
        <v>22542816.399999999</v>
      </c>
      <c r="Z28" s="16" t="s">
        <v>112</v>
      </c>
      <c r="AA28" s="399">
        <v>22542816.399999999</v>
      </c>
    </row>
    <row r="29" spans="1:27" x14ac:dyDescent="0.2">
      <c r="B29" s="16" t="s">
        <v>113</v>
      </c>
      <c r="C29" s="399">
        <v>34815924.899999999</v>
      </c>
      <c r="J29" s="16" t="s">
        <v>113</v>
      </c>
      <c r="K29" s="399">
        <v>34815924.899999999</v>
      </c>
      <c r="R29" s="16" t="s">
        <v>113</v>
      </c>
      <c r="S29" s="399">
        <v>34815924.899999999</v>
      </c>
      <c r="Z29" s="16" t="s">
        <v>113</v>
      </c>
      <c r="AA29" s="399">
        <v>34815924.899999999</v>
      </c>
    </row>
    <row r="30" spans="1:27" x14ac:dyDescent="0.2">
      <c r="B30" s="16" t="s">
        <v>114</v>
      </c>
      <c r="C30" s="399">
        <v>18661131.829999998</v>
      </c>
      <c r="J30" s="16" t="s">
        <v>114</v>
      </c>
      <c r="K30" s="399">
        <v>18661131.829999998</v>
      </c>
      <c r="R30" s="16" t="s">
        <v>114</v>
      </c>
      <c r="S30" s="399">
        <v>18661131.829999998</v>
      </c>
      <c r="Z30" s="16" t="s">
        <v>114</v>
      </c>
      <c r="AA30" s="399">
        <v>18661131.829999998</v>
      </c>
    </row>
    <row r="31" spans="1:27" x14ac:dyDescent="0.2">
      <c r="B31" s="16" t="s">
        <v>115</v>
      </c>
      <c r="C31" s="399">
        <v>10598651.560000001</v>
      </c>
      <c r="J31" s="16" t="s">
        <v>115</v>
      </c>
      <c r="K31" s="399">
        <v>10598651.560000001</v>
      </c>
      <c r="R31" s="16" t="s">
        <v>115</v>
      </c>
      <c r="S31" s="399">
        <v>10598651.560000001</v>
      </c>
      <c r="Z31" s="16" t="s">
        <v>115</v>
      </c>
      <c r="AA31" s="399">
        <v>10598651.560000001</v>
      </c>
    </row>
    <row r="32" spans="1:27" x14ac:dyDescent="0.2">
      <c r="B32" s="16" t="s">
        <v>116</v>
      </c>
      <c r="C32" s="399">
        <v>12962016.66</v>
      </c>
      <c r="J32" s="16" t="s">
        <v>116</v>
      </c>
      <c r="K32" s="399">
        <v>12962016.66</v>
      </c>
      <c r="R32" s="16" t="s">
        <v>116</v>
      </c>
      <c r="S32" s="399">
        <v>12962016.66</v>
      </c>
      <c r="Z32" s="16" t="s">
        <v>116</v>
      </c>
      <c r="AA32" s="399">
        <v>12962016.66</v>
      </c>
    </row>
    <row r="33" spans="2:27" x14ac:dyDescent="0.2">
      <c r="B33" s="16" t="s">
        <v>117</v>
      </c>
      <c r="C33" s="399">
        <v>2202256.59</v>
      </c>
      <c r="J33" s="16" t="s">
        <v>117</v>
      </c>
      <c r="K33" s="399">
        <v>2202256.59</v>
      </c>
      <c r="R33" s="16" t="s">
        <v>117</v>
      </c>
      <c r="S33" s="399">
        <v>2202256.59</v>
      </c>
      <c r="Z33" s="16" t="s">
        <v>117</v>
      </c>
      <c r="AA33" s="399">
        <v>2202256.59</v>
      </c>
    </row>
    <row r="34" spans="2:27" x14ac:dyDescent="0.2">
      <c r="B34" s="16" t="s">
        <v>118</v>
      </c>
      <c r="C34" s="399">
        <v>15819773.73</v>
      </c>
      <c r="J34" s="16" t="s">
        <v>118</v>
      </c>
      <c r="K34" s="399">
        <v>15819773.73</v>
      </c>
      <c r="R34" s="16" t="s">
        <v>118</v>
      </c>
      <c r="S34" s="399">
        <v>15819773.73</v>
      </c>
      <c r="Z34" s="16" t="s">
        <v>118</v>
      </c>
      <c r="AA34" s="399">
        <v>15819773.73</v>
      </c>
    </row>
    <row r="35" spans="2:27" x14ac:dyDescent="0.2">
      <c r="B35" s="16" t="s">
        <v>119</v>
      </c>
      <c r="C35" s="399">
        <v>5639634.6600000001</v>
      </c>
      <c r="J35" s="16" t="s">
        <v>119</v>
      </c>
      <c r="K35" s="399">
        <v>5639634.6600000001</v>
      </c>
      <c r="R35" s="16" t="s">
        <v>119</v>
      </c>
      <c r="S35" s="399">
        <v>5639634.6600000001</v>
      </c>
      <c r="Z35" s="16" t="s">
        <v>119</v>
      </c>
      <c r="AA35" s="399">
        <v>5639634.6600000001</v>
      </c>
    </row>
    <row r="36" spans="2:27" x14ac:dyDescent="0.2">
      <c r="B36" s="16" t="s">
        <v>120</v>
      </c>
      <c r="C36" s="399">
        <v>9765134.3900000006</v>
      </c>
      <c r="J36" s="16" t="s">
        <v>120</v>
      </c>
      <c r="K36" s="399">
        <v>9765134.3900000006</v>
      </c>
      <c r="R36" s="16" t="s">
        <v>120</v>
      </c>
      <c r="S36" s="399">
        <v>9765134.3900000006</v>
      </c>
      <c r="Z36" s="16" t="s">
        <v>120</v>
      </c>
      <c r="AA36" s="399">
        <v>9765134.3900000006</v>
      </c>
    </row>
    <row r="37" spans="2:27" x14ac:dyDescent="0.2">
      <c r="B37" s="16" t="s">
        <v>121</v>
      </c>
      <c r="C37" s="399">
        <v>14856887.77</v>
      </c>
      <c r="J37" s="16" t="s">
        <v>121</v>
      </c>
      <c r="K37" s="399">
        <v>14856887.77</v>
      </c>
      <c r="R37" s="16" t="s">
        <v>121</v>
      </c>
      <c r="S37" s="399">
        <v>14856887.77</v>
      </c>
      <c r="Z37" s="16" t="s">
        <v>121</v>
      </c>
      <c r="AA37" s="399">
        <v>14856887.77</v>
      </c>
    </row>
    <row r="38" spans="2:27" x14ac:dyDescent="0.2">
      <c r="B38" s="16" t="s">
        <v>122</v>
      </c>
      <c r="C38" s="399">
        <v>21942479.640000001</v>
      </c>
      <c r="J38" s="16" t="s">
        <v>122</v>
      </c>
      <c r="K38" s="399">
        <v>21942479.640000001</v>
      </c>
      <c r="R38" s="16" t="s">
        <v>122</v>
      </c>
      <c r="S38" s="399">
        <v>21942479.640000001</v>
      </c>
      <c r="Z38" s="16" t="s">
        <v>122</v>
      </c>
      <c r="AA38" s="399">
        <v>21942479.640000001</v>
      </c>
    </row>
    <row r="39" spans="2:27" x14ac:dyDescent="0.2">
      <c r="B39" s="16" t="s">
        <v>123</v>
      </c>
      <c r="C39" s="399">
        <v>31266432.190000001</v>
      </c>
      <c r="J39" s="16" t="s">
        <v>123</v>
      </c>
      <c r="K39" s="399">
        <v>31266432.190000001</v>
      </c>
      <c r="R39" s="16" t="s">
        <v>123</v>
      </c>
      <c r="S39" s="399">
        <v>31266432.190000001</v>
      </c>
      <c r="Z39" s="16" t="s">
        <v>123</v>
      </c>
      <c r="AA39" s="399">
        <v>31266432.190000001</v>
      </c>
    </row>
    <row r="105" spans="5:31" ht="13.5" thickBot="1" x14ac:dyDescent="0.25"/>
    <row r="106" spans="5:31" ht="22.15" customHeight="1" x14ac:dyDescent="0.35">
      <c r="E106" s="837" t="s">
        <v>3531</v>
      </c>
      <c r="F106" s="838"/>
      <c r="G106" s="839"/>
      <c r="M106" s="837" t="s">
        <v>3531</v>
      </c>
      <c r="N106" s="838"/>
      <c r="O106" s="839"/>
      <c r="U106" s="837" t="s">
        <v>3531</v>
      </c>
      <c r="V106" s="838"/>
      <c r="W106" s="839"/>
      <c r="AC106" s="837" t="s">
        <v>3531</v>
      </c>
      <c r="AD106" s="838"/>
      <c r="AE106" s="839"/>
    </row>
    <row r="107" spans="5:31" ht="22.15" customHeight="1" x14ac:dyDescent="0.35">
      <c r="E107" s="840" t="s">
        <v>3532</v>
      </c>
      <c r="F107" s="841"/>
      <c r="G107" s="842"/>
      <c r="M107" s="840" t="s">
        <v>3536</v>
      </c>
      <c r="N107" s="841"/>
      <c r="O107" s="842"/>
      <c r="U107" s="840" t="s">
        <v>3541</v>
      </c>
      <c r="V107" s="841"/>
      <c r="W107" s="842"/>
      <c r="AC107" s="840" t="s">
        <v>3546</v>
      </c>
      <c r="AD107" s="841"/>
      <c r="AE107" s="842"/>
    </row>
    <row r="108" spans="5:31" ht="30" x14ac:dyDescent="0.25">
      <c r="E108" s="658"/>
      <c r="F108" s="659" t="s">
        <v>3533</v>
      </c>
      <c r="G108" s="660" t="s">
        <v>3534</v>
      </c>
      <c r="M108" s="658"/>
      <c r="N108" s="659" t="s">
        <v>3537</v>
      </c>
      <c r="O108" s="660" t="s">
        <v>3538</v>
      </c>
      <c r="R108" s="680" t="s">
        <v>3551</v>
      </c>
      <c r="S108" s="680" t="s">
        <v>3552</v>
      </c>
      <c r="T108" s="396" t="s">
        <v>3553</v>
      </c>
      <c r="U108" s="658"/>
      <c r="V108" s="659" t="s">
        <v>3542</v>
      </c>
      <c r="W108" s="660" t="s">
        <v>3543</v>
      </c>
      <c r="Y108" s="680" t="s">
        <v>3551</v>
      </c>
      <c r="Z108" s="680" t="s">
        <v>3552</v>
      </c>
      <c r="AA108" s="396" t="s">
        <v>3553</v>
      </c>
      <c r="AB108" s="396" t="s">
        <v>3554</v>
      </c>
      <c r="AC108" s="658"/>
      <c r="AD108" s="659" t="s">
        <v>3547</v>
      </c>
      <c r="AE108" s="660" t="s">
        <v>3548</v>
      </c>
    </row>
    <row r="109" spans="5:31" ht="15.75" x14ac:dyDescent="0.25">
      <c r="E109" s="679" t="s">
        <v>42</v>
      </c>
      <c r="F109" s="672">
        <v>5</v>
      </c>
      <c r="G109" s="673">
        <v>7</v>
      </c>
      <c r="M109" s="679" t="s">
        <v>42</v>
      </c>
      <c r="N109" s="672">
        <f>SUM(B3+J3)</f>
        <v>5</v>
      </c>
      <c r="O109" s="673">
        <f t="shared" ref="O109:O114" si="0">SUM(R109:S109)</f>
        <v>9</v>
      </c>
      <c r="R109">
        <v>7</v>
      </c>
      <c r="S109">
        <v>2</v>
      </c>
      <c r="T109">
        <v>8</v>
      </c>
      <c r="U109" s="679" t="s">
        <v>42</v>
      </c>
      <c r="V109" s="672"/>
      <c r="W109" s="673">
        <f>SUM(R109:T109)</f>
        <v>17</v>
      </c>
      <c r="Y109">
        <v>7</v>
      </c>
      <c r="Z109">
        <v>2</v>
      </c>
      <c r="AA109">
        <v>8</v>
      </c>
      <c r="AB109">
        <v>20</v>
      </c>
      <c r="AC109" s="679" t="s">
        <v>42</v>
      </c>
      <c r="AD109" s="672"/>
      <c r="AE109" s="673">
        <f>SUM(Y109:AB109)</f>
        <v>37</v>
      </c>
    </row>
    <row r="110" spans="5:31" ht="15.75" x14ac:dyDescent="0.25">
      <c r="E110" s="661" t="s">
        <v>41</v>
      </c>
      <c r="F110" s="674">
        <v>28</v>
      </c>
      <c r="G110" s="675">
        <v>29</v>
      </c>
      <c r="M110" s="661" t="s">
        <v>41</v>
      </c>
      <c r="N110" s="674">
        <f t="shared" ref="N110:N114" si="1">SUM(B4+J4)</f>
        <v>56</v>
      </c>
      <c r="O110" s="675">
        <f t="shared" si="0"/>
        <v>40</v>
      </c>
      <c r="R110">
        <v>29</v>
      </c>
      <c r="S110">
        <v>11</v>
      </c>
      <c r="T110">
        <v>17</v>
      </c>
      <c r="U110" s="661" t="s">
        <v>41</v>
      </c>
      <c r="V110" s="674"/>
      <c r="W110" s="675">
        <f t="shared" ref="W110:W114" si="2">SUM(R110:T110)</f>
        <v>57</v>
      </c>
      <c r="Y110">
        <v>29</v>
      </c>
      <c r="Z110">
        <v>11</v>
      </c>
      <c r="AA110">
        <v>17</v>
      </c>
      <c r="AB110">
        <v>32</v>
      </c>
      <c r="AC110" s="661" t="s">
        <v>41</v>
      </c>
      <c r="AD110" s="674"/>
      <c r="AE110" s="675">
        <f t="shared" ref="AE110:AE114" si="3">SUM(Y110:AB110)</f>
        <v>89</v>
      </c>
    </row>
    <row r="111" spans="5:31" ht="15.75" x14ac:dyDescent="0.25">
      <c r="E111" s="661" t="s">
        <v>5</v>
      </c>
      <c r="F111" s="674">
        <v>6</v>
      </c>
      <c r="G111" s="675">
        <v>2</v>
      </c>
      <c r="M111" s="661" t="s">
        <v>5</v>
      </c>
      <c r="N111" s="674">
        <f t="shared" si="1"/>
        <v>6</v>
      </c>
      <c r="O111" s="675">
        <f t="shared" si="0"/>
        <v>2</v>
      </c>
      <c r="R111">
        <v>2</v>
      </c>
      <c r="S111">
        <v>0</v>
      </c>
      <c r="T111">
        <v>0</v>
      </c>
      <c r="U111" s="661" t="s">
        <v>5</v>
      </c>
      <c r="V111" s="674"/>
      <c r="W111" s="675">
        <f t="shared" si="2"/>
        <v>2</v>
      </c>
      <c r="Y111">
        <v>2</v>
      </c>
      <c r="Z111">
        <v>0</v>
      </c>
      <c r="AA111">
        <v>0</v>
      </c>
      <c r="AB111">
        <v>2</v>
      </c>
      <c r="AC111" s="661" t="s">
        <v>5</v>
      </c>
      <c r="AD111" s="674"/>
      <c r="AE111" s="675">
        <f t="shared" si="3"/>
        <v>4</v>
      </c>
    </row>
    <row r="112" spans="5:31" ht="15.75" x14ac:dyDescent="0.25">
      <c r="E112" s="661" t="s">
        <v>39</v>
      </c>
      <c r="F112" s="674">
        <v>128</v>
      </c>
      <c r="G112" s="675">
        <v>42</v>
      </c>
      <c r="M112" s="661" t="s">
        <v>39</v>
      </c>
      <c r="N112" s="674">
        <f t="shared" si="1"/>
        <v>200</v>
      </c>
      <c r="O112" s="675">
        <f t="shared" si="0"/>
        <v>42</v>
      </c>
      <c r="R112">
        <v>42</v>
      </c>
      <c r="S112">
        <v>0</v>
      </c>
      <c r="T112">
        <v>25</v>
      </c>
      <c r="U112" s="661" t="s">
        <v>39</v>
      </c>
      <c r="V112" s="674"/>
      <c r="W112" s="675">
        <f t="shared" si="2"/>
        <v>67</v>
      </c>
      <c r="Y112">
        <v>42</v>
      </c>
      <c r="Z112">
        <v>0</v>
      </c>
      <c r="AA112">
        <v>25</v>
      </c>
      <c r="AB112">
        <v>108</v>
      </c>
      <c r="AC112" s="661" t="s">
        <v>39</v>
      </c>
      <c r="AD112" s="674"/>
      <c r="AE112" s="675">
        <f t="shared" si="3"/>
        <v>175</v>
      </c>
    </row>
    <row r="113" spans="5:31" ht="15.75" x14ac:dyDescent="0.25">
      <c r="E113" s="661" t="s">
        <v>40</v>
      </c>
      <c r="F113" s="674">
        <v>0</v>
      </c>
      <c r="G113" s="675">
        <v>4</v>
      </c>
      <c r="M113" s="661" t="s">
        <v>40</v>
      </c>
      <c r="N113" s="674">
        <f t="shared" si="1"/>
        <v>27</v>
      </c>
      <c r="O113" s="675">
        <f t="shared" si="0"/>
        <v>4</v>
      </c>
      <c r="R113">
        <v>4</v>
      </c>
      <c r="S113">
        <v>0</v>
      </c>
      <c r="T113">
        <v>0</v>
      </c>
      <c r="U113" s="661" t="s">
        <v>40</v>
      </c>
      <c r="V113" s="674"/>
      <c r="W113" s="675">
        <f t="shared" si="2"/>
        <v>4</v>
      </c>
      <c r="Y113">
        <v>4</v>
      </c>
      <c r="Z113">
        <v>0</v>
      </c>
      <c r="AA113">
        <v>0</v>
      </c>
      <c r="AB113">
        <v>0</v>
      </c>
      <c r="AC113" s="661" t="s">
        <v>40</v>
      </c>
      <c r="AD113" s="674"/>
      <c r="AE113" s="675">
        <f t="shared" si="3"/>
        <v>4</v>
      </c>
    </row>
    <row r="114" spans="5:31" ht="31.5" x14ac:dyDescent="0.25">
      <c r="E114" s="662" t="s">
        <v>3524</v>
      </c>
      <c r="F114" s="676">
        <v>8</v>
      </c>
      <c r="G114" s="677">
        <v>14</v>
      </c>
      <c r="M114" s="662" t="s">
        <v>3524</v>
      </c>
      <c r="N114" s="676">
        <f t="shared" si="1"/>
        <v>42</v>
      </c>
      <c r="O114" s="677">
        <f t="shared" si="0"/>
        <v>15</v>
      </c>
      <c r="R114">
        <v>14</v>
      </c>
      <c r="S114">
        <v>1</v>
      </c>
      <c r="T114">
        <v>4</v>
      </c>
      <c r="U114" s="662" t="s">
        <v>3524</v>
      </c>
      <c r="V114" s="676"/>
      <c r="W114" s="677">
        <f t="shared" si="2"/>
        <v>19</v>
      </c>
      <c r="Y114">
        <v>14</v>
      </c>
      <c r="Z114">
        <v>1</v>
      </c>
      <c r="AA114">
        <v>4</v>
      </c>
      <c r="AB114">
        <v>8</v>
      </c>
      <c r="AC114" s="662" t="s">
        <v>3524</v>
      </c>
      <c r="AD114" s="676"/>
      <c r="AE114" s="677">
        <f t="shared" si="3"/>
        <v>27</v>
      </c>
    </row>
    <row r="115" spans="5:31" ht="15.75" x14ac:dyDescent="0.25">
      <c r="E115" s="667" t="s">
        <v>3525</v>
      </c>
      <c r="F115" s="666">
        <f>SUM(F109:F114)</f>
        <v>175</v>
      </c>
      <c r="G115" s="668">
        <f>SUM(G109:G114)</f>
        <v>98</v>
      </c>
      <c r="M115" s="667" t="s">
        <v>3525</v>
      </c>
      <c r="N115" s="666">
        <f>SUM(N109:N114)</f>
        <v>336</v>
      </c>
      <c r="O115" s="668">
        <f>SUM(O109:O114)</f>
        <v>112</v>
      </c>
      <c r="U115" s="667" t="s">
        <v>3525</v>
      </c>
      <c r="V115" s="666">
        <f>SUM(V109:V114)</f>
        <v>0</v>
      </c>
      <c r="W115" s="668">
        <f>SUM(W109:W114)</f>
        <v>166</v>
      </c>
      <c r="AC115" s="667" t="s">
        <v>3525</v>
      </c>
      <c r="AD115" s="666">
        <f>SUM(AD109:AD114)</f>
        <v>0</v>
      </c>
      <c r="AE115" s="668">
        <f>SUM(AE109:AE114)</f>
        <v>336</v>
      </c>
    </row>
    <row r="116" spans="5:31" ht="12.75" customHeight="1" x14ac:dyDescent="0.2">
      <c r="E116" s="843" t="s">
        <v>3526</v>
      </c>
      <c r="F116" s="844"/>
      <c r="G116" s="845"/>
      <c r="M116" s="843" t="s">
        <v>3526</v>
      </c>
      <c r="N116" s="844"/>
      <c r="O116" s="845"/>
      <c r="U116" s="843" t="s">
        <v>3526</v>
      </c>
      <c r="V116" s="844"/>
      <c r="W116" s="845"/>
      <c r="AC116" s="843" t="s">
        <v>3526</v>
      </c>
      <c r="AD116" s="844"/>
      <c r="AE116" s="845"/>
    </row>
    <row r="117" spans="5:31" ht="13.9" customHeight="1" x14ac:dyDescent="0.2">
      <c r="E117" s="843" t="s">
        <v>3527</v>
      </c>
      <c r="F117" s="844"/>
      <c r="G117" s="845"/>
      <c r="M117" s="843" t="s">
        <v>3527</v>
      </c>
      <c r="N117" s="844"/>
      <c r="O117" s="845"/>
      <c r="U117" s="843" t="s">
        <v>3527</v>
      </c>
      <c r="V117" s="844"/>
      <c r="W117" s="845"/>
      <c r="AC117" s="843" t="s">
        <v>3527</v>
      </c>
      <c r="AD117" s="844"/>
      <c r="AE117" s="845"/>
    </row>
    <row r="118" spans="5:31" ht="14.45" customHeight="1" x14ac:dyDescent="0.2">
      <c r="E118" s="846"/>
      <c r="F118" s="847"/>
      <c r="G118" s="848"/>
      <c r="M118" s="846"/>
      <c r="N118" s="847"/>
      <c r="O118" s="848"/>
      <c r="U118" s="846"/>
      <c r="V118" s="847"/>
      <c r="W118" s="848"/>
      <c r="AC118" s="846"/>
      <c r="AD118" s="847"/>
      <c r="AE118" s="848"/>
    </row>
    <row r="119" spans="5:31" ht="15" x14ac:dyDescent="0.2">
      <c r="E119" s="669"/>
      <c r="F119" s="670" t="s">
        <v>3535</v>
      </c>
      <c r="G119" s="671" t="s">
        <v>3528</v>
      </c>
      <c r="K119" s="16" t="s">
        <v>3552</v>
      </c>
      <c r="M119" s="669"/>
      <c r="N119" s="670" t="s">
        <v>3539</v>
      </c>
      <c r="O119" s="671" t="s">
        <v>3540</v>
      </c>
      <c r="S119" s="16" t="s">
        <v>3553</v>
      </c>
      <c r="U119" s="669"/>
      <c r="V119" s="670" t="s">
        <v>3544</v>
      </c>
      <c r="W119" s="671" t="s">
        <v>3545</v>
      </c>
      <c r="AA119" s="16" t="s">
        <v>3554</v>
      </c>
      <c r="AC119" s="669"/>
      <c r="AD119" s="670" t="s">
        <v>3549</v>
      </c>
      <c r="AE119" s="671" t="s">
        <v>3550</v>
      </c>
    </row>
    <row r="120" spans="5:31" ht="32.25" thickBot="1" x14ac:dyDescent="0.3">
      <c r="E120" s="663" t="s">
        <v>3529</v>
      </c>
      <c r="F120" s="664">
        <f>C22</f>
        <v>168163244.24999997</v>
      </c>
      <c r="G120" s="665">
        <v>76019873</v>
      </c>
      <c r="K120">
        <v>25762927.809999999</v>
      </c>
      <c r="M120" s="663" t="s">
        <v>3529</v>
      </c>
      <c r="N120" s="664">
        <f>SUM(C22+K22)</f>
        <v>226812797.64999998</v>
      </c>
      <c r="O120" s="665">
        <f>SUM(G120+K120)</f>
        <v>101782800.81</v>
      </c>
      <c r="S120" s="653">
        <v>31224542.780000001</v>
      </c>
      <c r="U120" s="663" t="s">
        <v>3529</v>
      </c>
      <c r="V120" s="664"/>
      <c r="W120" s="665">
        <f>SUM(O120+S120)</f>
        <v>133007343.59</v>
      </c>
      <c r="AA120">
        <v>68065799.599999994</v>
      </c>
      <c r="AC120" s="663" t="s">
        <v>3529</v>
      </c>
      <c r="AD120" s="664"/>
      <c r="AE120" s="665">
        <f>SUM(W120+AA120)</f>
        <v>201073143.19</v>
      </c>
    </row>
    <row r="121" spans="5:31" ht="12.75" customHeight="1" x14ac:dyDescent="0.2">
      <c r="E121" s="849" t="s">
        <v>3530</v>
      </c>
      <c r="F121" s="849"/>
      <c r="G121" s="849"/>
      <c r="M121" s="849" t="s">
        <v>3530</v>
      </c>
      <c r="N121" s="849"/>
      <c r="O121" s="849"/>
      <c r="U121" s="849" t="s">
        <v>3530</v>
      </c>
      <c r="V121" s="849"/>
      <c r="W121" s="849"/>
      <c r="AC121" s="849" t="s">
        <v>3530</v>
      </c>
      <c r="AD121" s="849"/>
      <c r="AE121" s="849"/>
    </row>
    <row r="122" spans="5:31" x14ac:dyDescent="0.2">
      <c r="E122" s="849"/>
      <c r="F122" s="849"/>
      <c r="G122" s="849"/>
      <c r="M122" s="849"/>
      <c r="N122" s="849"/>
      <c r="O122" s="849"/>
      <c r="U122" s="849"/>
      <c r="V122" s="849"/>
      <c r="W122" s="849"/>
      <c r="AC122" s="849"/>
      <c r="AD122" s="849"/>
      <c r="AE122" s="849"/>
    </row>
    <row r="123" spans="5:31" x14ac:dyDescent="0.2">
      <c r="E123" s="849"/>
      <c r="F123" s="849"/>
      <c r="G123" s="849"/>
      <c r="M123" s="849"/>
      <c r="N123" s="849"/>
      <c r="O123" s="849"/>
      <c r="U123" s="849"/>
      <c r="V123" s="849"/>
      <c r="W123" s="849"/>
      <c r="AC123" s="849"/>
      <c r="AD123" s="849"/>
      <c r="AE123" s="849"/>
    </row>
  </sheetData>
  <mergeCells count="20">
    <mergeCell ref="E106:G106"/>
    <mergeCell ref="E116:G116"/>
    <mergeCell ref="E121:G123"/>
    <mergeCell ref="E107:G107"/>
    <mergeCell ref="E117:G118"/>
    <mergeCell ref="M106:O106"/>
    <mergeCell ref="M107:O107"/>
    <mergeCell ref="M116:O116"/>
    <mergeCell ref="M117:O118"/>
    <mergeCell ref="M121:O123"/>
    <mergeCell ref="U106:W106"/>
    <mergeCell ref="U107:W107"/>
    <mergeCell ref="U116:W116"/>
    <mergeCell ref="U117:W118"/>
    <mergeCell ref="U121:W123"/>
    <mergeCell ref="AC106:AE106"/>
    <mergeCell ref="AC107:AE107"/>
    <mergeCell ref="AC116:AE116"/>
    <mergeCell ref="AC117:AE118"/>
    <mergeCell ref="AC121:AE123"/>
  </mergeCells>
  <phoneticPr fontId="65" type="noConversion"/>
  <pageMargins left="0.7" right="0.7" top="0.75" bottom="0.75" header="0.3" footer="0.3"/>
  <pageSetup orientation="portrait" horizontalDpi="300" verticalDpi="300" r:id="rId1"/>
  <ignoredErrors>
    <ignoredError sqref="C27 O109:O114"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July Report</vt:lpstr>
      <vt:lpstr>07 Data Dump</vt:lpstr>
      <vt:lpstr>07 Five Reports</vt:lpstr>
      <vt:lpstr>Aug Report</vt:lpstr>
      <vt:lpstr>08 Data Dump</vt:lpstr>
      <vt:lpstr>08 Five Reports</vt:lpstr>
      <vt:lpstr>Sept Report</vt:lpstr>
      <vt:lpstr>09 Data Dump</vt:lpstr>
      <vt:lpstr>09 Five Reports</vt:lpstr>
      <vt:lpstr>Oct Report</vt:lpstr>
      <vt:lpstr>10 Data Dump</vt:lpstr>
      <vt:lpstr>10 Five Reports</vt:lpstr>
      <vt:lpstr>Nov Report</vt:lpstr>
      <vt:lpstr>11 Data Dump</vt:lpstr>
      <vt:lpstr>11 Five Reports</vt:lpstr>
      <vt:lpstr>Dec Report</vt:lpstr>
      <vt:lpstr>12 Data Dump</vt:lpstr>
      <vt:lpstr>12 Five Reports</vt:lpstr>
      <vt:lpstr>Jan Report </vt:lpstr>
      <vt:lpstr>01 Data Dump</vt:lpstr>
      <vt:lpstr>01 Five Reports</vt:lpstr>
      <vt:lpstr>Feb Report</vt:lpstr>
      <vt:lpstr>Mar Report</vt:lpstr>
      <vt:lpstr>Apr Report</vt:lpstr>
      <vt:lpstr>May Report</vt:lpstr>
      <vt:lpstr>June Report</vt:lpstr>
      <vt:lpstr>QTR Stats</vt:lpstr>
    </vt:vector>
  </TitlesOfParts>
  <Company>City of Missoula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Rae An Sarconi</dc:creator>
  <cp:lastModifiedBy>Kirsten Hands</cp:lastModifiedBy>
  <cp:lastPrinted>2023-11-21T21:07:32Z</cp:lastPrinted>
  <dcterms:created xsi:type="dcterms:W3CDTF">2004-12-02T22:32:25Z</dcterms:created>
  <dcterms:modified xsi:type="dcterms:W3CDTF">2025-02-27T20:43:20Z</dcterms:modified>
</cp:coreProperties>
</file>