
<file path=[Content_Types].xml><?xml version="1.0" encoding="utf-8"?>
<Types xmlns="http://schemas.openxmlformats.org/package/2006/content-types">
  <Default Extension="bin" ContentType="application/vnd.openxmlformats-officedocument.spreadsheetml.printerSettings"/>
  <Default Extension="gif" ContentType="image/gi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defaultThemeVersion="124226"/>
  <mc:AlternateContent xmlns:mc="http://schemas.openxmlformats.org/markup-compatibility/2006">
    <mc:Choice Requires="x15">
      <x15ac:absPath xmlns:x15ac="http://schemas.microsoft.com/office/spreadsheetml/2010/11/ac" url="/Users/lukewyman/github-classroom/bmkt699-capstone-2025spring/capstone_missoula_building_permits/Phase 3 Community Development Snapshots/data/"/>
    </mc:Choice>
  </mc:AlternateContent>
  <xr:revisionPtr revIDLastSave="0" documentId="13_ncr:1_{860AFB2A-E732-484F-83E3-4F629E0FD992}" xr6:coauthVersionLast="47" xr6:coauthVersionMax="47" xr10:uidLastSave="{00000000-0000-0000-0000-000000000000}"/>
  <bookViews>
    <workbookView xWindow="5420" yWindow="22100" windowWidth="28800" windowHeight="16360" tabRatio="601" firstSheet="5" activeTab="14" xr2:uid="{00000000-000D-0000-FFFF-FFFF00000000}"/>
  </bookViews>
  <sheets>
    <sheet name="July Report" sheetId="23" r:id="rId1"/>
    <sheet name="07 Data Dump" sheetId="84" r:id="rId2"/>
    <sheet name="07 Five Reports" sheetId="85" r:id="rId3"/>
    <sheet name="Aug Report" sheetId="25" r:id="rId4"/>
    <sheet name="08 Data Dump" sheetId="86" r:id="rId5"/>
    <sheet name="08 Five Reports" sheetId="87" r:id="rId6"/>
    <sheet name="Sept Report" sheetId="28" r:id="rId7"/>
    <sheet name="09 Data Dump" sheetId="88" r:id="rId8"/>
    <sheet name="09 Five Reports" sheetId="89" r:id="rId9"/>
    <sheet name="Oct Report" sheetId="31" r:id="rId10"/>
    <sheet name="10 Five Reports" sheetId="91" r:id="rId11"/>
    <sheet name="10 Data Dump" sheetId="90" r:id="rId12"/>
    <sheet name="Nov Report" sheetId="34" r:id="rId13"/>
    <sheet name="11 Five Reports" sheetId="93" r:id="rId14"/>
    <sheet name="11 Data Dump" sheetId="92" r:id="rId15"/>
    <sheet name="Dec Report" sheetId="39" r:id="rId16"/>
    <sheet name="12 Data Dump" sheetId="94" r:id="rId17"/>
    <sheet name="12 Five Reports" sheetId="95" r:id="rId18"/>
    <sheet name="Jan Report " sheetId="42" r:id="rId19"/>
    <sheet name="01 Data Dump" sheetId="96" r:id="rId20"/>
    <sheet name="01 Five Reports" sheetId="99" r:id="rId21"/>
    <sheet name="02 Five Reports" sheetId="100" r:id="rId22"/>
    <sheet name="Feb Report" sheetId="44" r:id="rId23"/>
    <sheet name="02 Data Dump" sheetId="97" r:id="rId24"/>
    <sheet name="Mar Report" sheetId="47" r:id="rId25"/>
    <sheet name="03 Data Dump" sheetId="101" r:id="rId26"/>
    <sheet name="Apr Report" sheetId="52" r:id="rId27"/>
    <sheet name="04 Data Dump" sheetId="103" r:id="rId28"/>
    <sheet name="03 Five Reports" sheetId="102" r:id="rId29"/>
    <sheet name="04 Five Reports" sheetId="104" r:id="rId30"/>
    <sheet name="May Report" sheetId="55" r:id="rId31"/>
    <sheet name="05 Data Dump" sheetId="105" r:id="rId32"/>
    <sheet name="05 Five Reports" sheetId="108" r:id="rId33"/>
    <sheet name="June Report" sheetId="58" r:id="rId34"/>
    <sheet name="06 Data Dump" sheetId="106" r:id="rId35"/>
    <sheet name="06 Five Reports" sheetId="109" r:id="rId36"/>
    <sheet name="QTR Stats" sheetId="65" r:id="rId37"/>
    <sheet name="Sheet3" sheetId="107" r:id="rId38"/>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A22" i="65" l="1" a="1"/>
  <c r="AA22" i="65" s="1"/>
  <c r="Z16" i="65"/>
  <c r="AA16" i="65"/>
  <c r="Z17" i="65"/>
  <c r="AA17" i="65"/>
  <c r="Z18" i="65"/>
  <c r="AA18" i="65"/>
  <c r="Z19" i="65"/>
  <c r="AA19" i="65"/>
  <c r="AA15" i="65"/>
  <c r="AA20" i="65" s="1"/>
  <c r="Z15" i="65"/>
  <c r="Z9" i="65"/>
  <c r="AA8" i="65"/>
  <c r="Z8" i="65"/>
  <c r="AD9" i="65"/>
  <c r="AE9" i="65"/>
  <c r="AD10" i="65"/>
  <c r="AE10" i="65"/>
  <c r="AE8" i="65"/>
  <c r="AD8" i="65"/>
  <c r="Z4" i="65"/>
  <c r="AA4" i="65"/>
  <c r="Z5" i="65"/>
  <c r="AA5" i="65"/>
  <c r="Z6" i="65"/>
  <c r="AA6" i="65"/>
  <c r="Z7" i="65"/>
  <c r="AA7" i="65"/>
  <c r="AA3" i="65"/>
  <c r="Z3" i="65"/>
  <c r="S22" i="65" a="1"/>
  <c r="S22" i="65" s="1"/>
  <c r="R16" i="65"/>
  <c r="S16" i="65"/>
  <c r="R17" i="65"/>
  <c r="S17" i="65"/>
  <c r="R18" i="65"/>
  <c r="S18" i="65"/>
  <c r="R19" i="65"/>
  <c r="S19" i="65"/>
  <c r="S15" i="65"/>
  <c r="R15" i="65"/>
  <c r="R9" i="65"/>
  <c r="S8" i="65"/>
  <c r="R8" i="65"/>
  <c r="W8" i="65"/>
  <c r="W9" i="65"/>
  <c r="W10" i="65"/>
  <c r="S3" i="65"/>
  <c r="S4" i="65"/>
  <c r="S5" i="65"/>
  <c r="S6" i="65"/>
  <c r="S7" i="65"/>
  <c r="V10" i="65"/>
  <c r="V9" i="65"/>
  <c r="V8" i="65"/>
  <c r="R7" i="65"/>
  <c r="R6" i="65"/>
  <c r="R5" i="65"/>
  <c r="R4" i="65"/>
  <c r="R3" i="65"/>
  <c r="AA23" i="65"/>
  <c r="S23" i="65"/>
  <c r="W11" i="65"/>
  <c r="K11" i="65"/>
  <c r="J11" i="65"/>
  <c r="D57" i="58"/>
  <c r="D56" i="58"/>
  <c r="D55" i="58"/>
  <c r="D54" i="58"/>
  <c r="D52" i="58"/>
  <c r="D51" i="58"/>
  <c r="D50" i="58"/>
  <c r="D49" i="58"/>
  <c r="D47" i="58"/>
  <c r="D46" i="58"/>
  <c r="D45" i="58"/>
  <c r="D40" i="58"/>
  <c r="D39" i="58"/>
  <c r="D38" i="58"/>
  <c r="D37" i="58"/>
  <c r="D41" i="58"/>
  <c r="C57" i="58"/>
  <c r="C56" i="58"/>
  <c r="C55" i="58"/>
  <c r="C54" i="58"/>
  <c r="C52" i="58"/>
  <c r="C51" i="58"/>
  <c r="C50" i="58"/>
  <c r="C49" i="58"/>
  <c r="C47" i="58"/>
  <c r="C46" i="58"/>
  <c r="C45" i="58"/>
  <c r="C41" i="58"/>
  <c r="C40" i="58"/>
  <c r="C39" i="58"/>
  <c r="C38" i="58"/>
  <c r="B33" i="58"/>
  <c r="N153" i="106"/>
  <c r="C37" i="58"/>
  <c r="D23" i="58"/>
  <c r="C23" i="58"/>
  <c r="D22" i="58"/>
  <c r="C22" i="58"/>
  <c r="B96" i="106"/>
  <c r="B17" i="106"/>
  <c r="D57" i="55"/>
  <c r="D56" i="55"/>
  <c r="D55" i="55"/>
  <c r="D54" i="55"/>
  <c r="D52" i="55"/>
  <c r="D51" i="55"/>
  <c r="D50" i="55"/>
  <c r="D49" i="55"/>
  <c r="D47" i="55"/>
  <c r="D46" i="55"/>
  <c r="D45" i="55"/>
  <c r="C57" i="55"/>
  <c r="C56" i="55"/>
  <c r="C55" i="55"/>
  <c r="C54" i="55"/>
  <c r="C52" i="55"/>
  <c r="C51" i="55"/>
  <c r="C50" i="55"/>
  <c r="C49" i="55"/>
  <c r="C47" i="55"/>
  <c r="C46" i="55"/>
  <c r="C45" i="55"/>
  <c r="D40" i="55"/>
  <c r="D39" i="55"/>
  <c r="D38" i="55"/>
  <c r="D37" i="55"/>
  <c r="D41" i="55"/>
  <c r="C41" i="55"/>
  <c r="C40" i="55"/>
  <c r="C39" i="55"/>
  <c r="C38" i="55"/>
  <c r="C37" i="55"/>
  <c r="B33" i="55"/>
  <c r="N154" i="105"/>
  <c r="D24" i="55"/>
  <c r="Z14" i="105"/>
  <c r="AA12" i="105"/>
  <c r="Y12" i="105"/>
  <c r="B122" i="105"/>
  <c r="C22" i="55" s="1"/>
  <c r="B21" i="105"/>
  <c r="C23" i="55" s="1"/>
  <c r="AD11" i="65" l="1"/>
  <c r="AE11" i="65"/>
  <c r="S20" i="65"/>
  <c r="R20" i="65"/>
  <c r="S11" i="65"/>
  <c r="V11" i="65"/>
  <c r="Z20" i="65"/>
  <c r="Z11" i="65"/>
  <c r="AA11" i="65"/>
  <c r="R11" i="65"/>
  <c r="D15" i="58"/>
  <c r="D13" i="58"/>
  <c r="D11" i="58"/>
  <c r="B11" i="58"/>
  <c r="D10" i="58"/>
  <c r="B10" i="58"/>
  <c r="D8" i="58"/>
  <c r="C8" i="58"/>
  <c r="B8" i="58"/>
  <c r="D6" i="58"/>
  <c r="C6" i="58"/>
  <c r="B6" i="58"/>
  <c r="D5" i="58"/>
  <c r="C5" i="58"/>
  <c r="B5" i="58"/>
  <c r="S101" i="106"/>
  <c r="S100" i="106"/>
  <c r="S99" i="106"/>
  <c r="S97" i="106"/>
  <c r="C6" i="55"/>
  <c r="B6" i="55"/>
  <c r="C5" i="55"/>
  <c r="B5" i="55"/>
  <c r="K149" i="106"/>
  <c r="J149" i="106"/>
  <c r="I149" i="106"/>
  <c r="H149" i="106"/>
  <c r="K145" i="106"/>
  <c r="J145" i="106"/>
  <c r="I145" i="106"/>
  <c r="H145" i="106"/>
  <c r="K139" i="106"/>
  <c r="J139" i="106"/>
  <c r="I139" i="106"/>
  <c r="H139" i="106"/>
  <c r="K129" i="106"/>
  <c r="J129" i="106"/>
  <c r="I129" i="106"/>
  <c r="H129" i="106"/>
  <c r="K96" i="106"/>
  <c r="J96" i="106"/>
  <c r="I96" i="106"/>
  <c r="H96" i="106"/>
  <c r="K17" i="106"/>
  <c r="K150" i="106" s="1"/>
  <c r="J17" i="106"/>
  <c r="J150" i="106" s="1"/>
  <c r="I17" i="106"/>
  <c r="I150" i="106" s="1"/>
  <c r="H17" i="106"/>
  <c r="H150" i="106" s="1"/>
  <c r="N3" i="106"/>
  <c r="O3" i="106"/>
  <c r="N4" i="106"/>
  <c r="O4" i="106"/>
  <c r="N5" i="106"/>
  <c r="O5" i="106"/>
  <c r="N6" i="106"/>
  <c r="O6" i="106"/>
  <c r="N7" i="106"/>
  <c r="O7" i="106"/>
  <c r="N8" i="106"/>
  <c r="O8" i="106"/>
  <c r="N9" i="106"/>
  <c r="O9" i="106"/>
  <c r="N10" i="106"/>
  <c r="O10" i="106"/>
  <c r="N11" i="106"/>
  <c r="O11" i="106"/>
  <c r="N12" i="106"/>
  <c r="O12" i="106"/>
  <c r="N13" i="106"/>
  <c r="O13" i="106"/>
  <c r="N14" i="106"/>
  <c r="O14" i="106"/>
  <c r="N15" i="106"/>
  <c r="O15" i="106"/>
  <c r="N16" i="106"/>
  <c r="O16" i="106"/>
  <c r="N18" i="106"/>
  <c r="O18" i="106"/>
  <c r="N19" i="106"/>
  <c r="O19" i="106"/>
  <c r="N20" i="106"/>
  <c r="O20" i="106"/>
  <c r="N21" i="106"/>
  <c r="O21" i="106"/>
  <c r="N22" i="106"/>
  <c r="O22" i="106"/>
  <c r="N23" i="106"/>
  <c r="O23" i="106"/>
  <c r="N24" i="106"/>
  <c r="O24" i="106"/>
  <c r="N25" i="106"/>
  <c r="O25" i="106"/>
  <c r="N26" i="106"/>
  <c r="O26" i="106"/>
  <c r="N27" i="106"/>
  <c r="O27" i="106"/>
  <c r="N28" i="106"/>
  <c r="O28" i="106"/>
  <c r="N29" i="106"/>
  <c r="O29" i="106"/>
  <c r="N30" i="106"/>
  <c r="O30" i="106"/>
  <c r="N31" i="106"/>
  <c r="O31" i="106"/>
  <c r="N32" i="106"/>
  <c r="O32" i="106"/>
  <c r="N33" i="106"/>
  <c r="O33" i="106"/>
  <c r="N34" i="106"/>
  <c r="O34" i="106"/>
  <c r="N35" i="106"/>
  <c r="O35" i="106"/>
  <c r="N36" i="106"/>
  <c r="O36" i="106"/>
  <c r="N37" i="106"/>
  <c r="O37" i="106"/>
  <c r="N38" i="106"/>
  <c r="O38" i="106"/>
  <c r="N39" i="106"/>
  <c r="O39" i="106"/>
  <c r="N40" i="106"/>
  <c r="O40" i="106"/>
  <c r="N41" i="106"/>
  <c r="O41" i="106"/>
  <c r="N42" i="106"/>
  <c r="O42" i="106"/>
  <c r="N43" i="106"/>
  <c r="O43" i="106"/>
  <c r="N44" i="106"/>
  <c r="O44" i="106"/>
  <c r="N45" i="106"/>
  <c r="O45" i="106"/>
  <c r="N46" i="106"/>
  <c r="O46" i="106"/>
  <c r="N47" i="106"/>
  <c r="O47" i="106"/>
  <c r="N48" i="106"/>
  <c r="O48" i="106"/>
  <c r="N49" i="106"/>
  <c r="O49" i="106"/>
  <c r="N50" i="106"/>
  <c r="O50" i="106"/>
  <c r="N51" i="106"/>
  <c r="O51" i="106"/>
  <c r="N52" i="106"/>
  <c r="O52" i="106"/>
  <c r="N53" i="106"/>
  <c r="O53" i="106"/>
  <c r="N54" i="106"/>
  <c r="O54" i="106"/>
  <c r="N55" i="106"/>
  <c r="O55" i="106"/>
  <c r="N56" i="106"/>
  <c r="O56" i="106"/>
  <c r="N57" i="106"/>
  <c r="O57" i="106"/>
  <c r="N58" i="106"/>
  <c r="O58" i="106"/>
  <c r="N59" i="106"/>
  <c r="O59" i="106"/>
  <c r="N60" i="106"/>
  <c r="O60" i="106"/>
  <c r="N61" i="106"/>
  <c r="O61" i="106"/>
  <c r="N62" i="106"/>
  <c r="O62" i="106"/>
  <c r="N63" i="106"/>
  <c r="O63" i="106"/>
  <c r="N64" i="106"/>
  <c r="O64" i="106"/>
  <c r="N65" i="106"/>
  <c r="O65" i="106"/>
  <c r="N66" i="106"/>
  <c r="O66" i="106"/>
  <c r="N67" i="106"/>
  <c r="O67" i="106"/>
  <c r="N68" i="106"/>
  <c r="O68" i="106"/>
  <c r="N69" i="106"/>
  <c r="O69" i="106"/>
  <c r="N70" i="106"/>
  <c r="O70" i="106"/>
  <c r="N71" i="106"/>
  <c r="O71" i="106"/>
  <c r="N72" i="106"/>
  <c r="O72" i="106"/>
  <c r="N73" i="106"/>
  <c r="O73" i="106"/>
  <c r="N74" i="106"/>
  <c r="O74" i="106"/>
  <c r="N75" i="106"/>
  <c r="O75" i="106"/>
  <c r="N76" i="106"/>
  <c r="O76" i="106"/>
  <c r="N77" i="106"/>
  <c r="O77" i="106"/>
  <c r="N78" i="106"/>
  <c r="O78" i="106"/>
  <c r="N79" i="106"/>
  <c r="O79" i="106"/>
  <c r="N80" i="106"/>
  <c r="O80" i="106"/>
  <c r="N81" i="106"/>
  <c r="O81" i="106"/>
  <c r="N82" i="106"/>
  <c r="O82" i="106"/>
  <c r="N83" i="106"/>
  <c r="O83" i="106"/>
  <c r="N84" i="106"/>
  <c r="O84" i="106"/>
  <c r="N85" i="106"/>
  <c r="O85" i="106"/>
  <c r="N86" i="106"/>
  <c r="O86" i="106"/>
  <c r="N87" i="106"/>
  <c r="O87" i="106"/>
  <c r="N88" i="106"/>
  <c r="O88" i="106"/>
  <c r="N89" i="106"/>
  <c r="O89" i="106"/>
  <c r="N90" i="106"/>
  <c r="O90" i="106"/>
  <c r="N91" i="106"/>
  <c r="O91" i="106"/>
  <c r="N92" i="106"/>
  <c r="O92" i="106"/>
  <c r="N93" i="106"/>
  <c r="O93" i="106"/>
  <c r="N94" i="106"/>
  <c r="O94" i="106"/>
  <c r="N95" i="106"/>
  <c r="O95" i="106"/>
  <c r="N97" i="106"/>
  <c r="O97" i="106"/>
  <c r="N98" i="106"/>
  <c r="O98" i="106"/>
  <c r="N99" i="106"/>
  <c r="O99" i="106"/>
  <c r="N100" i="106"/>
  <c r="O100" i="106"/>
  <c r="N101" i="106"/>
  <c r="O101" i="106"/>
  <c r="N102" i="106"/>
  <c r="O102" i="106"/>
  <c r="N103" i="106"/>
  <c r="O103" i="106"/>
  <c r="N104" i="106"/>
  <c r="O104" i="106"/>
  <c r="N105" i="106"/>
  <c r="O105" i="106"/>
  <c r="N106" i="106"/>
  <c r="O106" i="106"/>
  <c r="N107" i="106"/>
  <c r="O107" i="106"/>
  <c r="N108" i="106"/>
  <c r="O108" i="106"/>
  <c r="N109" i="106"/>
  <c r="O109" i="106"/>
  <c r="N110" i="106"/>
  <c r="O110" i="106"/>
  <c r="N111" i="106"/>
  <c r="O111" i="106"/>
  <c r="N112" i="106"/>
  <c r="O112" i="106"/>
  <c r="N113" i="106"/>
  <c r="O113" i="106"/>
  <c r="N114" i="106"/>
  <c r="O114" i="106"/>
  <c r="N115" i="106"/>
  <c r="O115" i="106"/>
  <c r="N116" i="106"/>
  <c r="O116" i="106"/>
  <c r="N117" i="106"/>
  <c r="O117" i="106"/>
  <c r="N118" i="106"/>
  <c r="O118" i="106"/>
  <c r="N119" i="106"/>
  <c r="O119" i="106"/>
  <c r="N120" i="106"/>
  <c r="O120" i="106"/>
  <c r="N121" i="106"/>
  <c r="O121" i="106"/>
  <c r="N122" i="106"/>
  <c r="O122" i="106"/>
  <c r="N123" i="106"/>
  <c r="O123" i="106"/>
  <c r="N124" i="106"/>
  <c r="O124" i="106"/>
  <c r="N125" i="106"/>
  <c r="O125" i="106"/>
  <c r="N126" i="106"/>
  <c r="O126" i="106"/>
  <c r="N127" i="106"/>
  <c r="O127" i="106"/>
  <c r="N128" i="106"/>
  <c r="O128" i="106"/>
  <c r="N130" i="106"/>
  <c r="O130" i="106"/>
  <c r="N131" i="106"/>
  <c r="O131" i="106"/>
  <c r="N132" i="106"/>
  <c r="O132" i="106"/>
  <c r="N133" i="106"/>
  <c r="O133" i="106"/>
  <c r="N134" i="106"/>
  <c r="O134" i="106"/>
  <c r="N135" i="106"/>
  <c r="O135" i="106"/>
  <c r="N136" i="106"/>
  <c r="O136" i="106"/>
  <c r="N137" i="106"/>
  <c r="O137" i="106"/>
  <c r="N138" i="106"/>
  <c r="O138" i="106"/>
  <c r="N140" i="106"/>
  <c r="O140" i="106"/>
  <c r="N141" i="106"/>
  <c r="O141" i="106"/>
  <c r="N142" i="106"/>
  <c r="O142" i="106"/>
  <c r="N143" i="106"/>
  <c r="O143" i="106"/>
  <c r="N144" i="106"/>
  <c r="O144" i="106"/>
  <c r="N146" i="106"/>
  <c r="O146" i="106"/>
  <c r="N147" i="106"/>
  <c r="O147" i="106"/>
  <c r="N148" i="106"/>
  <c r="O148" i="106"/>
  <c r="N2" i="106"/>
  <c r="K151" i="105"/>
  <c r="J151" i="105"/>
  <c r="I151" i="105"/>
  <c r="H151" i="105"/>
  <c r="K148" i="105"/>
  <c r="J148" i="105"/>
  <c r="I148" i="105"/>
  <c r="H148" i="105"/>
  <c r="K146" i="105"/>
  <c r="J146" i="105"/>
  <c r="I146" i="105"/>
  <c r="H146" i="105"/>
  <c r="K143" i="105"/>
  <c r="J143" i="105"/>
  <c r="I143" i="105"/>
  <c r="H143" i="105"/>
  <c r="K141" i="105"/>
  <c r="J141" i="105"/>
  <c r="I141" i="105"/>
  <c r="H141" i="105"/>
  <c r="K122" i="105"/>
  <c r="J122" i="105"/>
  <c r="I122" i="105"/>
  <c r="H122" i="105"/>
  <c r="K21" i="105"/>
  <c r="K152" i="105" s="1"/>
  <c r="J21" i="105"/>
  <c r="J152" i="105" s="1"/>
  <c r="I21" i="105"/>
  <c r="I152" i="105" s="1"/>
  <c r="H21" i="105"/>
  <c r="H152" i="105" s="1"/>
  <c r="N3" i="105"/>
  <c r="O3" i="105"/>
  <c r="N4" i="105"/>
  <c r="O4" i="105"/>
  <c r="N5" i="105"/>
  <c r="O5" i="105"/>
  <c r="N6" i="105"/>
  <c r="O6" i="105"/>
  <c r="N7" i="105"/>
  <c r="O7" i="105"/>
  <c r="N8" i="105"/>
  <c r="O8" i="105"/>
  <c r="N9" i="105"/>
  <c r="O9" i="105"/>
  <c r="N10" i="105"/>
  <c r="O10" i="105"/>
  <c r="N11" i="105"/>
  <c r="O11" i="105"/>
  <c r="N12" i="105"/>
  <c r="O12" i="105"/>
  <c r="N13" i="105"/>
  <c r="O13" i="105"/>
  <c r="N14" i="105"/>
  <c r="O14" i="105"/>
  <c r="N15" i="105"/>
  <c r="O15" i="105"/>
  <c r="N16" i="105"/>
  <c r="O16" i="105"/>
  <c r="N17" i="105"/>
  <c r="O17" i="105"/>
  <c r="N18" i="105"/>
  <c r="O18" i="105"/>
  <c r="N19" i="105"/>
  <c r="O19" i="105"/>
  <c r="N20" i="105"/>
  <c r="O20" i="105"/>
  <c r="N22" i="105"/>
  <c r="O22" i="105"/>
  <c r="N23" i="105"/>
  <c r="O23" i="105"/>
  <c r="N24" i="105"/>
  <c r="O24" i="105"/>
  <c r="N25" i="105"/>
  <c r="O25" i="105"/>
  <c r="N26" i="105"/>
  <c r="O26" i="105"/>
  <c r="N27" i="105"/>
  <c r="O27" i="105"/>
  <c r="N28" i="105"/>
  <c r="O28" i="105"/>
  <c r="N29" i="105"/>
  <c r="O29" i="105"/>
  <c r="N30" i="105"/>
  <c r="O30" i="105"/>
  <c r="N31" i="105"/>
  <c r="O31" i="105"/>
  <c r="N32" i="105"/>
  <c r="O32" i="105"/>
  <c r="N33" i="105"/>
  <c r="O33" i="105"/>
  <c r="N34" i="105"/>
  <c r="O34" i="105"/>
  <c r="N35" i="105"/>
  <c r="O35" i="105"/>
  <c r="N36" i="105"/>
  <c r="O36" i="105"/>
  <c r="N37" i="105"/>
  <c r="O37" i="105"/>
  <c r="N38" i="105"/>
  <c r="O38" i="105"/>
  <c r="N39" i="105"/>
  <c r="O39" i="105"/>
  <c r="N40" i="105"/>
  <c r="O40" i="105"/>
  <c r="N41" i="105"/>
  <c r="O41" i="105"/>
  <c r="N42" i="105"/>
  <c r="O42" i="105"/>
  <c r="N43" i="105"/>
  <c r="O43" i="105"/>
  <c r="N44" i="105"/>
  <c r="O44" i="105"/>
  <c r="N45" i="105"/>
  <c r="O45" i="105"/>
  <c r="N46" i="105"/>
  <c r="O46" i="105"/>
  <c r="N47" i="105"/>
  <c r="O47" i="105"/>
  <c r="N48" i="105"/>
  <c r="O48" i="105"/>
  <c r="N49" i="105"/>
  <c r="O49" i="105"/>
  <c r="N50" i="105"/>
  <c r="O50" i="105"/>
  <c r="N51" i="105"/>
  <c r="O51" i="105"/>
  <c r="N52" i="105"/>
  <c r="O52" i="105"/>
  <c r="N53" i="105"/>
  <c r="O53" i="105"/>
  <c r="N54" i="105"/>
  <c r="O54" i="105"/>
  <c r="N55" i="105"/>
  <c r="O55" i="105"/>
  <c r="N56" i="105"/>
  <c r="O56" i="105"/>
  <c r="N57" i="105"/>
  <c r="O57" i="105"/>
  <c r="N58" i="105"/>
  <c r="O58" i="105"/>
  <c r="N59" i="105"/>
  <c r="O59" i="105"/>
  <c r="N60" i="105"/>
  <c r="O60" i="105"/>
  <c r="N61" i="105"/>
  <c r="O61" i="105"/>
  <c r="N62" i="105"/>
  <c r="O62" i="105"/>
  <c r="N63" i="105"/>
  <c r="O63" i="105"/>
  <c r="N64" i="105"/>
  <c r="O64" i="105"/>
  <c r="N65" i="105"/>
  <c r="O65" i="105"/>
  <c r="N66" i="105"/>
  <c r="O66" i="105"/>
  <c r="N67" i="105"/>
  <c r="O67" i="105"/>
  <c r="N68" i="105"/>
  <c r="O68" i="105"/>
  <c r="N69" i="105"/>
  <c r="O69" i="105"/>
  <c r="N70" i="105"/>
  <c r="O70" i="105"/>
  <c r="N71" i="105"/>
  <c r="O71" i="105"/>
  <c r="N72" i="105"/>
  <c r="O72" i="105"/>
  <c r="N73" i="105"/>
  <c r="O73" i="105"/>
  <c r="N74" i="105"/>
  <c r="O74" i="105"/>
  <c r="N75" i="105"/>
  <c r="O75" i="105"/>
  <c r="N76" i="105"/>
  <c r="O76" i="105"/>
  <c r="N77" i="105"/>
  <c r="O77" i="105"/>
  <c r="N78" i="105"/>
  <c r="O78" i="105"/>
  <c r="N79" i="105"/>
  <c r="O79" i="105"/>
  <c r="N80" i="105"/>
  <c r="O80" i="105"/>
  <c r="N81" i="105"/>
  <c r="O81" i="105"/>
  <c r="N82" i="105"/>
  <c r="O82" i="105"/>
  <c r="N83" i="105"/>
  <c r="O83" i="105"/>
  <c r="N84" i="105"/>
  <c r="O84" i="105"/>
  <c r="N85" i="105"/>
  <c r="O85" i="105"/>
  <c r="N86" i="105"/>
  <c r="O86" i="105"/>
  <c r="N87" i="105"/>
  <c r="O87" i="105"/>
  <c r="N88" i="105"/>
  <c r="O88" i="105"/>
  <c r="N89" i="105"/>
  <c r="O89" i="105"/>
  <c r="N90" i="105"/>
  <c r="O90" i="105"/>
  <c r="N91" i="105"/>
  <c r="O91" i="105"/>
  <c r="N92" i="105"/>
  <c r="O92" i="105"/>
  <c r="N93" i="105"/>
  <c r="O93" i="105"/>
  <c r="N94" i="105"/>
  <c r="O94" i="105"/>
  <c r="N95" i="105"/>
  <c r="O95" i="105"/>
  <c r="N96" i="105"/>
  <c r="O96" i="105"/>
  <c r="N97" i="105"/>
  <c r="O97" i="105"/>
  <c r="N98" i="105"/>
  <c r="O98" i="105"/>
  <c r="N99" i="105"/>
  <c r="O99" i="105"/>
  <c r="N100" i="105"/>
  <c r="O100" i="105"/>
  <c r="N101" i="105"/>
  <c r="O101" i="105"/>
  <c r="N102" i="105"/>
  <c r="O102" i="105"/>
  <c r="N103" i="105"/>
  <c r="O103" i="105"/>
  <c r="N104" i="105"/>
  <c r="O104" i="105"/>
  <c r="N105" i="105"/>
  <c r="O105" i="105"/>
  <c r="N106" i="105"/>
  <c r="O106" i="105"/>
  <c r="N107" i="105"/>
  <c r="O107" i="105"/>
  <c r="N108" i="105"/>
  <c r="O108" i="105"/>
  <c r="N109" i="105"/>
  <c r="O109" i="105"/>
  <c r="N110" i="105"/>
  <c r="O110" i="105"/>
  <c r="N111" i="105"/>
  <c r="O111" i="105"/>
  <c r="N112" i="105"/>
  <c r="O112" i="105"/>
  <c r="N113" i="105"/>
  <c r="O113" i="105"/>
  <c r="N114" i="105"/>
  <c r="O114" i="105"/>
  <c r="N115" i="105"/>
  <c r="O115" i="105"/>
  <c r="N116" i="105"/>
  <c r="O116" i="105"/>
  <c r="N117" i="105"/>
  <c r="O117" i="105"/>
  <c r="N118" i="105"/>
  <c r="O118" i="105"/>
  <c r="N119" i="105"/>
  <c r="O119" i="105"/>
  <c r="N120" i="105"/>
  <c r="O120" i="105"/>
  <c r="N121" i="105"/>
  <c r="O121" i="105"/>
  <c r="N123" i="105"/>
  <c r="O123" i="105"/>
  <c r="N124" i="105"/>
  <c r="O124" i="105"/>
  <c r="N125" i="105"/>
  <c r="O125" i="105"/>
  <c r="N126" i="105"/>
  <c r="O126" i="105"/>
  <c r="N127" i="105"/>
  <c r="O127" i="105"/>
  <c r="N128" i="105"/>
  <c r="O128" i="105"/>
  <c r="N129" i="105"/>
  <c r="O129" i="105"/>
  <c r="N130" i="105"/>
  <c r="O130" i="105"/>
  <c r="N131" i="105"/>
  <c r="O131" i="105"/>
  <c r="N132" i="105"/>
  <c r="O132" i="105"/>
  <c r="N133" i="105"/>
  <c r="O133" i="105"/>
  <c r="N134" i="105"/>
  <c r="O134" i="105"/>
  <c r="N135" i="105"/>
  <c r="O135" i="105"/>
  <c r="N136" i="105"/>
  <c r="O136" i="105"/>
  <c r="N137" i="105"/>
  <c r="O137" i="105"/>
  <c r="N138" i="105"/>
  <c r="O138" i="105"/>
  <c r="N139" i="105"/>
  <c r="O139" i="105"/>
  <c r="N140" i="105"/>
  <c r="O140" i="105"/>
  <c r="N142" i="105"/>
  <c r="O142" i="105"/>
  <c r="O143" i="105" s="1"/>
  <c r="N144" i="105"/>
  <c r="O144" i="105"/>
  <c r="N145" i="105"/>
  <c r="O145" i="105"/>
  <c r="N147" i="105"/>
  <c r="N148" i="105" s="1"/>
  <c r="D13" i="55" s="1"/>
  <c r="O147" i="105"/>
  <c r="O148" i="105" s="1"/>
  <c r="N149" i="105"/>
  <c r="O149" i="105"/>
  <c r="N150" i="105"/>
  <c r="O150" i="105"/>
  <c r="O2" i="105"/>
  <c r="N2" i="105"/>
  <c r="D57" i="52"/>
  <c r="D56" i="52"/>
  <c r="D54" i="52"/>
  <c r="D52" i="52"/>
  <c r="D50" i="52"/>
  <c r="D49" i="52"/>
  <c r="D48" i="52"/>
  <c r="D47" i="52"/>
  <c r="D46" i="52"/>
  <c r="D45" i="52"/>
  <c r="C57" i="52"/>
  <c r="C56" i="52"/>
  <c r="C54" i="52"/>
  <c r="C52" i="52"/>
  <c r="C50" i="52"/>
  <c r="C49" i="52"/>
  <c r="C48" i="52"/>
  <c r="C47" i="52"/>
  <c r="C46" i="52"/>
  <c r="C45" i="52"/>
  <c r="D40" i="52"/>
  <c r="D39" i="52"/>
  <c r="D38" i="52"/>
  <c r="D37" i="52"/>
  <c r="D41" i="52"/>
  <c r="C41" i="52"/>
  <c r="C40" i="52"/>
  <c r="C39" i="52"/>
  <c r="C38" i="52"/>
  <c r="C37" i="52"/>
  <c r="B33" i="52"/>
  <c r="D24" i="52"/>
  <c r="C24" i="52"/>
  <c r="V13" i="103"/>
  <c r="Y14" i="103"/>
  <c r="Y13" i="103"/>
  <c r="X13" i="103"/>
  <c r="B105" i="103"/>
  <c r="C22" i="52" s="1"/>
  <c r="B22" i="103"/>
  <c r="C23" i="52" s="1"/>
  <c r="C15" i="52"/>
  <c r="B15" i="52"/>
  <c r="C12" i="52"/>
  <c r="B12" i="52"/>
  <c r="C8" i="52"/>
  <c r="B8" i="52"/>
  <c r="R110" i="103"/>
  <c r="K127" i="103"/>
  <c r="J127" i="103"/>
  <c r="I127" i="103"/>
  <c r="H127" i="103"/>
  <c r="K125" i="103"/>
  <c r="J125" i="103"/>
  <c r="I125" i="103"/>
  <c r="H125" i="103"/>
  <c r="K122" i="103"/>
  <c r="J122" i="103"/>
  <c r="I122" i="103"/>
  <c r="H122" i="103"/>
  <c r="K105" i="103"/>
  <c r="J105" i="103"/>
  <c r="I105" i="103"/>
  <c r="H105" i="103"/>
  <c r="K22" i="103"/>
  <c r="K128" i="103" s="1"/>
  <c r="J22" i="103"/>
  <c r="J128" i="103" s="1"/>
  <c r="I22" i="103"/>
  <c r="I128" i="103" s="1"/>
  <c r="H22" i="103"/>
  <c r="H128" i="103" s="1"/>
  <c r="N3" i="103"/>
  <c r="O3" i="103"/>
  <c r="N4" i="103"/>
  <c r="O4" i="103"/>
  <c r="N5" i="103"/>
  <c r="O5" i="103"/>
  <c r="N6" i="103"/>
  <c r="O6" i="103"/>
  <c r="N7" i="103"/>
  <c r="O7" i="103"/>
  <c r="N8" i="103"/>
  <c r="O8" i="103"/>
  <c r="N9" i="103"/>
  <c r="O9" i="103"/>
  <c r="N10" i="103"/>
  <c r="O10" i="103"/>
  <c r="N11" i="103"/>
  <c r="O11" i="103"/>
  <c r="N12" i="103"/>
  <c r="O12" i="103"/>
  <c r="N13" i="103"/>
  <c r="O13" i="103"/>
  <c r="N14" i="103"/>
  <c r="O14" i="103"/>
  <c r="N15" i="103"/>
  <c r="O15" i="103"/>
  <c r="N16" i="103"/>
  <c r="O16" i="103"/>
  <c r="N17" i="103"/>
  <c r="O17" i="103"/>
  <c r="N18" i="103"/>
  <c r="O18" i="103"/>
  <c r="N19" i="103"/>
  <c r="O19" i="103"/>
  <c r="N20" i="103"/>
  <c r="O20" i="103"/>
  <c r="N21" i="103"/>
  <c r="O21" i="103"/>
  <c r="N23" i="103"/>
  <c r="O23" i="103"/>
  <c r="N24" i="103"/>
  <c r="O24" i="103"/>
  <c r="N25" i="103"/>
  <c r="O25" i="103"/>
  <c r="N26" i="103"/>
  <c r="O26" i="103"/>
  <c r="N27" i="103"/>
  <c r="O27" i="103"/>
  <c r="N28" i="103"/>
  <c r="O28" i="103"/>
  <c r="N29" i="103"/>
  <c r="O29" i="103"/>
  <c r="N30" i="103"/>
  <c r="O30" i="103"/>
  <c r="N31" i="103"/>
  <c r="O31" i="103"/>
  <c r="N32" i="103"/>
  <c r="O32" i="103"/>
  <c r="N33" i="103"/>
  <c r="O33" i="103"/>
  <c r="N34" i="103"/>
  <c r="O34" i="103"/>
  <c r="N35" i="103"/>
  <c r="O35" i="103"/>
  <c r="N36" i="103"/>
  <c r="O36" i="103"/>
  <c r="N37" i="103"/>
  <c r="O37" i="103"/>
  <c r="N38" i="103"/>
  <c r="O38" i="103"/>
  <c r="N39" i="103"/>
  <c r="O39" i="103"/>
  <c r="N40" i="103"/>
  <c r="O40" i="103"/>
  <c r="N41" i="103"/>
  <c r="O41" i="103"/>
  <c r="N42" i="103"/>
  <c r="O42" i="103"/>
  <c r="N43" i="103"/>
  <c r="O43" i="103"/>
  <c r="N44" i="103"/>
  <c r="O44" i="103"/>
  <c r="N45" i="103"/>
  <c r="O45" i="103"/>
  <c r="N46" i="103"/>
  <c r="O46" i="103"/>
  <c r="N47" i="103"/>
  <c r="O47" i="103"/>
  <c r="N48" i="103"/>
  <c r="O48" i="103"/>
  <c r="N49" i="103"/>
  <c r="O49" i="103"/>
  <c r="N50" i="103"/>
  <c r="O50" i="103"/>
  <c r="N51" i="103"/>
  <c r="O51" i="103"/>
  <c r="N52" i="103"/>
  <c r="O52" i="103"/>
  <c r="N53" i="103"/>
  <c r="O53" i="103"/>
  <c r="N54" i="103"/>
  <c r="O54" i="103"/>
  <c r="N55" i="103"/>
  <c r="O55" i="103"/>
  <c r="N56" i="103"/>
  <c r="O56" i="103"/>
  <c r="N57" i="103"/>
  <c r="O57" i="103"/>
  <c r="N58" i="103"/>
  <c r="O58" i="103"/>
  <c r="N59" i="103"/>
  <c r="O59" i="103"/>
  <c r="N60" i="103"/>
  <c r="O60" i="103"/>
  <c r="N61" i="103"/>
  <c r="O61" i="103"/>
  <c r="N62" i="103"/>
  <c r="O62" i="103"/>
  <c r="N63" i="103"/>
  <c r="O63" i="103"/>
  <c r="N64" i="103"/>
  <c r="O64" i="103"/>
  <c r="N65" i="103"/>
  <c r="O65" i="103"/>
  <c r="N66" i="103"/>
  <c r="O66" i="103"/>
  <c r="N67" i="103"/>
  <c r="O67" i="103"/>
  <c r="N68" i="103"/>
  <c r="O68" i="103"/>
  <c r="N69" i="103"/>
  <c r="O69" i="103"/>
  <c r="N70" i="103"/>
  <c r="O70" i="103"/>
  <c r="N71" i="103"/>
  <c r="O71" i="103"/>
  <c r="N72" i="103"/>
  <c r="O72" i="103"/>
  <c r="N73" i="103"/>
  <c r="O73" i="103"/>
  <c r="N74" i="103"/>
  <c r="O74" i="103"/>
  <c r="N75" i="103"/>
  <c r="O75" i="103"/>
  <c r="N76" i="103"/>
  <c r="O76" i="103"/>
  <c r="N77" i="103"/>
  <c r="O77" i="103"/>
  <c r="N78" i="103"/>
  <c r="O78" i="103"/>
  <c r="N79" i="103"/>
  <c r="O79" i="103"/>
  <c r="N80" i="103"/>
  <c r="O80" i="103"/>
  <c r="N81" i="103"/>
  <c r="O81" i="103"/>
  <c r="N82" i="103"/>
  <c r="O82" i="103"/>
  <c r="N83" i="103"/>
  <c r="O83" i="103"/>
  <c r="N84" i="103"/>
  <c r="O84" i="103"/>
  <c r="N85" i="103"/>
  <c r="O85" i="103"/>
  <c r="N86" i="103"/>
  <c r="O86" i="103"/>
  <c r="N87" i="103"/>
  <c r="O87" i="103"/>
  <c r="N88" i="103"/>
  <c r="O88" i="103"/>
  <c r="N89" i="103"/>
  <c r="O89" i="103"/>
  <c r="N90" i="103"/>
  <c r="O90" i="103"/>
  <c r="N91" i="103"/>
  <c r="O91" i="103"/>
  <c r="N92" i="103"/>
  <c r="O92" i="103"/>
  <c r="N93" i="103"/>
  <c r="O93" i="103"/>
  <c r="N94" i="103"/>
  <c r="O94" i="103"/>
  <c r="N95" i="103"/>
  <c r="O95" i="103"/>
  <c r="N96" i="103"/>
  <c r="O96" i="103"/>
  <c r="N97" i="103"/>
  <c r="O97" i="103"/>
  <c r="N98" i="103"/>
  <c r="O98" i="103"/>
  <c r="N99" i="103"/>
  <c r="O99" i="103"/>
  <c r="N100" i="103"/>
  <c r="O100" i="103"/>
  <c r="N101" i="103"/>
  <c r="O101" i="103"/>
  <c r="N102" i="103"/>
  <c r="O102" i="103"/>
  <c r="N103" i="103"/>
  <c r="O103" i="103"/>
  <c r="N104" i="103"/>
  <c r="O104" i="103"/>
  <c r="N106" i="103"/>
  <c r="O106" i="103"/>
  <c r="N107" i="103"/>
  <c r="O107" i="103"/>
  <c r="N108" i="103"/>
  <c r="O108" i="103"/>
  <c r="N109" i="103"/>
  <c r="O109" i="103"/>
  <c r="N110" i="103"/>
  <c r="O110" i="103"/>
  <c r="N111" i="103"/>
  <c r="O111" i="103"/>
  <c r="N112" i="103"/>
  <c r="O112" i="103"/>
  <c r="N113" i="103"/>
  <c r="O113" i="103"/>
  <c r="N114" i="103"/>
  <c r="O114" i="103"/>
  <c r="N115" i="103"/>
  <c r="O115" i="103"/>
  <c r="N116" i="103"/>
  <c r="O116" i="103"/>
  <c r="N117" i="103"/>
  <c r="O117" i="103"/>
  <c r="N118" i="103"/>
  <c r="O118" i="103"/>
  <c r="N119" i="103"/>
  <c r="O119" i="103"/>
  <c r="N120" i="103"/>
  <c r="O120" i="103"/>
  <c r="N121" i="103"/>
  <c r="O121" i="103"/>
  <c r="N123" i="103"/>
  <c r="O123" i="103"/>
  <c r="N124" i="103"/>
  <c r="O124" i="103"/>
  <c r="N126" i="103"/>
  <c r="N127" i="103" s="1"/>
  <c r="D15" i="52" s="1"/>
  <c r="O126" i="103"/>
  <c r="O127" i="103" s="1"/>
  <c r="O2" i="103"/>
  <c r="N2" i="103"/>
  <c r="P7" i="47"/>
  <c r="P6" i="47"/>
  <c r="P5" i="47"/>
  <c r="D56" i="47"/>
  <c r="D55" i="47"/>
  <c r="D54" i="47"/>
  <c r="D52" i="47"/>
  <c r="D51" i="47"/>
  <c r="D50" i="47"/>
  <c r="D49" i="47"/>
  <c r="D47" i="47"/>
  <c r="D46" i="47"/>
  <c r="D45" i="47"/>
  <c r="D40" i="47"/>
  <c r="D39" i="47"/>
  <c r="D38" i="47"/>
  <c r="D37" i="47"/>
  <c r="D41" i="47"/>
  <c r="D24" i="47"/>
  <c r="AH8" i="101"/>
  <c r="D23" i="47"/>
  <c r="D22" i="47"/>
  <c r="C37" i="47"/>
  <c r="D15" i="47"/>
  <c r="C15" i="47"/>
  <c r="B15" i="47"/>
  <c r="D13" i="47"/>
  <c r="C13" i="47"/>
  <c r="B13" i="47"/>
  <c r="D10" i="47"/>
  <c r="C10" i="47"/>
  <c r="B10" i="47"/>
  <c r="D8" i="47"/>
  <c r="C8" i="47"/>
  <c r="B8" i="47"/>
  <c r="D6" i="47"/>
  <c r="C6" i="47"/>
  <c r="B6" i="47"/>
  <c r="D5" i="47"/>
  <c r="C5" i="47"/>
  <c r="B5" i="47"/>
  <c r="S76" i="101"/>
  <c r="S75" i="101"/>
  <c r="S74" i="101"/>
  <c r="S73" i="101"/>
  <c r="C23" i="47"/>
  <c r="C22" i="47"/>
  <c r="B72" i="101"/>
  <c r="B16" i="101"/>
  <c r="C56" i="47"/>
  <c r="C55" i="47"/>
  <c r="C54" i="47"/>
  <c r="C52" i="47"/>
  <c r="C51" i="47"/>
  <c r="C50" i="47"/>
  <c r="C49" i="47"/>
  <c r="C47" i="47"/>
  <c r="C46" i="47"/>
  <c r="C45" i="47"/>
  <c r="C41" i="47"/>
  <c r="C40" i="47"/>
  <c r="C39" i="47"/>
  <c r="C38" i="47"/>
  <c r="B33" i="47"/>
  <c r="N94" i="101"/>
  <c r="K91" i="101"/>
  <c r="J91" i="101"/>
  <c r="I91" i="101"/>
  <c r="H91" i="101"/>
  <c r="N90" i="101"/>
  <c r="K89" i="101"/>
  <c r="J89" i="101"/>
  <c r="I89" i="101"/>
  <c r="H89" i="101"/>
  <c r="O88" i="101"/>
  <c r="N88" i="101"/>
  <c r="N87" i="101"/>
  <c r="O87" i="101" s="1"/>
  <c r="N86" i="101"/>
  <c r="O86" i="101" s="1"/>
  <c r="N85" i="101"/>
  <c r="K84" i="101"/>
  <c r="J84" i="101"/>
  <c r="I84" i="101"/>
  <c r="H84" i="101"/>
  <c r="N83" i="101"/>
  <c r="K82" i="101"/>
  <c r="J82" i="101"/>
  <c r="I82" i="101"/>
  <c r="H82" i="101"/>
  <c r="N81" i="101"/>
  <c r="O81" i="101" s="1"/>
  <c r="N80" i="101"/>
  <c r="O80" i="101" s="1"/>
  <c r="N79" i="101"/>
  <c r="O79" i="101" s="1"/>
  <c r="N78" i="101"/>
  <c r="O78" i="101" s="1"/>
  <c r="N77" i="101"/>
  <c r="O77" i="101" s="1"/>
  <c r="N76" i="101"/>
  <c r="O76" i="101" s="1"/>
  <c r="N75" i="101"/>
  <c r="O75" i="101" s="1"/>
  <c r="N74" i="101"/>
  <c r="O74" i="101" s="1"/>
  <c r="N73" i="101"/>
  <c r="K72" i="101"/>
  <c r="J72" i="101"/>
  <c r="I72" i="101"/>
  <c r="H72" i="101"/>
  <c r="O71" i="101"/>
  <c r="N71" i="101"/>
  <c r="O70" i="101"/>
  <c r="N70" i="101"/>
  <c r="O69" i="101"/>
  <c r="N69" i="101"/>
  <c r="O68" i="101"/>
  <c r="N68" i="101"/>
  <c r="O67" i="101"/>
  <c r="N67" i="101"/>
  <c r="O66" i="101"/>
  <c r="N66" i="101"/>
  <c r="O65" i="101"/>
  <c r="N65" i="101"/>
  <c r="O64" i="101"/>
  <c r="N64" i="101"/>
  <c r="O63" i="101"/>
  <c r="N63" i="101"/>
  <c r="O62" i="101"/>
  <c r="N62" i="101"/>
  <c r="O61" i="101"/>
  <c r="N61" i="101"/>
  <c r="O60" i="101"/>
  <c r="N60" i="101"/>
  <c r="O59" i="101"/>
  <c r="N59" i="101"/>
  <c r="O58" i="101"/>
  <c r="N58" i="101"/>
  <c r="O57" i="101"/>
  <c r="N57" i="101"/>
  <c r="O56" i="101"/>
  <c r="N56" i="101"/>
  <c r="O55" i="101"/>
  <c r="N55" i="101"/>
  <c r="O54" i="101"/>
  <c r="N54" i="101"/>
  <c r="O53" i="101"/>
  <c r="N53" i="101"/>
  <c r="O52" i="101"/>
  <c r="N52" i="101"/>
  <c r="O51" i="101"/>
  <c r="N51" i="101"/>
  <c r="O50" i="101"/>
  <c r="N50" i="101"/>
  <c r="O49" i="101"/>
  <c r="N49" i="101"/>
  <c r="O48" i="101"/>
  <c r="N48" i="101"/>
  <c r="O47" i="101"/>
  <c r="N47" i="101"/>
  <c r="O46" i="101"/>
  <c r="N46" i="101"/>
  <c r="O45" i="101"/>
  <c r="N45" i="101"/>
  <c r="O44" i="101"/>
  <c r="N44" i="101"/>
  <c r="O43" i="101"/>
  <c r="N43" i="101"/>
  <c r="O42" i="101"/>
  <c r="N42" i="101"/>
  <c r="O41" i="101"/>
  <c r="N41" i="101"/>
  <c r="O40" i="101"/>
  <c r="N40" i="101"/>
  <c r="O39" i="101"/>
  <c r="N39" i="101"/>
  <c r="O38" i="101"/>
  <c r="N38" i="101"/>
  <c r="O37" i="101"/>
  <c r="N37" i="101"/>
  <c r="O36" i="101"/>
  <c r="N36" i="101"/>
  <c r="O35" i="101"/>
  <c r="N35" i="101"/>
  <c r="O34" i="101"/>
  <c r="N34" i="101"/>
  <c r="O33" i="101"/>
  <c r="N33" i="101"/>
  <c r="O32" i="101"/>
  <c r="N32" i="101"/>
  <c r="O31" i="101"/>
  <c r="N31" i="101"/>
  <c r="O30" i="101"/>
  <c r="N30" i="101"/>
  <c r="O29" i="101"/>
  <c r="N29" i="101"/>
  <c r="O28" i="101"/>
  <c r="N28" i="101"/>
  <c r="O27" i="101"/>
  <c r="N27" i="101"/>
  <c r="O26" i="101"/>
  <c r="N26" i="101"/>
  <c r="O25" i="101"/>
  <c r="N25" i="101"/>
  <c r="O24" i="101"/>
  <c r="N24" i="101"/>
  <c r="O23" i="101"/>
  <c r="N23" i="101"/>
  <c r="O22" i="101"/>
  <c r="N22" i="101"/>
  <c r="O21" i="101"/>
  <c r="N21" i="101"/>
  <c r="O20" i="101"/>
  <c r="N20" i="101"/>
  <c r="O19" i="101"/>
  <c r="N19" i="101"/>
  <c r="O18" i="101"/>
  <c r="N18" i="101"/>
  <c r="N17" i="101"/>
  <c r="K16" i="101"/>
  <c r="K92" i="101" s="1"/>
  <c r="J16" i="101"/>
  <c r="J92" i="101" s="1"/>
  <c r="I16" i="101"/>
  <c r="I92" i="101" s="1"/>
  <c r="H16" i="101"/>
  <c r="H92" i="101" s="1"/>
  <c r="O15" i="101"/>
  <c r="N15" i="101"/>
  <c r="O14" i="101"/>
  <c r="N14" i="101"/>
  <c r="O13" i="101"/>
  <c r="N13" i="101"/>
  <c r="O12" i="101"/>
  <c r="N12" i="101"/>
  <c r="O11" i="101"/>
  <c r="N11" i="101"/>
  <c r="O10" i="101"/>
  <c r="N10" i="101"/>
  <c r="O9" i="101"/>
  <c r="N9" i="101"/>
  <c r="O8" i="101"/>
  <c r="N8" i="101"/>
  <c r="O7" i="101"/>
  <c r="N7" i="101"/>
  <c r="O6" i="101"/>
  <c r="N6" i="101"/>
  <c r="O5" i="101"/>
  <c r="N5" i="101"/>
  <c r="O4" i="101"/>
  <c r="N4" i="101"/>
  <c r="O3" i="101"/>
  <c r="N3" i="101"/>
  <c r="O2" i="101"/>
  <c r="N2" i="101"/>
  <c r="D57" i="44"/>
  <c r="D56" i="44"/>
  <c r="D55" i="44"/>
  <c r="D54" i="44"/>
  <c r="D52" i="44"/>
  <c r="D51" i="44"/>
  <c r="D50" i="44"/>
  <c r="D49" i="44"/>
  <c r="J49" i="44"/>
  <c r="D48" i="44"/>
  <c r="D47" i="44"/>
  <c r="D46" i="44"/>
  <c r="D45" i="44"/>
  <c r="D40" i="44"/>
  <c r="D39" i="44"/>
  <c r="D38" i="44"/>
  <c r="D37" i="44"/>
  <c r="D41" i="44"/>
  <c r="C57" i="44"/>
  <c r="C56" i="44"/>
  <c r="C55" i="44"/>
  <c r="C54" i="44"/>
  <c r="C52" i="44"/>
  <c r="C51" i="44"/>
  <c r="C50" i="44"/>
  <c r="C49" i="44"/>
  <c r="C48" i="44"/>
  <c r="C47" i="44"/>
  <c r="C46" i="44"/>
  <c r="C45" i="44"/>
  <c r="C41" i="44"/>
  <c r="C40" i="44"/>
  <c r="C39" i="44"/>
  <c r="C38" i="44"/>
  <c r="B33" i="44"/>
  <c r="N62" i="97"/>
  <c r="C37" i="44"/>
  <c r="C28" i="44"/>
  <c r="D24" i="44"/>
  <c r="C24" i="44"/>
  <c r="R7" i="97"/>
  <c r="U7" i="97"/>
  <c r="D23" i="44"/>
  <c r="C23" i="44"/>
  <c r="D22" i="44"/>
  <c r="C22" i="44"/>
  <c r="B38" i="97"/>
  <c r="B12" i="97"/>
  <c r="D15" i="44"/>
  <c r="C15" i="44"/>
  <c r="B15" i="44"/>
  <c r="D13" i="44"/>
  <c r="C13" i="44"/>
  <c r="B13" i="44"/>
  <c r="D6" i="44"/>
  <c r="C6" i="44"/>
  <c r="B6" i="44"/>
  <c r="D5" i="44"/>
  <c r="C5" i="44"/>
  <c r="B5" i="44"/>
  <c r="T40" i="97"/>
  <c r="T39" i="97"/>
  <c r="T38" i="97"/>
  <c r="S40" i="97"/>
  <c r="S39" i="97"/>
  <c r="S38" i="97"/>
  <c r="D57" i="42"/>
  <c r="D56" i="42"/>
  <c r="D55" i="42"/>
  <c r="D54" i="42"/>
  <c r="D52" i="42"/>
  <c r="D51" i="42"/>
  <c r="D50" i="42"/>
  <c r="D49" i="42"/>
  <c r="D48" i="42"/>
  <c r="D47" i="42"/>
  <c r="D46" i="42"/>
  <c r="D45" i="42"/>
  <c r="C57" i="42"/>
  <c r="C56" i="42"/>
  <c r="C55" i="42"/>
  <c r="C54" i="42"/>
  <c r="C52" i="42"/>
  <c r="C51" i="42"/>
  <c r="C50" i="42"/>
  <c r="C49" i="42"/>
  <c r="C48" i="42"/>
  <c r="C47" i="42"/>
  <c r="C46" i="42"/>
  <c r="C45" i="42"/>
  <c r="D40" i="42"/>
  <c r="D39" i="42"/>
  <c r="D38" i="42"/>
  <c r="D37" i="42"/>
  <c r="D41" i="42"/>
  <c r="C41" i="42"/>
  <c r="C40" i="42"/>
  <c r="C39" i="42"/>
  <c r="C38" i="42"/>
  <c r="C37" i="42"/>
  <c r="B33" i="42"/>
  <c r="N62" i="96"/>
  <c r="C28" i="42"/>
  <c r="D24" i="42"/>
  <c r="AC12" i="96"/>
  <c r="AC10" i="96"/>
  <c r="X10" i="96"/>
  <c r="D23" i="42"/>
  <c r="C23" i="42"/>
  <c r="D22" i="42"/>
  <c r="C22" i="42"/>
  <c r="B41" i="96"/>
  <c r="B16" i="96"/>
  <c r="D15" i="42"/>
  <c r="D13" i="42"/>
  <c r="D12" i="42"/>
  <c r="C12" i="42"/>
  <c r="B12" i="42"/>
  <c r="D8" i="42"/>
  <c r="C8" i="42"/>
  <c r="B8" i="42"/>
  <c r="D6" i="42"/>
  <c r="C6" i="42"/>
  <c r="B6" i="42"/>
  <c r="D5" i="42"/>
  <c r="C5" i="42"/>
  <c r="B5" i="42"/>
  <c r="U47" i="96"/>
  <c r="U46" i="96"/>
  <c r="U45" i="96"/>
  <c r="U44" i="96"/>
  <c r="U43" i="96"/>
  <c r="N143" i="105" l="1"/>
  <c r="D7" i="55"/>
  <c r="S124" i="105"/>
  <c r="D5" i="55" s="1"/>
  <c r="S123" i="105"/>
  <c r="D6" i="55" s="1"/>
  <c r="O2" i="106"/>
  <c r="N17" i="106"/>
  <c r="O149" i="106"/>
  <c r="N149" i="106"/>
  <c r="O145" i="106"/>
  <c r="N145" i="106"/>
  <c r="O139" i="106"/>
  <c r="N139" i="106"/>
  <c r="O129" i="106"/>
  <c r="N129" i="106"/>
  <c r="O96" i="106"/>
  <c r="N96" i="106"/>
  <c r="N21" i="105"/>
  <c r="D23" i="55" s="1"/>
  <c r="O21" i="105"/>
  <c r="O151" i="105"/>
  <c r="N151" i="105"/>
  <c r="D15" i="55" s="1"/>
  <c r="O146" i="105"/>
  <c r="N146" i="105"/>
  <c r="D8" i="55" s="1"/>
  <c r="O141" i="105"/>
  <c r="N141" i="105"/>
  <c r="O122" i="105"/>
  <c r="N122" i="105"/>
  <c r="D22" i="55" s="1"/>
  <c r="R120" i="103"/>
  <c r="T112" i="103"/>
  <c r="D12" i="52" s="1"/>
  <c r="R107" i="103"/>
  <c r="D6" i="52" s="1"/>
  <c r="C6" i="52"/>
  <c r="B6" i="52"/>
  <c r="N22" i="103"/>
  <c r="D23" i="52" s="1"/>
  <c r="O22" i="103"/>
  <c r="O125" i="103"/>
  <c r="N125" i="103"/>
  <c r="D8" i="52" s="1"/>
  <c r="O122" i="103"/>
  <c r="N122" i="103"/>
  <c r="O105" i="103"/>
  <c r="N105" i="103"/>
  <c r="D22" i="52" s="1"/>
  <c r="N16" i="101"/>
  <c r="O16" i="101"/>
  <c r="N72" i="101"/>
  <c r="O17" i="101"/>
  <c r="O72" i="101" s="1"/>
  <c r="N82" i="101"/>
  <c r="O73" i="101"/>
  <c r="O82" i="101" s="1"/>
  <c r="N84" i="101"/>
  <c r="O83" i="101"/>
  <c r="O84" i="101" s="1"/>
  <c r="N89" i="101"/>
  <c r="O85" i="101"/>
  <c r="O89" i="101" s="1"/>
  <c r="N91" i="101"/>
  <c r="O90" i="101"/>
  <c r="O91" i="101" s="1"/>
  <c r="K59" i="97"/>
  <c r="J59" i="97"/>
  <c r="I59" i="97"/>
  <c r="H59" i="97"/>
  <c r="K55" i="97"/>
  <c r="J55" i="97"/>
  <c r="I55" i="97"/>
  <c r="H55" i="97"/>
  <c r="K52" i="97"/>
  <c r="J52" i="97"/>
  <c r="I52" i="97"/>
  <c r="H52" i="97"/>
  <c r="K38" i="97"/>
  <c r="J38" i="97"/>
  <c r="I38" i="97"/>
  <c r="H38" i="97"/>
  <c r="K12" i="97"/>
  <c r="K60" i="97" s="1"/>
  <c r="J12" i="97"/>
  <c r="J60" i="97" s="1"/>
  <c r="I12" i="97"/>
  <c r="I60" i="97" s="1"/>
  <c r="H12" i="97"/>
  <c r="H60" i="97" s="1"/>
  <c r="N4" i="97"/>
  <c r="O4" i="97"/>
  <c r="N5" i="97"/>
  <c r="O5" i="97"/>
  <c r="N6" i="97"/>
  <c r="O6" i="97"/>
  <c r="N7" i="97"/>
  <c r="O7" i="97"/>
  <c r="N8" i="97"/>
  <c r="O8" i="97"/>
  <c r="N9" i="97"/>
  <c r="O9" i="97"/>
  <c r="N10" i="97"/>
  <c r="O10" i="97"/>
  <c r="N11" i="97"/>
  <c r="O11" i="97"/>
  <c r="N13" i="97"/>
  <c r="O13" i="97"/>
  <c r="N14" i="97"/>
  <c r="O14" i="97"/>
  <c r="N15" i="97"/>
  <c r="O15" i="97"/>
  <c r="N16" i="97"/>
  <c r="O16" i="97"/>
  <c r="N17" i="97"/>
  <c r="O17" i="97"/>
  <c r="N18" i="97"/>
  <c r="O18" i="97"/>
  <c r="N19" i="97"/>
  <c r="O19" i="97"/>
  <c r="N20" i="97"/>
  <c r="O20" i="97"/>
  <c r="N21" i="97"/>
  <c r="O21" i="97"/>
  <c r="N22" i="97"/>
  <c r="O22" i="97"/>
  <c r="N23" i="97"/>
  <c r="O23" i="97"/>
  <c r="N24" i="97"/>
  <c r="O24" i="97"/>
  <c r="N25" i="97"/>
  <c r="O25" i="97"/>
  <c r="N26" i="97"/>
  <c r="O26" i="97"/>
  <c r="N27" i="97"/>
  <c r="O27" i="97"/>
  <c r="N28" i="97"/>
  <c r="O28" i="97"/>
  <c r="N29" i="97"/>
  <c r="O29" i="97"/>
  <c r="N30" i="97"/>
  <c r="O30" i="97"/>
  <c r="N31" i="97"/>
  <c r="O31" i="97"/>
  <c r="N32" i="97"/>
  <c r="O32" i="97"/>
  <c r="N33" i="97"/>
  <c r="O33" i="97"/>
  <c r="N34" i="97"/>
  <c r="O34" i="97"/>
  <c r="N35" i="97"/>
  <c r="O35" i="97"/>
  <c r="N36" i="97"/>
  <c r="O36" i="97"/>
  <c r="N37" i="97"/>
  <c r="O37" i="97"/>
  <c r="N39" i="97"/>
  <c r="O39" i="97"/>
  <c r="N40" i="97"/>
  <c r="O40" i="97"/>
  <c r="N41" i="97"/>
  <c r="O41" i="97"/>
  <c r="N42" i="97"/>
  <c r="O42" i="97"/>
  <c r="N43" i="97"/>
  <c r="O43" i="97"/>
  <c r="N44" i="97"/>
  <c r="O44" i="97"/>
  <c r="N45" i="97"/>
  <c r="O45" i="97"/>
  <c r="N46" i="97"/>
  <c r="O46" i="97"/>
  <c r="N47" i="97"/>
  <c r="O47" i="97"/>
  <c r="N48" i="97"/>
  <c r="O48" i="97"/>
  <c r="N49" i="97"/>
  <c r="O49" i="97"/>
  <c r="N50" i="97"/>
  <c r="O50" i="97"/>
  <c r="N51" i="97"/>
  <c r="O51" i="97"/>
  <c r="N53" i="97"/>
  <c r="O53" i="97"/>
  <c r="N54" i="97"/>
  <c r="O54" i="97"/>
  <c r="N56" i="97"/>
  <c r="O56" i="97"/>
  <c r="N57" i="97"/>
  <c r="O57" i="97"/>
  <c r="N58" i="97"/>
  <c r="O58" i="97"/>
  <c r="O3" i="97"/>
  <c r="N3" i="97"/>
  <c r="Q49" i="96"/>
  <c r="Q43" i="96"/>
  <c r="K59" i="96"/>
  <c r="J59" i="96"/>
  <c r="I59" i="96"/>
  <c r="H59" i="96"/>
  <c r="K57" i="96"/>
  <c r="J57" i="96"/>
  <c r="I57" i="96"/>
  <c r="H57" i="96"/>
  <c r="K55" i="96"/>
  <c r="J55" i="96"/>
  <c r="I55" i="96"/>
  <c r="H55" i="96"/>
  <c r="K53" i="96"/>
  <c r="J53" i="96"/>
  <c r="I53" i="96"/>
  <c r="H53" i="96"/>
  <c r="K41" i="96"/>
  <c r="J41" i="96"/>
  <c r="I41" i="96"/>
  <c r="H41" i="96"/>
  <c r="K16" i="96"/>
  <c r="K60" i="96" s="1"/>
  <c r="J16" i="96"/>
  <c r="J60" i="96" s="1"/>
  <c r="I16" i="96"/>
  <c r="I60" i="96" s="1"/>
  <c r="H16" i="96"/>
  <c r="H60" i="96" s="1"/>
  <c r="N3" i="96"/>
  <c r="O3" i="96"/>
  <c r="N4" i="96"/>
  <c r="O4" i="96"/>
  <c r="N5" i="96"/>
  <c r="O5" i="96"/>
  <c r="N6" i="96"/>
  <c r="O6" i="96"/>
  <c r="N7" i="96"/>
  <c r="O7" i="96"/>
  <c r="N8" i="96"/>
  <c r="O8" i="96"/>
  <c r="N9" i="96"/>
  <c r="O9" i="96"/>
  <c r="N10" i="96"/>
  <c r="O10" i="96"/>
  <c r="N11" i="96"/>
  <c r="O11" i="96"/>
  <c r="N12" i="96"/>
  <c r="O12" i="96"/>
  <c r="N13" i="96"/>
  <c r="O13" i="96"/>
  <c r="N14" i="96"/>
  <c r="O14" i="96"/>
  <c r="N15" i="96"/>
  <c r="O15" i="96"/>
  <c r="N17" i="96"/>
  <c r="O17" i="96"/>
  <c r="N18" i="96"/>
  <c r="O18" i="96"/>
  <c r="N19" i="96"/>
  <c r="O19" i="96"/>
  <c r="N20" i="96"/>
  <c r="O20" i="96"/>
  <c r="N21" i="96"/>
  <c r="O21" i="96"/>
  <c r="N22" i="96"/>
  <c r="O22" i="96"/>
  <c r="N23" i="96"/>
  <c r="O23" i="96"/>
  <c r="N24" i="96"/>
  <c r="O24" i="96"/>
  <c r="N25" i="96"/>
  <c r="O25" i="96"/>
  <c r="N26" i="96"/>
  <c r="O26" i="96"/>
  <c r="N27" i="96"/>
  <c r="O27" i="96"/>
  <c r="N28" i="96"/>
  <c r="O28" i="96"/>
  <c r="N29" i="96"/>
  <c r="O29" i="96"/>
  <c r="N30" i="96"/>
  <c r="O30" i="96"/>
  <c r="N31" i="96"/>
  <c r="O31" i="96"/>
  <c r="N32" i="96"/>
  <c r="O32" i="96"/>
  <c r="N33" i="96"/>
  <c r="O33" i="96"/>
  <c r="N34" i="96"/>
  <c r="O34" i="96"/>
  <c r="N35" i="96"/>
  <c r="O35" i="96"/>
  <c r="N36" i="96"/>
  <c r="O36" i="96"/>
  <c r="N37" i="96"/>
  <c r="O37" i="96"/>
  <c r="N38" i="96"/>
  <c r="O38" i="96"/>
  <c r="N39" i="96"/>
  <c r="O39" i="96"/>
  <c r="N40" i="96"/>
  <c r="O40" i="96"/>
  <c r="N42" i="96"/>
  <c r="O42" i="96"/>
  <c r="N43" i="96"/>
  <c r="O43" i="96"/>
  <c r="N44" i="96"/>
  <c r="O44" i="96"/>
  <c r="N45" i="96"/>
  <c r="O45" i="96"/>
  <c r="N46" i="96"/>
  <c r="O46" i="96"/>
  <c r="N47" i="96"/>
  <c r="O47" i="96"/>
  <c r="N48" i="96"/>
  <c r="O48" i="96"/>
  <c r="N49" i="96"/>
  <c r="O49" i="96"/>
  <c r="N50" i="96"/>
  <c r="O50" i="96"/>
  <c r="N51" i="96"/>
  <c r="O51" i="96"/>
  <c r="N52" i="96"/>
  <c r="O52" i="96"/>
  <c r="N54" i="96"/>
  <c r="N55" i="96" s="1"/>
  <c r="O54" i="96"/>
  <c r="O55" i="96" s="1"/>
  <c r="N56" i="96"/>
  <c r="N57" i="96" s="1"/>
  <c r="O56" i="96"/>
  <c r="O57" i="96" s="1"/>
  <c r="N58" i="96"/>
  <c r="N59" i="96" s="1"/>
  <c r="O58" i="96"/>
  <c r="O59" i="96" s="1"/>
  <c r="O2" i="96"/>
  <c r="N2" i="96"/>
  <c r="E22" i="65"/>
  <c r="N150" i="106" l="1"/>
  <c r="O17" i="106"/>
  <c r="O150" i="106" s="1"/>
  <c r="O152" i="105"/>
  <c r="N152" i="105"/>
  <c r="O128" i="103"/>
  <c r="N128" i="103"/>
  <c r="N130" i="103" s="1"/>
  <c r="O92" i="101"/>
  <c r="N92" i="101"/>
  <c r="N12" i="97"/>
  <c r="O12" i="97"/>
  <c r="O59" i="97"/>
  <c r="N59" i="97"/>
  <c r="O55" i="97"/>
  <c r="N55" i="97"/>
  <c r="O52" i="97"/>
  <c r="N52" i="97"/>
  <c r="O38" i="97"/>
  <c r="N38" i="97"/>
  <c r="N16" i="96"/>
  <c r="O16" i="96"/>
  <c r="O53" i="96"/>
  <c r="N53" i="96"/>
  <c r="O41" i="96"/>
  <c r="N41" i="96"/>
  <c r="D57" i="39"/>
  <c r="D56" i="39"/>
  <c r="D54" i="39"/>
  <c r="D52" i="39"/>
  <c r="D51" i="39"/>
  <c r="D50" i="39"/>
  <c r="D49" i="39"/>
  <c r="D47" i="39"/>
  <c r="D46" i="39"/>
  <c r="D45" i="39"/>
  <c r="D40" i="39"/>
  <c r="D39" i="39"/>
  <c r="D38" i="39"/>
  <c r="D37" i="39"/>
  <c r="D41" i="39"/>
  <c r="C57" i="39"/>
  <c r="C56" i="39"/>
  <c r="C54" i="39"/>
  <c r="C52" i="39"/>
  <c r="C51" i="39"/>
  <c r="C50" i="39"/>
  <c r="C49" i="39"/>
  <c r="C47" i="39"/>
  <c r="C46" i="39"/>
  <c r="C45" i="39"/>
  <c r="C41" i="39"/>
  <c r="C40" i="39"/>
  <c r="C39" i="39"/>
  <c r="C38" i="39"/>
  <c r="C37" i="39"/>
  <c r="B33" i="39"/>
  <c r="D24" i="39"/>
  <c r="Y8" i="94"/>
  <c r="Z5" i="94"/>
  <c r="Z6" i="94"/>
  <c r="Z7" i="94"/>
  <c r="Z4" i="94"/>
  <c r="Y5" i="94"/>
  <c r="Y6" i="94"/>
  <c r="Y7" i="94"/>
  <c r="Y4" i="94"/>
  <c r="B15" i="94"/>
  <c r="C23" i="39" s="1"/>
  <c r="B52" i="94"/>
  <c r="C22" i="39" s="1"/>
  <c r="K61" i="94"/>
  <c r="J61" i="94"/>
  <c r="I61" i="94"/>
  <c r="H61" i="94"/>
  <c r="K59" i="94"/>
  <c r="J59" i="94"/>
  <c r="I59" i="94"/>
  <c r="H59" i="94"/>
  <c r="K54" i="94"/>
  <c r="J54" i="94"/>
  <c r="I54" i="94"/>
  <c r="H54" i="94"/>
  <c r="K52" i="94"/>
  <c r="J52" i="94"/>
  <c r="I52" i="94"/>
  <c r="H52" i="94"/>
  <c r="K15" i="94"/>
  <c r="K62" i="94" s="1"/>
  <c r="J15" i="94"/>
  <c r="J62" i="94" s="1"/>
  <c r="I15" i="94"/>
  <c r="I62" i="94" s="1"/>
  <c r="H15" i="94"/>
  <c r="H62" i="94" s="1"/>
  <c r="N4" i="94"/>
  <c r="O4" i="94"/>
  <c r="N5" i="94"/>
  <c r="O5" i="94"/>
  <c r="N6" i="94"/>
  <c r="O6" i="94"/>
  <c r="N7" i="94"/>
  <c r="O7" i="94"/>
  <c r="N8" i="94"/>
  <c r="O8" i="94"/>
  <c r="N9" i="94"/>
  <c r="O9" i="94"/>
  <c r="N10" i="94"/>
  <c r="O10" i="94"/>
  <c r="N11" i="94"/>
  <c r="O11" i="94"/>
  <c r="N12" i="94"/>
  <c r="O12" i="94"/>
  <c r="N13" i="94"/>
  <c r="O13" i="94"/>
  <c r="N14" i="94"/>
  <c r="O14" i="94"/>
  <c r="N16" i="94"/>
  <c r="O16" i="94"/>
  <c r="N17" i="94"/>
  <c r="O17" i="94"/>
  <c r="N18" i="94"/>
  <c r="O18" i="94"/>
  <c r="N19" i="94"/>
  <c r="O19" i="94"/>
  <c r="N20" i="94"/>
  <c r="O20" i="94"/>
  <c r="N21" i="94"/>
  <c r="O21" i="94"/>
  <c r="N22" i="94"/>
  <c r="O22" i="94"/>
  <c r="N23" i="94"/>
  <c r="O23" i="94"/>
  <c r="N24" i="94"/>
  <c r="O24" i="94"/>
  <c r="N25" i="94"/>
  <c r="O25" i="94"/>
  <c r="N26" i="94"/>
  <c r="O26" i="94"/>
  <c r="N27" i="94"/>
  <c r="O27" i="94"/>
  <c r="N28" i="94"/>
  <c r="O28" i="94"/>
  <c r="N29" i="94"/>
  <c r="O29" i="94"/>
  <c r="N30" i="94"/>
  <c r="O30" i="94"/>
  <c r="N31" i="94"/>
  <c r="O31" i="94"/>
  <c r="N32" i="94"/>
  <c r="O32" i="94"/>
  <c r="N33" i="94"/>
  <c r="O33" i="94"/>
  <c r="N34" i="94"/>
  <c r="O34" i="94"/>
  <c r="N35" i="94"/>
  <c r="O35" i="94"/>
  <c r="N36" i="94"/>
  <c r="O36" i="94"/>
  <c r="N37" i="94"/>
  <c r="O37" i="94"/>
  <c r="N38" i="94"/>
  <c r="O38" i="94"/>
  <c r="N39" i="94"/>
  <c r="O39" i="94"/>
  <c r="N40" i="94"/>
  <c r="O40" i="94"/>
  <c r="N41" i="94"/>
  <c r="O41" i="94"/>
  <c r="N42" i="94"/>
  <c r="O42" i="94"/>
  <c r="N43" i="94"/>
  <c r="O43" i="94"/>
  <c r="N44" i="94"/>
  <c r="O44" i="94"/>
  <c r="N45" i="94"/>
  <c r="O45" i="94"/>
  <c r="N46" i="94"/>
  <c r="O46" i="94"/>
  <c r="N47" i="94"/>
  <c r="O47" i="94"/>
  <c r="N48" i="94"/>
  <c r="O48" i="94"/>
  <c r="N49" i="94"/>
  <c r="O49" i="94"/>
  <c r="N50" i="94"/>
  <c r="O50" i="94"/>
  <c r="N51" i="94"/>
  <c r="O51" i="94"/>
  <c r="N53" i="94"/>
  <c r="N54" i="94" s="1"/>
  <c r="D6" i="39" s="1"/>
  <c r="O53" i="94"/>
  <c r="O54" i="94" s="1"/>
  <c r="N55" i="94"/>
  <c r="O55" i="94"/>
  <c r="N56" i="94"/>
  <c r="O56" i="94"/>
  <c r="N57" i="94"/>
  <c r="O57" i="94"/>
  <c r="N58" i="94"/>
  <c r="O58" i="94"/>
  <c r="N60" i="94"/>
  <c r="N61" i="94" s="1"/>
  <c r="O60" i="94"/>
  <c r="O61" i="94" s="1"/>
  <c r="O3" i="94"/>
  <c r="N3" i="94"/>
  <c r="O60" i="97" l="1"/>
  <c r="N60" i="97"/>
  <c r="O60" i="96"/>
  <c r="N60" i="96"/>
  <c r="N15" i="94"/>
  <c r="D23" i="39" s="1"/>
  <c r="O15" i="94"/>
  <c r="O59" i="94"/>
  <c r="N59" i="94"/>
  <c r="D13" i="39" s="1"/>
  <c r="O52" i="94"/>
  <c r="N52" i="94"/>
  <c r="D22" i="39" s="1"/>
  <c r="D57" i="34"/>
  <c r="D56" i="34"/>
  <c r="D55" i="34"/>
  <c r="D54" i="34"/>
  <c r="D52" i="34"/>
  <c r="D51" i="34"/>
  <c r="D49" i="34"/>
  <c r="D47" i="34"/>
  <c r="D46" i="34"/>
  <c r="D45" i="34"/>
  <c r="D40" i="34"/>
  <c r="D39" i="34"/>
  <c r="D38" i="34"/>
  <c r="D37" i="34"/>
  <c r="D41" i="34"/>
  <c r="C57" i="34"/>
  <c r="C56" i="34"/>
  <c r="C55" i="34"/>
  <c r="C54" i="34"/>
  <c r="C52" i="34"/>
  <c r="C51" i="34"/>
  <c r="C49" i="34"/>
  <c r="C47" i="34"/>
  <c r="C46" i="34"/>
  <c r="C45" i="34"/>
  <c r="C41" i="34"/>
  <c r="C40" i="34"/>
  <c r="C39" i="34"/>
  <c r="C38" i="34"/>
  <c r="C37" i="34"/>
  <c r="B33" i="34"/>
  <c r="D24" i="34"/>
  <c r="Y10" i="92"/>
  <c r="D23" i="34"/>
  <c r="C23" i="34"/>
  <c r="D22" i="34"/>
  <c r="C22" i="34"/>
  <c r="D13" i="34"/>
  <c r="C13" i="34"/>
  <c r="B13" i="34"/>
  <c r="D52" i="92"/>
  <c r="D6" i="34"/>
  <c r="C6" i="34"/>
  <c r="B6" i="34"/>
  <c r="D5" i="34"/>
  <c r="C5" i="34"/>
  <c r="B5" i="34"/>
  <c r="R44" i="92"/>
  <c r="R43" i="92"/>
  <c r="D42" i="92"/>
  <c r="C14" i="92"/>
  <c r="N55" i="92"/>
  <c r="K52" i="92"/>
  <c r="J52" i="92"/>
  <c r="I52" i="92"/>
  <c r="H52" i="92"/>
  <c r="K49" i="92"/>
  <c r="J49" i="92"/>
  <c r="I49" i="92"/>
  <c r="H49" i="92"/>
  <c r="K42" i="92"/>
  <c r="J42" i="92"/>
  <c r="I42" i="92"/>
  <c r="H42" i="92"/>
  <c r="K14" i="92"/>
  <c r="K53" i="92" s="1"/>
  <c r="J14" i="92"/>
  <c r="J53" i="92" s="1"/>
  <c r="I14" i="92"/>
  <c r="I53" i="92" s="1"/>
  <c r="H14" i="92"/>
  <c r="H53" i="92" s="1"/>
  <c r="N4" i="92"/>
  <c r="O4" i="92"/>
  <c r="N5" i="92"/>
  <c r="O5" i="92"/>
  <c r="N6" i="92"/>
  <c r="O6" i="92"/>
  <c r="N7" i="92"/>
  <c r="O7" i="92"/>
  <c r="N8" i="92"/>
  <c r="O8" i="92"/>
  <c r="N9" i="92"/>
  <c r="O9" i="92"/>
  <c r="N10" i="92"/>
  <c r="O10" i="92"/>
  <c r="N11" i="92"/>
  <c r="O11" i="92"/>
  <c r="N12" i="92"/>
  <c r="O12" i="92"/>
  <c r="N13" i="92"/>
  <c r="O13" i="92"/>
  <c r="N15" i="92"/>
  <c r="O15" i="92"/>
  <c r="N16" i="92"/>
  <c r="O16" i="92"/>
  <c r="N17" i="92"/>
  <c r="O17" i="92"/>
  <c r="N18" i="92"/>
  <c r="O18" i="92"/>
  <c r="N19" i="92"/>
  <c r="O19" i="92"/>
  <c r="N20" i="92"/>
  <c r="O20" i="92"/>
  <c r="N21" i="92"/>
  <c r="O21" i="92"/>
  <c r="N22" i="92"/>
  <c r="O22" i="92"/>
  <c r="N23" i="92"/>
  <c r="O23" i="92"/>
  <c r="N24" i="92"/>
  <c r="O24" i="92"/>
  <c r="N25" i="92"/>
  <c r="O25" i="92"/>
  <c r="N26" i="92"/>
  <c r="O26" i="92"/>
  <c r="N27" i="92"/>
  <c r="O27" i="92"/>
  <c r="N28" i="92"/>
  <c r="O28" i="92"/>
  <c r="N29" i="92"/>
  <c r="O29" i="92"/>
  <c r="N30" i="92"/>
  <c r="O30" i="92"/>
  <c r="N31" i="92"/>
  <c r="O31" i="92"/>
  <c r="N32" i="92"/>
  <c r="O32" i="92"/>
  <c r="N33" i="92"/>
  <c r="O33" i="92"/>
  <c r="N34" i="92"/>
  <c r="O34" i="92"/>
  <c r="N35" i="92"/>
  <c r="O35" i="92"/>
  <c r="N36" i="92"/>
  <c r="O36" i="92"/>
  <c r="N37" i="92"/>
  <c r="O37" i="92"/>
  <c r="N38" i="92"/>
  <c r="O38" i="92"/>
  <c r="N39" i="92"/>
  <c r="O39" i="92"/>
  <c r="N40" i="92"/>
  <c r="O40" i="92"/>
  <c r="N41" i="92"/>
  <c r="O41" i="92"/>
  <c r="N43" i="92"/>
  <c r="O43" i="92"/>
  <c r="N44" i="92"/>
  <c r="O44" i="92"/>
  <c r="N45" i="92"/>
  <c r="O45" i="92"/>
  <c r="N46" i="92"/>
  <c r="O46" i="92"/>
  <c r="N47" i="92"/>
  <c r="O47" i="92"/>
  <c r="N48" i="92"/>
  <c r="O48" i="92"/>
  <c r="N50" i="92"/>
  <c r="O50" i="92"/>
  <c r="N51" i="92"/>
  <c r="O51" i="92"/>
  <c r="O3" i="92"/>
  <c r="N3" i="92"/>
  <c r="B33" i="31"/>
  <c r="N91" i="90"/>
  <c r="D57" i="31"/>
  <c r="D56" i="31"/>
  <c r="D55" i="31"/>
  <c r="D54" i="31"/>
  <c r="D52" i="31"/>
  <c r="D51" i="31"/>
  <c r="D50" i="31"/>
  <c r="D49" i="31"/>
  <c r="D48" i="31"/>
  <c r="D47" i="31"/>
  <c r="D46" i="31"/>
  <c r="D45" i="31"/>
  <c r="C57" i="31"/>
  <c r="C56" i="31"/>
  <c r="C55" i="31"/>
  <c r="C54" i="31"/>
  <c r="C52" i="31"/>
  <c r="C51" i="31"/>
  <c r="C50" i="31"/>
  <c r="C49" i="31"/>
  <c r="C48" i="31"/>
  <c r="C47" i="31"/>
  <c r="C46" i="31"/>
  <c r="C45" i="31"/>
  <c r="D40" i="31"/>
  <c r="D39" i="31"/>
  <c r="D38" i="31"/>
  <c r="D37" i="31"/>
  <c r="D41" i="31"/>
  <c r="C41" i="31"/>
  <c r="C40" i="31"/>
  <c r="C39" i="31"/>
  <c r="C38" i="31"/>
  <c r="C37" i="31"/>
  <c r="D24" i="31"/>
  <c r="Y11" i="90"/>
  <c r="Y10" i="90"/>
  <c r="X10" i="90"/>
  <c r="B74" i="90"/>
  <c r="C22" i="31" s="1"/>
  <c r="B19" i="90"/>
  <c r="C23" i="31" s="1"/>
  <c r="C10" i="31"/>
  <c r="B10" i="31"/>
  <c r="C6" i="31"/>
  <c r="B6" i="31"/>
  <c r="B88" i="90"/>
  <c r="K88" i="90"/>
  <c r="J88" i="90"/>
  <c r="I88" i="90"/>
  <c r="H88" i="90"/>
  <c r="K84" i="90"/>
  <c r="J84" i="90"/>
  <c r="I84" i="90"/>
  <c r="H84" i="90"/>
  <c r="K82" i="90"/>
  <c r="J82" i="90"/>
  <c r="I82" i="90"/>
  <c r="H82" i="90"/>
  <c r="K74" i="90"/>
  <c r="J74" i="90"/>
  <c r="I74" i="90"/>
  <c r="H74" i="90"/>
  <c r="K19" i="90"/>
  <c r="K89" i="90" s="1"/>
  <c r="J19" i="90"/>
  <c r="J89" i="90" s="1"/>
  <c r="I19" i="90"/>
  <c r="I89" i="90" s="1"/>
  <c r="H19" i="90"/>
  <c r="H89" i="90" s="1"/>
  <c r="N4" i="90"/>
  <c r="O4" i="90"/>
  <c r="N5" i="90"/>
  <c r="O5" i="90"/>
  <c r="N6" i="90"/>
  <c r="O6" i="90"/>
  <c r="N7" i="90"/>
  <c r="O7" i="90"/>
  <c r="N8" i="90"/>
  <c r="O8" i="90"/>
  <c r="N9" i="90"/>
  <c r="O9" i="90"/>
  <c r="N10" i="90"/>
  <c r="O10" i="90"/>
  <c r="N11" i="90"/>
  <c r="O11" i="90"/>
  <c r="N12" i="90"/>
  <c r="O12" i="90"/>
  <c r="N13" i="90"/>
  <c r="O13" i="90"/>
  <c r="N14" i="90"/>
  <c r="O14" i="90"/>
  <c r="N15" i="90"/>
  <c r="O15" i="90"/>
  <c r="N16" i="90"/>
  <c r="O16" i="90"/>
  <c r="N17" i="90"/>
  <c r="O17" i="90"/>
  <c r="N18" i="90"/>
  <c r="O18" i="90"/>
  <c r="N20" i="90"/>
  <c r="O20" i="90"/>
  <c r="N21" i="90"/>
  <c r="O21" i="90"/>
  <c r="N22" i="90"/>
  <c r="O22" i="90"/>
  <c r="N23" i="90"/>
  <c r="O23" i="90"/>
  <c r="N24" i="90"/>
  <c r="O24" i="90"/>
  <c r="N25" i="90"/>
  <c r="O25" i="90"/>
  <c r="N26" i="90"/>
  <c r="O26" i="90"/>
  <c r="N27" i="90"/>
  <c r="O27" i="90"/>
  <c r="N28" i="90"/>
  <c r="O28" i="90"/>
  <c r="N29" i="90"/>
  <c r="O29" i="90"/>
  <c r="N30" i="90"/>
  <c r="O30" i="90"/>
  <c r="N31" i="90"/>
  <c r="O31" i="90"/>
  <c r="N32" i="90"/>
  <c r="O32" i="90"/>
  <c r="N33" i="90"/>
  <c r="O33" i="90"/>
  <c r="N34" i="90"/>
  <c r="O34" i="90"/>
  <c r="N35" i="90"/>
  <c r="O35" i="90"/>
  <c r="N36" i="90"/>
  <c r="O36" i="90"/>
  <c r="N37" i="90"/>
  <c r="O37" i="90"/>
  <c r="N38" i="90"/>
  <c r="O38" i="90"/>
  <c r="N39" i="90"/>
  <c r="O39" i="90"/>
  <c r="N40" i="90"/>
  <c r="O40" i="90"/>
  <c r="N41" i="90"/>
  <c r="O41" i="90"/>
  <c r="N42" i="90"/>
  <c r="O42" i="90"/>
  <c r="N43" i="90"/>
  <c r="O43" i="90"/>
  <c r="N44" i="90"/>
  <c r="O44" i="90"/>
  <c r="N45" i="90"/>
  <c r="O45" i="90"/>
  <c r="N46" i="90"/>
  <c r="O46" i="90"/>
  <c r="N47" i="90"/>
  <c r="O47" i="90"/>
  <c r="N48" i="90"/>
  <c r="O48" i="90"/>
  <c r="N49" i="90"/>
  <c r="O49" i="90"/>
  <c r="N50" i="90"/>
  <c r="O50" i="90"/>
  <c r="N51" i="90"/>
  <c r="O51" i="90"/>
  <c r="N52" i="90"/>
  <c r="O52" i="90"/>
  <c r="N53" i="90"/>
  <c r="O53" i="90"/>
  <c r="N54" i="90"/>
  <c r="O54" i="90"/>
  <c r="N55" i="90"/>
  <c r="O55" i="90"/>
  <c r="N56" i="90"/>
  <c r="O56" i="90"/>
  <c r="N57" i="90"/>
  <c r="O57" i="90"/>
  <c r="N58" i="90"/>
  <c r="O58" i="90"/>
  <c r="N59" i="90"/>
  <c r="O59" i="90"/>
  <c r="N60" i="90"/>
  <c r="O60" i="90"/>
  <c r="N61" i="90"/>
  <c r="O61" i="90"/>
  <c r="N62" i="90"/>
  <c r="O62" i="90"/>
  <c r="N63" i="90"/>
  <c r="O63" i="90"/>
  <c r="N64" i="90"/>
  <c r="O64" i="90"/>
  <c r="N65" i="90"/>
  <c r="O65" i="90"/>
  <c r="N66" i="90"/>
  <c r="O66" i="90"/>
  <c r="N67" i="90"/>
  <c r="O67" i="90"/>
  <c r="N68" i="90"/>
  <c r="O68" i="90"/>
  <c r="N69" i="90"/>
  <c r="O69" i="90"/>
  <c r="N70" i="90"/>
  <c r="O70" i="90"/>
  <c r="N71" i="90"/>
  <c r="O71" i="90"/>
  <c r="N72" i="90"/>
  <c r="O72" i="90"/>
  <c r="N73" i="90"/>
  <c r="O73" i="90"/>
  <c r="N75" i="90"/>
  <c r="O75" i="90"/>
  <c r="N76" i="90"/>
  <c r="O76" i="90"/>
  <c r="N77" i="90"/>
  <c r="O77" i="90"/>
  <c r="N78" i="90"/>
  <c r="O78" i="90"/>
  <c r="N79" i="90"/>
  <c r="O79" i="90"/>
  <c r="N80" i="90"/>
  <c r="O80" i="90"/>
  <c r="N81" i="90"/>
  <c r="S76" i="90" s="1"/>
  <c r="D10" i="31" s="1"/>
  <c r="O81" i="90"/>
  <c r="N83" i="90"/>
  <c r="O83" i="90"/>
  <c r="O84" i="90" s="1"/>
  <c r="N85" i="90"/>
  <c r="O85" i="90"/>
  <c r="N86" i="90"/>
  <c r="O86" i="90"/>
  <c r="N87" i="90"/>
  <c r="O87" i="90"/>
  <c r="O3" i="90"/>
  <c r="N3" i="90"/>
  <c r="B11" i="65"/>
  <c r="C22" i="65" a="1"/>
  <c r="C22" i="65"/>
  <c r="C23" i="65"/>
  <c r="O62" i="94" l="1"/>
  <c r="N62" i="94"/>
  <c r="N64" i="94" s="1"/>
  <c r="N14" i="92"/>
  <c r="O14" i="92"/>
  <c r="O52" i="92"/>
  <c r="N52" i="92"/>
  <c r="O49" i="92"/>
  <c r="N49" i="92"/>
  <c r="O42" i="92"/>
  <c r="N42" i="92"/>
  <c r="N84" i="90"/>
  <c r="D13" i="31"/>
  <c r="S75" i="90"/>
  <c r="D6" i="31" s="1"/>
  <c r="N19" i="90"/>
  <c r="D23" i="31" s="1"/>
  <c r="O19" i="90"/>
  <c r="O88" i="90"/>
  <c r="N88" i="90"/>
  <c r="D15" i="31" s="1"/>
  <c r="O82" i="90"/>
  <c r="N82" i="90"/>
  <c r="O74" i="90"/>
  <c r="N74" i="90"/>
  <c r="D22" i="31" s="1"/>
  <c r="D57" i="28"/>
  <c r="D56" i="28"/>
  <c r="D55" i="28"/>
  <c r="D54" i="28"/>
  <c r="D52" i="28"/>
  <c r="D51" i="28"/>
  <c r="D50" i="28"/>
  <c r="D49" i="28"/>
  <c r="D47" i="28"/>
  <c r="D46" i="28"/>
  <c r="D45" i="28"/>
  <c r="C57" i="28"/>
  <c r="C56" i="28"/>
  <c r="C55" i="28"/>
  <c r="C54" i="28"/>
  <c r="C52" i="28"/>
  <c r="C51" i="28"/>
  <c r="C50" i="28"/>
  <c r="C49" i="28"/>
  <c r="C47" i="28"/>
  <c r="C46" i="28"/>
  <c r="C45" i="28"/>
  <c r="B33" i="28"/>
  <c r="N148" i="88"/>
  <c r="D40" i="28"/>
  <c r="C40" i="28"/>
  <c r="D39" i="28"/>
  <c r="C39" i="28"/>
  <c r="D38" i="28"/>
  <c r="C38" i="28"/>
  <c r="D37" i="28"/>
  <c r="D41" i="28"/>
  <c r="C41" i="28"/>
  <c r="C37" i="28"/>
  <c r="C28" i="28"/>
  <c r="D24" i="28" a="1"/>
  <c r="D24" i="28"/>
  <c r="C24" i="28"/>
  <c r="D23" i="28"/>
  <c r="C23" i="28"/>
  <c r="D22" i="28"/>
  <c r="C22" i="28"/>
  <c r="B113" i="88"/>
  <c r="B31" i="88"/>
  <c r="D15" i="28"/>
  <c r="C15" i="28"/>
  <c r="B15" i="28"/>
  <c r="D13" i="28"/>
  <c r="C13" i="28"/>
  <c r="B13" i="28"/>
  <c r="D9" i="28"/>
  <c r="C9" i="28"/>
  <c r="B9" i="28"/>
  <c r="D7" i="28"/>
  <c r="C7" i="28"/>
  <c r="B7" i="28"/>
  <c r="S116" i="88"/>
  <c r="S115" i="88"/>
  <c r="D6" i="28"/>
  <c r="C6" i="28"/>
  <c r="B6" i="28"/>
  <c r="Q130" i="88"/>
  <c r="K145" i="88"/>
  <c r="J145" i="88"/>
  <c r="I145" i="88"/>
  <c r="H145" i="88"/>
  <c r="K140" i="88"/>
  <c r="J140" i="88"/>
  <c r="I140" i="88"/>
  <c r="H140" i="88"/>
  <c r="K137" i="88"/>
  <c r="J137" i="88"/>
  <c r="I137" i="88"/>
  <c r="H137" i="88"/>
  <c r="K132" i="88"/>
  <c r="J132" i="88"/>
  <c r="I132" i="88"/>
  <c r="H132" i="88"/>
  <c r="K130" i="88"/>
  <c r="J130" i="88"/>
  <c r="I130" i="88"/>
  <c r="H130" i="88"/>
  <c r="K113" i="88"/>
  <c r="J113" i="88"/>
  <c r="I113" i="88"/>
  <c r="H113" i="88"/>
  <c r="K31" i="88"/>
  <c r="K146" i="88" s="1"/>
  <c r="J31" i="88"/>
  <c r="J146" i="88" s="1"/>
  <c r="I31" i="88"/>
  <c r="I146" i="88" s="1"/>
  <c r="H31" i="88"/>
  <c r="H146" i="88" s="1"/>
  <c r="N3" i="88"/>
  <c r="O3" i="88"/>
  <c r="N4" i="88"/>
  <c r="O4" i="88"/>
  <c r="N5" i="88"/>
  <c r="O5" i="88"/>
  <c r="N6" i="88"/>
  <c r="O6" i="88"/>
  <c r="N7" i="88"/>
  <c r="O7" i="88"/>
  <c r="N8" i="88"/>
  <c r="O8" i="88"/>
  <c r="N9" i="88"/>
  <c r="O9" i="88"/>
  <c r="N10" i="88"/>
  <c r="O10" i="88"/>
  <c r="N11" i="88"/>
  <c r="O11" i="88"/>
  <c r="N12" i="88"/>
  <c r="O12" i="88"/>
  <c r="N13" i="88"/>
  <c r="O13" i="88"/>
  <c r="N14" i="88"/>
  <c r="O14" i="88"/>
  <c r="N15" i="88"/>
  <c r="O15" i="88"/>
  <c r="N16" i="88"/>
  <c r="O16" i="88"/>
  <c r="N17" i="88"/>
  <c r="O17" i="88"/>
  <c r="N18" i="88"/>
  <c r="O18" i="88"/>
  <c r="N19" i="88"/>
  <c r="O19" i="88"/>
  <c r="N20" i="88"/>
  <c r="O20" i="88"/>
  <c r="N21" i="88"/>
  <c r="O21" i="88"/>
  <c r="N22" i="88"/>
  <c r="O22" i="88"/>
  <c r="N23" i="88"/>
  <c r="O23" i="88"/>
  <c r="N24" i="88"/>
  <c r="O24" i="88"/>
  <c r="N25" i="88"/>
  <c r="O25" i="88"/>
  <c r="N26" i="88"/>
  <c r="O26" i="88"/>
  <c r="N27" i="88"/>
  <c r="O27" i="88"/>
  <c r="N28" i="88"/>
  <c r="O28" i="88"/>
  <c r="N29" i="88"/>
  <c r="O29" i="88"/>
  <c r="N30" i="88"/>
  <c r="O30" i="88"/>
  <c r="N32" i="88"/>
  <c r="O32" i="88"/>
  <c r="N33" i="88"/>
  <c r="O33" i="88"/>
  <c r="N34" i="88"/>
  <c r="O34" i="88"/>
  <c r="N35" i="88"/>
  <c r="O35" i="88"/>
  <c r="N36" i="88"/>
  <c r="O36" i="88"/>
  <c r="N37" i="88"/>
  <c r="O37" i="88"/>
  <c r="N38" i="88"/>
  <c r="O38" i="88"/>
  <c r="N39" i="88"/>
  <c r="O39" i="88"/>
  <c r="N40" i="88"/>
  <c r="O40" i="88"/>
  <c r="N41" i="88"/>
  <c r="O41" i="88"/>
  <c r="N42" i="88"/>
  <c r="O42" i="88"/>
  <c r="N43" i="88"/>
  <c r="O43" i="88"/>
  <c r="N44" i="88"/>
  <c r="O44" i="88"/>
  <c r="N45" i="88"/>
  <c r="O45" i="88"/>
  <c r="N46" i="88"/>
  <c r="O46" i="88"/>
  <c r="N47" i="88"/>
  <c r="O47" i="88"/>
  <c r="N48" i="88"/>
  <c r="O48" i="88"/>
  <c r="N49" i="88"/>
  <c r="O49" i="88"/>
  <c r="N50" i="88"/>
  <c r="O50" i="88"/>
  <c r="N51" i="88"/>
  <c r="O51" i="88"/>
  <c r="N52" i="88"/>
  <c r="O52" i="88"/>
  <c r="N53" i="88"/>
  <c r="O53" i="88"/>
  <c r="N54" i="88"/>
  <c r="O54" i="88"/>
  <c r="N55" i="88"/>
  <c r="O55" i="88"/>
  <c r="N56" i="88"/>
  <c r="O56" i="88"/>
  <c r="N57" i="88"/>
  <c r="O57" i="88"/>
  <c r="N58" i="88"/>
  <c r="O58" i="88"/>
  <c r="N59" i="88"/>
  <c r="O59" i="88"/>
  <c r="N60" i="88"/>
  <c r="O60" i="88"/>
  <c r="N61" i="88"/>
  <c r="O61" i="88"/>
  <c r="N62" i="88"/>
  <c r="O62" i="88"/>
  <c r="N63" i="88"/>
  <c r="O63" i="88"/>
  <c r="N64" i="88"/>
  <c r="O64" i="88"/>
  <c r="N65" i="88"/>
  <c r="O65" i="88"/>
  <c r="N66" i="88"/>
  <c r="O66" i="88"/>
  <c r="N67" i="88"/>
  <c r="O67" i="88"/>
  <c r="N68" i="88"/>
  <c r="O68" i="88"/>
  <c r="N69" i="88"/>
  <c r="O69" i="88"/>
  <c r="N70" i="88"/>
  <c r="O70" i="88"/>
  <c r="N71" i="88"/>
  <c r="O71" i="88"/>
  <c r="N72" i="88"/>
  <c r="O72" i="88"/>
  <c r="N73" i="88"/>
  <c r="O73" i="88"/>
  <c r="N74" i="88"/>
  <c r="O74" i="88"/>
  <c r="N75" i="88"/>
  <c r="O75" i="88"/>
  <c r="N76" i="88"/>
  <c r="O76" i="88"/>
  <c r="N77" i="88"/>
  <c r="O77" i="88"/>
  <c r="N78" i="88"/>
  <c r="O78" i="88"/>
  <c r="N79" i="88"/>
  <c r="O79" i="88"/>
  <c r="N80" i="88"/>
  <c r="O80" i="88"/>
  <c r="N81" i="88"/>
  <c r="O81" i="88"/>
  <c r="N82" i="88"/>
  <c r="O82" i="88"/>
  <c r="N83" i="88"/>
  <c r="O83" i="88"/>
  <c r="N84" i="88"/>
  <c r="O84" i="88"/>
  <c r="N85" i="88"/>
  <c r="O85" i="88"/>
  <c r="N86" i="88"/>
  <c r="O86" i="88"/>
  <c r="N87" i="88"/>
  <c r="O87" i="88"/>
  <c r="N88" i="88"/>
  <c r="O88" i="88"/>
  <c r="N89" i="88"/>
  <c r="O89" i="88"/>
  <c r="N90" i="88"/>
  <c r="O90" i="88"/>
  <c r="N91" i="88"/>
  <c r="O91" i="88"/>
  <c r="N92" i="88"/>
  <c r="O92" i="88"/>
  <c r="N93" i="88"/>
  <c r="O93" i="88"/>
  <c r="N94" i="88"/>
  <c r="O94" i="88"/>
  <c r="N95" i="88"/>
  <c r="O95" i="88"/>
  <c r="N96" i="88"/>
  <c r="O96" i="88"/>
  <c r="N97" i="88"/>
  <c r="O97" i="88"/>
  <c r="N98" i="88"/>
  <c r="O98" i="88"/>
  <c r="N99" i="88"/>
  <c r="O99" i="88"/>
  <c r="N100" i="88"/>
  <c r="O100" i="88"/>
  <c r="N101" i="88"/>
  <c r="O101" i="88"/>
  <c r="N102" i="88"/>
  <c r="O102" i="88"/>
  <c r="N103" i="88"/>
  <c r="O103" i="88"/>
  <c r="N104" i="88"/>
  <c r="O104" i="88"/>
  <c r="N105" i="88"/>
  <c r="O105" i="88"/>
  <c r="N106" i="88"/>
  <c r="O106" i="88"/>
  <c r="N107" i="88"/>
  <c r="O107" i="88"/>
  <c r="N108" i="88"/>
  <c r="O108" i="88"/>
  <c r="N109" i="88"/>
  <c r="O109" i="88"/>
  <c r="N110" i="88"/>
  <c r="O110" i="88"/>
  <c r="N111" i="88"/>
  <c r="O111" i="88"/>
  <c r="N112" i="88"/>
  <c r="O112" i="88"/>
  <c r="N114" i="88"/>
  <c r="O114" i="88"/>
  <c r="N115" i="88"/>
  <c r="O115" i="88"/>
  <c r="N116" i="88"/>
  <c r="O116" i="88"/>
  <c r="N117" i="88"/>
  <c r="O117" i="88"/>
  <c r="N118" i="88"/>
  <c r="O118" i="88"/>
  <c r="N119" i="88"/>
  <c r="O119" i="88"/>
  <c r="N120" i="88"/>
  <c r="O120" i="88"/>
  <c r="N121" i="88"/>
  <c r="O121" i="88"/>
  <c r="N122" i="88"/>
  <c r="O122" i="88"/>
  <c r="N123" i="88"/>
  <c r="O123" i="88"/>
  <c r="N124" i="88"/>
  <c r="O124" i="88"/>
  <c r="N125" i="88"/>
  <c r="O125" i="88"/>
  <c r="N126" i="88"/>
  <c r="O126" i="88"/>
  <c r="N127" i="88"/>
  <c r="O127" i="88"/>
  <c r="N128" i="88"/>
  <c r="O128" i="88"/>
  <c r="N129" i="88"/>
  <c r="O129" i="88"/>
  <c r="N131" i="88"/>
  <c r="N132" i="88" s="1"/>
  <c r="O131" i="88"/>
  <c r="O132" i="88" s="1"/>
  <c r="N133" i="88"/>
  <c r="O133" i="88"/>
  <c r="N134" i="88"/>
  <c r="O134" i="88"/>
  <c r="N135" i="88"/>
  <c r="O135" i="88"/>
  <c r="N136" i="88"/>
  <c r="O136" i="88"/>
  <c r="N138" i="88"/>
  <c r="O138" i="88"/>
  <c r="N139" i="88"/>
  <c r="O139" i="88"/>
  <c r="N141" i="88"/>
  <c r="O141" i="88"/>
  <c r="N142" i="88"/>
  <c r="O142" i="88"/>
  <c r="N143" i="88"/>
  <c r="O143" i="88"/>
  <c r="N144" i="88"/>
  <c r="O144" i="88"/>
  <c r="O2" i="88"/>
  <c r="N2" i="88"/>
  <c r="D58" i="25"/>
  <c r="D57" i="25"/>
  <c r="D56" i="25"/>
  <c r="D55" i="25"/>
  <c r="D54" i="25"/>
  <c r="D52" i="25"/>
  <c r="D51" i="25"/>
  <c r="D50" i="25"/>
  <c r="D49" i="25"/>
  <c r="D47" i="25"/>
  <c r="D46" i="25"/>
  <c r="D45" i="25"/>
  <c r="D40" i="25"/>
  <c r="D39" i="25"/>
  <c r="D38" i="25"/>
  <c r="D37" i="25"/>
  <c r="D41" i="25"/>
  <c r="B33" i="25"/>
  <c r="N117" i="86"/>
  <c r="I58" i="25"/>
  <c r="J58" i="25"/>
  <c r="M59" i="23"/>
  <c r="L59" i="23"/>
  <c r="J59" i="23"/>
  <c r="I59" i="23"/>
  <c r="G59" i="23"/>
  <c r="F59" i="23"/>
  <c r="D59" i="23"/>
  <c r="C59" i="23"/>
  <c r="I58" i="23"/>
  <c r="J58" i="23"/>
  <c r="D58" i="23"/>
  <c r="C58" i="23"/>
  <c r="C57" i="25"/>
  <c r="C56" i="25"/>
  <c r="C55" i="25"/>
  <c r="C54" i="25"/>
  <c r="C52" i="25"/>
  <c r="C51" i="25"/>
  <c r="C50" i="25"/>
  <c r="C49" i="25"/>
  <c r="C47" i="25"/>
  <c r="C46" i="25"/>
  <c r="C45" i="25"/>
  <c r="C41" i="25"/>
  <c r="C40" i="25"/>
  <c r="C39" i="25"/>
  <c r="C38" i="25"/>
  <c r="D23" i="25"/>
  <c r="C23" i="25"/>
  <c r="D22" i="25"/>
  <c r="C22" i="25"/>
  <c r="B75" i="86"/>
  <c r="B17" i="86"/>
  <c r="D15" i="25"/>
  <c r="C15" i="25"/>
  <c r="B15" i="25"/>
  <c r="B114" i="86"/>
  <c r="D13" i="25"/>
  <c r="C11" i="25"/>
  <c r="D11" i="25"/>
  <c r="B11" i="25"/>
  <c r="C10" i="25"/>
  <c r="D10" i="25"/>
  <c r="B10" i="25"/>
  <c r="D8" i="25"/>
  <c r="C8" i="25"/>
  <c r="B8" i="25"/>
  <c r="D6" i="25"/>
  <c r="T100" i="86"/>
  <c r="T99" i="86"/>
  <c r="T98" i="86"/>
  <c r="T97" i="86"/>
  <c r="C6" i="25"/>
  <c r="B6" i="25"/>
  <c r="O53" i="92" l="1"/>
  <c r="N53" i="92"/>
  <c r="O89" i="90"/>
  <c r="N89" i="90"/>
  <c r="N31" i="88"/>
  <c r="O31" i="88"/>
  <c r="O145" i="88"/>
  <c r="N145" i="88"/>
  <c r="O140" i="88"/>
  <c r="N140" i="88"/>
  <c r="O137" i="88"/>
  <c r="N137" i="88"/>
  <c r="O130" i="88"/>
  <c r="N130" i="88"/>
  <c r="O113" i="88"/>
  <c r="N113" i="88"/>
  <c r="E105" i="86"/>
  <c r="M101" i="86"/>
  <c r="K114" i="86"/>
  <c r="J114" i="86"/>
  <c r="I114" i="86"/>
  <c r="H114" i="86"/>
  <c r="K107" i="86"/>
  <c r="J107" i="86"/>
  <c r="I107" i="86"/>
  <c r="H107" i="86"/>
  <c r="K105" i="86"/>
  <c r="J105" i="86"/>
  <c r="I105" i="86"/>
  <c r="H105" i="86"/>
  <c r="K101" i="86"/>
  <c r="J101" i="86"/>
  <c r="I101" i="86"/>
  <c r="H101" i="86"/>
  <c r="K75" i="86"/>
  <c r="J75" i="86"/>
  <c r="I75" i="86"/>
  <c r="H75" i="86"/>
  <c r="K17" i="86"/>
  <c r="K115" i="86" s="1"/>
  <c r="J17" i="86"/>
  <c r="J115" i="86" s="1"/>
  <c r="I17" i="86"/>
  <c r="I115" i="86" s="1"/>
  <c r="H17" i="86"/>
  <c r="H115" i="86" s="1"/>
  <c r="N3" i="86"/>
  <c r="O3" i="86"/>
  <c r="N4" i="86"/>
  <c r="O4" i="86"/>
  <c r="N5" i="86"/>
  <c r="O5" i="86"/>
  <c r="N6" i="86"/>
  <c r="O6" i="86"/>
  <c r="N7" i="86"/>
  <c r="O7" i="86"/>
  <c r="N8" i="86"/>
  <c r="O8" i="86"/>
  <c r="N9" i="86"/>
  <c r="O9" i="86"/>
  <c r="N10" i="86"/>
  <c r="O10" i="86"/>
  <c r="N11" i="86"/>
  <c r="O11" i="86"/>
  <c r="N12" i="86"/>
  <c r="O12" i="86"/>
  <c r="N13" i="86"/>
  <c r="O13" i="86"/>
  <c r="N14" i="86"/>
  <c r="O14" i="86"/>
  <c r="N15" i="86"/>
  <c r="O15" i="86"/>
  <c r="N16" i="86"/>
  <c r="O16" i="86"/>
  <c r="N18" i="86"/>
  <c r="O18" i="86"/>
  <c r="N19" i="86"/>
  <c r="O19" i="86"/>
  <c r="N20" i="86"/>
  <c r="O20" i="86"/>
  <c r="N21" i="86"/>
  <c r="O21" i="86"/>
  <c r="N22" i="86"/>
  <c r="O22" i="86"/>
  <c r="N23" i="86"/>
  <c r="O23" i="86"/>
  <c r="N24" i="86"/>
  <c r="O24" i="86"/>
  <c r="N25" i="86"/>
  <c r="O25" i="86"/>
  <c r="N26" i="86"/>
  <c r="O26" i="86"/>
  <c r="N27" i="86"/>
  <c r="O27" i="86"/>
  <c r="N28" i="86"/>
  <c r="O28" i="86"/>
  <c r="N29" i="86"/>
  <c r="O29" i="86"/>
  <c r="N30" i="86"/>
  <c r="O30" i="86"/>
  <c r="N31" i="86"/>
  <c r="O31" i="86"/>
  <c r="N32" i="86"/>
  <c r="O32" i="86"/>
  <c r="N33" i="86"/>
  <c r="O33" i="86"/>
  <c r="N34" i="86"/>
  <c r="O34" i="86"/>
  <c r="N35" i="86"/>
  <c r="O35" i="86"/>
  <c r="N36" i="86"/>
  <c r="O36" i="86"/>
  <c r="N37" i="86"/>
  <c r="O37" i="86"/>
  <c r="N38" i="86"/>
  <c r="O38" i="86"/>
  <c r="N39" i="86"/>
  <c r="O39" i="86"/>
  <c r="N40" i="86"/>
  <c r="O40" i="86"/>
  <c r="N41" i="86"/>
  <c r="O41" i="86"/>
  <c r="N42" i="86"/>
  <c r="O42" i="86"/>
  <c r="N43" i="86"/>
  <c r="O43" i="86"/>
  <c r="N44" i="86"/>
  <c r="O44" i="86"/>
  <c r="N45" i="86"/>
  <c r="O45" i="86"/>
  <c r="N46" i="86"/>
  <c r="O46" i="86"/>
  <c r="N47" i="86"/>
  <c r="O47" i="86"/>
  <c r="N48" i="86"/>
  <c r="O48" i="86"/>
  <c r="N49" i="86"/>
  <c r="O49" i="86"/>
  <c r="N50" i="86"/>
  <c r="O50" i="86"/>
  <c r="N51" i="86"/>
  <c r="O51" i="86"/>
  <c r="N52" i="86"/>
  <c r="O52" i="86"/>
  <c r="N53" i="86"/>
  <c r="O53" i="86"/>
  <c r="N54" i="86"/>
  <c r="O54" i="86"/>
  <c r="N55" i="86"/>
  <c r="O55" i="86"/>
  <c r="N56" i="86"/>
  <c r="O56" i="86"/>
  <c r="N57" i="86"/>
  <c r="O57" i="86"/>
  <c r="N58" i="86"/>
  <c r="O58" i="86"/>
  <c r="N59" i="86"/>
  <c r="O59" i="86"/>
  <c r="N60" i="86"/>
  <c r="O60" i="86"/>
  <c r="N61" i="86"/>
  <c r="O61" i="86"/>
  <c r="N62" i="86"/>
  <c r="O62" i="86"/>
  <c r="N63" i="86"/>
  <c r="O63" i="86"/>
  <c r="N64" i="86"/>
  <c r="O64" i="86"/>
  <c r="N65" i="86"/>
  <c r="O65" i="86"/>
  <c r="N66" i="86"/>
  <c r="O66" i="86"/>
  <c r="N67" i="86"/>
  <c r="O67" i="86"/>
  <c r="N68" i="86"/>
  <c r="O68" i="86"/>
  <c r="N69" i="86"/>
  <c r="O69" i="86"/>
  <c r="N70" i="86"/>
  <c r="O70" i="86"/>
  <c r="N71" i="86"/>
  <c r="O71" i="86"/>
  <c r="N72" i="86"/>
  <c r="O72" i="86"/>
  <c r="N73" i="86"/>
  <c r="O73" i="86"/>
  <c r="N74" i="86"/>
  <c r="O74" i="86"/>
  <c r="N76" i="86"/>
  <c r="O76" i="86"/>
  <c r="N77" i="86"/>
  <c r="O77" i="86"/>
  <c r="N78" i="86"/>
  <c r="O78" i="86"/>
  <c r="N79" i="86"/>
  <c r="O79" i="86"/>
  <c r="N80" i="86"/>
  <c r="O80" i="86"/>
  <c r="N81" i="86"/>
  <c r="O81" i="86"/>
  <c r="N82" i="86"/>
  <c r="O82" i="86"/>
  <c r="N83" i="86"/>
  <c r="O83" i="86"/>
  <c r="N84" i="86"/>
  <c r="O84" i="86"/>
  <c r="N85" i="86"/>
  <c r="O85" i="86"/>
  <c r="N86" i="86"/>
  <c r="O86" i="86"/>
  <c r="N87" i="86"/>
  <c r="O87" i="86"/>
  <c r="N88" i="86"/>
  <c r="O88" i="86"/>
  <c r="N89" i="86"/>
  <c r="O89" i="86"/>
  <c r="N90" i="86"/>
  <c r="O90" i="86"/>
  <c r="N91" i="86"/>
  <c r="O91" i="86"/>
  <c r="N92" i="86"/>
  <c r="O92" i="86"/>
  <c r="N93" i="86"/>
  <c r="O93" i="86"/>
  <c r="N94" i="86"/>
  <c r="O94" i="86"/>
  <c r="N95" i="86"/>
  <c r="O95" i="86"/>
  <c r="N96" i="86"/>
  <c r="O96" i="86"/>
  <c r="N97" i="86"/>
  <c r="O97" i="86"/>
  <c r="N98" i="86"/>
  <c r="O98" i="86"/>
  <c r="N99" i="86"/>
  <c r="O99" i="86"/>
  <c r="N100" i="86"/>
  <c r="O100" i="86"/>
  <c r="N102" i="86"/>
  <c r="O102" i="86"/>
  <c r="N103" i="86"/>
  <c r="O103" i="86"/>
  <c r="N104" i="86"/>
  <c r="O104" i="86"/>
  <c r="N106" i="86"/>
  <c r="N107" i="86" s="1"/>
  <c r="O106" i="86"/>
  <c r="O107" i="86" s="1"/>
  <c r="N108" i="86"/>
  <c r="O108" i="86"/>
  <c r="N109" i="86"/>
  <c r="O109" i="86"/>
  <c r="N110" i="86"/>
  <c r="O110" i="86"/>
  <c r="N111" i="86"/>
  <c r="O111" i="86"/>
  <c r="N112" i="86"/>
  <c r="O112" i="86"/>
  <c r="N113" i="86"/>
  <c r="O113" i="86"/>
  <c r="O2" i="86"/>
  <c r="N2" i="86"/>
  <c r="D57" i="23"/>
  <c r="D56" i="23"/>
  <c r="D55" i="23"/>
  <c r="D54" i="23"/>
  <c r="D52" i="23"/>
  <c r="D51" i="23"/>
  <c r="D50" i="23"/>
  <c r="D49" i="23"/>
  <c r="D47" i="23"/>
  <c r="D46" i="23"/>
  <c r="D45" i="23"/>
  <c r="D40" i="23"/>
  <c r="D39" i="23"/>
  <c r="D38" i="23"/>
  <c r="D41" i="23"/>
  <c r="D37" i="23" s="1"/>
  <c r="C57" i="23"/>
  <c r="C56" i="23"/>
  <c r="C55" i="23"/>
  <c r="C54" i="23"/>
  <c r="C52" i="23"/>
  <c r="C51" i="23"/>
  <c r="C50" i="23"/>
  <c r="C49" i="23"/>
  <c r="C46" i="23"/>
  <c r="C47" i="23"/>
  <c r="C45" i="23"/>
  <c r="C41" i="23"/>
  <c r="C40" i="23"/>
  <c r="C39" i="23"/>
  <c r="C38" i="23"/>
  <c r="B33" i="23"/>
  <c r="D23" i="23"/>
  <c r="C23" i="23"/>
  <c r="D22" i="23"/>
  <c r="C22" i="23"/>
  <c r="B108" i="84"/>
  <c r="B35" i="84"/>
  <c r="D15" i="23"/>
  <c r="C15" i="23"/>
  <c r="B15" i="23"/>
  <c r="D13" i="23"/>
  <c r="C13" i="23"/>
  <c r="B13" i="23"/>
  <c r="D8" i="23"/>
  <c r="C8" i="23"/>
  <c r="B8" i="23"/>
  <c r="D6" i="23"/>
  <c r="C6" i="23"/>
  <c r="B6" i="23"/>
  <c r="D5" i="23"/>
  <c r="T109" i="84"/>
  <c r="T110" i="84"/>
  <c r="C5" i="23"/>
  <c r="B5" i="23"/>
  <c r="N134" i="84"/>
  <c r="K131" i="84"/>
  <c r="J131" i="84"/>
  <c r="I131" i="84"/>
  <c r="H131" i="84"/>
  <c r="K128" i="84"/>
  <c r="J128" i="84"/>
  <c r="I128" i="84"/>
  <c r="H128" i="84"/>
  <c r="K124" i="84"/>
  <c r="J124" i="84"/>
  <c r="I124" i="84"/>
  <c r="H124" i="84"/>
  <c r="K122" i="84"/>
  <c r="J122" i="84"/>
  <c r="I122" i="84"/>
  <c r="H122" i="84"/>
  <c r="K108" i="84"/>
  <c r="J108" i="84"/>
  <c r="I108" i="84"/>
  <c r="H108" i="84"/>
  <c r="K35" i="84"/>
  <c r="K132" i="84" s="1"/>
  <c r="J35" i="84"/>
  <c r="J132" i="84" s="1"/>
  <c r="I35" i="84"/>
  <c r="I132" i="84" s="1"/>
  <c r="H35" i="84"/>
  <c r="H132" i="84" s="1"/>
  <c r="N3" i="84"/>
  <c r="O3" i="84"/>
  <c r="N4" i="84"/>
  <c r="O4" i="84"/>
  <c r="N5" i="84"/>
  <c r="O5" i="84"/>
  <c r="N6" i="84"/>
  <c r="O6" i="84"/>
  <c r="N7" i="84"/>
  <c r="O7" i="84"/>
  <c r="N8" i="84"/>
  <c r="O8" i="84"/>
  <c r="N9" i="84"/>
  <c r="O9" i="84"/>
  <c r="N10" i="84"/>
  <c r="O10" i="84"/>
  <c r="N11" i="84"/>
  <c r="O11" i="84"/>
  <c r="N12" i="84"/>
  <c r="O12" i="84"/>
  <c r="N13" i="84"/>
  <c r="O13" i="84"/>
  <c r="N14" i="84"/>
  <c r="O14" i="84"/>
  <c r="N15" i="84"/>
  <c r="O15" i="84"/>
  <c r="N16" i="84"/>
  <c r="O16" i="84"/>
  <c r="N17" i="84"/>
  <c r="O17" i="84"/>
  <c r="N18" i="84"/>
  <c r="O18" i="84"/>
  <c r="N19" i="84"/>
  <c r="O19" i="84"/>
  <c r="N20" i="84"/>
  <c r="O20" i="84"/>
  <c r="N21" i="84"/>
  <c r="O21" i="84"/>
  <c r="N22" i="84"/>
  <c r="O22" i="84"/>
  <c r="N23" i="84"/>
  <c r="O23" i="84"/>
  <c r="N24" i="84"/>
  <c r="O24" i="84"/>
  <c r="N25" i="84"/>
  <c r="O25" i="84"/>
  <c r="N26" i="84"/>
  <c r="O26" i="84"/>
  <c r="N27" i="84"/>
  <c r="O27" i="84"/>
  <c r="N28" i="84"/>
  <c r="O28" i="84"/>
  <c r="N29" i="84"/>
  <c r="O29" i="84"/>
  <c r="N30" i="84"/>
  <c r="O30" i="84"/>
  <c r="N31" i="84"/>
  <c r="O31" i="84"/>
  <c r="N32" i="84"/>
  <c r="O32" i="84"/>
  <c r="N33" i="84"/>
  <c r="O33" i="84"/>
  <c r="N34" i="84"/>
  <c r="O34" i="84"/>
  <c r="N36" i="84"/>
  <c r="O36" i="84"/>
  <c r="N37" i="84"/>
  <c r="O37" i="84"/>
  <c r="N38" i="84"/>
  <c r="O38" i="84"/>
  <c r="N39" i="84"/>
  <c r="O39" i="84"/>
  <c r="N40" i="84"/>
  <c r="O40" i="84"/>
  <c r="N41" i="84"/>
  <c r="O41" i="84"/>
  <c r="N42" i="84"/>
  <c r="O42" i="84"/>
  <c r="N43" i="84"/>
  <c r="O43" i="84"/>
  <c r="N44" i="84"/>
  <c r="O44" i="84"/>
  <c r="N45" i="84"/>
  <c r="O45" i="84"/>
  <c r="N46" i="84"/>
  <c r="O46" i="84"/>
  <c r="N47" i="84"/>
  <c r="O47" i="84"/>
  <c r="N48" i="84"/>
  <c r="O48" i="84"/>
  <c r="N49" i="84"/>
  <c r="O49" i="84"/>
  <c r="N50" i="84"/>
  <c r="O50" i="84"/>
  <c r="N51" i="84"/>
  <c r="O51" i="84"/>
  <c r="N52" i="84"/>
  <c r="O52" i="84"/>
  <c r="N53" i="84"/>
  <c r="O53" i="84"/>
  <c r="N54" i="84"/>
  <c r="O54" i="84"/>
  <c r="N55" i="84"/>
  <c r="O55" i="84"/>
  <c r="N56" i="84"/>
  <c r="O56" i="84"/>
  <c r="N57" i="84"/>
  <c r="O57" i="84"/>
  <c r="N58" i="84"/>
  <c r="O58" i="84"/>
  <c r="N59" i="84"/>
  <c r="O59" i="84"/>
  <c r="N60" i="84"/>
  <c r="O60" i="84"/>
  <c r="N61" i="84"/>
  <c r="O61" i="84"/>
  <c r="N62" i="84"/>
  <c r="O62" i="84"/>
  <c r="N63" i="84"/>
  <c r="O63" i="84"/>
  <c r="N64" i="84"/>
  <c r="O64" i="84"/>
  <c r="N65" i="84"/>
  <c r="O65" i="84"/>
  <c r="N66" i="84"/>
  <c r="O66" i="84"/>
  <c r="N67" i="84"/>
  <c r="O67" i="84"/>
  <c r="N68" i="84"/>
  <c r="O68" i="84"/>
  <c r="N69" i="84"/>
  <c r="O69" i="84"/>
  <c r="N70" i="84"/>
  <c r="O70" i="84"/>
  <c r="N71" i="84"/>
  <c r="O71" i="84"/>
  <c r="N72" i="84"/>
  <c r="O72" i="84"/>
  <c r="N73" i="84"/>
  <c r="O73" i="84"/>
  <c r="N74" i="84"/>
  <c r="O74" i="84"/>
  <c r="N75" i="84"/>
  <c r="O75" i="84"/>
  <c r="N76" i="84"/>
  <c r="O76" i="84"/>
  <c r="N77" i="84"/>
  <c r="O77" i="84"/>
  <c r="N78" i="84"/>
  <c r="O78" i="84"/>
  <c r="N79" i="84"/>
  <c r="O79" i="84"/>
  <c r="N80" i="84"/>
  <c r="O80" i="84"/>
  <c r="N81" i="84"/>
  <c r="O81" i="84"/>
  <c r="N82" i="84"/>
  <c r="O82" i="84"/>
  <c r="N83" i="84"/>
  <c r="O83" i="84"/>
  <c r="N84" i="84"/>
  <c r="O84" i="84"/>
  <c r="N85" i="84"/>
  <c r="O85" i="84"/>
  <c r="N86" i="84"/>
  <c r="O86" i="84"/>
  <c r="N87" i="84"/>
  <c r="O87" i="84"/>
  <c r="N88" i="84"/>
  <c r="O88" i="84"/>
  <c r="N89" i="84"/>
  <c r="O89" i="84"/>
  <c r="N90" i="84"/>
  <c r="O90" i="84"/>
  <c r="N91" i="84"/>
  <c r="O91" i="84"/>
  <c r="N92" i="84"/>
  <c r="O92" i="84"/>
  <c r="N93" i="84"/>
  <c r="O93" i="84"/>
  <c r="N94" i="84"/>
  <c r="O94" i="84"/>
  <c r="N95" i="84"/>
  <c r="O95" i="84"/>
  <c r="N96" i="84"/>
  <c r="O96" i="84"/>
  <c r="N97" i="84"/>
  <c r="O97" i="84"/>
  <c r="N98" i="84"/>
  <c r="O98" i="84"/>
  <c r="N99" i="84"/>
  <c r="O99" i="84"/>
  <c r="N100" i="84"/>
  <c r="O100" i="84"/>
  <c r="N101" i="84"/>
  <c r="O101" i="84"/>
  <c r="N102" i="84"/>
  <c r="O102" i="84"/>
  <c r="N103" i="84"/>
  <c r="O103" i="84"/>
  <c r="N104" i="84"/>
  <c r="O104" i="84"/>
  <c r="N105" i="84"/>
  <c r="O105" i="84"/>
  <c r="N106" i="84"/>
  <c r="O106" i="84"/>
  <c r="N107" i="84"/>
  <c r="O107" i="84"/>
  <c r="N109" i="84"/>
  <c r="O109" i="84"/>
  <c r="N110" i="84"/>
  <c r="O110" i="84"/>
  <c r="N111" i="84"/>
  <c r="O111" i="84"/>
  <c r="N112" i="84"/>
  <c r="O112" i="84"/>
  <c r="N113" i="84"/>
  <c r="O113" i="84"/>
  <c r="N114" i="84"/>
  <c r="O114" i="84"/>
  <c r="N115" i="84"/>
  <c r="O115" i="84"/>
  <c r="N116" i="84"/>
  <c r="O116" i="84"/>
  <c r="N117" i="84"/>
  <c r="O117" i="84"/>
  <c r="N118" i="84"/>
  <c r="O118" i="84"/>
  <c r="N119" i="84"/>
  <c r="O119" i="84"/>
  <c r="N120" i="84"/>
  <c r="O120" i="84"/>
  <c r="N121" i="84"/>
  <c r="O121" i="84"/>
  <c r="N123" i="84"/>
  <c r="N124" i="84" s="1"/>
  <c r="O123" i="84"/>
  <c r="O124" i="84" s="1"/>
  <c r="N125" i="84"/>
  <c r="O125" i="84"/>
  <c r="N126" i="84"/>
  <c r="O126" i="84"/>
  <c r="N127" i="84"/>
  <c r="O127" i="84"/>
  <c r="N129" i="84"/>
  <c r="O129" i="84"/>
  <c r="N130" i="84"/>
  <c r="O130" i="84"/>
  <c r="O2" i="84"/>
  <c r="N2" i="84"/>
  <c r="O146" i="88" l="1"/>
  <c r="N146" i="88"/>
  <c r="N17" i="86"/>
  <c r="O17" i="86"/>
  <c r="O114" i="86"/>
  <c r="N114" i="86"/>
  <c r="O105" i="86"/>
  <c r="N105" i="86"/>
  <c r="O101" i="86"/>
  <c r="N101" i="86"/>
  <c r="O75" i="86"/>
  <c r="N75" i="86"/>
  <c r="N35" i="84"/>
  <c r="O35" i="84"/>
  <c r="O131" i="84"/>
  <c r="N131" i="84"/>
  <c r="O128" i="84"/>
  <c r="N128" i="84"/>
  <c r="O122" i="84"/>
  <c r="N122" i="84"/>
  <c r="O108" i="84"/>
  <c r="N108" i="84"/>
  <c r="F19" i="23"/>
  <c r="G19" i="23"/>
  <c r="E19" i="23"/>
  <c r="O115" i="86" l="1"/>
  <c r="N115" i="86"/>
  <c r="O132" i="84"/>
  <c r="N132" i="84"/>
  <c r="K6" i="23"/>
  <c r="L6" i="23"/>
  <c r="M6" i="23"/>
  <c r="K7" i="23"/>
  <c r="L7" i="23"/>
  <c r="M7" i="23"/>
  <c r="K8" i="23"/>
  <c r="L8" i="23"/>
  <c r="M8" i="23"/>
  <c r="K9" i="23"/>
  <c r="L9" i="23"/>
  <c r="M9" i="23"/>
  <c r="K10" i="23"/>
  <c r="L10" i="23"/>
  <c r="M10" i="23"/>
  <c r="K11" i="23"/>
  <c r="L11" i="23"/>
  <c r="M11" i="23"/>
  <c r="K12" i="23"/>
  <c r="L12" i="23"/>
  <c r="M12" i="23"/>
  <c r="K13" i="23"/>
  <c r="L13" i="23"/>
  <c r="M13" i="23"/>
  <c r="K14" i="23"/>
  <c r="L14" i="23"/>
  <c r="M14" i="23"/>
  <c r="K15" i="23"/>
  <c r="L15" i="23"/>
  <c r="M15" i="23"/>
  <c r="K16" i="23"/>
  <c r="L16" i="23"/>
  <c r="M16" i="23"/>
  <c r="K17" i="23"/>
  <c r="L17" i="23"/>
  <c r="M17" i="23"/>
  <c r="K18" i="23"/>
  <c r="L18" i="23"/>
  <c r="M18" i="23"/>
  <c r="L5" i="23"/>
  <c r="L19" i="23" s="1"/>
  <c r="M5" i="23"/>
  <c r="M19" i="23" s="1"/>
  <c r="K5" i="23"/>
  <c r="K19" i="23" s="1"/>
  <c r="L23" i="23"/>
  <c r="M23" i="23"/>
  <c r="L24" i="23"/>
  <c r="M24" i="23"/>
  <c r="M22" i="23"/>
  <c r="M25" i="23" s="1"/>
  <c r="L22" i="23"/>
  <c r="L25" i="23" s="1"/>
  <c r="G25" i="23"/>
  <c r="F25" i="23"/>
  <c r="F31" i="23"/>
  <c r="G31" i="23"/>
  <c r="G28" i="23"/>
  <c r="L38" i="23"/>
  <c r="M38" i="23"/>
  <c r="L39" i="23"/>
  <c r="M39" i="23"/>
  <c r="L40" i="23"/>
  <c r="M40" i="23"/>
  <c r="L41" i="23"/>
  <c r="M41" i="23"/>
  <c r="M37" i="23"/>
  <c r="L37" i="23"/>
  <c r="L46" i="23"/>
  <c r="M46" i="23"/>
  <c r="L47" i="23"/>
  <c r="M47" i="23"/>
  <c r="L48" i="23"/>
  <c r="M48" i="23"/>
  <c r="L49" i="23"/>
  <c r="M49" i="23"/>
  <c r="L50" i="23"/>
  <c r="M50" i="23"/>
  <c r="L51" i="23"/>
  <c r="M51" i="23"/>
  <c r="L52" i="23"/>
  <c r="M52" i="23"/>
  <c r="L53" i="23"/>
  <c r="M53" i="23"/>
  <c r="L54" i="23"/>
  <c r="M54" i="23"/>
  <c r="L55" i="23"/>
  <c r="M55" i="23"/>
  <c r="L56" i="23"/>
  <c r="M56" i="23"/>
  <c r="L57" i="23"/>
  <c r="M57" i="23"/>
  <c r="M45" i="23"/>
  <c r="L45" i="23"/>
  <c r="I45" i="23"/>
  <c r="J45" i="23"/>
  <c r="I46" i="23"/>
  <c r="J46" i="23"/>
  <c r="I47" i="23"/>
  <c r="J47" i="23"/>
  <c r="I48" i="23"/>
  <c r="J48" i="23"/>
  <c r="I49" i="23"/>
  <c r="J49" i="23"/>
  <c r="I50" i="23"/>
  <c r="J50" i="23"/>
  <c r="I51" i="23"/>
  <c r="J51" i="23"/>
  <c r="I52" i="23"/>
  <c r="J52" i="23"/>
  <c r="I53" i="23"/>
  <c r="J53" i="23"/>
  <c r="I54" i="23"/>
  <c r="J54" i="23"/>
  <c r="I55" i="23"/>
  <c r="J55" i="23"/>
  <c r="I56" i="23"/>
  <c r="J56" i="23"/>
  <c r="I57" i="23"/>
  <c r="J57" i="23"/>
  <c r="D28" i="23"/>
  <c r="D28" i="58" l="1"/>
  <c r="D28" i="52"/>
  <c r="D28" i="47"/>
  <c r="C58" i="47" l="1"/>
  <c r="D28" i="42" l="1"/>
  <c r="D28" i="44"/>
  <c r="K22" i="65" a="1"/>
  <c r="K22" i="65"/>
  <c r="K23" i="65"/>
  <c r="B19" i="28" l="1"/>
  <c r="D28" i="25"/>
  <c r="G28" i="25"/>
  <c r="M28" i="23"/>
  <c r="L28" i="23"/>
  <c r="G28" i="28"/>
  <c r="E19" i="58"/>
  <c r="F25" i="58"/>
  <c r="F31" i="58"/>
  <c r="B19" i="58"/>
  <c r="C25" i="58"/>
  <c r="C31" i="58"/>
  <c r="G42" i="58"/>
  <c r="G58" i="58"/>
  <c r="G60" i="58"/>
  <c r="F42" i="58"/>
  <c r="F58" i="58"/>
  <c r="F60" i="58"/>
  <c r="D42" i="58"/>
  <c r="D58" i="58"/>
  <c r="D60" i="58"/>
  <c r="C42" i="58"/>
  <c r="C58" i="58"/>
  <c r="C60" i="58"/>
  <c r="G19" i="58"/>
  <c r="G25" i="58"/>
  <c r="G31" i="58"/>
  <c r="D19" i="58"/>
  <c r="D25" i="58"/>
  <c r="D31" i="58"/>
  <c r="G28" i="58"/>
  <c r="F19" i="58"/>
  <c r="C19" i="58"/>
  <c r="G58" i="55"/>
  <c r="F58" i="55"/>
  <c r="G28" i="55"/>
  <c r="G25" i="55"/>
  <c r="F25" i="55"/>
  <c r="G19" i="55"/>
  <c r="G31" i="55"/>
  <c r="F19" i="55"/>
  <c r="E19" i="55"/>
  <c r="F31" i="55"/>
  <c r="B19" i="55"/>
  <c r="D28" i="55"/>
  <c r="C19" i="55"/>
  <c r="D19" i="55"/>
  <c r="F42" i="55"/>
  <c r="F60" i="55"/>
  <c r="C25" i="55"/>
  <c r="D25" i="55"/>
  <c r="D42" i="55"/>
  <c r="G42" i="55"/>
  <c r="G60" i="55"/>
  <c r="C58" i="55"/>
  <c r="D58" i="55"/>
  <c r="D60" i="55"/>
  <c r="D31" i="55"/>
  <c r="C31" i="55"/>
  <c r="G58" i="52"/>
  <c r="F58" i="52"/>
  <c r="F42" i="52"/>
  <c r="F60" i="52"/>
  <c r="G28" i="52"/>
  <c r="G25" i="52"/>
  <c r="F25" i="52"/>
  <c r="G19" i="52"/>
  <c r="G31" i="52"/>
  <c r="F19" i="52"/>
  <c r="E19" i="52"/>
  <c r="F31" i="52"/>
  <c r="C42" i="55"/>
  <c r="C60" i="55"/>
  <c r="B19" i="52"/>
  <c r="D19" i="52"/>
  <c r="C25" i="52"/>
  <c r="D25" i="52"/>
  <c r="D42" i="52"/>
  <c r="G42" i="52"/>
  <c r="G60" i="52"/>
  <c r="C58" i="52"/>
  <c r="D58" i="52"/>
  <c r="D60" i="52"/>
  <c r="D31" i="52"/>
  <c r="C19" i="52"/>
  <c r="C31" i="52"/>
  <c r="C42" i="52"/>
  <c r="C60" i="52"/>
  <c r="G58" i="47"/>
  <c r="F58" i="47"/>
  <c r="G42" i="47"/>
  <c r="G60" i="47"/>
  <c r="F42" i="47"/>
  <c r="F60" i="47"/>
  <c r="G28" i="47"/>
  <c r="G25" i="47"/>
  <c r="F25" i="47"/>
  <c r="G19" i="47"/>
  <c r="G31" i="47"/>
  <c r="F19" i="47"/>
  <c r="E19" i="47"/>
  <c r="F31" i="47"/>
  <c r="B19" i="47"/>
  <c r="D19" i="47"/>
  <c r="C25" i="47"/>
  <c r="D25" i="47"/>
  <c r="D42" i="47"/>
  <c r="D58" i="47"/>
  <c r="D60" i="47"/>
  <c r="D31" i="47"/>
  <c r="C19" i="47"/>
  <c r="C31" i="47"/>
  <c r="C42" i="47" s="1"/>
  <c r="C60" i="47" s="1"/>
  <c r="G58" i="44"/>
  <c r="F58" i="44"/>
  <c r="D58" i="44"/>
  <c r="C58" i="44"/>
  <c r="G42" i="44"/>
  <c r="G60" i="44"/>
  <c r="F42" i="44"/>
  <c r="F60" i="44"/>
  <c r="D42" i="44"/>
  <c r="G28" i="44"/>
  <c r="G25" i="44"/>
  <c r="F25" i="44"/>
  <c r="C25" i="44"/>
  <c r="G19" i="44"/>
  <c r="G31" i="44"/>
  <c r="F19" i="44"/>
  <c r="E19" i="44"/>
  <c r="F31" i="44"/>
  <c r="D19" i="44"/>
  <c r="B19" i="44"/>
  <c r="C31" i="44"/>
  <c r="D60" i="44"/>
  <c r="C42" i="44"/>
  <c r="C60" i="44"/>
  <c r="D25" i="44"/>
  <c r="D31" i="44"/>
  <c r="C19" i="44"/>
  <c r="G58" i="42"/>
  <c r="F58" i="42"/>
  <c r="D58" i="42"/>
  <c r="C58" i="42"/>
  <c r="G42" i="42"/>
  <c r="G60" i="42"/>
  <c r="F42" i="42"/>
  <c r="F60" i="42"/>
  <c r="D42" i="42"/>
  <c r="G28" i="42"/>
  <c r="G25" i="42"/>
  <c r="F25" i="42"/>
  <c r="D25" i="42"/>
  <c r="C25" i="42"/>
  <c r="G19" i="42"/>
  <c r="G31" i="42"/>
  <c r="F19" i="42"/>
  <c r="E19" i="42"/>
  <c r="D19" i="42"/>
  <c r="B19" i="42"/>
  <c r="D60" i="42"/>
  <c r="D31" i="42"/>
  <c r="C31" i="42"/>
  <c r="F31" i="42"/>
  <c r="C42" i="42"/>
  <c r="C60" i="42"/>
  <c r="C19" i="42"/>
  <c r="G58" i="39"/>
  <c r="F58" i="39"/>
  <c r="D58" i="39"/>
  <c r="C58" i="39"/>
  <c r="G42" i="39"/>
  <c r="G60" i="39"/>
  <c r="F42" i="39"/>
  <c r="F60" i="39"/>
  <c r="D42" i="39"/>
  <c r="G28" i="39"/>
  <c r="G25" i="39"/>
  <c r="F25" i="39"/>
  <c r="C25" i="39"/>
  <c r="D25" i="39"/>
  <c r="G19" i="39"/>
  <c r="F19" i="39"/>
  <c r="E19" i="39"/>
  <c r="D60" i="39"/>
  <c r="G31" i="39"/>
  <c r="F31" i="39"/>
  <c r="B19" i="39"/>
  <c r="C31" i="39"/>
  <c r="D19" i="39"/>
  <c r="D31" i="39"/>
  <c r="G28" i="34"/>
  <c r="G28" i="31"/>
  <c r="D28" i="39"/>
  <c r="C19" i="39"/>
  <c r="C42" i="39"/>
  <c r="C60" i="39"/>
  <c r="D28" i="34"/>
  <c r="G58" i="34"/>
  <c r="F58" i="34"/>
  <c r="D58" i="34"/>
  <c r="C58" i="34"/>
  <c r="F42" i="34"/>
  <c r="G42" i="34"/>
  <c r="G25" i="34"/>
  <c r="F25" i="34"/>
  <c r="D25" i="34"/>
  <c r="C25" i="34"/>
  <c r="G19" i="34"/>
  <c r="G31" i="34"/>
  <c r="F19" i="34"/>
  <c r="E19" i="34"/>
  <c r="F31" i="34"/>
  <c r="D19" i="34"/>
  <c r="D31" i="34"/>
  <c r="B19" i="34"/>
  <c r="C31" i="34"/>
  <c r="G60" i="34"/>
  <c r="F60" i="34"/>
  <c r="C42" i="34"/>
  <c r="C60" i="34"/>
  <c r="D42" i="34"/>
  <c r="D60" i="34"/>
  <c r="D28" i="31"/>
  <c r="C19" i="34"/>
  <c r="G58" i="31"/>
  <c r="F58" i="31"/>
  <c r="D58" i="31"/>
  <c r="C58" i="31"/>
  <c r="G42" i="31"/>
  <c r="G60" i="31"/>
  <c r="F42" i="31"/>
  <c r="F60" i="31"/>
  <c r="D42" i="31"/>
  <c r="G25" i="31"/>
  <c r="F25" i="31"/>
  <c r="C25" i="31"/>
  <c r="G19" i="31"/>
  <c r="F19" i="31"/>
  <c r="E19" i="31"/>
  <c r="F31" i="31"/>
  <c r="D60" i="31"/>
  <c r="B19" i="31"/>
  <c r="C31" i="31"/>
  <c r="D19" i="31"/>
  <c r="D25" i="31"/>
  <c r="C19" i="31"/>
  <c r="C42" i="31"/>
  <c r="C60" i="31"/>
  <c r="G58" i="28"/>
  <c r="F58" i="28"/>
  <c r="D58" i="28"/>
  <c r="C58" i="28"/>
  <c r="G42" i="28"/>
  <c r="G60" i="28"/>
  <c r="F42" i="28"/>
  <c r="F60" i="28"/>
  <c r="G25" i="28"/>
  <c r="F25" i="28"/>
  <c r="C25" i="28"/>
  <c r="C31" i="28" s="1"/>
  <c r="G19" i="28"/>
  <c r="E19" i="28"/>
  <c r="F31" i="28"/>
  <c r="G31" i="28"/>
  <c r="C19" i="28"/>
  <c r="D42" i="28"/>
  <c r="D60" i="28"/>
  <c r="D19" i="28"/>
  <c r="F19" i="28"/>
  <c r="D25" i="28"/>
  <c r="D28" i="28"/>
  <c r="C59" i="25"/>
  <c r="F59" i="25"/>
  <c r="F42" i="25"/>
  <c r="F61" i="25"/>
  <c r="D31" i="28"/>
  <c r="C42" i="28"/>
  <c r="C60" i="28"/>
  <c r="F25" i="25"/>
  <c r="C25" i="25"/>
  <c r="L28" i="25"/>
  <c r="L28" i="28"/>
  <c r="L28" i="31"/>
  <c r="L28" i="34"/>
  <c r="L28" i="39"/>
  <c r="L28" i="42"/>
  <c r="L28" i="44"/>
  <c r="L28" i="47"/>
  <c r="L28" i="52"/>
  <c r="L28" i="55"/>
  <c r="L28" i="58"/>
  <c r="I28" i="23"/>
  <c r="I28" i="25"/>
  <c r="I28" i="28"/>
  <c r="B9" i="65" s="1"/>
  <c r="I28" i="31"/>
  <c r="I28" i="34"/>
  <c r="I28" i="39"/>
  <c r="I28" i="42"/>
  <c r="I28" i="44"/>
  <c r="I28" i="47"/>
  <c r="I28" i="52"/>
  <c r="I28" i="55"/>
  <c r="I28" i="58"/>
  <c r="M23" i="25"/>
  <c r="M23" i="28"/>
  <c r="M23" i="31"/>
  <c r="M23" i="34"/>
  <c r="M23" i="39"/>
  <c r="M23" i="42"/>
  <c r="M23" i="44"/>
  <c r="M23" i="47"/>
  <c r="M23" i="52"/>
  <c r="M23" i="55"/>
  <c r="M23" i="58"/>
  <c r="M24" i="25"/>
  <c r="M24" i="28"/>
  <c r="M24" i="31" s="1"/>
  <c r="M24" i="34" s="1"/>
  <c r="M24" i="39" s="1"/>
  <c r="M22" i="25"/>
  <c r="M22" i="28"/>
  <c r="L23" i="25" a="1"/>
  <c r="L23" i="25"/>
  <c r="L23" i="28"/>
  <c r="L23" i="31"/>
  <c r="L23" i="34"/>
  <c r="L23" i="39"/>
  <c r="L23" i="42"/>
  <c r="L23" i="44"/>
  <c r="L23" i="47"/>
  <c r="L23" i="52"/>
  <c r="L23" i="55"/>
  <c r="L23" i="58"/>
  <c r="L24" i="25" a="1"/>
  <c r="L24" i="25"/>
  <c r="L24" i="28"/>
  <c r="L24" i="31" s="1"/>
  <c r="L24" i="34" s="1"/>
  <c r="L24" i="39" s="1"/>
  <c r="L22" i="25" a="1"/>
  <c r="L22" i="25"/>
  <c r="L22" i="28"/>
  <c r="K6" i="25"/>
  <c r="K6" i="28"/>
  <c r="K6" i="31"/>
  <c r="K6" i="34"/>
  <c r="K6" i="39"/>
  <c r="K6" i="42"/>
  <c r="K6" i="44"/>
  <c r="K6" i="47"/>
  <c r="K6" i="52"/>
  <c r="K6" i="55"/>
  <c r="K6" i="58"/>
  <c r="M6" i="25"/>
  <c r="M6" i="28"/>
  <c r="K7" i="25"/>
  <c r="K7" i="28"/>
  <c r="K7" i="31"/>
  <c r="K7" i="34"/>
  <c r="K7" i="39"/>
  <c r="K7" i="42"/>
  <c r="K7" i="44"/>
  <c r="K7" i="47"/>
  <c r="K7" i="52"/>
  <c r="K7" i="55"/>
  <c r="K7" i="58"/>
  <c r="L7" i="25"/>
  <c r="L7" i="28"/>
  <c r="L7" i="31"/>
  <c r="L7" i="34"/>
  <c r="L7" i="39"/>
  <c r="L7" i="42"/>
  <c r="L7" i="44"/>
  <c r="L7" i="47"/>
  <c r="L7" i="52"/>
  <c r="L7" i="55"/>
  <c r="L7" i="58"/>
  <c r="M7" i="25"/>
  <c r="M7" i="28"/>
  <c r="M7" i="31"/>
  <c r="M7" i="34"/>
  <c r="M7" i="39"/>
  <c r="M7" i="42"/>
  <c r="M7" i="44"/>
  <c r="M7" i="47"/>
  <c r="M7" i="52"/>
  <c r="M7" i="55"/>
  <c r="M7" i="58"/>
  <c r="K8" i="25"/>
  <c r="K8" i="28"/>
  <c r="K8" i="31"/>
  <c r="K8" i="34"/>
  <c r="K8" i="39"/>
  <c r="K8" i="42"/>
  <c r="K8" i="44"/>
  <c r="K8" i="47"/>
  <c r="K8" i="52"/>
  <c r="K8" i="55"/>
  <c r="K8" i="58"/>
  <c r="L8" i="25"/>
  <c r="L8" i="28"/>
  <c r="L8" i="31"/>
  <c r="L8" i="34"/>
  <c r="L8" i="39"/>
  <c r="L8" i="42"/>
  <c r="L8" i="44"/>
  <c r="L8" i="47"/>
  <c r="L8" i="52"/>
  <c r="L8" i="55"/>
  <c r="L8" i="58"/>
  <c r="M8" i="25"/>
  <c r="M8" i="28"/>
  <c r="M8" i="31"/>
  <c r="M8" i="34"/>
  <c r="M8" i="39"/>
  <c r="M8" i="42"/>
  <c r="M8" i="44"/>
  <c r="M8" i="47"/>
  <c r="M8" i="52"/>
  <c r="M8" i="55"/>
  <c r="M8" i="58"/>
  <c r="K9" i="25"/>
  <c r="K9" i="28"/>
  <c r="K9" i="31"/>
  <c r="K9" i="34"/>
  <c r="K9" i="39"/>
  <c r="K9" i="42"/>
  <c r="K9" i="44"/>
  <c r="K9" i="47"/>
  <c r="K9" i="52"/>
  <c r="K9" i="55"/>
  <c r="K9" i="58"/>
  <c r="L9" i="25"/>
  <c r="L9" i="28"/>
  <c r="L9" i="31"/>
  <c r="L9" i="34"/>
  <c r="L9" i="39"/>
  <c r="L9" i="42"/>
  <c r="L9" i="44"/>
  <c r="L9" i="47"/>
  <c r="L9" i="52"/>
  <c r="L9" i="55"/>
  <c r="L9" i="58"/>
  <c r="M9" i="25"/>
  <c r="M9" i="28"/>
  <c r="M9" i="31"/>
  <c r="M9" i="34"/>
  <c r="M9" i="39"/>
  <c r="M9" i="42"/>
  <c r="M9" i="44"/>
  <c r="M9" i="47"/>
  <c r="M9" i="52"/>
  <c r="M9" i="55"/>
  <c r="M9" i="58"/>
  <c r="K10" i="25"/>
  <c r="K10" i="28"/>
  <c r="K10" i="31"/>
  <c r="K10" i="34"/>
  <c r="K10" i="39"/>
  <c r="K10" i="42"/>
  <c r="K10" i="44"/>
  <c r="K10" i="47"/>
  <c r="K10" i="52"/>
  <c r="K10" i="55"/>
  <c r="K10" i="58"/>
  <c r="M10" i="25"/>
  <c r="M10" i="28"/>
  <c r="M10" i="31"/>
  <c r="M10" i="34"/>
  <c r="M10" i="39"/>
  <c r="M10" i="42"/>
  <c r="M10" i="44"/>
  <c r="M10" i="47"/>
  <c r="M10" i="52"/>
  <c r="M10" i="55"/>
  <c r="M10" i="58"/>
  <c r="K11" i="25"/>
  <c r="K11" i="28"/>
  <c r="K11" i="31"/>
  <c r="K11" i="34"/>
  <c r="K11" i="39"/>
  <c r="K11" i="42"/>
  <c r="K11" i="44"/>
  <c r="K11" i="47"/>
  <c r="K11" i="52"/>
  <c r="K11" i="55"/>
  <c r="K11" i="58"/>
  <c r="L11" i="25"/>
  <c r="L11" i="28"/>
  <c r="L11" i="31"/>
  <c r="L11" i="34"/>
  <c r="L11" i="39"/>
  <c r="L11" i="42"/>
  <c r="L11" i="44"/>
  <c r="L11" i="47"/>
  <c r="L11" i="52"/>
  <c r="L11" i="55"/>
  <c r="L11" i="58"/>
  <c r="M11" i="25"/>
  <c r="M11" i="28"/>
  <c r="M11" i="31"/>
  <c r="M11" i="34"/>
  <c r="M11" i="39"/>
  <c r="M11" i="42"/>
  <c r="M11" i="44"/>
  <c r="M11" i="47"/>
  <c r="M11" i="52"/>
  <c r="M11" i="55"/>
  <c r="M11" i="58"/>
  <c r="K12" i="25"/>
  <c r="K12" i="28"/>
  <c r="K12" i="31"/>
  <c r="K12" i="34"/>
  <c r="K12" i="39"/>
  <c r="K12" i="42"/>
  <c r="K12" i="44"/>
  <c r="K12" i="47"/>
  <c r="K12" i="52"/>
  <c r="K12" i="55"/>
  <c r="K12" i="58"/>
  <c r="L12" i="25"/>
  <c r="L12" i="28"/>
  <c r="L12" i="31"/>
  <c r="L12" i="34"/>
  <c r="L12" i="39"/>
  <c r="L12" i="42"/>
  <c r="L12" i="44"/>
  <c r="L12" i="47"/>
  <c r="L12" i="52"/>
  <c r="L12" i="55"/>
  <c r="L12" i="58"/>
  <c r="M12" i="25"/>
  <c r="M12" i="28"/>
  <c r="M12" i="31"/>
  <c r="M12" i="34"/>
  <c r="M12" i="39"/>
  <c r="M12" i="42"/>
  <c r="M12" i="44"/>
  <c r="M12" i="47"/>
  <c r="M12" i="52"/>
  <c r="M12" i="55"/>
  <c r="M12" i="58"/>
  <c r="K13" i="25"/>
  <c r="K13" i="28"/>
  <c r="K13" i="31"/>
  <c r="K13" i="34"/>
  <c r="K13" i="39"/>
  <c r="K13" i="42"/>
  <c r="K13" i="44"/>
  <c r="K13" i="47"/>
  <c r="K13" i="52"/>
  <c r="K13" i="55"/>
  <c r="K13" i="58"/>
  <c r="M13" i="25"/>
  <c r="M13" i="28"/>
  <c r="M13" i="31"/>
  <c r="M13" i="34"/>
  <c r="M13" i="39"/>
  <c r="M13" i="42"/>
  <c r="M13" i="44"/>
  <c r="M13" i="47"/>
  <c r="M13" i="52"/>
  <c r="M13" i="55"/>
  <c r="M13" i="58"/>
  <c r="K14" i="25"/>
  <c r="K14" i="28"/>
  <c r="K14" i="31"/>
  <c r="K14" i="34"/>
  <c r="K14" i="39"/>
  <c r="K14" i="42"/>
  <c r="K14" i="44"/>
  <c r="K14" i="47"/>
  <c r="K14" i="52"/>
  <c r="K14" i="55"/>
  <c r="K14" i="58"/>
  <c r="M14" i="25"/>
  <c r="M14" i="28"/>
  <c r="M14" i="31"/>
  <c r="M14" i="34"/>
  <c r="M14" i="39"/>
  <c r="M14" i="42"/>
  <c r="M14" i="44"/>
  <c r="M14" i="47"/>
  <c r="M14" i="52"/>
  <c r="M14" i="55"/>
  <c r="M14" i="58"/>
  <c r="K15" i="25"/>
  <c r="K15" i="28"/>
  <c r="K15" i="31"/>
  <c r="K15" i="34"/>
  <c r="K15" i="39"/>
  <c r="K15" i="42"/>
  <c r="K15" i="44"/>
  <c r="K15" i="47"/>
  <c r="K15" i="52"/>
  <c r="K15" i="55"/>
  <c r="K15" i="58"/>
  <c r="M15" i="25"/>
  <c r="M15" i="28"/>
  <c r="M15" i="31"/>
  <c r="M15" i="34"/>
  <c r="M15" i="39"/>
  <c r="M15" i="42"/>
  <c r="M15" i="44"/>
  <c r="M15" i="47"/>
  <c r="M15" i="52"/>
  <c r="M15" i="55"/>
  <c r="M15" i="58"/>
  <c r="K16" i="25"/>
  <c r="K16" i="28"/>
  <c r="K16" i="31"/>
  <c r="K16" i="34"/>
  <c r="K16" i="39"/>
  <c r="K16" i="42"/>
  <c r="K16" i="44"/>
  <c r="K16" i="47"/>
  <c r="K16" i="52"/>
  <c r="K16" i="55"/>
  <c r="K16" i="58"/>
  <c r="M16" i="25"/>
  <c r="M16" i="28"/>
  <c r="M16" i="31"/>
  <c r="M16" i="34"/>
  <c r="M16" i="39"/>
  <c r="M16" i="42"/>
  <c r="M16" i="44"/>
  <c r="M16" i="47"/>
  <c r="M16" i="52"/>
  <c r="M16" i="55"/>
  <c r="M16" i="58"/>
  <c r="K17" i="25"/>
  <c r="K17" i="28"/>
  <c r="K17" i="31"/>
  <c r="K17" i="34"/>
  <c r="K17" i="39"/>
  <c r="K17" i="42"/>
  <c r="K17" i="44"/>
  <c r="K17" i="47"/>
  <c r="K17" i="52"/>
  <c r="K17" i="55"/>
  <c r="K17" i="58"/>
  <c r="M17" i="25"/>
  <c r="M17" i="28"/>
  <c r="M17" i="31"/>
  <c r="M17" i="34"/>
  <c r="M17" i="39"/>
  <c r="M17" i="42"/>
  <c r="M17" i="44"/>
  <c r="M17" i="47"/>
  <c r="M17" i="52"/>
  <c r="M17" i="55"/>
  <c r="M17" i="58"/>
  <c r="K18" i="25"/>
  <c r="K18" i="28"/>
  <c r="K18" i="31"/>
  <c r="K18" i="34"/>
  <c r="K18" i="39"/>
  <c r="K18" i="42"/>
  <c r="K18" i="44"/>
  <c r="K18" i="47"/>
  <c r="K18" i="52"/>
  <c r="K18" i="55"/>
  <c r="K18" i="58"/>
  <c r="M18" i="25"/>
  <c r="M18" i="28"/>
  <c r="M18" i="31"/>
  <c r="M18" i="34"/>
  <c r="M18" i="39"/>
  <c r="M18" i="42"/>
  <c r="M18" i="44"/>
  <c r="M18" i="47"/>
  <c r="M18" i="52"/>
  <c r="M18" i="55"/>
  <c r="M18" i="58"/>
  <c r="M5" i="25"/>
  <c r="M5" i="28"/>
  <c r="K5" i="25"/>
  <c r="K5" i="28"/>
  <c r="G59" i="25"/>
  <c r="D59" i="25"/>
  <c r="G42" i="25"/>
  <c r="G61" i="25"/>
  <c r="D42" i="25"/>
  <c r="D61" i="25"/>
  <c r="M25" i="25"/>
  <c r="L25" i="25"/>
  <c r="G25" i="25"/>
  <c r="D25" i="25"/>
  <c r="M19" i="25"/>
  <c r="K19" i="25"/>
  <c r="L31" i="25"/>
  <c r="G19" i="25"/>
  <c r="E19" i="25"/>
  <c r="F31" i="25"/>
  <c r="J48" i="25"/>
  <c r="J48" i="28"/>
  <c r="J48" i="31"/>
  <c r="J48" i="34"/>
  <c r="J48" i="39"/>
  <c r="J48" i="42"/>
  <c r="J48" i="44"/>
  <c r="J48" i="47"/>
  <c r="J48" i="52"/>
  <c r="J48" i="55"/>
  <c r="J48" i="58"/>
  <c r="J53" i="25"/>
  <c r="J53" i="28"/>
  <c r="J53" i="31"/>
  <c r="J53" i="34"/>
  <c r="J53" i="39"/>
  <c r="J53" i="42"/>
  <c r="J53" i="44"/>
  <c r="J53" i="47"/>
  <c r="J53" i="52"/>
  <c r="J53" i="55"/>
  <c r="J53" i="58"/>
  <c r="I46" i="25"/>
  <c r="I46" i="28"/>
  <c r="I46" i="31"/>
  <c r="I46" i="34"/>
  <c r="I46" i="39"/>
  <c r="I46" i="42"/>
  <c r="I46" i="44"/>
  <c r="I46" i="47"/>
  <c r="I46" i="52"/>
  <c r="I46" i="55"/>
  <c r="I46" i="58"/>
  <c r="I47" i="25"/>
  <c r="I47" i="28"/>
  <c r="I47" i="31"/>
  <c r="I47" i="34"/>
  <c r="I47" i="39"/>
  <c r="I47" i="42"/>
  <c r="I47" i="44"/>
  <c r="I47" i="47"/>
  <c r="I47" i="52"/>
  <c r="I47" i="55"/>
  <c r="I47" i="58"/>
  <c r="I48" i="25"/>
  <c r="I48" i="28"/>
  <c r="I48" i="31"/>
  <c r="I48" i="34"/>
  <c r="I48" i="39"/>
  <c r="I48" i="42"/>
  <c r="I48" i="44"/>
  <c r="I48" i="47"/>
  <c r="I48" i="52"/>
  <c r="I48" i="55"/>
  <c r="I48" i="58"/>
  <c r="I49" i="25"/>
  <c r="I49" i="28"/>
  <c r="I49" i="31"/>
  <c r="I49" i="34"/>
  <c r="I49" i="39"/>
  <c r="I49" i="42"/>
  <c r="I49" i="44"/>
  <c r="I49" i="47"/>
  <c r="I49" i="52"/>
  <c r="I49" i="55"/>
  <c r="I49" i="58"/>
  <c r="I50" i="25"/>
  <c r="I50" i="28"/>
  <c r="I50" i="31"/>
  <c r="I50" i="34"/>
  <c r="I50" i="39"/>
  <c r="I50" i="42"/>
  <c r="I50" i="44"/>
  <c r="I50" i="47"/>
  <c r="I50" i="52"/>
  <c r="I50" i="55"/>
  <c r="I50" i="58"/>
  <c r="I51" i="25"/>
  <c r="I51" i="28"/>
  <c r="I51" i="31"/>
  <c r="I51" i="34"/>
  <c r="I51" i="39"/>
  <c r="I51" i="42"/>
  <c r="I51" i="44"/>
  <c r="I51" i="47"/>
  <c r="I51" i="52"/>
  <c r="I51" i="55"/>
  <c r="I51" i="58"/>
  <c r="I52" i="25"/>
  <c r="I52" i="28"/>
  <c r="I52" i="31"/>
  <c r="I52" i="34"/>
  <c r="I52" i="39"/>
  <c r="I52" i="42"/>
  <c r="I52" i="44"/>
  <c r="I52" i="47"/>
  <c r="I52" i="52"/>
  <c r="I52" i="55"/>
  <c r="I52" i="58"/>
  <c r="I53" i="25"/>
  <c r="I53" i="28"/>
  <c r="I53" i="31"/>
  <c r="I53" i="34"/>
  <c r="I53" i="39"/>
  <c r="I53" i="42"/>
  <c r="I53" i="44"/>
  <c r="I53" i="47"/>
  <c r="I53" i="52"/>
  <c r="I53" i="55"/>
  <c r="I53" i="58"/>
  <c r="I54" i="25"/>
  <c r="I54" i="28"/>
  <c r="I54" i="31"/>
  <c r="I54" i="34"/>
  <c r="I54" i="39"/>
  <c r="I54" i="42"/>
  <c r="I54" i="44"/>
  <c r="I54" i="47"/>
  <c r="I54" i="52"/>
  <c r="I54" i="55"/>
  <c r="I54" i="58"/>
  <c r="I55" i="25"/>
  <c r="I55" i="28"/>
  <c r="I55" i="31"/>
  <c r="I55" i="34"/>
  <c r="I55" i="39"/>
  <c r="I55" i="42"/>
  <c r="I55" i="44"/>
  <c r="I55" i="47"/>
  <c r="I55" i="52"/>
  <c r="I55" i="55"/>
  <c r="I55" i="58"/>
  <c r="I56" i="25"/>
  <c r="I56" i="28"/>
  <c r="I56" i="31"/>
  <c r="I56" i="34"/>
  <c r="I56" i="39"/>
  <c r="I56" i="42"/>
  <c r="I56" i="44"/>
  <c r="I56" i="47"/>
  <c r="I56" i="52"/>
  <c r="I56" i="55"/>
  <c r="I56" i="58"/>
  <c r="I57" i="25"/>
  <c r="I57" i="28"/>
  <c r="I57" i="31"/>
  <c r="I57" i="34"/>
  <c r="I57" i="39"/>
  <c r="I57" i="42"/>
  <c r="I57" i="44"/>
  <c r="I57" i="47"/>
  <c r="I57" i="52"/>
  <c r="I57" i="55"/>
  <c r="I57" i="58"/>
  <c r="I45" i="25"/>
  <c r="J57" i="25"/>
  <c r="J57" i="28"/>
  <c r="J57" i="31"/>
  <c r="J57" i="34"/>
  <c r="J57" i="39"/>
  <c r="J57" i="42"/>
  <c r="J57" i="44"/>
  <c r="J57" i="47"/>
  <c r="J57" i="52"/>
  <c r="J57" i="55"/>
  <c r="J57" i="58"/>
  <c r="J56" i="25"/>
  <c r="J56" i="28"/>
  <c r="J56" i="31"/>
  <c r="J56" i="34"/>
  <c r="J56" i="39"/>
  <c r="J56" i="42"/>
  <c r="J56" i="44"/>
  <c r="J56" i="47"/>
  <c r="J56" i="52"/>
  <c r="J56" i="55"/>
  <c r="J56" i="58"/>
  <c r="J55" i="25"/>
  <c r="J55" i="28"/>
  <c r="J55" i="31"/>
  <c r="J55" i="34"/>
  <c r="J55" i="39"/>
  <c r="J55" i="42"/>
  <c r="J55" i="44"/>
  <c r="J55" i="47"/>
  <c r="J55" i="52"/>
  <c r="J55" i="55"/>
  <c r="J55" i="58"/>
  <c r="J54" i="25"/>
  <c r="J54" i="28"/>
  <c r="J54" i="31"/>
  <c r="J54" i="34"/>
  <c r="J54" i="39"/>
  <c r="J54" i="42"/>
  <c r="J54" i="44"/>
  <c r="J54" i="47"/>
  <c r="J54" i="52"/>
  <c r="J54" i="55"/>
  <c r="J54" i="58"/>
  <c r="J52" i="25"/>
  <c r="J52" i="28"/>
  <c r="J52" i="31"/>
  <c r="J52" i="34"/>
  <c r="J52" i="39"/>
  <c r="J52" i="42"/>
  <c r="J52" i="44"/>
  <c r="J52" i="47"/>
  <c r="J52" i="52"/>
  <c r="J52" i="55"/>
  <c r="J52" i="58"/>
  <c r="J51" i="25"/>
  <c r="J51" i="28"/>
  <c r="J51" i="31"/>
  <c r="J51" i="34"/>
  <c r="J51" i="39"/>
  <c r="J51" i="42"/>
  <c r="J51" i="44"/>
  <c r="J51" i="47"/>
  <c r="J51" i="52"/>
  <c r="J51" i="55"/>
  <c r="J51" i="58"/>
  <c r="J50" i="25"/>
  <c r="J50" i="28"/>
  <c r="J50" i="31"/>
  <c r="J50" i="34"/>
  <c r="J50" i="39"/>
  <c r="J50" i="42"/>
  <c r="J50" i="44"/>
  <c r="J50" i="47"/>
  <c r="J50" i="52"/>
  <c r="J50" i="55"/>
  <c r="J50" i="58"/>
  <c r="J49" i="25"/>
  <c r="J49" i="28"/>
  <c r="J49" i="31"/>
  <c r="J49" i="34"/>
  <c r="J49" i="39"/>
  <c r="J49" i="42"/>
  <c r="J49" i="47"/>
  <c r="J49" i="52"/>
  <c r="J49" i="55"/>
  <c r="J49" i="58"/>
  <c r="J47" i="25"/>
  <c r="J47" i="28"/>
  <c r="J47" i="31"/>
  <c r="J47" i="34"/>
  <c r="J47" i="39"/>
  <c r="J47" i="42"/>
  <c r="J47" i="44"/>
  <c r="J47" i="47"/>
  <c r="J47" i="52"/>
  <c r="J47" i="55"/>
  <c r="J47" i="58"/>
  <c r="J46" i="25"/>
  <c r="J46" i="28"/>
  <c r="J46" i="31"/>
  <c r="J46" i="34"/>
  <c r="J46" i="39"/>
  <c r="J46" i="42"/>
  <c r="J46" i="44"/>
  <c r="J46" i="47"/>
  <c r="J46" i="52"/>
  <c r="J46" i="55"/>
  <c r="J46" i="58"/>
  <c r="J45" i="25"/>
  <c r="M57" i="25"/>
  <c r="M57" i="28"/>
  <c r="M57" i="31"/>
  <c r="M57" i="34"/>
  <c r="M57" i="39"/>
  <c r="M57" i="42"/>
  <c r="M57" i="44"/>
  <c r="M57" i="47"/>
  <c r="M57" i="52"/>
  <c r="M57" i="55"/>
  <c r="M57" i="58"/>
  <c r="L57" i="25"/>
  <c r="L57" i="28"/>
  <c r="L57" i="31"/>
  <c r="L57" i="34"/>
  <c r="L57" i="39"/>
  <c r="L57" i="42"/>
  <c r="L57" i="44"/>
  <c r="L57" i="47"/>
  <c r="L57" i="52"/>
  <c r="L57" i="55"/>
  <c r="L57" i="58"/>
  <c r="M56" i="25"/>
  <c r="M56" i="28"/>
  <c r="M56" i="31"/>
  <c r="M56" i="34"/>
  <c r="M56" i="39"/>
  <c r="M56" i="42"/>
  <c r="M56" i="44"/>
  <c r="M56" i="47"/>
  <c r="M56" i="52"/>
  <c r="M56" i="55"/>
  <c r="M56" i="58"/>
  <c r="L56" i="25"/>
  <c r="L56" i="28"/>
  <c r="L56" i="31"/>
  <c r="L56" i="34"/>
  <c r="L56" i="39"/>
  <c r="L56" i="42"/>
  <c r="L56" i="44"/>
  <c r="L56" i="47"/>
  <c r="L56" i="52"/>
  <c r="L56" i="55"/>
  <c r="L56" i="58"/>
  <c r="M55" i="25"/>
  <c r="M55" i="28"/>
  <c r="M55" i="31"/>
  <c r="M55" i="34"/>
  <c r="M55" i="39"/>
  <c r="M55" i="42"/>
  <c r="M55" i="44"/>
  <c r="M55" i="47"/>
  <c r="M55" i="52"/>
  <c r="M55" i="55"/>
  <c r="M55" i="58"/>
  <c r="L55" i="25"/>
  <c r="L55" i="28"/>
  <c r="L55" i="31"/>
  <c r="L55" i="34"/>
  <c r="L55" i="39"/>
  <c r="L55" i="42"/>
  <c r="L55" i="44"/>
  <c r="L55" i="47"/>
  <c r="L55" i="52"/>
  <c r="L55" i="55"/>
  <c r="L55" i="58"/>
  <c r="M54" i="25"/>
  <c r="M54" i="28"/>
  <c r="M54" i="31"/>
  <c r="M54" i="34"/>
  <c r="M54" i="39"/>
  <c r="M54" i="42"/>
  <c r="M54" i="44"/>
  <c r="M54" i="47"/>
  <c r="M54" i="52"/>
  <c r="M54" i="55"/>
  <c r="M54" i="58"/>
  <c r="L54" i="25"/>
  <c r="L54" i="28"/>
  <c r="L54" i="31"/>
  <c r="L54" i="34"/>
  <c r="L54" i="39"/>
  <c r="L54" i="42"/>
  <c r="L54" i="44"/>
  <c r="L54" i="47"/>
  <c r="L54" i="52"/>
  <c r="L54" i="55"/>
  <c r="L54" i="58"/>
  <c r="M53" i="25"/>
  <c r="M53" i="28"/>
  <c r="M53" i="31"/>
  <c r="M53" i="34"/>
  <c r="M53" i="39"/>
  <c r="M53" i="42"/>
  <c r="M53" i="44"/>
  <c r="M53" i="47"/>
  <c r="M53" i="52"/>
  <c r="M53" i="55"/>
  <c r="M53" i="58"/>
  <c r="L53" i="25"/>
  <c r="L53" i="28"/>
  <c r="L53" i="31"/>
  <c r="L53" i="34"/>
  <c r="L53" i="39"/>
  <c r="L53" i="42"/>
  <c r="L53" i="44"/>
  <c r="L53" i="47"/>
  <c r="L53" i="52"/>
  <c r="L53" i="55"/>
  <c r="L53" i="58"/>
  <c r="M52" i="25"/>
  <c r="M52" i="28"/>
  <c r="M52" i="31"/>
  <c r="M52" i="34"/>
  <c r="M52" i="39"/>
  <c r="M52" i="42"/>
  <c r="M52" i="44"/>
  <c r="M52" i="47"/>
  <c r="M52" i="52"/>
  <c r="M52" i="55"/>
  <c r="M52" i="58"/>
  <c r="L52" i="25"/>
  <c r="L52" i="28"/>
  <c r="L52" i="31"/>
  <c r="L52" i="34"/>
  <c r="L52" i="39"/>
  <c r="L52" i="42"/>
  <c r="L52" i="44"/>
  <c r="L52" i="47"/>
  <c r="L52" i="52"/>
  <c r="L52" i="55"/>
  <c r="L52" i="58"/>
  <c r="M51" i="25"/>
  <c r="M51" i="28"/>
  <c r="M51" i="31"/>
  <c r="M51" i="34"/>
  <c r="M51" i="39"/>
  <c r="M51" i="42"/>
  <c r="M51" i="44"/>
  <c r="M51" i="47"/>
  <c r="M51" i="52"/>
  <c r="M51" i="55"/>
  <c r="M51" i="58"/>
  <c r="L51" i="25"/>
  <c r="L51" i="28"/>
  <c r="L51" i="31"/>
  <c r="L51" i="34"/>
  <c r="L51" i="39"/>
  <c r="L51" i="42"/>
  <c r="L51" i="44"/>
  <c r="L51" i="47"/>
  <c r="L51" i="52"/>
  <c r="L51" i="55"/>
  <c r="L51" i="58"/>
  <c r="M50" i="25"/>
  <c r="M50" i="28"/>
  <c r="M50" i="31"/>
  <c r="M50" i="34"/>
  <c r="M50" i="39"/>
  <c r="M50" i="42"/>
  <c r="M50" i="44"/>
  <c r="M50" i="47"/>
  <c r="M50" i="52"/>
  <c r="M50" i="55"/>
  <c r="M50" i="58"/>
  <c r="L50" i="25"/>
  <c r="L50" i="28"/>
  <c r="L50" i="31"/>
  <c r="L50" i="34"/>
  <c r="L50" i="39"/>
  <c r="L50" i="42"/>
  <c r="L50" i="44"/>
  <c r="L50" i="47"/>
  <c r="L50" i="52"/>
  <c r="L50" i="55"/>
  <c r="L50" i="58"/>
  <c r="M49" i="25"/>
  <c r="M49" i="28"/>
  <c r="M49" i="31"/>
  <c r="M49" i="34"/>
  <c r="M49" i="39"/>
  <c r="M49" i="42"/>
  <c r="M49" i="44"/>
  <c r="M49" i="47"/>
  <c r="M49" i="52"/>
  <c r="M49" i="55"/>
  <c r="M49" i="58"/>
  <c r="L49" i="25"/>
  <c r="L49" i="28"/>
  <c r="L49" i="31"/>
  <c r="L49" i="34"/>
  <c r="L49" i="39"/>
  <c r="L49" i="42"/>
  <c r="L49" i="44"/>
  <c r="L49" i="47"/>
  <c r="L49" i="52"/>
  <c r="L49" i="55"/>
  <c r="L49" i="58"/>
  <c r="M48" i="25"/>
  <c r="M48" i="28"/>
  <c r="M48" i="31"/>
  <c r="M48" i="34"/>
  <c r="M48" i="39"/>
  <c r="M48" i="42"/>
  <c r="M48" i="44"/>
  <c r="M48" i="47"/>
  <c r="M48" i="52"/>
  <c r="M48" i="55"/>
  <c r="M48" i="58"/>
  <c r="L48" i="25"/>
  <c r="L48" i="28"/>
  <c r="L48" i="31"/>
  <c r="L48" i="34"/>
  <c r="L48" i="39"/>
  <c r="L48" i="42"/>
  <c r="L48" i="44"/>
  <c r="L48" i="47"/>
  <c r="L48" i="52"/>
  <c r="L48" i="55"/>
  <c r="L48" i="58"/>
  <c r="M47" i="25"/>
  <c r="M47" i="28"/>
  <c r="M47" i="31"/>
  <c r="M47" i="34"/>
  <c r="M47" i="39"/>
  <c r="M47" i="42"/>
  <c r="M47" i="44"/>
  <c r="M47" i="47"/>
  <c r="M47" i="52"/>
  <c r="M47" i="55"/>
  <c r="M47" i="58"/>
  <c r="L47" i="25"/>
  <c r="L47" i="28"/>
  <c r="L47" i="31"/>
  <c r="L47" i="34"/>
  <c r="L47" i="39"/>
  <c r="L47" i="42"/>
  <c r="L47" i="44"/>
  <c r="L47" i="47"/>
  <c r="L47" i="52"/>
  <c r="L47" i="55"/>
  <c r="L47" i="58"/>
  <c r="M46" i="25"/>
  <c r="M46" i="28"/>
  <c r="M46" i="31"/>
  <c r="M46" i="34"/>
  <c r="M46" i="39"/>
  <c r="M46" i="42"/>
  <c r="M46" i="44"/>
  <c r="M46" i="47"/>
  <c r="M46" i="52"/>
  <c r="M46" i="55"/>
  <c r="M46" i="58"/>
  <c r="L46" i="25"/>
  <c r="L46" i="28"/>
  <c r="L46" i="31"/>
  <c r="L46" i="34"/>
  <c r="L46" i="39"/>
  <c r="L46" i="42"/>
  <c r="L46" i="44"/>
  <c r="L46" i="47"/>
  <c r="L46" i="52"/>
  <c r="L46" i="55"/>
  <c r="L46" i="58"/>
  <c r="M45" i="25"/>
  <c r="M45" i="28"/>
  <c r="G42" i="23"/>
  <c r="G61" i="23"/>
  <c r="F42" i="23"/>
  <c r="F61" i="23"/>
  <c r="I38" i="23"/>
  <c r="I38" i="25"/>
  <c r="I38" i="28"/>
  <c r="B16" i="65" s="1"/>
  <c r="I38" i="31"/>
  <c r="I38" i="34"/>
  <c r="I38" i="39"/>
  <c r="I38" i="42"/>
  <c r="I38" i="44"/>
  <c r="I38" i="47"/>
  <c r="I38" i="52"/>
  <c r="I38" i="55"/>
  <c r="I38" i="58"/>
  <c r="I39" i="23"/>
  <c r="I39" i="25"/>
  <c r="I39" i="28"/>
  <c r="B17" i="65" s="1"/>
  <c r="I39" i="31"/>
  <c r="I39" i="34"/>
  <c r="I39" i="39"/>
  <c r="I39" i="42"/>
  <c r="I39" i="44"/>
  <c r="I39" i="47"/>
  <c r="I39" i="52"/>
  <c r="I39" i="55"/>
  <c r="I39" i="58"/>
  <c r="I40" i="23"/>
  <c r="I40" i="25"/>
  <c r="I40" i="28"/>
  <c r="B18" i="65" s="1"/>
  <c r="I40" i="31"/>
  <c r="I40" i="34"/>
  <c r="I40" i="39"/>
  <c r="I40" i="42"/>
  <c r="I40" i="44"/>
  <c r="I40" i="47"/>
  <c r="I40" i="52"/>
  <c r="I40" i="55"/>
  <c r="I40" i="58"/>
  <c r="I41" i="23"/>
  <c r="I41" i="25"/>
  <c r="I41" i="28"/>
  <c r="B19" i="65" s="1"/>
  <c r="I41" i="31"/>
  <c r="I41" i="34"/>
  <c r="I41" i="39"/>
  <c r="I41" i="42"/>
  <c r="I41" i="44"/>
  <c r="I41" i="47"/>
  <c r="I41" i="52"/>
  <c r="I41" i="55"/>
  <c r="I41" i="58"/>
  <c r="M41" i="25"/>
  <c r="M41" i="28"/>
  <c r="M41" i="31"/>
  <c r="M41" i="34"/>
  <c r="M41" i="39" s="1"/>
  <c r="M41" i="42" s="1"/>
  <c r="M41" i="44" s="1"/>
  <c r="M41" i="47" s="1"/>
  <c r="M41" i="52" s="1"/>
  <c r="M41" i="55" s="1"/>
  <c r="M41" i="58" s="1"/>
  <c r="L41" i="25"/>
  <c r="L41" i="28"/>
  <c r="L41" i="31"/>
  <c r="L41" i="34"/>
  <c r="L41" i="39" s="1"/>
  <c r="L41" i="42" s="1"/>
  <c r="L41" i="44" s="1"/>
  <c r="L41" i="47" s="1"/>
  <c r="L41" i="52" s="1"/>
  <c r="L41" i="55" s="1"/>
  <c r="L41" i="58" s="1"/>
  <c r="M40" i="25"/>
  <c r="M40" i="28"/>
  <c r="M40" i="31"/>
  <c r="M40" i="34"/>
  <c r="M40" i="39" s="1"/>
  <c r="M40" i="42" s="1"/>
  <c r="M40" i="44" s="1"/>
  <c r="M40" i="47" s="1"/>
  <c r="M40" i="52" s="1"/>
  <c r="M40" i="55" s="1"/>
  <c r="M40" i="58" s="1"/>
  <c r="L40" i="25"/>
  <c r="L40" i="28"/>
  <c r="L40" i="31"/>
  <c r="L40" i="34"/>
  <c r="L40" i="39" s="1"/>
  <c r="L40" i="42" s="1"/>
  <c r="L40" i="44" s="1"/>
  <c r="L40" i="47" s="1"/>
  <c r="L40" i="52" s="1"/>
  <c r="L40" i="55" s="1"/>
  <c r="L40" i="58" s="1"/>
  <c r="M39" i="25"/>
  <c r="M39" i="28"/>
  <c r="M39" i="31"/>
  <c r="M39" i="34"/>
  <c r="M39" i="39" s="1"/>
  <c r="M39" i="42" s="1"/>
  <c r="M39" i="44" s="1"/>
  <c r="M39" i="47" s="1"/>
  <c r="M39" i="52" s="1"/>
  <c r="M39" i="55" s="1"/>
  <c r="M39" i="58" s="1"/>
  <c r="L39" i="25"/>
  <c r="L39" i="28"/>
  <c r="L39" i="31"/>
  <c r="L39" i="34"/>
  <c r="L39" i="39" s="1"/>
  <c r="L39" i="42" s="1"/>
  <c r="L39" i="44" s="1"/>
  <c r="L39" i="47" s="1"/>
  <c r="L39" i="52" s="1"/>
  <c r="L39" i="55" s="1"/>
  <c r="L39" i="58" s="1"/>
  <c r="M38" i="25"/>
  <c r="M38" i="28"/>
  <c r="M38" i="31"/>
  <c r="L38" i="25"/>
  <c r="L38" i="28"/>
  <c r="L38" i="31"/>
  <c r="M37" i="25"/>
  <c r="M37" i="28"/>
  <c r="M37" i="31" s="1"/>
  <c r="M37" i="34" s="1"/>
  <c r="M37" i="39" s="1"/>
  <c r="M42" i="28"/>
  <c r="J41" i="23"/>
  <c r="J41" i="25"/>
  <c r="J41" i="28"/>
  <c r="C19" i="65" s="1"/>
  <c r="J41" i="31"/>
  <c r="J41" i="34"/>
  <c r="J41" i="39"/>
  <c r="J41" i="42"/>
  <c r="J41" i="44"/>
  <c r="J41" i="47"/>
  <c r="J41" i="52"/>
  <c r="J41" i="55"/>
  <c r="J41" i="58"/>
  <c r="J40" i="23"/>
  <c r="J40" i="25"/>
  <c r="J40" i="28"/>
  <c r="C18" i="65" s="1"/>
  <c r="J40" i="31"/>
  <c r="J40" i="34"/>
  <c r="J40" i="39"/>
  <c r="J39" i="23"/>
  <c r="J39" i="25"/>
  <c r="J39" i="28"/>
  <c r="C17" i="65" s="1"/>
  <c r="J39" i="31"/>
  <c r="J39" i="34"/>
  <c r="J39" i="39"/>
  <c r="J39" i="42"/>
  <c r="J39" i="44"/>
  <c r="J39" i="47"/>
  <c r="J39" i="52"/>
  <c r="J39" i="55"/>
  <c r="J39" i="58"/>
  <c r="J38" i="23"/>
  <c r="J38" i="25"/>
  <c r="J38" i="28"/>
  <c r="C16" i="65" s="1"/>
  <c r="J38" i="31"/>
  <c r="J38" i="34"/>
  <c r="J38" i="39"/>
  <c r="J38" i="42"/>
  <c r="J38" i="44"/>
  <c r="J38" i="47"/>
  <c r="J38" i="52"/>
  <c r="J38" i="55"/>
  <c r="J38" i="58"/>
  <c r="L37" i="25"/>
  <c r="L37" i="28"/>
  <c r="L37" i="31" s="1"/>
  <c r="L37" i="34" s="1"/>
  <c r="L37" i="39" s="1"/>
  <c r="L42" i="28"/>
  <c r="L42" i="25"/>
  <c r="L45" i="25"/>
  <c r="L45" i="28"/>
  <c r="L59" i="25"/>
  <c r="M42" i="25"/>
  <c r="M59" i="25"/>
  <c r="D42" i="23"/>
  <c r="J37" i="23"/>
  <c r="J37" i="25"/>
  <c r="J37" i="28"/>
  <c r="C15" i="65" s="1"/>
  <c r="C20" i="65" s="1"/>
  <c r="J42" i="23"/>
  <c r="L42" i="23"/>
  <c r="M42" i="23"/>
  <c r="M61" i="23"/>
  <c r="M31" i="25"/>
  <c r="G31" i="25"/>
  <c r="B19" i="25"/>
  <c r="C31" i="25"/>
  <c r="C37" i="25" s="1"/>
  <c r="C42" i="25"/>
  <c r="C61" i="25"/>
  <c r="F19" i="25"/>
  <c r="C19" i="25"/>
  <c r="J7" i="23"/>
  <c r="J7" i="25"/>
  <c r="J7" i="28"/>
  <c r="C5" i="65" s="1"/>
  <c r="J7" i="31"/>
  <c r="J7" i="34"/>
  <c r="J7" i="39"/>
  <c r="J7" i="42"/>
  <c r="J7" i="44"/>
  <c r="J7" i="47"/>
  <c r="J7" i="52"/>
  <c r="J7" i="55"/>
  <c r="J7" i="58"/>
  <c r="J9" i="23"/>
  <c r="J9" i="25"/>
  <c r="J9" i="28"/>
  <c r="C7" i="65" s="1"/>
  <c r="J9" i="31"/>
  <c r="J9" i="34"/>
  <c r="J9" i="39"/>
  <c r="J9" i="42"/>
  <c r="J9" i="44"/>
  <c r="J9" i="47"/>
  <c r="J9" i="52"/>
  <c r="J9" i="55"/>
  <c r="J9" i="58"/>
  <c r="J11" i="23"/>
  <c r="J11" i="25"/>
  <c r="J11" i="28"/>
  <c r="G9" i="65" s="1"/>
  <c r="J11" i="31"/>
  <c r="J11" i="34"/>
  <c r="J11" i="39"/>
  <c r="J11" i="42"/>
  <c r="J11" i="44"/>
  <c r="J11" i="47"/>
  <c r="J11" i="52"/>
  <c r="J11" i="55"/>
  <c r="J11" i="58"/>
  <c r="J12" i="23"/>
  <c r="J12" i="25"/>
  <c r="J12" i="28"/>
  <c r="G10" i="65" s="1"/>
  <c r="J12" i="31"/>
  <c r="J12" i="34"/>
  <c r="J12" i="39"/>
  <c r="J12" i="42"/>
  <c r="J12" i="44"/>
  <c r="J12" i="47"/>
  <c r="J12" i="52"/>
  <c r="J12" i="55"/>
  <c r="J12" i="58"/>
  <c r="J14" i="23"/>
  <c r="J14" i="25"/>
  <c r="J14" i="28"/>
  <c r="J14" i="31"/>
  <c r="J14" i="34"/>
  <c r="J14" i="39"/>
  <c r="J14" i="42"/>
  <c r="J14" i="44"/>
  <c r="J14" i="47"/>
  <c r="J14" i="52"/>
  <c r="J14" i="55"/>
  <c r="J14" i="58"/>
  <c r="J16" i="23"/>
  <c r="J16" i="25"/>
  <c r="J16" i="28"/>
  <c r="J16" i="31"/>
  <c r="J16" i="34"/>
  <c r="J16" i="39"/>
  <c r="J16" i="42"/>
  <c r="J16" i="44"/>
  <c r="J16" i="47"/>
  <c r="J16" i="52"/>
  <c r="J16" i="55"/>
  <c r="J16" i="58"/>
  <c r="J17" i="23"/>
  <c r="J17" i="25"/>
  <c r="J17" i="28"/>
  <c r="J17" i="31"/>
  <c r="J17" i="34"/>
  <c r="J17" i="39"/>
  <c r="J17" i="42"/>
  <c r="J17" i="44"/>
  <c r="J17" i="47"/>
  <c r="J17" i="52"/>
  <c r="J17" i="55"/>
  <c r="J17" i="58"/>
  <c r="J18" i="23"/>
  <c r="J18" i="25"/>
  <c r="J18" i="28"/>
  <c r="J18" i="31"/>
  <c r="J18" i="34"/>
  <c r="J18" i="39"/>
  <c r="J18" i="42"/>
  <c r="J18" i="44"/>
  <c r="J18" i="47"/>
  <c r="J18" i="52"/>
  <c r="J18" i="55"/>
  <c r="J18" i="58"/>
  <c r="J5" i="23"/>
  <c r="J5" i="25"/>
  <c r="J5" i="28"/>
  <c r="C3" i="65" s="1"/>
  <c r="I7" i="23"/>
  <c r="I7" i="25"/>
  <c r="I7" i="28"/>
  <c r="B5" i="65" s="1"/>
  <c r="I7" i="31"/>
  <c r="I7" i="34"/>
  <c r="I7" i="39"/>
  <c r="I7" i="42"/>
  <c r="I7" i="44"/>
  <c r="I7" i="47"/>
  <c r="I7" i="52"/>
  <c r="I7" i="55"/>
  <c r="I7" i="58"/>
  <c r="I9" i="23"/>
  <c r="I9" i="25"/>
  <c r="I9" i="28"/>
  <c r="B7" i="65" s="1"/>
  <c r="I9" i="31"/>
  <c r="I9" i="34"/>
  <c r="I9" i="39"/>
  <c r="I9" i="42"/>
  <c r="I9" i="44"/>
  <c r="I9" i="47"/>
  <c r="I9" i="52"/>
  <c r="I9" i="55"/>
  <c r="I9" i="58"/>
  <c r="I11" i="23"/>
  <c r="I11" i="25"/>
  <c r="I11" i="28"/>
  <c r="F9" i="65" s="1"/>
  <c r="I11" i="31"/>
  <c r="I11" i="34"/>
  <c r="I11" i="39"/>
  <c r="I11" i="42"/>
  <c r="I11" i="44"/>
  <c r="I11" i="47"/>
  <c r="I11" i="52"/>
  <c r="I11" i="55"/>
  <c r="I11" i="58"/>
  <c r="I12" i="23"/>
  <c r="I12" i="25"/>
  <c r="I12" i="28"/>
  <c r="F10" i="65" s="1"/>
  <c r="I12" i="31"/>
  <c r="I12" i="34"/>
  <c r="I12" i="39"/>
  <c r="I12" i="42"/>
  <c r="I12" i="44"/>
  <c r="I12" i="47"/>
  <c r="I12" i="52"/>
  <c r="I12" i="55"/>
  <c r="I12" i="58"/>
  <c r="H7" i="23"/>
  <c r="H7" i="25"/>
  <c r="H7" i="28"/>
  <c r="H7" i="31"/>
  <c r="H7" i="34"/>
  <c r="H7" i="39"/>
  <c r="H7" i="42"/>
  <c r="H7" i="44"/>
  <c r="H7" i="47"/>
  <c r="H7" i="52"/>
  <c r="H7" i="55"/>
  <c r="H7" i="58"/>
  <c r="H8" i="23"/>
  <c r="H8" i="25"/>
  <c r="H8" i="28"/>
  <c r="H8" i="31"/>
  <c r="H8" i="34"/>
  <c r="H8" i="39"/>
  <c r="H8" i="42"/>
  <c r="H8" i="44"/>
  <c r="H8" i="47"/>
  <c r="H8" i="52"/>
  <c r="H8" i="55"/>
  <c r="H8" i="58"/>
  <c r="H9" i="23"/>
  <c r="H9" i="25"/>
  <c r="H9" i="28"/>
  <c r="H9" i="31"/>
  <c r="H9" i="34"/>
  <c r="H9" i="39"/>
  <c r="H9" i="42"/>
  <c r="H9" i="44"/>
  <c r="H9" i="47"/>
  <c r="H9" i="52"/>
  <c r="H9" i="55"/>
  <c r="H9" i="58"/>
  <c r="H10" i="23"/>
  <c r="H10" i="25"/>
  <c r="H10" i="28"/>
  <c r="H10" i="31"/>
  <c r="H10" i="34"/>
  <c r="H10" i="39"/>
  <c r="H10" i="42"/>
  <c r="H10" i="44"/>
  <c r="H10" i="47"/>
  <c r="H10" i="52"/>
  <c r="H10" i="55"/>
  <c r="H10" i="58"/>
  <c r="H11" i="23"/>
  <c r="H11" i="25"/>
  <c r="H11" i="28"/>
  <c r="H11" i="31"/>
  <c r="H11" i="34"/>
  <c r="H11" i="39"/>
  <c r="H11" i="42"/>
  <c r="H11" i="44"/>
  <c r="H11" i="47"/>
  <c r="H11" i="52"/>
  <c r="H11" i="55"/>
  <c r="H11" i="58"/>
  <c r="H12" i="23"/>
  <c r="H12" i="25"/>
  <c r="H12" i="28"/>
  <c r="H12" i="31"/>
  <c r="H12" i="34"/>
  <c r="H12" i="39"/>
  <c r="H12" i="42"/>
  <c r="H12" i="44"/>
  <c r="H12" i="47"/>
  <c r="H12" i="52"/>
  <c r="H12" i="55"/>
  <c r="H12" i="58"/>
  <c r="H13" i="23"/>
  <c r="H13" i="25"/>
  <c r="H13" i="28"/>
  <c r="H13" i="31"/>
  <c r="H13" i="34"/>
  <c r="H13" i="39"/>
  <c r="H13" i="42"/>
  <c r="H13" i="44"/>
  <c r="H13" i="47"/>
  <c r="H13" i="52"/>
  <c r="H13" i="55"/>
  <c r="H13" i="58"/>
  <c r="H14" i="23"/>
  <c r="H14" i="25"/>
  <c r="H14" i="28"/>
  <c r="H14" i="31"/>
  <c r="H14" i="34"/>
  <c r="H14" i="39"/>
  <c r="H14" i="42"/>
  <c r="H14" i="44"/>
  <c r="H14" i="47"/>
  <c r="H14" i="52"/>
  <c r="H14" i="55"/>
  <c r="H14" i="58"/>
  <c r="H15" i="23"/>
  <c r="H15" i="25"/>
  <c r="H15" i="28"/>
  <c r="H15" i="31"/>
  <c r="H15" i="34"/>
  <c r="H15" i="39"/>
  <c r="H15" i="42"/>
  <c r="H15" i="44"/>
  <c r="H15" i="47"/>
  <c r="H15" i="52"/>
  <c r="H15" i="55"/>
  <c r="H15" i="58"/>
  <c r="H16" i="23"/>
  <c r="H16" i="25"/>
  <c r="H16" i="28"/>
  <c r="H16" i="31"/>
  <c r="H16" i="34"/>
  <c r="H16" i="39"/>
  <c r="H16" i="42"/>
  <c r="H16" i="44"/>
  <c r="H16" i="47"/>
  <c r="H16" i="52"/>
  <c r="H16" i="55"/>
  <c r="H16" i="58"/>
  <c r="H17" i="23"/>
  <c r="H17" i="25"/>
  <c r="H17" i="28"/>
  <c r="H17" i="31"/>
  <c r="H17" i="34"/>
  <c r="H17" i="39"/>
  <c r="H17" i="42"/>
  <c r="H17" i="44"/>
  <c r="H17" i="47"/>
  <c r="H17" i="52"/>
  <c r="H17" i="55"/>
  <c r="H17" i="58"/>
  <c r="H18" i="23"/>
  <c r="H18" i="25"/>
  <c r="H18" i="28"/>
  <c r="H18" i="31"/>
  <c r="H18" i="34"/>
  <c r="H18" i="39"/>
  <c r="H18" i="42"/>
  <c r="H18" i="44"/>
  <c r="H18" i="47"/>
  <c r="H18" i="52"/>
  <c r="H18" i="55"/>
  <c r="H18" i="58"/>
  <c r="H5" i="23"/>
  <c r="H5" i="25"/>
  <c r="H5" i="28"/>
  <c r="H5" i="31"/>
  <c r="I24" i="23"/>
  <c r="I24" i="25"/>
  <c r="I24" i="28"/>
  <c r="I24" i="31"/>
  <c r="I24" i="34"/>
  <c r="I24" i="39"/>
  <c r="I24" i="42"/>
  <c r="I24" i="44"/>
  <c r="I24" i="47"/>
  <c r="I24" i="52"/>
  <c r="I24" i="55"/>
  <c r="I24" i="58"/>
  <c r="L31" i="23"/>
  <c r="M31" i="23"/>
  <c r="L18" i="25"/>
  <c r="L18" i="28"/>
  <c r="L18" i="31"/>
  <c r="L18" i="34"/>
  <c r="L18" i="39"/>
  <c r="L18" i="42"/>
  <c r="L18" i="44"/>
  <c r="L18" i="47"/>
  <c r="L18" i="52"/>
  <c r="L18" i="55"/>
  <c r="L18" i="58"/>
  <c r="L17" i="25"/>
  <c r="L17" i="28"/>
  <c r="L17" i="31"/>
  <c r="L17" i="34"/>
  <c r="L17" i="39"/>
  <c r="L17" i="42"/>
  <c r="L17" i="44"/>
  <c r="L17" i="47"/>
  <c r="L17" i="52"/>
  <c r="L17" i="55"/>
  <c r="L17" i="58"/>
  <c r="L16" i="25"/>
  <c r="L16" i="28"/>
  <c r="L16" i="31"/>
  <c r="L16" i="34"/>
  <c r="L16" i="39"/>
  <c r="L16" i="42"/>
  <c r="L16" i="44"/>
  <c r="L16" i="47"/>
  <c r="L16" i="52"/>
  <c r="L16" i="55"/>
  <c r="L16" i="58"/>
  <c r="L15" i="25"/>
  <c r="L15" i="28"/>
  <c r="L15" i="31"/>
  <c r="L15" i="34"/>
  <c r="L15" i="39"/>
  <c r="L15" i="42"/>
  <c r="L15" i="44"/>
  <c r="L15" i="47"/>
  <c r="L15" i="52"/>
  <c r="L15" i="55"/>
  <c r="L15" i="58"/>
  <c r="L14" i="25"/>
  <c r="L14" i="28"/>
  <c r="L14" i="31"/>
  <c r="L14" i="34"/>
  <c r="L14" i="39"/>
  <c r="L14" i="42"/>
  <c r="L14" i="44"/>
  <c r="L14" i="47"/>
  <c r="L14" i="52"/>
  <c r="L14" i="55"/>
  <c r="L14" i="58"/>
  <c r="L13" i="25"/>
  <c r="L13" i="28"/>
  <c r="L13" i="31"/>
  <c r="L13" i="34"/>
  <c r="L13" i="39"/>
  <c r="L13" i="42"/>
  <c r="L13" i="44"/>
  <c r="L13" i="47"/>
  <c r="L13" i="52"/>
  <c r="L13" i="55"/>
  <c r="L13" i="58"/>
  <c r="L10" i="25"/>
  <c r="L10" i="28"/>
  <c r="L10" i="31"/>
  <c r="L10" i="34"/>
  <c r="L10" i="39"/>
  <c r="L10" i="42"/>
  <c r="L10" i="44"/>
  <c r="L10" i="47"/>
  <c r="L10" i="52"/>
  <c r="L10" i="55"/>
  <c r="L10" i="58"/>
  <c r="L6" i="25"/>
  <c r="L6" i="28"/>
  <c r="L6" i="31"/>
  <c r="L6" i="34"/>
  <c r="L6" i="39"/>
  <c r="L6" i="42"/>
  <c r="L6" i="44"/>
  <c r="L6" i="47"/>
  <c r="L6" i="52"/>
  <c r="L6" i="55"/>
  <c r="L6" i="58"/>
  <c r="L5" i="25"/>
  <c r="L5" i="28"/>
  <c r="L19" i="25"/>
  <c r="M28" i="25"/>
  <c r="M28" i="28"/>
  <c r="M28" i="31"/>
  <c r="M28" i="34"/>
  <c r="M28" i="39"/>
  <c r="M28" i="42"/>
  <c r="M28" i="44"/>
  <c r="M28" i="47"/>
  <c r="M28" i="52"/>
  <c r="M28" i="55"/>
  <c r="M28" i="58"/>
  <c r="I18" i="23"/>
  <c r="I18" i="25"/>
  <c r="I18" i="28"/>
  <c r="I18" i="31"/>
  <c r="I18" i="34"/>
  <c r="I18" i="39"/>
  <c r="I18" i="42"/>
  <c r="I18" i="44"/>
  <c r="I18" i="47"/>
  <c r="I18" i="52"/>
  <c r="I18" i="55"/>
  <c r="I18" i="58"/>
  <c r="I17" i="23"/>
  <c r="I17" i="25"/>
  <c r="I17" i="28"/>
  <c r="I17" i="31"/>
  <c r="I17" i="34"/>
  <c r="I17" i="39"/>
  <c r="I17" i="42"/>
  <c r="I17" i="44"/>
  <c r="I17" i="47"/>
  <c r="I17" i="52"/>
  <c r="I17" i="55"/>
  <c r="I17" i="58"/>
  <c r="I16" i="23"/>
  <c r="I16" i="25"/>
  <c r="I16" i="28"/>
  <c r="I16" i="31"/>
  <c r="I16" i="34"/>
  <c r="I16" i="39"/>
  <c r="I16" i="42"/>
  <c r="I16" i="44"/>
  <c r="I16" i="47"/>
  <c r="I16" i="52"/>
  <c r="I16" i="55"/>
  <c r="I16" i="58"/>
  <c r="I15" i="23"/>
  <c r="I15" i="25"/>
  <c r="I15" i="28"/>
  <c r="I15" i="31"/>
  <c r="I15" i="34"/>
  <c r="I15" i="39"/>
  <c r="I15" i="42"/>
  <c r="I15" i="44"/>
  <c r="I15" i="47"/>
  <c r="I15" i="52"/>
  <c r="I15" i="55"/>
  <c r="I15" i="58"/>
  <c r="I14" i="23"/>
  <c r="I14" i="25"/>
  <c r="I14" i="28"/>
  <c r="I14" i="31"/>
  <c r="I14" i="34"/>
  <c r="I14" i="39"/>
  <c r="I14" i="42"/>
  <c r="I14" i="44"/>
  <c r="I14" i="47"/>
  <c r="I14" i="52"/>
  <c r="I14" i="55"/>
  <c r="I14" i="58"/>
  <c r="I13" i="23"/>
  <c r="I13" i="25"/>
  <c r="I13" i="28"/>
  <c r="I13" i="31"/>
  <c r="I13" i="34"/>
  <c r="I13" i="39"/>
  <c r="I13" i="42"/>
  <c r="I13" i="44"/>
  <c r="I13" i="47"/>
  <c r="I13" i="52"/>
  <c r="I13" i="55"/>
  <c r="I13" i="58"/>
  <c r="I10" i="23"/>
  <c r="I10" i="25"/>
  <c r="I10" i="28"/>
  <c r="F8" i="65" s="1"/>
  <c r="F11" i="65" s="1"/>
  <c r="B8" i="65" s="1"/>
  <c r="I10" i="31"/>
  <c r="I10" i="34"/>
  <c r="I10" i="39"/>
  <c r="N8" i="65" s="1"/>
  <c r="I10" i="42"/>
  <c r="I10" i="44"/>
  <c r="I10" i="47"/>
  <c r="I10" i="52"/>
  <c r="I10" i="55"/>
  <c r="I10" i="58"/>
  <c r="H6" i="23"/>
  <c r="I5" i="23"/>
  <c r="H6" i="25"/>
  <c r="H6" i="28"/>
  <c r="H6" i="31"/>
  <c r="H6" i="34"/>
  <c r="H6" i="39"/>
  <c r="H6" i="42"/>
  <c r="H6" i="44"/>
  <c r="H6" i="47"/>
  <c r="H6" i="52"/>
  <c r="H6" i="55"/>
  <c r="H6" i="58"/>
  <c r="H19" i="28"/>
  <c r="J42" i="25"/>
  <c r="M61" i="25"/>
  <c r="L61" i="25"/>
  <c r="D61" i="23"/>
  <c r="I5" i="25"/>
  <c r="I5" i="28"/>
  <c r="B3" i="65" s="1"/>
  <c r="I5" i="31"/>
  <c r="H19" i="25"/>
  <c r="L61" i="23"/>
  <c r="B19" i="23"/>
  <c r="H19" i="23"/>
  <c r="J61" i="23"/>
  <c r="D19" i="25"/>
  <c r="D31" i="25"/>
  <c r="I6" i="23"/>
  <c r="J24" i="23"/>
  <c r="J24" i="25"/>
  <c r="J24" i="28"/>
  <c r="J24" i="31"/>
  <c r="J24" i="34"/>
  <c r="J24" i="39"/>
  <c r="J24" i="42"/>
  <c r="J24" i="44"/>
  <c r="J24" i="47"/>
  <c r="J24" i="52"/>
  <c r="J24" i="55"/>
  <c r="J24" i="58"/>
  <c r="I6" i="25"/>
  <c r="I6" i="28"/>
  <c r="B4" i="65" s="1"/>
  <c r="I6" i="31"/>
  <c r="I6" i="34"/>
  <c r="I6" i="39"/>
  <c r="I6" i="42"/>
  <c r="I6" i="44"/>
  <c r="I6" i="47"/>
  <c r="I6" i="52"/>
  <c r="I6" i="55"/>
  <c r="I6" i="58"/>
  <c r="I23" i="23"/>
  <c r="I23" i="25"/>
  <c r="I23" i="28"/>
  <c r="I23" i="31"/>
  <c r="I23" i="34"/>
  <c r="I23" i="39"/>
  <c r="I23" i="42"/>
  <c r="I23" i="44"/>
  <c r="I23" i="47"/>
  <c r="I23" i="52"/>
  <c r="I23" i="55"/>
  <c r="I23" i="58"/>
  <c r="I8" i="23"/>
  <c r="J28" i="23"/>
  <c r="C19" i="23"/>
  <c r="I22" i="23"/>
  <c r="C25" i="23"/>
  <c r="C31" i="23" s="1"/>
  <c r="C37" i="23" s="1"/>
  <c r="J28" i="25"/>
  <c r="J28" i="28"/>
  <c r="J28" i="31"/>
  <c r="J28" i="34"/>
  <c r="J28" i="39"/>
  <c r="J28" i="42"/>
  <c r="J28" i="44"/>
  <c r="J28" i="47"/>
  <c r="J28" i="52"/>
  <c r="J28" i="55"/>
  <c r="J28" i="58"/>
  <c r="I22" i="25"/>
  <c r="I22" i="28"/>
  <c r="I25" i="25"/>
  <c r="I31" i="25"/>
  <c r="I25" i="23"/>
  <c r="I31" i="23"/>
  <c r="C42" i="23"/>
  <c r="C61" i="23"/>
  <c r="I37" i="23"/>
  <c r="I8" i="25"/>
  <c r="I8" i="28"/>
  <c r="B6" i="65" s="1"/>
  <c r="I8" i="31"/>
  <c r="I8" i="34"/>
  <c r="I8" i="39"/>
  <c r="I8" i="42"/>
  <c r="I8" i="44"/>
  <c r="I8" i="47"/>
  <c r="I8" i="52"/>
  <c r="I8" i="55"/>
  <c r="I8" i="58"/>
  <c r="I19" i="25"/>
  <c r="I19" i="28"/>
  <c r="I19" i="23"/>
  <c r="J8" i="23"/>
  <c r="J8" i="25"/>
  <c r="J8" i="28"/>
  <c r="C6" i="65" s="1"/>
  <c r="J8" i="31"/>
  <c r="J8" i="34"/>
  <c r="J8" i="39"/>
  <c r="J8" i="42"/>
  <c r="J8" i="44"/>
  <c r="J8" i="47"/>
  <c r="J8" i="52"/>
  <c r="J8" i="55"/>
  <c r="J8" i="58"/>
  <c r="J13" i="23"/>
  <c r="J15" i="23"/>
  <c r="I42" i="23"/>
  <c r="I61" i="23"/>
  <c r="I37" i="25"/>
  <c r="I37" i="28"/>
  <c r="B15" i="65" s="1"/>
  <c r="B20" i="65" s="1"/>
  <c r="I37" i="31"/>
  <c r="I42" i="25"/>
  <c r="I42" i="28"/>
  <c r="J10" i="23"/>
  <c r="J23" i="23"/>
  <c r="J15" i="25"/>
  <c r="J15" i="28"/>
  <c r="J15" i="31"/>
  <c r="J15" i="34"/>
  <c r="J15" i="39"/>
  <c r="J15" i="42"/>
  <c r="J15" i="44"/>
  <c r="J15" i="47"/>
  <c r="J15" i="52"/>
  <c r="J15" i="55"/>
  <c r="J15" i="58"/>
  <c r="J23" i="25"/>
  <c r="J23" i="28"/>
  <c r="J23" i="31"/>
  <c r="J23" i="34"/>
  <c r="J23" i="39"/>
  <c r="J23" i="42"/>
  <c r="J23" i="44"/>
  <c r="J23" i="47"/>
  <c r="J23" i="52"/>
  <c r="J23" i="55"/>
  <c r="J23" i="58"/>
  <c r="J10" i="25"/>
  <c r="J10" i="28"/>
  <c r="G8" i="65" s="1"/>
  <c r="G11" i="65" s="1"/>
  <c r="C8" i="65" s="1"/>
  <c r="J10" i="31"/>
  <c r="J10" i="34"/>
  <c r="J10" i="39"/>
  <c r="O8" i="65" s="1"/>
  <c r="J10" i="42"/>
  <c r="J10" i="44"/>
  <c r="J10" i="47"/>
  <c r="J10" i="52"/>
  <c r="J10" i="55"/>
  <c r="J10" i="58"/>
  <c r="J13" i="25"/>
  <c r="J13" i="28"/>
  <c r="J13" i="31"/>
  <c r="J13" i="34"/>
  <c r="J13" i="39"/>
  <c r="J13" i="42"/>
  <c r="J13" i="44"/>
  <c r="J13" i="47"/>
  <c r="J13" i="52"/>
  <c r="J13" i="55"/>
  <c r="J13" i="58"/>
  <c r="J22" i="23"/>
  <c r="D25" i="23"/>
  <c r="J6" i="23"/>
  <c r="D19" i="23"/>
  <c r="J22" i="25"/>
  <c r="J22" i="28"/>
  <c r="J22" i="31"/>
  <c r="J25" i="25"/>
  <c r="J25" i="28"/>
  <c r="J25" i="23"/>
  <c r="J19" i="23"/>
  <c r="J31" i="23"/>
  <c r="J6" i="25"/>
  <c r="J6" i="28"/>
  <c r="C4" i="65" s="1"/>
  <c r="J19" i="25"/>
  <c r="J31" i="25"/>
  <c r="M24" i="42"/>
  <c r="M24" i="44" s="1"/>
  <c r="M24" i="47" s="1"/>
  <c r="M24" i="52" s="1"/>
  <c r="M24" i="55" s="1"/>
  <c r="M24" i="58" s="1"/>
  <c r="L24" i="42"/>
  <c r="L24" i="44" s="1"/>
  <c r="L24" i="47" s="1"/>
  <c r="L24" i="52" s="1"/>
  <c r="L24" i="55" s="1"/>
  <c r="L24" i="58" s="1"/>
  <c r="D31" i="31"/>
  <c r="J45" i="28"/>
  <c r="J59" i="25"/>
  <c r="J61" i="25"/>
  <c r="I45" i="28"/>
  <c r="I59" i="25"/>
  <c r="I61" i="25"/>
  <c r="L45" i="31"/>
  <c r="L58" i="28"/>
  <c r="L60" i="28"/>
  <c r="M45" i="31"/>
  <c r="M58" i="28"/>
  <c r="M60" i="28"/>
  <c r="J37" i="31"/>
  <c r="J42" i="28"/>
  <c r="L38" i="34"/>
  <c r="L38" i="39" s="1"/>
  <c r="L38" i="42" s="1"/>
  <c r="L38" i="44" s="1"/>
  <c r="L38" i="47" s="1"/>
  <c r="L38" i="52" s="1"/>
  <c r="L38" i="55" s="1"/>
  <c r="L38" i="58" s="1"/>
  <c r="L42" i="34"/>
  <c r="L42" i="31"/>
  <c r="M38" i="34"/>
  <c r="M38" i="39" s="1"/>
  <c r="M38" i="42" s="1"/>
  <c r="M38" i="44" s="1"/>
  <c r="M38" i="47" s="1"/>
  <c r="M38" i="52" s="1"/>
  <c r="M38" i="55" s="1"/>
  <c r="M38" i="58" s="1"/>
  <c r="M42" i="34"/>
  <c r="M42" i="31"/>
  <c r="J22" i="34"/>
  <c r="J25" i="31"/>
  <c r="I22" i="31"/>
  <c r="I25" i="28"/>
  <c r="I31" i="28"/>
  <c r="L22" i="31"/>
  <c r="L25" i="28"/>
  <c r="M22" i="31"/>
  <c r="M25" i="28"/>
  <c r="L5" i="31"/>
  <c r="L19" i="28"/>
  <c r="K5" i="31"/>
  <c r="K19" i="28"/>
  <c r="L31" i="28"/>
  <c r="M5" i="31"/>
  <c r="M19" i="28"/>
  <c r="M31" i="28"/>
  <c r="M6" i="31"/>
  <c r="J6" i="31"/>
  <c r="J6" i="34"/>
  <c r="J6" i="39"/>
  <c r="J6" i="42"/>
  <c r="J6" i="44"/>
  <c r="J6" i="47"/>
  <c r="J6" i="52"/>
  <c r="J6" i="55"/>
  <c r="J6" i="58"/>
  <c r="J19" i="28"/>
  <c r="J31" i="28"/>
  <c r="I37" i="34"/>
  <c r="I42" i="31"/>
  <c r="I5" i="34"/>
  <c r="I19" i="31"/>
  <c r="H5" i="34"/>
  <c r="H19" i="31"/>
  <c r="J5" i="31"/>
  <c r="J40" i="42"/>
  <c r="I45" i="31"/>
  <c r="I58" i="28"/>
  <c r="I60" i="28"/>
  <c r="J45" i="31"/>
  <c r="J58" i="28"/>
  <c r="J60" i="28"/>
  <c r="M45" i="34"/>
  <c r="M58" i="31"/>
  <c r="M60" i="31"/>
  <c r="L45" i="34"/>
  <c r="L58" i="31"/>
  <c r="L60" i="31"/>
  <c r="J37" i="34"/>
  <c r="J42" i="31"/>
  <c r="I22" i="34"/>
  <c r="I25" i="31"/>
  <c r="I31" i="31"/>
  <c r="J22" i="39"/>
  <c r="J25" i="34"/>
  <c r="M22" i="34"/>
  <c r="M25" i="31"/>
  <c r="L22" i="34"/>
  <c r="L25" i="31"/>
  <c r="M6" i="34"/>
  <c r="M6" i="39"/>
  <c r="M6" i="42"/>
  <c r="M6" i="44"/>
  <c r="M6" i="47"/>
  <c r="M6" i="52"/>
  <c r="M6" i="55"/>
  <c r="M6" i="58"/>
  <c r="M5" i="34"/>
  <c r="M19" i="31"/>
  <c r="M31" i="31"/>
  <c r="K5" i="34"/>
  <c r="K19" i="31"/>
  <c r="L31" i="31"/>
  <c r="L5" i="34"/>
  <c r="L19" i="31"/>
  <c r="J5" i="34"/>
  <c r="J19" i="31"/>
  <c r="J31" i="31"/>
  <c r="H5" i="39"/>
  <c r="H19" i="34"/>
  <c r="I5" i="39"/>
  <c r="I19" i="34"/>
  <c r="I37" i="39"/>
  <c r="J15" i="65" s="1"/>
  <c r="I42" i="34"/>
  <c r="J40" i="44"/>
  <c r="J45" i="34"/>
  <c r="J58" i="31"/>
  <c r="J60" i="31"/>
  <c r="I45" i="34"/>
  <c r="I58" i="31"/>
  <c r="I60" i="31"/>
  <c r="L45" i="39"/>
  <c r="L58" i="34"/>
  <c r="L60" i="34"/>
  <c r="M45" i="39"/>
  <c r="M58" i="34"/>
  <c r="M60" i="34"/>
  <c r="J37" i="39"/>
  <c r="K15" i="65" s="1"/>
  <c r="J42" i="34"/>
  <c r="J22" i="42"/>
  <c r="J25" i="39"/>
  <c r="I22" i="39"/>
  <c r="I25" i="34"/>
  <c r="I31" i="34"/>
  <c r="L22" i="39"/>
  <c r="L25" i="34"/>
  <c r="M22" i="39"/>
  <c r="M25" i="34"/>
  <c r="L5" i="39"/>
  <c r="L19" i="34"/>
  <c r="K5" i="39"/>
  <c r="K19" i="34"/>
  <c r="L31" i="34"/>
  <c r="M5" i="39"/>
  <c r="M19" i="34"/>
  <c r="M31" i="34"/>
  <c r="I37" i="42"/>
  <c r="I42" i="39"/>
  <c r="I5" i="42"/>
  <c r="I19" i="39"/>
  <c r="H5" i="42"/>
  <c r="H19" i="39"/>
  <c r="J5" i="39"/>
  <c r="J19" i="34"/>
  <c r="J31" i="34"/>
  <c r="J40" i="47"/>
  <c r="I45" i="39"/>
  <c r="I58" i="34"/>
  <c r="I60" i="34"/>
  <c r="J45" i="39"/>
  <c r="J58" i="34"/>
  <c r="J60" i="34"/>
  <c r="M45" i="42"/>
  <c r="M58" i="39"/>
  <c r="L45" i="42"/>
  <c r="L58" i="39"/>
  <c r="J37" i="42"/>
  <c r="J42" i="39"/>
  <c r="I22" i="42"/>
  <c r="I25" i="39"/>
  <c r="I31" i="39"/>
  <c r="J22" i="44"/>
  <c r="J25" i="42"/>
  <c r="M22" i="42"/>
  <c r="M25" i="39"/>
  <c r="L22" i="42"/>
  <c r="L25" i="39"/>
  <c r="M5" i="42"/>
  <c r="M19" i="39"/>
  <c r="M31" i="39"/>
  <c r="K5" i="42"/>
  <c r="K19" i="39"/>
  <c r="L31" i="39"/>
  <c r="L5" i="42"/>
  <c r="L19" i="39"/>
  <c r="J5" i="42"/>
  <c r="J19" i="39"/>
  <c r="J31" i="39"/>
  <c r="H5" i="44"/>
  <c r="H19" i="42"/>
  <c r="I5" i="44"/>
  <c r="I19" i="42"/>
  <c r="I37" i="44"/>
  <c r="I42" i="42"/>
  <c r="J40" i="52"/>
  <c r="J45" i="42"/>
  <c r="J58" i="39"/>
  <c r="J60" i="39"/>
  <c r="I45" i="42"/>
  <c r="I58" i="39"/>
  <c r="I60" i="39"/>
  <c r="L45" i="44"/>
  <c r="L58" i="42"/>
  <c r="M45" i="44"/>
  <c r="M58" i="42"/>
  <c r="J37" i="44"/>
  <c r="J42" i="42"/>
  <c r="J22" i="47"/>
  <c r="J25" i="44"/>
  <c r="I22" i="44"/>
  <c r="I25" i="42"/>
  <c r="I31" i="42"/>
  <c r="L22" i="44"/>
  <c r="L25" i="42"/>
  <c r="M22" i="44"/>
  <c r="M25" i="42"/>
  <c r="L5" i="44"/>
  <c r="L19" i="42"/>
  <c r="K5" i="44"/>
  <c r="K19" i="42"/>
  <c r="L31" i="42"/>
  <c r="M5" i="44"/>
  <c r="M19" i="42"/>
  <c r="M31" i="42"/>
  <c r="I37" i="47"/>
  <c r="I42" i="44"/>
  <c r="I5" i="47"/>
  <c r="I19" i="44"/>
  <c r="H5" i="47"/>
  <c r="H19" i="44"/>
  <c r="J5" i="44"/>
  <c r="J19" i="42"/>
  <c r="J31" i="42"/>
  <c r="J40" i="55"/>
  <c r="I45" i="44"/>
  <c r="I58" i="42"/>
  <c r="I60" i="42"/>
  <c r="J45" i="44"/>
  <c r="J58" i="42"/>
  <c r="J60" i="42"/>
  <c r="M45" i="47"/>
  <c r="M58" i="44"/>
  <c r="L45" i="47"/>
  <c r="L58" i="44"/>
  <c r="J37" i="47"/>
  <c r="J42" i="44"/>
  <c r="I22" i="47"/>
  <c r="I25" i="44"/>
  <c r="I31" i="44"/>
  <c r="J22" i="52"/>
  <c r="J25" i="47"/>
  <c r="M22" i="47"/>
  <c r="M25" i="44"/>
  <c r="L22" i="47"/>
  <c r="L25" i="44"/>
  <c r="M5" i="47"/>
  <c r="M19" i="44"/>
  <c r="M31" i="44"/>
  <c r="K5" i="47"/>
  <c r="K19" i="44"/>
  <c r="L31" i="44"/>
  <c r="L5" i="47"/>
  <c r="L19" i="44"/>
  <c r="J5" i="47"/>
  <c r="J19" i="44"/>
  <c r="J31" i="44"/>
  <c r="H5" i="52"/>
  <c r="H19" i="47"/>
  <c r="I5" i="52"/>
  <c r="I19" i="47"/>
  <c r="I37" i="52"/>
  <c r="I42" i="47"/>
  <c r="J40" i="58"/>
  <c r="J45" i="47"/>
  <c r="J58" i="44"/>
  <c r="J60" i="44"/>
  <c r="I45" i="47"/>
  <c r="I58" i="44"/>
  <c r="I60" i="44"/>
  <c r="L45" i="52"/>
  <c r="L58" i="47"/>
  <c r="M45" i="52"/>
  <c r="M58" i="47"/>
  <c r="J37" i="52"/>
  <c r="J42" i="47"/>
  <c r="J22" i="55"/>
  <c r="J25" i="52"/>
  <c r="I22" i="52"/>
  <c r="I25" i="47"/>
  <c r="I31" i="47"/>
  <c r="L22" i="52"/>
  <c r="L25" i="47"/>
  <c r="M22" i="52"/>
  <c r="M25" i="47"/>
  <c r="L5" i="52"/>
  <c r="L19" i="47"/>
  <c r="K5" i="52"/>
  <c r="K19" i="47"/>
  <c r="L31" i="47"/>
  <c r="M5" i="52"/>
  <c r="M19" i="47"/>
  <c r="M31" i="47"/>
  <c r="I37" i="55"/>
  <c r="I42" i="52"/>
  <c r="I5" i="55"/>
  <c r="I19" i="52"/>
  <c r="H5" i="55"/>
  <c r="H19" i="52"/>
  <c r="J5" i="52"/>
  <c r="J19" i="47"/>
  <c r="J31" i="47"/>
  <c r="I45" i="52"/>
  <c r="I58" i="47"/>
  <c r="I60" i="47"/>
  <c r="J45" i="52"/>
  <c r="J58" i="47"/>
  <c r="J60" i="47"/>
  <c r="M45" i="55"/>
  <c r="M58" i="52"/>
  <c r="L45" i="55"/>
  <c r="L58" i="52"/>
  <c r="J37" i="55"/>
  <c r="J42" i="52"/>
  <c r="I22" i="55"/>
  <c r="I25" i="52"/>
  <c r="I31" i="52"/>
  <c r="J22" i="58"/>
  <c r="J25" i="58"/>
  <c r="J25" i="55"/>
  <c r="M22" i="55"/>
  <c r="M25" i="52"/>
  <c r="L22" i="55"/>
  <c r="L25" i="52"/>
  <c r="M5" i="55"/>
  <c r="M19" i="52"/>
  <c r="M31" i="52"/>
  <c r="K5" i="55"/>
  <c r="K19" i="52"/>
  <c r="L31" i="52"/>
  <c r="L5" i="55"/>
  <c r="L19" i="52"/>
  <c r="J5" i="55"/>
  <c r="J19" i="52"/>
  <c r="J31" i="52"/>
  <c r="H5" i="58"/>
  <c r="H19" i="58"/>
  <c r="H19" i="55"/>
  <c r="I5" i="58"/>
  <c r="I19" i="58"/>
  <c r="I19" i="55"/>
  <c r="I37" i="58"/>
  <c r="I42" i="58"/>
  <c r="I42" i="55"/>
  <c r="J45" i="55"/>
  <c r="J58" i="52"/>
  <c r="J60" i="52"/>
  <c r="I45" i="55"/>
  <c r="I58" i="52"/>
  <c r="I60" i="52"/>
  <c r="L45" i="58"/>
  <c r="L58" i="58"/>
  <c r="L58" i="55"/>
  <c r="M45" i="58"/>
  <c r="M58" i="58"/>
  <c r="M58" i="55"/>
  <c r="J37" i="58"/>
  <c r="J42" i="58"/>
  <c r="J42" i="55"/>
  <c r="I22" i="58"/>
  <c r="I25" i="58"/>
  <c r="I31" i="58"/>
  <c r="I25" i="55"/>
  <c r="I31" i="55"/>
  <c r="L22" i="58"/>
  <c r="L25" i="58"/>
  <c r="L25" i="55"/>
  <c r="M22" i="58"/>
  <c r="M25" i="58"/>
  <c r="M25" i="55"/>
  <c r="L5" i="58"/>
  <c r="L19" i="58"/>
  <c r="L19" i="55"/>
  <c r="K5" i="58"/>
  <c r="K19" i="58"/>
  <c r="L31" i="58"/>
  <c r="K19" i="55"/>
  <c r="L31" i="55"/>
  <c r="M5" i="58"/>
  <c r="M19" i="58"/>
  <c r="M31" i="58"/>
  <c r="M19" i="55"/>
  <c r="M31" i="55"/>
  <c r="J5" i="58"/>
  <c r="J19" i="55"/>
  <c r="J31" i="55"/>
  <c r="I45" i="58"/>
  <c r="I58" i="58"/>
  <c r="I60" i="58"/>
  <c r="I58" i="55"/>
  <c r="I60" i="55"/>
  <c r="J45" i="58"/>
  <c r="J58" i="58"/>
  <c r="J60" i="58"/>
  <c r="J58" i="55"/>
  <c r="J60" i="55"/>
  <c r="J19" i="58"/>
  <c r="J31" i="58"/>
  <c r="D31" i="23" l="1"/>
  <c r="M37" i="42"/>
  <c r="M42" i="39"/>
  <c r="M60" i="39" s="1"/>
  <c r="L37" i="42"/>
  <c r="L42" i="39"/>
  <c r="L60" i="39" s="1"/>
  <c r="K16" i="65"/>
  <c r="K17" i="65"/>
  <c r="K18" i="65"/>
  <c r="K19" i="65"/>
  <c r="J19" i="65"/>
  <c r="J18" i="65"/>
  <c r="J17" i="65"/>
  <c r="J16" i="65"/>
  <c r="J20" i="65" s="1"/>
  <c r="J9" i="65"/>
  <c r="K4" i="65"/>
  <c r="K6" i="65"/>
  <c r="J6" i="65"/>
  <c r="J4" i="65"/>
  <c r="J3" i="65"/>
  <c r="N10" i="65"/>
  <c r="N9" i="65"/>
  <c r="N11" i="65" s="1"/>
  <c r="J8" i="65" s="1"/>
  <c r="J7" i="65"/>
  <c r="J5" i="65"/>
  <c r="K3" i="65"/>
  <c r="O10" i="65"/>
  <c r="O9" i="65"/>
  <c r="O11" i="65" s="1"/>
  <c r="K8" i="65" s="1"/>
  <c r="K7" i="65"/>
  <c r="K5" i="65"/>
  <c r="M37" i="44" l="1"/>
  <c r="M42" i="42"/>
  <c r="M60" i="42" s="1"/>
  <c r="L37" i="44"/>
  <c r="L42" i="42"/>
  <c r="L60" i="42" s="1"/>
  <c r="K20" i="65"/>
  <c r="M37" i="47" l="1"/>
  <c r="M42" i="44"/>
  <c r="M60" i="44" s="1"/>
  <c r="L37" i="47"/>
  <c r="L42" i="44"/>
  <c r="L60" i="44" s="1"/>
  <c r="M37" i="52" l="1"/>
  <c r="M42" i="47"/>
  <c r="M60" i="47" s="1"/>
  <c r="L37" i="52"/>
  <c r="L42" i="47"/>
  <c r="L60" i="47" s="1"/>
  <c r="M37" i="55" l="1"/>
  <c r="M42" i="52"/>
  <c r="M60" i="52" s="1"/>
  <c r="L37" i="55"/>
  <c r="L42" i="52"/>
  <c r="L60" i="52" s="1"/>
  <c r="M37" i="58" l="1"/>
  <c r="M42" i="58" s="1"/>
  <c r="M60" i="58" s="1"/>
  <c r="M42" i="55"/>
  <c r="M60" i="55" s="1"/>
  <c r="L37" i="58"/>
  <c r="L42" i="58" s="1"/>
  <c r="L60" i="58" s="1"/>
  <c r="L42" i="55"/>
  <c r="L60" i="55"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tc={26AAC44A-8CAE-47EA-B39B-B9C98D25E22A}</author>
  </authors>
  <commentList>
    <comment ref="H2" authorId="0" shapeId="0" xr:uid="{26AAC44A-8CAE-47EA-B39B-B9C98D25E22A}">
      <text>
        <t xml:space="preserve">[Threaded comment]
Your version of Excel allows you to read this threaded comment; however, any edits to it will get removed if the file is opened in a newer version of Excel. Learn more: https://go.microsoft.com/fwlink/?linkid=870924
Comment:
    Per Maggie - this is for a com cannibis permit that does not have a fee
</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<sst xmlns="http://schemas.openxmlformats.org/spreadsheetml/2006/main" count="13085" uniqueCount="4102">
  <si>
    <t>VALUATION</t>
  </si>
  <si>
    <t>REVENUE</t>
  </si>
  <si>
    <t>QTY.</t>
  </si>
  <si>
    <t>ADA</t>
  </si>
  <si>
    <t>SWPPP</t>
  </si>
  <si>
    <t>Duplex</t>
  </si>
  <si>
    <t>Misc. (Garage, Shed, etc.)</t>
  </si>
  <si>
    <t>Assembly</t>
  </si>
  <si>
    <t>Business</t>
  </si>
  <si>
    <t>Education</t>
  </si>
  <si>
    <t>Hazardous</t>
  </si>
  <si>
    <t>Institutional</t>
  </si>
  <si>
    <t>Total New Construction</t>
  </si>
  <si>
    <t>Commercial</t>
  </si>
  <si>
    <t>Total Addition/Remodel</t>
  </si>
  <si>
    <t>Addition/Remodel</t>
  </si>
  <si>
    <t>Building Permit Revenue</t>
  </si>
  <si>
    <t>Building Permit Valuation</t>
  </si>
  <si>
    <t>Total Building Revenue</t>
  </si>
  <si>
    <t>Building</t>
  </si>
  <si>
    <t>Electrical</t>
  </si>
  <si>
    <t>Plumbing</t>
  </si>
  <si>
    <t>Mechanical</t>
  </si>
  <si>
    <t>Other Permit Revenue</t>
  </si>
  <si>
    <t>Total Development Revenue</t>
  </si>
  <si>
    <t>Sanitary Sewer Service</t>
  </si>
  <si>
    <t>Storm Sewer Service</t>
  </si>
  <si>
    <t>Right-of-way Construction</t>
  </si>
  <si>
    <t>Right-of-way Use</t>
  </si>
  <si>
    <t>Paving</t>
  </si>
  <si>
    <t>Grading</t>
  </si>
  <si>
    <t>Fence</t>
  </si>
  <si>
    <t>Sign</t>
  </si>
  <si>
    <t>Zoning Compliance</t>
  </si>
  <si>
    <t>Total Other Revenue</t>
  </si>
  <si>
    <t>Utility Excavation</t>
  </si>
  <si>
    <t>Water Service***</t>
  </si>
  <si>
    <t>TED Two Unit</t>
  </si>
  <si>
    <t>TED 3+</t>
  </si>
  <si>
    <t>Multi-Dwelling Apt</t>
  </si>
  <si>
    <t>Multi-Dwelling Condo</t>
  </si>
  <si>
    <t>Single Dwelling Detached</t>
  </si>
  <si>
    <t>Single Dwelling Attached*</t>
  </si>
  <si>
    <t>TED** Single Dwelling</t>
  </si>
  <si>
    <t>Residential</t>
  </si>
  <si>
    <t>Current Market Valuation</t>
  </si>
  <si>
    <t>*A traditional townhouse unit on a platted subdivision lot.          ** A Townhome Exemption Development (TED) with attached or detached units on TED ownership parcels.</t>
  </si>
  <si>
    <t>Modification to work in progress</t>
  </si>
  <si>
    <t>UNITS</t>
  </si>
  <si>
    <t>Demolition</t>
  </si>
  <si>
    <t>YTD Total Units</t>
  </si>
  <si>
    <t>YTD ADUs</t>
  </si>
  <si>
    <t>MO ADUs</t>
  </si>
  <si>
    <t>MO Units</t>
  </si>
  <si>
    <t>MO Permits</t>
  </si>
  <si>
    <t>MO Valuation</t>
  </si>
  <si>
    <t>YTD Permits</t>
  </si>
  <si>
    <t>YTD Valuation</t>
  </si>
  <si>
    <t>MO Total Units</t>
  </si>
  <si>
    <t>Dwelling Units</t>
  </si>
  <si>
    <t>Total Change in Dwelling Units</t>
  </si>
  <si>
    <t>Permits and Construction Valuation</t>
  </si>
  <si>
    <t>Total Permits and Construction Valuation</t>
  </si>
  <si>
    <r>
      <rPr>
        <u/>
        <sz val="12"/>
        <rFont val="Arial"/>
        <family val="2"/>
      </rPr>
      <t>Total Construction Valuation</t>
    </r>
    <r>
      <rPr>
        <sz val="12"/>
        <rFont val="Arial"/>
        <family val="2"/>
      </rPr>
      <t xml:space="preserve"> is the value of construction for assessing permit fees. </t>
    </r>
    <r>
      <rPr>
        <u/>
        <sz val="12"/>
        <rFont val="Arial"/>
        <family val="2"/>
      </rPr>
      <t>Current Market Valuation</t>
    </r>
    <r>
      <rPr>
        <sz val="12"/>
        <rFont val="Arial"/>
        <family val="2"/>
      </rPr>
      <t xml:space="preserve"> of construction reflects actual project costs. </t>
    </r>
  </si>
  <si>
    <t>THIS MONTH - FY2023</t>
  </si>
  <si>
    <t>YTD - FY2023</t>
  </si>
  <si>
    <t>CATEGORY</t>
  </si>
  <si>
    <t>REC_NO</t>
  </si>
  <si>
    <t>COMM_SUB</t>
  </si>
  <si>
    <t>RES_SUB</t>
  </si>
  <si>
    <t>ADU/TED on Permit?</t>
  </si>
  <si>
    <t>WORK DESCRIPTION</t>
  </si>
  <si>
    <t>BUSINESS NAME</t>
  </si>
  <si>
    <t>PROJECT COST</t>
  </si>
  <si>
    <t>JOB COST VALUATION</t>
  </si>
  <si>
    <t>CURRENT VALUATION COMM</t>
  </si>
  <si>
    <t>CENSUS - CURRENT VALUATION RES</t>
  </si>
  <si>
    <t>ADDRESS</t>
  </si>
  <si>
    <t xml:space="preserve">ADU/TED ON ADDRESS
</t>
  </si>
  <si>
    <t>TOTAL CONSTRUCTION VALUATION</t>
  </si>
  <si>
    <t>CURRENT MARKET VALUATION</t>
  </si>
  <si>
    <t>01 - Remodel Commercial</t>
  </si>
  <si>
    <t>BAARC -  Add/Alter/Remodel Commercial</t>
  </si>
  <si>
    <t>OWNER</t>
  </si>
  <si>
    <t>GARY NASH CONSTRUCTION INC</t>
  </si>
  <si>
    <t>JACKSON CONTRACTOR GROUP INC</t>
  </si>
  <si>
    <t>DAYSPRING RESTORATION INC</t>
  </si>
  <si>
    <t>DICK ANDERSON CONSTRUCTION</t>
  </si>
  <si>
    <t>BCRRS -  Reroof/Reside Commercial</t>
  </si>
  <si>
    <t>RHINO ROOFING</t>
  </si>
  <si>
    <t>SUMMIT ROOFING INC</t>
  </si>
  <si>
    <t>DERRICK G SMITH ROOFING LLC</t>
  </si>
  <si>
    <t>02 - Remodel Residential</t>
  </si>
  <si>
    <t>BAARR -  Add/Alter/Remodel Residential</t>
  </si>
  <si>
    <t>YOUR HOME IMPROVEMENT COMPANY LLC</t>
  </si>
  <si>
    <t>BRRRS - Reroof or Reside Residential</t>
  </si>
  <si>
    <t>ABOVE THE REST ROOFING</t>
  </si>
  <si>
    <t>715 POPLAR ST</t>
  </si>
  <si>
    <t>A &amp; B ROOFING CO</t>
  </si>
  <si>
    <t>DUNN WRIGHT ROOFING AND REMODEL LLC</t>
  </si>
  <si>
    <t>REVE EXTERIORS LLC</t>
  </si>
  <si>
    <t>NEW HORIZONS ROOFING LLC</t>
  </si>
  <si>
    <t>JARED LANGLEY ENTERPRISES INC</t>
  </si>
  <si>
    <t>03 - New Single Family Residential</t>
  </si>
  <si>
    <t>BNSFR - New Single Family Residence</t>
  </si>
  <si>
    <t>EDGELL BUILDING AND DEVELOPMENT INC</t>
  </si>
  <si>
    <t>HOYT HOMES INC</t>
  </si>
  <si>
    <t>BNSFT - New Single Family Townhouse</t>
  </si>
  <si>
    <t>05 - New MultiFamily</t>
  </si>
  <si>
    <t>BNMRB - New Multifamily 5+ Units</t>
  </si>
  <si>
    <t>06 - New Miscellaneous</t>
  </si>
  <si>
    <t>BNRDG - New Detached Garage/Carport</t>
  </si>
  <si>
    <t>08 - New Business</t>
  </si>
  <si>
    <t>BNCON -  New Other</t>
  </si>
  <si>
    <t>01 - Remodel Commercial Total</t>
  </si>
  <si>
    <t>02 - Remodel Residential Total</t>
  </si>
  <si>
    <t>03 - New Single Family Residential Total</t>
  </si>
  <si>
    <t>05 - New MultiFamily Total</t>
  </si>
  <si>
    <t>06 - New Miscellaneous Total</t>
  </si>
  <si>
    <t>08 - New Business Total</t>
  </si>
  <si>
    <t>Grand Total</t>
  </si>
  <si>
    <t>ACA</t>
  </si>
  <si>
    <t>GL Account Number</t>
  </si>
  <si>
    <t>Description</t>
  </si>
  <si>
    <t>Total Collected</t>
  </si>
  <si>
    <t>Record Type</t>
  </si>
  <si>
    <t>Electrical Permit</t>
  </si>
  <si>
    <t>Engineering/Utility Excavation/NA/NA</t>
  </si>
  <si>
    <t>Mechanical Permit</t>
  </si>
  <si>
    <t>Plumbing Permit</t>
  </si>
  <si>
    <t>IN HOUSE</t>
  </si>
  <si>
    <t>Engineering/ADA/NA/NA</t>
  </si>
  <si>
    <t>Engineering/Paving/NA/NA</t>
  </si>
  <si>
    <t>Engineering/Right-of-Way/Use/NA</t>
  </si>
  <si>
    <t>Engineering/Utility Excavation/Sanitary Sewer Service/NA</t>
  </si>
  <si>
    <t>Engineering/Utility Excavation/Water Service/NA</t>
  </si>
  <si>
    <t>Fence Permit</t>
  </si>
  <si>
    <t>Planning/Sign/NA/NA</t>
  </si>
  <si>
    <t>Planning/Zoning Compliance/NA/NA</t>
  </si>
  <si>
    <t>Storm Water Pollution Prevention</t>
  </si>
  <si>
    <t>DEMP</t>
  </si>
  <si>
    <t>RECORD TYPE</t>
  </si>
  <si>
    <t>Count(RECORD TYPE)</t>
  </si>
  <si>
    <t>ENG</t>
  </si>
  <si>
    <t>Count(RECORD STATUS DATE)</t>
  </si>
  <si>
    <t>Engineering/Right-of-Way/Construction/NA</t>
  </si>
  <si>
    <t>PLANNING</t>
  </si>
  <si>
    <t>1910 S 11TH ST W</t>
  </si>
  <si>
    <t>INDEPENDENT ROOFING LLC</t>
  </si>
  <si>
    <t>ADU</t>
  </si>
  <si>
    <t>SIMPLY THE BEST ROOFING</t>
  </si>
  <si>
    <t>SFR / Remove shingles / install new drip edge ice and water on eaves / new starter course felt / new shingles / ridge vent and ridge cap / INSTALL PER IRC AND LISTING / 4:12 / VB / R-3</t>
  </si>
  <si>
    <t>PARKER CONSTRUCTION</t>
  </si>
  <si>
    <t>O AND O BUILDERS LLC</t>
  </si>
  <si>
    <t>NEW TOWNHOME/ATT GARAGE/VB/R-3</t>
  </si>
  <si>
    <t>NEW TOWNHOUSE/ATT GARAGE/VB/R-3/U</t>
  </si>
  <si>
    <t>BNRDA - New Detached Accessory Building</t>
  </si>
  <si>
    <t>REEVES LLC</t>
  </si>
  <si>
    <t>QUALITY CONSTRUCTION COMPANY</t>
  </si>
  <si>
    <t xml:space="preserve">SFR-DET
</t>
  </si>
  <si>
    <t>D LOWER CONSTRUCTION</t>
  </si>
  <si>
    <t>SIRIUS CONSTRUCTION INC</t>
  </si>
  <si>
    <t>ACE ROOFING LLC</t>
  </si>
  <si>
    <t>2021 CODES/SFR/INTERIOR REMODEL/VB/R-3</t>
  </si>
  <si>
    <t>MIGHTY DOG ROOFING 157</t>
  </si>
  <si>
    <t>Units</t>
  </si>
  <si>
    <t>7</t>
  </si>
  <si>
    <t>101</t>
  </si>
  <si>
    <t>96</t>
  </si>
  <si>
    <t>56</t>
  </si>
  <si>
    <t>2</t>
  </si>
  <si>
    <t>15</t>
  </si>
  <si>
    <t>9</t>
  </si>
  <si>
    <t>8</t>
  </si>
  <si>
    <t>21</t>
  </si>
  <si>
    <t>76</t>
  </si>
  <si>
    <t>71</t>
  </si>
  <si>
    <t>5</t>
  </si>
  <si>
    <t>14</t>
  </si>
  <si>
    <t>4</t>
  </si>
  <si>
    <t>10</t>
  </si>
  <si>
    <t>QTY</t>
  </si>
  <si>
    <t>Valuation</t>
  </si>
  <si>
    <t>Townhouse Exemption Development**</t>
  </si>
  <si>
    <t>N/A</t>
  </si>
  <si>
    <t>Jly</t>
  </si>
  <si>
    <t>Aug</t>
  </si>
  <si>
    <t>Sep</t>
  </si>
  <si>
    <t>Oct</t>
  </si>
  <si>
    <t>Nov</t>
  </si>
  <si>
    <t>Dec</t>
  </si>
  <si>
    <t>Jan</t>
  </si>
  <si>
    <t>Feb</t>
  </si>
  <si>
    <t>Mar</t>
  </si>
  <si>
    <t>Apr</t>
  </si>
  <si>
    <t>May</t>
  </si>
  <si>
    <t>Jun</t>
  </si>
  <si>
    <t>1st Qtr.</t>
  </si>
  <si>
    <t>by 1st Quarter Market Valuations FY23</t>
  </si>
  <si>
    <t>DESIGN WEST BUILDERS CORPORATION</t>
  </si>
  <si>
    <t>ROCKY MOUNTAIN REMODELS</t>
  </si>
  <si>
    <t>MERIDIAN CONSTRUCTION COMPANY</t>
  </si>
  <si>
    <t>BTW INC</t>
  </si>
  <si>
    <t>SCARIANO CONSTRUCTION INC</t>
  </si>
  <si>
    <r>
      <rPr>
        <sz val="10"/>
        <rFont val="Arial"/>
        <family val="2"/>
      </rPr>
      <t>Total Collected</t>
    </r>
  </si>
  <si>
    <r>
      <rPr>
        <sz val="10"/>
        <rFont val="Arial"/>
        <family val="2"/>
      </rPr>
      <t>1000.000.322020.00</t>
    </r>
  </si>
  <si>
    <r>
      <rPr>
        <sz val="10"/>
        <rFont val="Arial"/>
        <family val="2"/>
      </rPr>
      <t>General Licenses</t>
    </r>
  </si>
  <si>
    <r>
      <rPr>
        <sz val="10"/>
        <rFont val="Arial"/>
        <family val="2"/>
      </rPr>
      <t>1000.000.322021.00</t>
    </r>
  </si>
  <si>
    <r>
      <rPr>
        <sz val="10"/>
        <rFont val="Arial"/>
        <family val="2"/>
      </rPr>
      <t>Rental Licenses</t>
    </r>
  </si>
  <si>
    <r>
      <rPr>
        <sz val="10"/>
        <rFont val="Arial"/>
        <family val="2"/>
      </rPr>
      <t>1000.000.323015.00</t>
    </r>
  </si>
  <si>
    <r>
      <rPr>
        <sz val="10"/>
        <rFont val="Arial"/>
        <family val="2"/>
      </rPr>
      <t>Utility Excavation Permits</t>
    </r>
  </si>
  <si>
    <r>
      <rPr>
        <sz val="10"/>
        <rFont val="Arial"/>
        <family val="2"/>
      </rPr>
      <t>1000.000.323021.00</t>
    </r>
  </si>
  <si>
    <r>
      <rPr>
        <sz val="10"/>
        <rFont val="Arial"/>
        <family val="2"/>
      </rPr>
      <t>Paving Permits</t>
    </r>
  </si>
  <si>
    <r>
      <rPr>
        <sz val="10"/>
        <rFont val="Arial"/>
        <family val="2"/>
      </rPr>
      <t>1000.000.323052.00</t>
    </r>
  </si>
  <si>
    <r>
      <rPr>
        <sz val="10"/>
        <rFont val="Arial"/>
        <family val="2"/>
      </rPr>
      <t>SWPPP Permit</t>
    </r>
  </si>
  <si>
    <r>
      <rPr>
        <sz val="10"/>
        <rFont val="Arial"/>
        <family val="2"/>
      </rPr>
      <t>1000.000.323054.00</t>
    </r>
  </si>
  <si>
    <r>
      <rPr>
        <sz val="10"/>
        <rFont val="Arial"/>
        <family val="2"/>
      </rPr>
      <t>Zoning Compliance</t>
    </r>
  </si>
  <si>
    <r>
      <rPr>
        <sz val="10"/>
        <rFont val="Arial"/>
        <family val="2"/>
      </rPr>
      <t>1000.000.341073.00</t>
    </r>
  </si>
  <si>
    <r>
      <rPr>
        <sz val="10"/>
        <rFont val="Arial"/>
        <family val="2"/>
      </rPr>
      <t>Fire Plan Review Fees</t>
    </r>
  </si>
  <si>
    <r>
      <rPr>
        <sz val="10"/>
        <rFont val="Arial"/>
        <family val="2"/>
      </rPr>
      <t>1000.000.341074.00</t>
    </r>
  </si>
  <si>
    <r>
      <rPr>
        <sz val="10"/>
        <rFont val="Arial"/>
        <family val="2"/>
      </rPr>
      <t>Fire Inspection Fees</t>
    </r>
  </si>
  <si>
    <r>
      <rPr>
        <sz val="10"/>
        <rFont val="Arial"/>
        <family val="2"/>
      </rPr>
      <t>1000.000.341076.00</t>
    </r>
  </si>
  <si>
    <r>
      <rPr>
        <sz val="10"/>
        <rFont val="Arial"/>
        <family val="2"/>
      </rPr>
      <t>Engineering Plan Check Fees</t>
    </r>
  </si>
  <si>
    <r>
      <rPr>
        <sz val="10"/>
        <rFont val="Arial"/>
        <family val="2"/>
      </rPr>
      <t>1000.000.342013.00</t>
    </r>
  </si>
  <si>
    <r>
      <rPr>
        <sz val="10"/>
        <rFont val="Arial"/>
        <family val="2"/>
      </rPr>
      <t>Background Checks - Licenses</t>
    </r>
  </si>
  <si>
    <r>
      <rPr>
        <sz val="10"/>
        <rFont val="Arial"/>
        <family val="2"/>
      </rPr>
      <t>1000.000.343025.00</t>
    </r>
  </si>
  <si>
    <r>
      <rPr>
        <sz val="10"/>
        <rFont val="Arial"/>
        <family val="2"/>
      </rPr>
      <t>Water Service Permits</t>
    </r>
  </si>
  <si>
    <r>
      <rPr>
        <sz val="10"/>
        <rFont val="Arial"/>
        <family val="2"/>
      </rPr>
      <t>1000.000.343033.00</t>
    </r>
  </si>
  <si>
    <r>
      <rPr>
        <sz val="10"/>
        <rFont val="Arial"/>
        <family val="2"/>
      </rPr>
      <t>Sanitary/Storm Sewer Service Permits</t>
    </r>
  </si>
  <si>
    <r>
      <rPr>
        <sz val="10"/>
        <rFont val="Arial"/>
        <family val="2"/>
      </rPr>
      <t>1000.000.343097.00</t>
    </r>
  </si>
  <si>
    <r>
      <rPr>
        <sz val="10"/>
        <rFont val="Arial"/>
        <family val="2"/>
      </rPr>
      <t>ROW/Curb/Sidewal k Permits</t>
    </r>
  </si>
  <si>
    <r>
      <rPr>
        <sz val="10"/>
        <rFont val="Arial"/>
        <family val="2"/>
      </rPr>
      <t>2321.000.341032.00</t>
    </r>
  </si>
  <si>
    <r>
      <rPr>
        <sz val="10"/>
        <rFont val="Arial"/>
        <family val="2"/>
      </rPr>
      <t>Impact Fees</t>
    </r>
  </si>
  <si>
    <r>
      <rPr>
        <sz val="10"/>
        <rFont val="Arial"/>
        <family val="2"/>
      </rPr>
      <t>2394.000.323011.00</t>
    </r>
  </si>
  <si>
    <r>
      <rPr>
        <sz val="10"/>
        <rFont val="Arial"/>
        <family val="2"/>
      </rPr>
      <t>Building Permits</t>
    </r>
  </si>
  <si>
    <r>
      <rPr>
        <sz val="10"/>
        <rFont val="Arial"/>
        <family val="2"/>
      </rPr>
      <t>2394.000.323012.00</t>
    </r>
  </si>
  <si>
    <r>
      <rPr>
        <sz val="10"/>
        <rFont val="Arial"/>
        <family val="2"/>
      </rPr>
      <t>Electrical Permits</t>
    </r>
  </si>
  <si>
    <r>
      <rPr>
        <sz val="10"/>
        <rFont val="Arial"/>
        <family val="2"/>
      </rPr>
      <t>2394.000.323013.00</t>
    </r>
  </si>
  <si>
    <r>
      <rPr>
        <sz val="10"/>
        <rFont val="Arial"/>
        <family val="2"/>
      </rPr>
      <t>Plumbing Permits</t>
    </r>
  </si>
  <si>
    <r>
      <rPr>
        <sz val="10"/>
        <rFont val="Arial"/>
        <family val="2"/>
      </rPr>
      <t>2394.000.323017.00</t>
    </r>
  </si>
  <si>
    <r>
      <rPr>
        <sz val="10"/>
        <rFont val="Arial"/>
        <family val="2"/>
      </rPr>
      <t>Mechanical Permits</t>
    </r>
  </si>
  <si>
    <r>
      <rPr>
        <sz val="10"/>
        <rFont val="Arial"/>
        <family val="2"/>
      </rPr>
      <t>5225.000.343032.00</t>
    </r>
  </si>
  <si>
    <r>
      <rPr>
        <sz val="10"/>
        <rFont val="Arial"/>
        <family val="2"/>
      </rPr>
      <t>Water Dev. Fee</t>
    </r>
  </si>
  <si>
    <r>
      <rPr>
        <sz val="10"/>
        <rFont val="Arial"/>
        <family val="2"/>
      </rPr>
      <t>5325.000.343034.00</t>
    </r>
  </si>
  <si>
    <r>
      <rPr>
        <sz val="10"/>
        <rFont val="Arial"/>
        <family val="2"/>
      </rPr>
      <t>Sewer Development Fees</t>
    </r>
  </si>
  <si>
    <r>
      <rPr>
        <b/>
        <sz val="10"/>
        <rFont val="Arial"/>
        <family val="2"/>
      </rPr>
      <t>Total Collected</t>
    </r>
  </si>
  <si>
    <r>
      <rPr>
        <sz val="10"/>
        <rFont val="Arial"/>
        <family val="2"/>
      </rPr>
      <t>Record Type</t>
    </r>
  </si>
  <si>
    <r>
      <rPr>
        <b/>
        <sz val="10"/>
        <rFont val="Arial"/>
        <family val="2"/>
      </rPr>
      <t>Building Commercial</t>
    </r>
  </si>
  <si>
    <r>
      <rPr>
        <b/>
        <sz val="10"/>
        <rFont val="Arial"/>
        <family val="2"/>
      </rPr>
      <t>Building Commercial Total</t>
    </r>
  </si>
  <si>
    <r>
      <rPr>
        <b/>
        <sz val="10"/>
        <rFont val="Arial"/>
        <family val="2"/>
      </rPr>
      <t>Building Residential</t>
    </r>
  </si>
  <si>
    <r>
      <rPr>
        <b/>
        <sz val="10"/>
        <rFont val="Arial"/>
        <family val="2"/>
      </rPr>
      <t>Building Residential Total</t>
    </r>
  </si>
  <si>
    <r>
      <rPr>
        <b/>
        <sz val="10"/>
        <rFont val="Arial"/>
        <family val="2"/>
      </rPr>
      <t>Cannabis Business License (420 License)</t>
    </r>
  </si>
  <si>
    <r>
      <rPr>
        <b/>
        <sz val="10"/>
        <rFont val="Arial"/>
        <family val="2"/>
      </rPr>
      <t>Cannabis Business License (420 License) Total</t>
    </r>
  </si>
  <si>
    <r>
      <rPr>
        <b/>
        <sz val="10"/>
        <rFont val="Arial"/>
        <family val="2"/>
      </rPr>
      <t>Construction Contractor License</t>
    </r>
  </si>
  <si>
    <r>
      <rPr>
        <b/>
        <sz val="10"/>
        <rFont val="Arial"/>
        <family val="2"/>
      </rPr>
      <t>Construction Contractor License Total</t>
    </r>
  </si>
  <si>
    <r>
      <rPr>
        <b/>
        <sz val="10"/>
        <rFont val="Arial"/>
        <family val="2"/>
      </rPr>
      <t>Demolition</t>
    </r>
  </si>
  <si>
    <r>
      <rPr>
        <b/>
        <sz val="10"/>
        <rFont val="Arial"/>
        <family val="2"/>
      </rPr>
      <t>Demolition Total</t>
    </r>
  </si>
  <si>
    <r>
      <rPr>
        <b/>
        <sz val="10"/>
        <rFont val="Arial"/>
        <family val="2"/>
      </rPr>
      <t>Electrical Permit</t>
    </r>
  </si>
  <si>
    <r>
      <rPr>
        <b/>
        <sz val="10"/>
        <rFont val="Arial"/>
        <family val="2"/>
      </rPr>
      <t>Electrical Permit Total</t>
    </r>
  </si>
  <si>
    <r>
      <rPr>
        <b/>
        <sz val="10"/>
        <rFont val="Arial"/>
        <family val="2"/>
      </rPr>
      <t>Engineering/Paving/NA/NA</t>
    </r>
  </si>
  <si>
    <r>
      <rPr>
        <b/>
        <sz val="10"/>
        <rFont val="Arial"/>
        <family val="2"/>
      </rPr>
      <t>Engineering/Paving/NA/NA Total</t>
    </r>
  </si>
  <si>
    <r>
      <rPr>
        <b/>
        <sz val="10"/>
        <rFont val="Arial"/>
        <family val="2"/>
      </rPr>
      <t>Engineering/Right-of- Way/Construction/NA</t>
    </r>
  </si>
  <si>
    <r>
      <rPr>
        <b/>
        <sz val="10"/>
        <rFont val="Arial"/>
        <family val="2"/>
      </rPr>
      <t>Engineering/Right-of- Way/Construction/NA Total</t>
    </r>
  </si>
  <si>
    <r>
      <rPr>
        <b/>
        <sz val="10"/>
        <rFont val="Arial"/>
        <family val="2"/>
      </rPr>
      <t>Engineering/Utility Excavation/NA/NA</t>
    </r>
  </si>
  <si>
    <r>
      <rPr>
        <b/>
        <sz val="10"/>
        <rFont val="Arial"/>
        <family val="2"/>
      </rPr>
      <t>Engineering/Utility Excavation/NA/NA Total</t>
    </r>
  </si>
  <si>
    <r>
      <rPr>
        <b/>
        <sz val="10"/>
        <rFont val="Arial"/>
        <family val="2"/>
      </rPr>
      <t>Engineering/Utility Excavation/Sanitary Sewer Service/NA</t>
    </r>
  </si>
  <si>
    <r>
      <rPr>
        <b/>
        <sz val="10"/>
        <rFont val="Arial"/>
        <family val="2"/>
      </rPr>
      <t>Engineering/Utility Excavation/Sanitary Sewer Service/NA Total</t>
    </r>
  </si>
  <si>
    <r>
      <rPr>
        <b/>
        <sz val="10"/>
        <rFont val="Arial"/>
        <family val="2"/>
      </rPr>
      <t>Engineering/Utility Excavation/Water Service/NA</t>
    </r>
  </si>
  <si>
    <r>
      <rPr>
        <b/>
        <sz val="10"/>
        <rFont val="Arial"/>
        <family val="2"/>
      </rPr>
      <t>Engineering/Utility Excavation/Water Service/NA Total</t>
    </r>
  </si>
  <si>
    <r>
      <rPr>
        <b/>
        <sz val="10"/>
        <rFont val="Arial"/>
        <family val="2"/>
      </rPr>
      <t>General Business License</t>
    </r>
  </si>
  <si>
    <r>
      <rPr>
        <b/>
        <sz val="10"/>
        <rFont val="Arial"/>
        <family val="2"/>
      </rPr>
      <t>General Business License Total</t>
    </r>
  </si>
  <si>
    <r>
      <rPr>
        <b/>
        <sz val="10"/>
        <rFont val="Arial"/>
        <family val="2"/>
      </rPr>
      <t>General Business License Renewal</t>
    </r>
  </si>
  <si>
    <r>
      <rPr>
        <b/>
        <sz val="10"/>
        <rFont val="Arial"/>
        <family val="2"/>
      </rPr>
      <t>General Business License Renewal Total</t>
    </r>
  </si>
  <si>
    <r>
      <rPr>
        <b/>
        <sz val="10"/>
        <rFont val="Arial"/>
        <family val="2"/>
      </rPr>
      <t>Itinerant/Mobile Vendor</t>
    </r>
  </si>
  <si>
    <r>
      <rPr>
        <b/>
        <sz val="10"/>
        <rFont val="Arial"/>
        <family val="2"/>
      </rPr>
      <t>Itinerant/Mobile Vendor Total</t>
    </r>
  </si>
  <si>
    <r>
      <rPr>
        <b/>
        <sz val="10"/>
        <rFont val="Arial"/>
        <family val="2"/>
      </rPr>
      <t>Mechanical Permit</t>
    </r>
  </si>
  <si>
    <r>
      <rPr>
        <b/>
        <sz val="10"/>
        <rFont val="Arial"/>
        <family val="2"/>
      </rPr>
      <t>Mechanical Permit Total</t>
    </r>
  </si>
  <si>
    <r>
      <rPr>
        <b/>
        <sz val="10"/>
        <rFont val="Arial"/>
        <family val="2"/>
      </rPr>
      <t>Plumbing Permit</t>
    </r>
  </si>
  <si>
    <r>
      <rPr>
        <b/>
        <sz val="10"/>
        <rFont val="Arial"/>
        <family val="2"/>
      </rPr>
      <t>Plumbing Permit Total</t>
    </r>
  </si>
  <si>
    <r>
      <rPr>
        <b/>
        <sz val="10"/>
        <rFont val="Arial"/>
        <family val="2"/>
      </rPr>
      <t>Rental Business License</t>
    </r>
  </si>
  <si>
    <r>
      <rPr>
        <b/>
        <sz val="10"/>
        <rFont val="Arial"/>
        <family val="2"/>
      </rPr>
      <t>Rental Business License Total</t>
    </r>
  </si>
  <si>
    <r>
      <rPr>
        <b/>
        <sz val="10"/>
        <rFont val="Arial"/>
        <family val="2"/>
      </rPr>
      <t>Storm Water Pollution Prevention</t>
    </r>
  </si>
  <si>
    <r>
      <rPr>
        <b/>
        <sz val="10"/>
        <rFont val="Arial"/>
        <family val="2"/>
      </rPr>
      <t>Storm Water Pollution Prevention Total</t>
    </r>
  </si>
  <si>
    <r>
      <rPr>
        <sz val="10"/>
        <rFont val="Arial"/>
        <family val="2"/>
      </rPr>
      <t>1000.000.323023.00</t>
    </r>
  </si>
  <si>
    <r>
      <rPr>
        <sz val="10"/>
        <rFont val="Arial"/>
        <family val="2"/>
      </rPr>
      <t>ADA Access Permit</t>
    </r>
  </si>
  <si>
    <r>
      <rPr>
        <sz val="10"/>
        <rFont val="Arial"/>
        <family val="2"/>
      </rPr>
      <t>1000.000.323025.00</t>
    </r>
  </si>
  <si>
    <r>
      <rPr>
        <sz val="10"/>
        <rFont val="Arial"/>
        <family val="2"/>
      </rPr>
      <t>Street Use Permits</t>
    </r>
  </si>
  <si>
    <r>
      <rPr>
        <sz val="10"/>
        <rFont val="Arial"/>
        <family val="2"/>
      </rPr>
      <t>1000.000.323056.00</t>
    </r>
  </si>
  <si>
    <r>
      <rPr>
        <sz val="10"/>
        <rFont val="Arial"/>
        <family val="2"/>
      </rPr>
      <t>Sign Permits</t>
    </r>
  </si>
  <si>
    <r>
      <rPr>
        <sz val="10"/>
        <rFont val="Arial"/>
        <family val="2"/>
      </rPr>
      <t>1000.000.341041.00</t>
    </r>
  </si>
  <si>
    <r>
      <rPr>
        <sz val="10"/>
        <rFont val="Arial"/>
        <family val="2"/>
      </rPr>
      <t>Utility Service Contracts</t>
    </r>
  </si>
  <si>
    <r>
      <rPr>
        <sz val="10"/>
        <rFont val="Arial"/>
        <family val="2"/>
      </rPr>
      <t>1000.000.341070.00</t>
    </r>
  </si>
  <si>
    <r>
      <rPr>
        <sz val="10"/>
        <rFont val="Arial"/>
        <family val="2"/>
      </rPr>
      <t>Design Review Board</t>
    </r>
  </si>
  <si>
    <r>
      <rPr>
        <sz val="10"/>
        <rFont val="Arial"/>
        <family val="2"/>
      </rPr>
      <t>1000.000.341071.00</t>
    </r>
  </si>
  <si>
    <r>
      <rPr>
        <sz val="10"/>
        <rFont val="Arial"/>
        <family val="2"/>
      </rPr>
      <t>Design Excellence</t>
    </r>
  </si>
  <si>
    <r>
      <rPr>
        <sz val="10"/>
        <rFont val="Arial"/>
        <family val="2"/>
      </rPr>
      <t>2321.000.341038.00</t>
    </r>
  </si>
  <si>
    <r>
      <rPr>
        <sz val="10"/>
        <rFont val="Arial"/>
        <family val="2"/>
      </rPr>
      <t>5210.000.343024.00</t>
    </r>
  </si>
  <si>
    <r>
      <rPr>
        <sz val="10"/>
        <rFont val="Arial"/>
        <family val="2"/>
      </rPr>
      <t>Water Meter Fee</t>
    </r>
  </si>
  <si>
    <r>
      <rPr>
        <sz val="10"/>
        <rFont val="Arial"/>
        <family val="2"/>
      </rPr>
      <t>5311.000.343032.00</t>
    </r>
  </si>
  <si>
    <r>
      <rPr>
        <sz val="10"/>
        <rFont val="Arial"/>
        <family val="2"/>
      </rPr>
      <t>Sewer Main Connection Fees</t>
    </r>
  </si>
  <si>
    <r>
      <rPr>
        <sz val="10"/>
        <rFont val="Arial"/>
        <family val="2"/>
      </rPr>
      <t>5325.000.343039.00</t>
    </r>
  </si>
  <si>
    <r>
      <rPr>
        <sz val="10"/>
        <rFont val="Arial"/>
        <family val="2"/>
      </rPr>
      <t>Mullan Sewer RSID Payments (RSID 8474)</t>
    </r>
  </si>
  <si>
    <r>
      <rPr>
        <b/>
        <sz val="10"/>
        <rFont val="Arial"/>
        <family val="2"/>
      </rPr>
      <t>Engineering/ADA/NA/NA</t>
    </r>
  </si>
  <si>
    <r>
      <rPr>
        <b/>
        <sz val="10"/>
        <rFont val="Arial"/>
        <family val="2"/>
      </rPr>
      <t>Engineering/ADA/NA/NA Total</t>
    </r>
  </si>
  <si>
    <r>
      <rPr>
        <b/>
        <sz val="10"/>
        <rFont val="Arial"/>
        <family val="2"/>
      </rPr>
      <t>Engineering/Right-of-Way/Use/NA</t>
    </r>
  </si>
  <si>
    <r>
      <rPr>
        <b/>
        <sz val="10"/>
        <rFont val="Arial"/>
        <family val="2"/>
      </rPr>
      <t>Engineering/Right-of-Way/Use/NA Total</t>
    </r>
  </si>
  <si>
    <r>
      <rPr>
        <b/>
        <sz val="10"/>
        <rFont val="Arial"/>
        <family val="2"/>
      </rPr>
      <t>Fence Permit</t>
    </r>
  </si>
  <si>
    <r>
      <rPr>
        <b/>
        <sz val="10"/>
        <rFont val="Arial"/>
        <family val="2"/>
      </rPr>
      <t>Fence Permit Total</t>
    </r>
  </si>
  <si>
    <r>
      <rPr>
        <b/>
        <sz val="10"/>
        <rFont val="Arial"/>
        <family val="2"/>
      </rPr>
      <t>MiscServices/Fees/NA/NA</t>
    </r>
  </si>
  <si>
    <r>
      <rPr>
        <b/>
        <sz val="10"/>
        <rFont val="Arial"/>
        <family val="2"/>
      </rPr>
      <t>MiscServices/Fees/NA/NA Total</t>
    </r>
  </si>
  <si>
    <r>
      <rPr>
        <b/>
        <sz val="10"/>
        <rFont val="Arial"/>
        <family val="2"/>
      </rPr>
      <t>Planning/Board Review/NA/NA</t>
    </r>
  </si>
  <si>
    <r>
      <rPr>
        <b/>
        <sz val="10"/>
        <rFont val="Arial"/>
        <family val="2"/>
      </rPr>
      <t>Planning/Board Review/NA/NA Total</t>
    </r>
  </si>
  <si>
    <r>
      <rPr>
        <b/>
        <sz val="10"/>
        <rFont val="Arial"/>
        <family val="2"/>
      </rPr>
      <t>Planning/DER/NA/NA</t>
    </r>
  </si>
  <si>
    <r>
      <rPr>
        <b/>
        <sz val="10"/>
        <rFont val="Arial"/>
        <family val="2"/>
      </rPr>
      <t>Planning/DER/NA/NA Total</t>
    </r>
  </si>
  <si>
    <r>
      <rPr>
        <b/>
        <sz val="10"/>
        <rFont val="Arial"/>
        <family val="2"/>
      </rPr>
      <t>Planning/Sign/NA/NA</t>
    </r>
  </si>
  <si>
    <r>
      <rPr>
        <b/>
        <sz val="10"/>
        <rFont val="Arial"/>
        <family val="2"/>
      </rPr>
      <t>Planning/Sign/NA/NA Total</t>
    </r>
  </si>
  <si>
    <r>
      <rPr>
        <b/>
        <sz val="10"/>
        <rFont val="Arial"/>
        <family val="2"/>
      </rPr>
      <t>Planning/Zoning Compliance/NA/NA</t>
    </r>
  </si>
  <si>
    <r>
      <rPr>
        <b/>
        <sz val="10"/>
        <rFont val="Arial"/>
        <family val="2"/>
      </rPr>
      <t>Planning/Zoning Compliance/NA/NA Total</t>
    </r>
  </si>
  <si>
    <t>950 ARTHUR AVE</t>
  </si>
  <si>
    <t>1122 CATLIN ST</t>
  </si>
  <si>
    <r>
      <rPr>
        <sz val="10"/>
        <rFont val="Arial"/>
        <family val="2"/>
      </rPr>
      <t>GL Account Number</t>
    </r>
  </si>
  <si>
    <r>
      <rPr>
        <sz val="10"/>
        <rFont val="Arial"/>
        <family val="2"/>
      </rPr>
      <t>Description</t>
    </r>
  </si>
  <si>
    <r>
      <rPr>
        <sz val="10"/>
        <rFont val="Arial"/>
        <family val="2"/>
      </rPr>
      <t>1000.000.341067.00</t>
    </r>
  </si>
  <si>
    <r>
      <rPr>
        <sz val="10"/>
        <rFont val="Arial"/>
        <family val="2"/>
      </rPr>
      <t>Subdivision Exemption Affidavits</t>
    </r>
  </si>
  <si>
    <r>
      <rPr>
        <b/>
        <sz val="10"/>
        <rFont val="Arial"/>
        <family val="2"/>
      </rPr>
      <t>Planning/Subdivision/Exemption Affidavit/NA</t>
    </r>
  </si>
  <si>
    <r>
      <rPr>
        <b/>
        <sz val="10"/>
        <rFont val="Arial"/>
        <family val="2"/>
      </rPr>
      <t>Planning/Subdivision/Exemption Affidavit/NA Total</t>
    </r>
  </si>
  <si>
    <t>6225 SAINT THOMAS DR</t>
  </si>
  <si>
    <t>2021 CODES/NEW DET GARAGE/VB/U</t>
  </si>
  <si>
    <r>
      <rPr>
        <sz val="10"/>
        <rFont val="Arial"/>
        <family val="2"/>
      </rPr>
      <t>1000.000.322022.00</t>
    </r>
  </si>
  <si>
    <r>
      <rPr>
        <sz val="10"/>
        <rFont val="Arial"/>
        <family val="2"/>
      </rPr>
      <t>Business License Penalties</t>
    </r>
  </si>
  <si>
    <r>
      <rPr>
        <sz val="10"/>
        <rFont val="Arial"/>
        <family val="2"/>
      </rPr>
      <t>1000.000.322023.00</t>
    </r>
  </si>
  <si>
    <r>
      <rPr>
        <sz val="10"/>
        <rFont val="Arial"/>
        <family val="2"/>
      </rPr>
      <t>Tourist Home Registrations</t>
    </r>
  </si>
  <si>
    <r>
      <rPr>
        <b/>
        <sz val="10"/>
        <rFont val="Arial"/>
        <family val="2"/>
      </rPr>
      <t>Licenses/Registration/Tourist Home/NA</t>
    </r>
  </si>
  <si>
    <r>
      <rPr>
        <b/>
        <sz val="10"/>
        <rFont val="Arial"/>
        <family val="2"/>
      </rPr>
      <t>Licenses/Registration/Tourist Home/NA Total</t>
    </r>
  </si>
  <si>
    <r>
      <rPr>
        <sz val="10"/>
        <rFont val="Arial"/>
        <family val="2"/>
      </rPr>
      <t>1000.000.323055.00</t>
    </r>
  </si>
  <si>
    <r>
      <rPr>
        <sz val="10"/>
        <rFont val="Arial"/>
        <family val="2"/>
      </rPr>
      <t>Floodplain Permits</t>
    </r>
  </si>
  <si>
    <r>
      <rPr>
        <b/>
        <sz val="10"/>
        <rFont val="Arial"/>
        <family val="2"/>
      </rPr>
      <t>Planning Floodplain</t>
    </r>
  </si>
  <si>
    <r>
      <rPr>
        <b/>
        <sz val="10"/>
        <rFont val="Arial"/>
        <family val="2"/>
      </rPr>
      <t>Planning Floodplain Total</t>
    </r>
  </si>
  <si>
    <t>845 KEITH AVE</t>
  </si>
  <si>
    <t>2022-MSS-COM-00028</t>
  </si>
  <si>
    <t>325 SW HIGGINS AVE</t>
  </si>
  <si>
    <t>2021 CODES/NSFR/ATT GARAGE/VB/R-3/U</t>
  </si>
  <si>
    <t>2021 CODES/NSFR/ATT GARAGE/VB/R-3</t>
  </si>
  <si>
    <t>725-E RONAN ST</t>
  </si>
  <si>
    <t xml:space="preserve">ADU
</t>
  </si>
  <si>
    <r>
      <rPr>
        <sz val="10"/>
        <rFont val="Arial"/>
        <family val="2"/>
      </rPr>
      <t>1000.000.322011.00</t>
    </r>
  </si>
  <si>
    <r>
      <rPr>
        <sz val="10"/>
        <rFont val="Arial"/>
        <family val="2"/>
      </rPr>
      <t>Liquor Licenses</t>
    </r>
  </si>
  <si>
    <r>
      <rPr>
        <sz val="10"/>
        <rFont val="Arial"/>
        <family val="2"/>
      </rPr>
      <t>1000.000.322012.00</t>
    </r>
  </si>
  <si>
    <r>
      <rPr>
        <sz val="10"/>
        <rFont val="Arial"/>
        <family val="2"/>
      </rPr>
      <t>Beer Licenses</t>
    </r>
  </si>
  <si>
    <r>
      <rPr>
        <b/>
        <sz val="10"/>
        <rFont val="Arial"/>
        <family val="2"/>
      </rPr>
      <t>Liquor License - City</t>
    </r>
  </si>
  <si>
    <r>
      <rPr>
        <b/>
        <sz val="10"/>
        <rFont val="Arial"/>
        <family val="2"/>
      </rPr>
      <t>Liquor License - City Total</t>
    </r>
  </si>
  <si>
    <t>2nd Qtr.</t>
  </si>
  <si>
    <t>by 2nd Quarter Market Valuations FY23</t>
  </si>
  <si>
    <t>1120-E KENSINGTON AVE</t>
  </si>
  <si>
    <t>2232 E SUMMIT DR</t>
  </si>
  <si>
    <t>HAYDEN HOMES LLC</t>
  </si>
  <si>
    <t>CLW CONSTRUCTION LLC</t>
  </si>
  <si>
    <t>HAYWOOD CONSTRUCTION</t>
  </si>
  <si>
    <t>1704 DEARBORN AVE</t>
  </si>
  <si>
    <t>BBM CONSTRUCTION LLC</t>
  </si>
  <si>
    <t>Utility Excavation (Not for Service for Sewer, Water or Storm)</t>
  </si>
  <si>
    <r>
      <rPr>
        <sz val="10"/>
        <rFont val="Arial"/>
        <family val="2"/>
      </rPr>
      <t>2512.000.323014.00</t>
    </r>
  </si>
  <si>
    <r>
      <rPr>
        <sz val="10"/>
        <rFont val="Arial"/>
        <family val="2"/>
      </rPr>
      <t>2512.000.323015.00</t>
    </r>
  </si>
  <si>
    <r>
      <rPr>
        <sz val="10"/>
        <rFont val="Arial"/>
        <family val="2"/>
      </rPr>
      <t>Road District</t>
    </r>
  </si>
  <si>
    <r>
      <rPr>
        <sz val="10"/>
        <rFont val="Arial"/>
        <family val="2"/>
      </rPr>
      <t>2512.000.323020.00</t>
    </r>
  </si>
  <si>
    <r>
      <rPr>
        <sz val="10"/>
        <rFont val="Arial"/>
        <family val="2"/>
      </rPr>
      <t>2512.000.343097.00</t>
    </r>
  </si>
  <si>
    <r>
      <rPr>
        <b/>
        <sz val="10"/>
        <rFont val="Arial"/>
        <family val="2"/>
      </rPr>
      <t>Utility Excavation (Not for Service for Sewer,  Water or Storm)</t>
    </r>
  </si>
  <si>
    <r>
      <rPr>
        <b/>
        <sz val="10"/>
        <rFont val="Arial"/>
        <family val="2"/>
      </rPr>
      <t>Utility Excavation (Not for Service for Sewer,  Water or Storm) Total</t>
    </r>
  </si>
  <si>
    <r>
      <rPr>
        <sz val="10"/>
        <rFont val="Arial"/>
        <family val="2"/>
      </rPr>
      <t>2512.000.323021.00</t>
    </r>
  </si>
  <si>
    <r>
      <rPr>
        <sz val="10"/>
        <rFont val="Arial"/>
        <family val="2"/>
      </rPr>
      <t>2512.000.323023.00</t>
    </r>
  </si>
  <si>
    <r>
      <rPr>
        <sz val="10"/>
        <rFont val="Arial"/>
        <family val="2"/>
      </rPr>
      <t>2512.000.341076.00</t>
    </r>
  </si>
  <si>
    <r>
      <rPr>
        <sz val="10"/>
        <rFont val="Arial"/>
        <family val="2"/>
      </rPr>
      <t>2512.000.343025.00</t>
    </r>
  </si>
  <si>
    <r>
      <rPr>
        <sz val="10"/>
        <rFont val="Arial"/>
        <family val="2"/>
      </rPr>
      <t>2512.000.343033.00</t>
    </r>
  </si>
  <si>
    <r>
      <rPr>
        <b/>
        <sz val="10"/>
        <rFont val="Arial"/>
        <family val="2"/>
      </rPr>
      <t>Cannabis Business License Renewal</t>
    </r>
  </si>
  <si>
    <r>
      <rPr>
        <b/>
        <sz val="10"/>
        <rFont val="Arial"/>
        <family val="2"/>
      </rPr>
      <t>Cannabis Business License Renewal Total</t>
    </r>
  </si>
  <si>
    <t xml:space="preserve">
</t>
  </si>
  <si>
    <t>2021 CODES/SFR/ADDITION/REMODEL/VB/R-3</t>
  </si>
  <si>
    <t>2021 CODES/SFR/BASEMENT FINISH/VB/R-3</t>
  </si>
  <si>
    <t>2021 CODES/SFR/Bathroom remodel/VB/R-3</t>
  </si>
  <si>
    <t>JASON LONSKI CONSTRUCTION HISTORIC PRESERVATION</t>
  </si>
  <si>
    <t>P R &amp; R</t>
  </si>
  <si>
    <t>IVANS ROOFING AND CONSTRUCTION LLC</t>
  </si>
  <si>
    <r>
      <rPr>
        <sz val="10"/>
        <rFont val="Arial"/>
        <family val="2"/>
      </rPr>
      <t>2512.000.323018.00</t>
    </r>
  </si>
  <si>
    <r>
      <rPr>
        <sz val="10"/>
        <rFont val="Arial"/>
        <family val="2"/>
      </rPr>
      <t>5210.000.368000.00</t>
    </r>
  </si>
  <si>
    <t>KASBERG SIDING AND REMODEL</t>
  </si>
  <si>
    <t>WILD WOOD CONSTRUCTION</t>
  </si>
  <si>
    <t>308 WHITAKER DR</t>
  </si>
  <si>
    <t>2016-MSS-RES-01010</t>
  </si>
  <si>
    <t>test</t>
  </si>
  <si>
    <t>435 RYMAN ST</t>
  </si>
  <si>
    <t>THIS MONTH - FY2024</t>
  </si>
  <si>
    <t>YTD - FY2024</t>
  </si>
  <si>
    <t>Fiscal Year '24</t>
  </si>
  <si>
    <t>2023-MSS-COM-00219</t>
  </si>
  <si>
    <t>2021 CODES/UNIT I-33/Replace water damaged drywall, insulation, paint, flooring, trim.</t>
  </si>
  <si>
    <t>2200 GREAT NORTHERN AVE</t>
  </si>
  <si>
    <t>2023-MSS-COM-00177</t>
  </si>
  <si>
    <t>2021 CODES/NORTHSIDE PED BRIDGE/REHAB/
This project generally consists of, but is not limited to, removal and replacement of masonry walls with concrete walls, demolition and replacement of concrete access ramps, interior modifications, concrete curb and gutter work, painting, and replacement of electrical systems.</t>
  </si>
  <si>
    <t>501 N 1ST ST W</t>
  </si>
  <si>
    <t>2023-MSS-COM-00174</t>
  </si>
  <si>
    <t>2021 CODES/BETHEL BAPTIST CHURCH/We want to frame a wall along the existing concrete wall downstairs in order to hang cabinets on./VB/A-3</t>
  </si>
  <si>
    <t>1601 S 06TH ST W</t>
  </si>
  <si>
    <t>2023-MSS-COM-00172</t>
  </si>
  <si>
    <t>2021 CODES/FRANKLIN SCHOOL RM 208A/Frame and sheetrock wall to create a new small de-escalation room. No ceiling/electrical/hvac work.  Door frame will be installed but no door will be installed./VB/E</t>
  </si>
  <si>
    <t>2023-MSS-COM-00170</t>
  </si>
  <si>
    <t>2021 CODES/PAXSON SCHOOL RM 161/Frame 2 walls, add one door to create a larger and enclosed room 161. No MEP work and no flooring or ceiling work./VB/E</t>
  </si>
  <si>
    <t>101 EVANS AVE</t>
  </si>
  <si>
    <t>2023-MSS-COM-00158</t>
  </si>
  <si>
    <t>2021 CODES/NEW TI/Third floor tenant improvement/1B/B</t>
  </si>
  <si>
    <t>111 N HIGGINS AVE  STE 300</t>
  </si>
  <si>
    <t>2023-MSS-COM-00143</t>
  </si>
  <si>
    <t>2021 CODES/COM BLDG/REPLACE AWNING/
107 W Spruce St Valence Repair/Replacement:/VB/B/R-2</t>
  </si>
  <si>
    <t>107 W SPRUCE ST</t>
  </si>
  <si>
    <t>451 N HIGGINS AVE</t>
  </si>
  <si>
    <t>2023-MSS-COM-00141</t>
  </si>
  <si>
    <t>2021 CODES/UM GILKEY CENTER RM 235/REMODEL/VB/B/E</t>
  </si>
  <si>
    <t>2023-MSS-COM-00140</t>
  </si>
  <si>
    <t>2021 CODES/GREATER GOOD HEALTH/NEW TI/VB/B</t>
  </si>
  <si>
    <t>HORIZON RETAIL CONSTRUCTION</t>
  </si>
  <si>
    <t>2230-110  N RESERVE ST</t>
  </si>
  <si>
    <t>2023-MSS-COM-00139</t>
  </si>
  <si>
    <t>2021 CODES/UM SOCIAL SCIENCE RM 254, 258, 352, 356/REMODEL/VB/E
Renovations to Social Science classrooms 254, 258, 352, &amp; 356.
 254 has wall demolition. 258, 352 &amp; 356 have new lay in ceilings with new lighting.</t>
  </si>
  <si>
    <t>1010 MANSFIELD AVE</t>
  </si>
  <si>
    <t>2023-MSS-COM-00118</t>
  </si>
  <si>
    <t>2021 CODES/OSRX/Furnish and install new cleanroom for client with new HVAC equipment to be mounted on exterior concrete pads with turndown slabs./VB/B</t>
  </si>
  <si>
    <t>CLEANSPACE MODULAR, LLC</t>
  </si>
  <si>
    <t>2023-MSS-COM-00111</t>
  </si>
  <si>
    <t>2021 CODES/MIMIS RESTAURANT/NEW TI/IIIB/A-3</t>
  </si>
  <si>
    <t>101 S HIGGINS AVE</t>
  </si>
  <si>
    <t>2023-MSS-COM-00101</t>
  </si>
  <si>
    <t>2021 CODES/STARBUCKS/REMODEL/ A-3 / VB
Renovation of existing Starbucks coffee shop.  Signage submitted under separate permit.</t>
  </si>
  <si>
    <t>INDEPENDENCE CONSTRUCTION CO. OF VA</t>
  </si>
  <si>
    <t>2504 RESERVE ST</t>
  </si>
  <si>
    <t>2023-MSS-COM-00093</t>
  </si>
  <si>
    <t>2021 CODES/TACO BELL/REMODEL/VB/A-2</t>
  </si>
  <si>
    <t>2320 N RESERVE ST</t>
  </si>
  <si>
    <t>2023-MSS-COM-00031</t>
  </si>
  <si>
    <t>2021 CODES/UM CLAPP BLDG/Upgrades to the existing Hydraulic Elevator in the Clapp Building.  Upgrades include Jack replacement, equipment upgrades, and upgrades per IBC requirements./VB/E</t>
  </si>
  <si>
    <t>CS STRUCTURES</t>
  </si>
  <si>
    <t>2023-MSS-COM-00023</t>
  </si>
  <si>
    <t>2021 CODES/LOGE CAMPS HOTEL/REMODEL/VB/R-1/S-2/B
/ NO PERMIT FOR WORK IN MDT RIGHT OF WAY WILL BE ISSUED BY THE CITY OF MISSOULA PRIOR TO CONTRACTOR SUBMITTING PROOF OF MDT PERMIT /
/ ALL UTILITIES MUST BE LOCATED PRIOR TO EXCAVATION TAKING PLACE / LOCATE NUMBER MUST BE PROVIDED TO PERMIT COORDINATORS PRIOR TO PERMIT ISSUANCE /</t>
  </si>
  <si>
    <t>EVCO DEVELOPMENT, INC</t>
  </si>
  <si>
    <t>420 W BROADWAY</t>
  </si>
  <si>
    <t>2023-MSS-COM-00022</t>
  </si>
  <si>
    <t>2021 CODES/LOGE CAMPS CAFE/REMODEL/VB/A-2</t>
  </si>
  <si>
    <t>450 W BROADWAY</t>
  </si>
  <si>
    <t>2023-MSS-COM-00017</t>
  </si>
  <si>
    <t>2021 CODES/APOTHEM LLC/Interior remodel of existing structure. New glazing and facade. New awning facing road./VB/M</t>
  </si>
  <si>
    <t>1700 S 03RD ST W</t>
  </si>
  <si>
    <t>2023-MSS-COM-00008</t>
  </si>
  <si>
    <t>2021 CODES/SUITE 204/NEW TI/VB/B</t>
  </si>
  <si>
    <t>111 N HIGGINS AVE   STE 204</t>
  </si>
  <si>
    <t>2022-MSS-COM-00284</t>
  </si>
  <si>
    <t>DISPENSARY / CULTIVATION / EXTRACTION / INFUSED PRODUCT / CANOPY: 1000SF</t>
  </si>
  <si>
    <t>COMM BLDG/Tenant Improvement in 327 addressed suite.  Addition of a  suite.  Renovation of building exterior.  New parking lot.  Raising of roof and tenant improvement in 331 SW Higgins Addressed suite./VB/B
Rev 01 - 05/18/2023: 4/17/23 REVISION / PROVIDE ACCESS EASEMENT BK AND PG 
•         Expanded surface area of garage/storage (grid C-E/1-2) by roughly 550 SF.    
•         Reduced the size of the Brewery, so that all the area west of grid J is no longer F-2 occupancy.
•         Replaced F-2 occupancy with B-2 tenant spaces (tenants 3 &amp; 5). 
•         Added entrance and added covered accessible route to tenant space 5 @ grid E/1.
•         Reworked parking at grid A.5/1-4 and added an accessible parking stall here.
•         Reworked parking along Higgins boulevard, by removing the existing parking lot entrance on the N/E corner of the property.  This change allows us to add a few stalls and increase the landscaped area of the project, including snow storage areas. 
We have included some plumbing stub locations for the future tenants (tenants 3 &amp; 5), additional work to tenant spaces will be addressed in future tenant improvement permits.
4/17/23 REVISION / PROVIDE ACCESS EASEMENT BK AND PG 
•         Expanded surface area of garage/storage (grid C-E/1-2) by roughly 550 SF.    
•         Reduced the size of the Brewery, so that all the area west of grid J is no longer F-2 occupancy.
•         Replaced F-2 occupancy with B-2 tenant spaces (tenants 3 &amp; 5). 
•         Added entrance and added covered accessible route to tenant space 5 @ grid E/1.
•         Reworked parking at grid A.5/1-4 and added an accessible parking stall here.
•         Reworked parking along Higgins boulevard, by removing the existing parking lot entrance on the N/E corner of the property.  This change allows us to add a few stalls and increase the landscaped area of the project, including snow storage areas. 
We have included some plumbing stub locations for the future tenants (tenants 3 &amp; 5), additional work to tenant spaces will be addressed in future tenant improvement permits.</t>
  </si>
  <si>
    <t>2023-MSS-COM-00124</t>
  </si>
  <si>
    <t>2021 CODES/UM FAMILY HOUSING BLDG 9/4-PLEX/REROOF/remove existing roof shingles and underlayment.  add new asphalt shingles over 30# felt underlayment.  add ice and water shield at perimeters and valleys.  replace flashing per SMACMA standards./VB/R-2</t>
  </si>
  <si>
    <t>1501 CINNABAR DR</t>
  </si>
  <si>
    <t>2023-MSS-COM-00125</t>
  </si>
  <si>
    <t>2021 CODES/UM FAMILIY HOUSING BLDG 12/remove existing roof shingles and underlayment.  add new asphalt shingles over 30# felt underlayment.  add ice and water shield at perimeters and valleys.  replace flashing per SMACMA standards./VB/R-2</t>
  </si>
  <si>
    <t>1609 CINNABAR DR</t>
  </si>
  <si>
    <t>2023-MSS-COM-00126</t>
  </si>
  <si>
    <t>2021 CODES/UM FAMILY HOUSING BLDG 13/REROOF/remove existing roof shingles and underlayment.  add new asphalt shingles over 30# felt underlayment.  add ice and water shield at perimeters and valleys.  replace flashing per SMACMA standards./VB/R-2</t>
  </si>
  <si>
    <t>1705 CINNABAR DR</t>
  </si>
  <si>
    <t>2023-MSS-COM-00211</t>
  </si>
  <si>
    <t>2021 CODES/UM FAMILY HOUSING 10-PLEX/ REMOVE EXISTING SHINGLE FELT / INSTALL ICE AND WATER SHIELD / FELT UNDERLAYMENT / SHINGLE / 6:12 / INSTALL PER IBC AND LISTING/VB/R-2
ReRoof of 10 unit apartment building</t>
  </si>
  <si>
    <t>949 RIMINI CT</t>
  </si>
  <si>
    <t>2023-MSS-COM-00212</t>
  </si>
  <si>
    <t>2021 CODES/UM FAMILY HOUSING 10-PLEX/ REMOVE EXISTING SHINGLE FELT / INSTALL ICE AND WATER SHIELD / FELT UNDERLAYMENT / SHINGLE / 7:12 / INSTALL PER IBC AND LISTING/VB/R-2
ReRoof of 10 unit apartment building</t>
  </si>
  <si>
    <t>944 RIMINI CT</t>
  </si>
  <si>
    <t>2023-MSS-COM-00213</t>
  </si>
  <si>
    <t>2021 CODES/UM FAMILY HOUSING COMMUNITY CENTER/ REMOVE EXISTING SHINGLE FELT / INSTALL ICE AND WATER SHIELD / FELT / MALARKEY SHINGLES / INSTALL PER IBC AND LISTING / 6:12/VB/A-3
ReRoof of UM family housing community center</t>
  </si>
  <si>
    <t>3 ELKHORN CT</t>
  </si>
  <si>
    <t>2023-MSS-COM-00223</t>
  </si>
  <si>
    <t>4-PLEX / Remove old roofing / Install 1/4 inch dens deck board / Install 60 mill TPO membrane / Install term bar over all edges / INSTALL ICE AND WATER SHIELD / INSTALL PER IBC AND LISTING / 0.5:12 / VB / R-1</t>
  </si>
  <si>
    <t>2121 CHARLOTT AVE</t>
  </si>
  <si>
    <t>2023-MSS-COM-00224</t>
  </si>
  <si>
    <t>COM / Take off top layer of T.P.O. / Leave in place existing cover boards and insulation / 60MIL T.P.O. Mechanical Attached / Termination bar to inside walls / INSTALL PER IBC AND LISTING / 0.5:12 / VB / B</t>
  </si>
  <si>
    <t>420 B N HIGGINS AVE</t>
  </si>
  <si>
    <t>2023-MSS-COM-00230</t>
  </si>
  <si>
    <t>4-PLEX / Supply and install steel siding to home / including FP-38 insulation / window and door trim / soffit and fascia / replace seven windows / VB / R-1</t>
  </si>
  <si>
    <t>ABC SEAMLESS OF MONTANA</t>
  </si>
  <si>
    <t>2348 MARY AVE</t>
  </si>
  <si>
    <t>2023-MSS-COM-00232</t>
  </si>
  <si>
    <t>BIG SKY MOTORSPORTS / 12,370 SF re roof / Remove and dispose of existing membrane / Inspect existing insulation for damage / Install 60 mil TPO by mechanically attaching / New flashings for walls, pipes, and vents / New 24 gauge Prefinished edge metal, gutter and downspouts / Install new 24 gauge parapet coping / INSTALL PER IBC AND LISTING / 0.25:12 / VB / B</t>
  </si>
  <si>
    <t>2315 SOUTH AVE W</t>
  </si>
  <si>
    <t>2023-MSS-COM-00233</t>
  </si>
  <si>
    <t>4-PLEX / Remove and dispose of existing roofing / Install 1/2" protection insulation, over full taper insulation / Install 60 mil TPO by mechanically attaching / New flashings for drains, pipes, and vents / New 24 gauge Prefinished edge metal / INSTALL PER IBC AND LISTING / 0.25:12 / VB / R-2</t>
  </si>
  <si>
    <t>3100 GARFIELD ST</t>
  </si>
  <si>
    <t>2023-MSS-RES-00525</t>
  </si>
  <si>
    <t>2021 CODES/SFR/Fire damaged home, affected materials removed down to framing. Replace affected materials along with windows./VB/R-3</t>
  </si>
  <si>
    <t>2465 ERNEST AVE</t>
  </si>
  <si>
    <t>2023-MSS-RES-00555</t>
  </si>
  <si>
    <t>2021 CODES/SFR/Enlarging opening between kitchen and living room./VB/R-3</t>
  </si>
  <si>
    <t>1625 BEL-VUE DR</t>
  </si>
  <si>
    <t>2023-MSS-RES-00510</t>
  </si>
  <si>
    <t>2021 CODES/SFR/Repair the attached garage roof structure during the shingle replacement on the home. The existing rafters will be removed on the garage portion due to sag and trusses will be set and sheathed. The reroof permit will be pulled by the contractor prior to starting the reroof./VB/U</t>
  </si>
  <si>
    <t>1200 EATON ST</t>
  </si>
  <si>
    <t>2023-MSS-RES-00508</t>
  </si>
  <si>
    <t>2021 CODES/SFR/Reevaluaton of new rear deck that was sub-contracted with sub not pulling proper permit. *Please see attachment by Engineer verifying structural integrity of deck. Included as well PDF with drawn up plans for structual design. *Basic plans as discussed with Cristina for deck permit./VB/R-3</t>
  </si>
  <si>
    <t>2023-MSS-RES-00507</t>
  </si>
  <si>
    <t>410 W ARTEMOS DR</t>
  </si>
  <si>
    <t>2023-MSS-RES-00484</t>
  </si>
  <si>
    <t>2021 CODES/SFR/EGRESS WINDOW/VB/R-3/VB/R-3</t>
  </si>
  <si>
    <t>2023-MSS-RES-00451</t>
  </si>
  <si>
    <t>RANGE WEST CONSTRUCTION LLC</t>
  </si>
  <si>
    <t>2615 ARCADIA DR</t>
  </si>
  <si>
    <t>2023-MSS-RES-00434</t>
  </si>
  <si>
    <t>2021 CODES/SFR/Installation of egress window</t>
  </si>
  <si>
    <t>FULL CURL ENTERPRISES LLC</t>
  </si>
  <si>
    <t>2110 38TH ST</t>
  </si>
  <si>
    <t>2023-MSS-RES-00428</t>
  </si>
  <si>
    <t>2406 MCINTOSH LP</t>
  </si>
  <si>
    <t>2023-MSS-RES-00423</t>
  </si>
  <si>
    <t>SUNRISE SRVICES LLC</t>
  </si>
  <si>
    <t>2110 BURLINGTON AVE</t>
  </si>
  <si>
    <t>2023-MSS-RES-00417</t>
  </si>
  <si>
    <t>2021 CODES/SHOP/Add bathroom to existing shop/storage building/Connect shop to the main sewer line/VB/U</t>
  </si>
  <si>
    <t>7590 PEREGRINE CT</t>
  </si>
  <si>
    <t>2023-MSS-RES-00379</t>
  </si>
  <si>
    <t>2021 CODES/SFR/Kitchen, Pantry and Laundry Remodel/VB/R-3</t>
  </si>
  <si>
    <t>RIVER CITY BUILDERS LLC</t>
  </si>
  <si>
    <t>2775 WINDING TRAILS DR</t>
  </si>
  <si>
    <t>2023-MSS-RES-00364</t>
  </si>
  <si>
    <t>2021 CODES/SFR/Build new deck at front of house/VB/R-3</t>
  </si>
  <si>
    <t>2023-MSS-RES-00335</t>
  </si>
  <si>
    <t>5701 MAINVIEW DR</t>
  </si>
  <si>
    <t>2023-MSS-RES-00330</t>
  </si>
  <si>
    <t>2021 CODES/SFR/Bahtroom remodel /VB/R-3</t>
  </si>
  <si>
    <t>6640 LINDA VISTA BLVD</t>
  </si>
  <si>
    <t>2023-MSS-RES-00327</t>
  </si>
  <si>
    <t>53 BROOKSIDE</t>
  </si>
  <si>
    <t>2023-MSS-RES-00312</t>
  </si>
  <si>
    <t>2021 CODES/SFR/Repairing and enlarging an existing deck in backyard./VB/R-3</t>
  </si>
  <si>
    <t>2023-MSS-RES-00250</t>
  </si>
  <si>
    <t>2021 CODES/SFR/Bathroom remodelVB/R-3</t>
  </si>
  <si>
    <t>233 MCLEOD AVE</t>
  </si>
  <si>
    <t>2023-MSS-RES-00247</t>
  </si>
  <si>
    <t>2021 CODES/SFR/Bathroom remodel - Tub to Tub Conversion - Main Hall Bath - There are no changes to the layout.
Will replace wall surround in wet area; will put up greenboard behind acrylic panels.
Will check exterior walls for vapor barrier and proper insulation</t>
  </si>
  <si>
    <t>3025 QUEEN ST</t>
  </si>
  <si>
    <t>2023-MSS-RES-00233</t>
  </si>
  <si>
    <t>2021 CODES/DET GARAGE/ADD ADU/VB/R-3/U</t>
  </si>
  <si>
    <t>1727 STODDARD ST</t>
  </si>
  <si>
    <t>2023-MSS-RES-00190</t>
  </si>
  <si>
    <t>2021 CODES/SFR/Replace Deck in same footprint as old deck. New helical piers/Replace front asphalt driveway in same footprint as existing./VB/R-3</t>
  </si>
  <si>
    <t>175 PENLAND WAY</t>
  </si>
  <si>
    <t>2022-MSS-RES-00822</t>
  </si>
  <si>
    <t>AYERS CONSTRUCTION</t>
  </si>
  <si>
    <t>505 PLYMOUTH ST</t>
  </si>
  <si>
    <t>2023-MSS-RES-00560</t>
  </si>
  <si>
    <t>SFR / remove shingles / install new drip edge ice and water on eaves / new starter course felt / new shingles / ridge vent and ridge cap / INSTALL PER IRC AND LISTING / 4:12 / 10:12 / VB / R-3</t>
  </si>
  <si>
    <t>728 CLEVELAND ST</t>
  </si>
  <si>
    <t>2023-MSS-RES-00592</t>
  </si>
  <si>
    <t>2021 CODES/SFR/REROOF/Remove &amp; Replace 30# Felt, replace with 30-Year, Malarkey Shingle. Malarkey #1030 Synthetic underlayment, Malarkey Artic ice &amp; Water Shield/PER IRC &amp; LISTING/SINGLE STORY/3:12/VB/R-3</t>
  </si>
  <si>
    <t>2221 S 09TH ST W</t>
  </si>
  <si>
    <t>2023-MSS-RES-00591</t>
  </si>
  <si>
    <t>2021 CODES/SFR/REROOF/Remove &amp; Replace 30# Felt, replace with 40-Year, Malarkey Shingle.
Malarkey #1030 Synthetic underlayment, Malarkey Artic ice &amp; Water Shield/PER IRC &amp; LISTING/TWO STORY/8:12/VB/R-3</t>
  </si>
  <si>
    <t>245 MANSION HEIGHTS DR</t>
  </si>
  <si>
    <t>2023-MSS-RES-00587</t>
  </si>
  <si>
    <t>SFR / Reroof house / Remove existing roof material / INSTALL High Temperature ICE AND WATER SHIELD / INSTALL METAL ROOF /  INSTALL PER IRC AND LISTING / 4:12 / VB / R-3</t>
  </si>
  <si>
    <t>1801 MAURICE AVE</t>
  </si>
  <si>
    <t>2023-MSS-RES-00586</t>
  </si>
  <si>
    <t>Duplex / Remove old shingles / tar felt / and cap / Replace with new architectural OC LL shingles / pipe jacks and synthetic underlayment / Add ice and water shield / Open ridge and install venting / INSTALL PER IRC AND LISTING / 4:12 / VB / R-3</t>
  </si>
  <si>
    <t>103 A LOVEGROVE CT</t>
  </si>
  <si>
    <t>2023-MSS-RES-00585</t>
  </si>
  <si>
    <t>DETACHED GARAGE / Remove and proper disposal of roofing material / Provide and Apply ice and water membrane per code / Provide and Apply, synthetic underlayment in succeeding courses / Provide and Apply Architectural Shingle System / Provide and Apply ridge vent and hip/ridge shingle / INSTALL PER IRC AND LISTING / 4:12 / VB / R-3</t>
  </si>
  <si>
    <t>1809 S 14TH ST W</t>
  </si>
  <si>
    <t>2023-MSS-RES-00584</t>
  </si>
  <si>
    <t>SFR / Remove and proper disposal of roofing material / Provide and Apply ice and water membrane per code / Provide and Apply, synthetic underlayment in succeeding courses / Provide and Apply Architectural Shingle System / Provide and Apply ridge vent and hip/ridge shingle / INSTALL PER IRC AND LISTING / 4:12 / VB / R-3</t>
  </si>
  <si>
    <t>2023-MSS-RES-00583</t>
  </si>
  <si>
    <t>SFR / Remove and replace existing shingles / Ice and water shield along eaves and valleys / TigerPaw synthetic underlayment / metal in valleys / GAF Timberline shingle / INSTALL PER IRC AND LISTING / 5:12 / VB / R-3</t>
  </si>
  <si>
    <t>2305 HIGHWOOD DR</t>
  </si>
  <si>
    <t>2023-MSS-RES-00581</t>
  </si>
  <si>
    <t>SFR / Remove and proper disposal of roofing material / Provide and Apply ice and water membrane per code / Provide and Apply, synthetic underlayment in succeeding courses / Provide and Apply Architectural Shingle System / Provide and Apply ridge vent and hip/ridge shingle / INSTALL PER IRC AND LISTING / 5:12 / VB / R-3</t>
  </si>
  <si>
    <t>11 ORCHARD CT</t>
  </si>
  <si>
    <t>2023-MSS-RES-00577</t>
  </si>
  <si>
    <t>SFR / Remove existing roofing material / Resheet if necessary / Replace with new synthetic underlayment / GAF asphalt shingles / Remove debris / INSTALL PER IRC AND LISTING / INSTALL ICE AND WATER SHEILD / 3:12 / VB / R-3 / OBSERVE LOW SLOPE REQUIREMENTS</t>
  </si>
  <si>
    <t>2900 HARMONY CT</t>
  </si>
  <si>
    <t>2023-MSS-RES-00576</t>
  </si>
  <si>
    <t>DUPLEX / Residents roof redo / REMOVE EXISTING MATERIAL/ SYTHENTIC UNDERLAYMENT AND SHINGLES /  INSTALL PER IRC AND LISTING / INSTALL ICE AND WATER SHIELD / 4:12 / VB / R-3</t>
  </si>
  <si>
    <t>ZEEK’S ROOFING LLC</t>
  </si>
  <si>
    <t>1210 A&amp;B S GRANT ST</t>
  </si>
  <si>
    <t>2023-MSS-RES-00572</t>
  </si>
  <si>
    <t>SFR / Remove existing shingles and underlayment / Install ice/water and synthetic underlayment per code / Install asphalt shingles per code / INSTALL PER IRC AND LISTING / 4:12 / VB / R-3</t>
  </si>
  <si>
    <t>3429 LLOYD CT</t>
  </si>
  <si>
    <t>2023-MSS-RES-00570</t>
  </si>
  <si>
    <t>2021 CODES/SFR/REROOF/Remove shingles install new drip edge ice and water on eaves new starter course felt new shingles ridge vent and ridge cap/PER IRC &amp; LISTING/TWO STORY/4:12/VB/R-3</t>
  </si>
  <si>
    <t>2307 42ND ST</t>
  </si>
  <si>
    <t>2023-MSS-RES-00569</t>
  </si>
  <si>
    <t>2021 CODES/SFR/REROOF/Remove existing roofing install TPO 75 mil white - excludes porch roof/PER IRC &amp; LISTING/SINGLE STORY/1:12/VB/R-3
INSTALL PER LISTING AND IRC.</t>
  </si>
  <si>
    <t>2222 LIVINGSTON AVE</t>
  </si>
  <si>
    <t>2023-MSS-RES-00568</t>
  </si>
  <si>
    <t>SFR / remove old roofing / install ice &amp; water shield / install GAF Tigerpaw underlayment / install GAF Timberline HDz architectural shingles / INSTALL PER IRC AND LISTING / 7:12 / VB / R-3</t>
  </si>
  <si>
    <t>1032 HARRISON ST</t>
  </si>
  <si>
    <t>2023-MSS-RES-00567</t>
  </si>
  <si>
    <t>SFR / Take off old shingles / put new 30 year malarkey nex / synthetic layment / ice&amp;water per code / INSTALL PER IRC AND LISTING / 8:12 / VB / R-3</t>
  </si>
  <si>
    <t>6771 KELSEY CT</t>
  </si>
  <si>
    <t>2023-MSS-RES-00564</t>
  </si>
  <si>
    <t>SFR / REMOVE EXISTING ROOFING MATERIAL / 3:12 / 1-COMP Layer / 1 story / install synthetic underlayment / install 50 year shingle / ice &amp; water shield / CRV
Double underlayment (half lap) required for shingles installed on pitches less than 4:12. Install per listing and IRC</t>
  </si>
  <si>
    <t>4308 23RD AVE</t>
  </si>
  <si>
    <t>2023-MSS-RES-00563</t>
  </si>
  <si>
    <t>SFR / Remove shingles / install new drip edge ice and water on eaves starter course felt / new shingles / ridge vent aND RIDGE CAP on back side of roof only / INSTALL PER IRC AND LISTING / 3:12  AND 5:12 / VB / R-3 OBSERVE LOW SLOPE REQUIREMENTS</t>
  </si>
  <si>
    <t>801 MARSHALL ST</t>
  </si>
  <si>
    <t>2023-MSS-RES-00562</t>
  </si>
  <si>
    <t>SFR / Remove existing shingles and underlayment /  apply new synthetic underlayment and new shingles / INSTALL PER IRC AND LISTING / 4:12 / VB / R-3</t>
  </si>
  <si>
    <t>2409 HIGHWOOD DR</t>
  </si>
  <si>
    <t>2023-MSS-RES-00561</t>
  </si>
  <si>
    <t>6 ROSEBUD LN</t>
  </si>
  <si>
    <t>2023-MSS-RES-00558</t>
  </si>
  <si>
    <t>SFR / Remove existing roofing / install new TPO 60 mil / INSTALL ICE AND WATER SHIELD / INSTALL PER IRC AND LISTING / 1:12 / VB / R-3</t>
  </si>
  <si>
    <t>2610 VALLEY VIEW DR</t>
  </si>
  <si>
    <t>2023-MSS-RES-00553</t>
  </si>
  <si>
    <t>SFR / Remove existing shingles and underlayment / Install ice/water and synthetic underlayment per code / Install asphalt shingles per code / INSTALL PER IRC AND LISTING / 6:12 / VB / R-3</t>
  </si>
  <si>
    <t>6721 KELSEY CT</t>
  </si>
  <si>
    <t>2023-MSS-RES-00552</t>
  </si>
  <si>
    <t>SFR / Removing 24 squares shingles / replace the underlayment with synthetic felt underlayment / installing shingles / INSTALL ICE AND WATER SHIELD IF NEEDED / INSTALL PER IRC AND LISITING / 4:12 / VB / R-3</t>
  </si>
  <si>
    <t>INFINITY ROOFING &amp; SIDING, LLC</t>
  </si>
  <si>
    <t>425 WHITAKER DR</t>
  </si>
  <si>
    <t>2023-MSS-RES-00549</t>
  </si>
  <si>
    <t>SFR / Remove existing roofing materials / resheet if necessary / Replace materials with new synthetic underlayment / GAF asphalt shingles / Remove debris / INSTALL ICE AND WATER SHIELD / INSTALL PER IRC AND LISTING / 4:12 / VB / R-3</t>
  </si>
  <si>
    <t>2239 42ND ST</t>
  </si>
  <si>
    <t>2023-MSS-RES-00548</t>
  </si>
  <si>
    <t>SFR / removing existing roof / applying synthetic paper/ installing architectural shingles / INSTALL ICE AND WATER SHIELD / INSTALL PER IRC AND LISTING / 9:12 / VB / R-3</t>
  </si>
  <si>
    <t>1137 SHERWOOD ST</t>
  </si>
  <si>
    <t>2023-MSS-RES-00547</t>
  </si>
  <si>
    <t>SFR / Remove existing roof  / install Ice and Water Shield per code or better / synthetic underlayment on remaining surface / install asphalt laminate shingles / install continuous ridge venting / INSTALL PER IRC AND LISTING / 3:12 / VB / R-3 / OBSERVE LOW SLOPE REQUIREMENTS</t>
  </si>
  <si>
    <t>2425 SKYLINE DR</t>
  </si>
  <si>
    <t>2023-MSS-RES-00542</t>
  </si>
  <si>
    <t>SFR / REMOVE EXISTING ROOFING / Remove &amp; Replace 30# Felt, replace with 30-Year, Malarkey Shingle / Malarkey #1030 Synthetic underlayment / Malarkey Artic ice &amp; Water Shield INSTALL PER IRC AND LISTING / 3:12 / OBSERVE LOW SLOPE REQUIREMENTS / VB / R-3</t>
  </si>
  <si>
    <t>2435 MOUNT AVE</t>
  </si>
  <si>
    <t>2023-MSS-RES-00541</t>
  </si>
  <si>
    <t>SFR / Remove top layer of TPO / leave in place existing ISO insulation board and recovery board / Install 60MIL TPO. Mechanically Attach / Install 24 Gauge TPO Coated perimeter metal at edge / INSTALL ICE AND WATER SHIELD / INSTALL PER IRC AND LISTING / 1:12 / VB / R-3</t>
  </si>
  <si>
    <t>126 TAHOE DR</t>
  </si>
  <si>
    <t>2023-MSS-RES-00537</t>
  </si>
  <si>
    <t>SFR / Remove &amp; Replace / 30# Felt / replace with 40-Year, Malarkey Shingle / Malarkey #1030 Synthetic underlayment / Malarkey Artic ice &amp; Water Shield / INSTALL PER IRC AND LISTING / 5:12 / VB / R3</t>
  </si>
  <si>
    <t>2406 GARLAND DR</t>
  </si>
  <si>
    <t>2023-MSS-RES-00536</t>
  </si>
  <si>
    <t>SFR / RESIDING / Strip and replace roof, fascia soffit, gutters / REMOVE EXISTING / ICE AND WATER SHIELD / SYNTHETIC UNDERLAYMENT / SHINGLES / INSTALL PER IRC AND LISTING / 4:12 / VB / R3</t>
  </si>
  <si>
    <t>628 BENTON AVE</t>
  </si>
  <si>
    <t>2023-MSS-RES-00535</t>
  </si>
  <si>
    <t>SFR / Remove shingles / install new drip edge ice and water on eaves / starter course felt / new shingles / ridge vent and ridge cap / Install per IRC and Listing / 5..12 / VB / R-3</t>
  </si>
  <si>
    <t>3941 ENGLAND BLVD</t>
  </si>
  <si>
    <t>2023-MSS-RES-00533</t>
  </si>
  <si>
    <t>GARAGE / REMOVING EXISTING ROOF / APPLY ICE AND WATER SHIELD FOR THE FIRST FOUR FEET AND THE REMAINDING ROOF FELT UNDERLAYMENT / APPLY ARCHITECHTURAL SHINGLES / 8:12 / VB / U</t>
  </si>
  <si>
    <t>602 RIVER ST</t>
  </si>
  <si>
    <t>2023-MSS-RES-00531</t>
  </si>
  <si>
    <t>GARAGE / remove old roofing / Install synthetic underlayment / ice and water shield / edge metal / install per IRC and Listing / 4..12 / VB / U</t>
  </si>
  <si>
    <t>1211 PINEVIEW DR</t>
  </si>
  <si>
    <t>2023-MSS-RES-00530</t>
  </si>
  <si>
    <t>SFR / Remove old roofing / Install synthetic underlayment / Install ice and water shield / Install Malarkey Vista shingles / Install edge metal Install ridge vent / INSTALL PER IRC AND LISTING / 4:12 / VB / R3</t>
  </si>
  <si>
    <t>2023-MSS-RES-00528</t>
  </si>
  <si>
    <t>SFR / tear off existing roofing / install new SYNTHETIC underlayment and asphalt shingles / INSTALL ICE AND WATER SHIELD / INSTALL PER IRC AND LISTING / 4:12 / VB / R-3</t>
  </si>
  <si>
    <t>2327 BRIGGS ST</t>
  </si>
  <si>
    <t>2023-MSS-RES-00527</t>
  </si>
  <si>
    <t>SFR / Remove and replace shingled roof / Install WeatherWatch ice and water shield / synthetic under lament . metal in valleys / GAF Timberline shingles / INSTALL PER IRC AND LISTING / 7:12 / VB / R-3</t>
  </si>
  <si>
    <t>339 PLYMOUTH ST</t>
  </si>
  <si>
    <t>2023-MSS-RES-00524</t>
  </si>
  <si>
    <t>2021 CODES/SFR/Replacing old siding with taped 2” XPS insulation and new LP Smartside lap siding./TWO STORY/VB/R-3
Install per listing and IRC. Provide flashing per IRC R703.4</t>
  </si>
  <si>
    <t>1123 BUTTE ST</t>
  </si>
  <si>
    <t>2023-MSS-RES-00523</t>
  </si>
  <si>
    <t>2021 CODES/SFR/REROOF/Existing roof to be removed/Ice &amp; water to be applied/platinum synthetic underlayment/Re-roof main roof and porches by owner.  6/12 7 2/12 pitches.  Owens Corning 30 year architectural shingles./PER IRC &amp; LISTING/SINGLE STORY/VB/R-3</t>
  </si>
  <si>
    <t>521 E FLORENCE ST</t>
  </si>
  <si>
    <t>2023-MSS-RES-00522</t>
  </si>
  <si>
    <t>2021 CODES/SFR/REROOF/Remove &amp; Replace 30# Felt, replace with 30-Year, Malarkey Shingle.
Malarkey #1030 Synthetic underlayment, Malarkey Artic ice &amp; Water Shield./PER ICR &amp; LISTING/SINGLE STORY/5:12/VB/R-3</t>
  </si>
  <si>
    <t>2247 S 09TH ST W</t>
  </si>
  <si>
    <t>2023-MSS-RES-00521</t>
  </si>
  <si>
    <t>2021 CODES/SFR/REROOF / 7:12 / 1 - Arch layer / 1-2 stories / SF residential reroof / R&amp;R / install synthetic underlayment / install 50-year singles / ice and water shield / CRV/PER IRC &amp; LISTING/VB/R-3</t>
  </si>
  <si>
    <t>5605 KRISTIN LN</t>
  </si>
  <si>
    <t>2023-MSS-RES-00515</t>
  </si>
  <si>
    <t>SFR / Tear off existing roofing / install GRACE ICE AND WATER SHIELD UNDERLAYMENT / install new rubber grommets on vent tubes / INSTALL OWENS CORNING LAMINATE ARCHITECTURAL ROOFING SHINGLES / INSTALL PER IRC AND LISTING / 4:12 / VB / R-3</t>
  </si>
  <si>
    <t>200 WHITAKER DR</t>
  </si>
  <si>
    <t>2023-MSS-RES-00514</t>
  </si>
  <si>
    <t>2021 CODES/SFR/REROOF/tear and remove all old roofing materials. install architucual shingles, synthetic underlayment, ice n water, ridge vent and cap/PER IRC &amp; LISTING/SINGLE STORY/7:12/VB/R-3</t>
  </si>
  <si>
    <t>2023-MSS-RES-00512</t>
  </si>
  <si>
    <t>SFR / REMOVE EXISTING FELT AND SHINGLE / Malarkey Shingle / Malarkey #1030 Synthetic underlayment / Malarkey Artic ice &amp; Water Shield / INSTALL PER IRC AND LISTING / 8:12</t>
  </si>
  <si>
    <t>1549 CORNERSTONE DR</t>
  </si>
  <si>
    <t>2023-MSS-RES-00494</t>
  </si>
  <si>
    <t>DETACHED GARAGE / Remove shingles / install new drip edge / ice and water on eaves / new starter course felt / new ASPHALT shingles / ridge vent and ridge cap /TPO 60 mill or rolled roofing on 1:12 / 7:12 / OBSERVE LOW SLOPE REQUIREMENTS / VB / U</t>
  </si>
  <si>
    <t>702 N 03RD ST W</t>
  </si>
  <si>
    <t>2023-MSS-RES-00493</t>
  </si>
  <si>
    <t>SFR / Remove shingles / install new drip edge ice and water on eaves / starter course felt / new ASPHALT shingles/ ridge vent and ridge cap / 3:12 &amp; 11:12 / OBSERVE LOW SLOPE REQUIREMENTS / VB / R-3</t>
  </si>
  <si>
    <t>2023-MSS-RES-00479</t>
  </si>
  <si>
    <t>Replace roof&gt; Repair any roof sheeting and I will be installing ice and water shield, We are using 30-year synthetic felt and 40 year asphalt shingles / REPLACE ICE AND WATER SHIELD / SYNTHETIC UNDERLAYMENT / SHINGLES PER IRC AND LISTING/ 6:12 VB/ R3</t>
  </si>
  <si>
    <t>2730 RATTLESNAKE DR</t>
  </si>
  <si>
    <t>2023-MSS-RES-00424</t>
  </si>
  <si>
    <t>SFR / Remove existing to roofing to bare decking / install new edge metal / install new underlayment including ice &amp; water barrier on all eaves and valleys / install new pipe boots / install new limited lifetime architectural shingles / install new ridge vent and cap / INSTALL PER IRC AND LISTING / 5:12 / VB / R- 3</t>
  </si>
  <si>
    <t>1609 MADELINE AVE</t>
  </si>
  <si>
    <t>2023-MSS-RES-00359</t>
  </si>
  <si>
    <t>2021 CODES/SFR/REROOF/Remove existing roofing to bare decking, install new edge metal, install new underlayment including ice &amp; water barrier on all eaves and valleys, install new limited lifetime architectural shingles, install new ridge vent and cap./PER IRC &amp; LISTING/TWO STORY/10:12/VB/R-3</t>
  </si>
  <si>
    <t>1331 BRIDGECOURT WAY</t>
  </si>
  <si>
    <t>2023-MSS-RES-00399</t>
  </si>
  <si>
    <t>2544 BELT BUCKLE WAY</t>
  </si>
  <si>
    <t>2023-MSS-RES-00069</t>
  </si>
  <si>
    <t>2021 CODES/NSFR/ATT GARAGE//VB/R-3</t>
  </si>
  <si>
    <t>2537 CONCHO WAY</t>
  </si>
  <si>
    <t>2023-MSS-RES-00164</t>
  </si>
  <si>
    <t>2021 CODES/NSFR/ATT GARAGE/</t>
  </si>
  <si>
    <t>2503 CHUCK WAGON DR</t>
  </si>
  <si>
    <t>2023-MSS-RES-00314</t>
  </si>
  <si>
    <t>4461 HARRISON SCOTT DR</t>
  </si>
  <si>
    <t>2023-MSS-RES-00280</t>
  </si>
  <si>
    <t>4497 HARRISON SCOTT DR</t>
  </si>
  <si>
    <t>2023-MSS-RES-00253</t>
  </si>
  <si>
    <t>304 SPANISH PEAKS DR</t>
  </si>
  <si>
    <t>2021-MSS-RES-00737</t>
  </si>
  <si>
    <t>230-A OLD MILL RD</t>
  </si>
  <si>
    <t xml:space="preserve">SFR-ATT
</t>
  </si>
  <si>
    <t>2021-MSS-RES-00738</t>
  </si>
  <si>
    <t>210-B OLD MILL RD</t>
  </si>
  <si>
    <t>2021-MSS-RES-00739</t>
  </si>
  <si>
    <t>210-A OLD MILL RD</t>
  </si>
  <si>
    <t>2021-MSS-RES-00741</t>
  </si>
  <si>
    <t>1170 WYOMING ST</t>
  </si>
  <si>
    <t>2022-MSS-RES-00381</t>
  </si>
  <si>
    <t>5377-A REMINGTON DR</t>
  </si>
  <si>
    <t>2022-MSS-RES-00382</t>
  </si>
  <si>
    <t>5377-B REMINGTON DR</t>
  </si>
  <si>
    <t>2022-MSS-RES-00383</t>
  </si>
  <si>
    <t>5377-C REMINGTON DR</t>
  </si>
  <si>
    <t>2022-MSS-COM-00193</t>
  </si>
  <si>
    <t>NEW 16-PLEX/VB/R-2</t>
  </si>
  <si>
    <t>675 JOHNSON ST</t>
  </si>
  <si>
    <t xml:space="preserve">MFR-APT
</t>
  </si>
  <si>
    <t>2023-MSS-RES-00387</t>
  </si>
  <si>
    <t>2021 CODES/NEW SHED/Outdoor storage shed estimated at about 320 square feet. Set on a gravel pad./VB/U</t>
  </si>
  <si>
    <t>2023-MSS-RES-00172</t>
  </si>
  <si>
    <t>436 S 03RD ST W</t>
  </si>
  <si>
    <t>2023-MSS-RES-00216</t>
  </si>
  <si>
    <t>2021 CODES/NEW DET GARAGE-STUDIO-OFFICE/VB/R-3/U</t>
  </si>
  <si>
    <t>1139 CHERRY ST</t>
  </si>
  <si>
    <t>2023-MSS-COM-00064</t>
  </si>
  <si>
    <t>2021 CODES/YMCA CHILD DEVELOPMENT CENTER/NEW BLDG/VB/E/B</t>
  </si>
  <si>
    <t>2950 RUSSELL ST</t>
  </si>
  <si>
    <t>2023-MSS-COM-00200</t>
  </si>
  <si>
    <t>2021 CODES/FIRST SECURITY BANK MAINT-TRASH BLDG/VB/S-1/U</t>
  </si>
  <si>
    <t>Permits</t>
  </si>
  <si>
    <r>
      <rPr>
        <sz val="10"/>
        <rFont val="Arial"/>
        <family val="2"/>
      </rPr>
      <t>5225.000.343023.00</t>
    </r>
  </si>
  <si>
    <r>
      <rPr>
        <sz val="10"/>
        <rFont val="Arial"/>
        <family val="2"/>
      </rPr>
      <t>5325.000.343033.00</t>
    </r>
  </si>
  <si>
    <t>Planning Floodplain</t>
  </si>
  <si>
    <t>Category</t>
  </si>
  <si>
    <t>Record Number</t>
  </si>
  <si>
    <t>Commercial Subtype</t>
  </si>
  <si>
    <t>Residential Subtype</t>
  </si>
  <si>
    <t>Work Description</t>
  </si>
  <si>
    <t>Business Name</t>
  </si>
  <si>
    <t>Project Cost</t>
  </si>
  <si>
    <t>Job Cost Valuation</t>
  </si>
  <si>
    <t>Current Valuation - Comm</t>
  </si>
  <si>
    <t>Current Valuation - Res</t>
  </si>
  <si>
    <t>Address</t>
  </si>
  <si>
    <t>ADU or TED on Address?</t>
  </si>
  <si>
    <t>2022-MSS-COM-00280</t>
  </si>
  <si>
    <t>420 CULTIVATION / CANOPY: 250SF</t>
  </si>
  <si>
    <t>16 SEPTEMBER DR</t>
  </si>
  <si>
    <t>2023-MSS-COM-00049</t>
  </si>
  <si>
    <t>2021 CODES/ADVANCED IMAGING AT NORTHERN ROCKIES ORTHOPEDICS/MRI Replacement.  All associated equipment is being replaced.  MRI will be removed thru a designed opening in the exterior wall.  Removal of one interior door to allow for equipment to enter into the equipment room./VB/B</t>
  </si>
  <si>
    <t>SWANK ENTERPRISES</t>
  </si>
  <si>
    <t>2740 SOUTH AVE W  STE 102</t>
  </si>
  <si>
    <t>2023-MSS-COM-00051</t>
  </si>
  <si>
    <t>2021 CODES/WHEREHAUS LLC/ADDITION/IIB/S-1/B/F-2</t>
  </si>
  <si>
    <t>CARL CONSTRUCTION INC</t>
  </si>
  <si>
    <t>5845 SANDPIPER DR</t>
  </si>
  <si>
    <t>2023-MSS-COM-00055</t>
  </si>
  <si>
    <t>2021 CODES/BONNER PARK BAND SHELL/Work generally includes select concrete demolition &amp; removal, pour in place concrete for stairs &amp; flatwork and metal hand railings &amp; guardrails to construct an ADA ramp./VB/A-3</t>
  </si>
  <si>
    <t>STONE MOUNTAIN CONTRACTING INC</t>
  </si>
  <si>
    <t>1600 RONALD AVE</t>
  </si>
  <si>
    <t>2023-MSS-COM-00116</t>
  </si>
  <si>
    <t>2021 CODES/LIQUID PLANET GRILLE/Interior only remodel of existing restaurant/VB/A-3</t>
  </si>
  <si>
    <t>WESTERN VISIONC INC</t>
  </si>
  <si>
    <t>2922 BROOKS ST</t>
  </si>
  <si>
    <t>2023-MSS-COM-00199</t>
  </si>
  <si>
    <t>2021 CODES/UM NALSA OFFICE/Renovate 2 existing offices for NALSA office/VB/E</t>
  </si>
  <si>
    <t>715 S 06TH ST E</t>
  </si>
  <si>
    <t>2023-MSS-COM-00218</t>
  </si>
  <si>
    <t>2021 CODES/UNIT 108/Add two walls, additional door to bathroom, remove tub, install new tile shower./VB/R-2</t>
  </si>
  <si>
    <t>KTM CONTRACTING</t>
  </si>
  <si>
    <t>4100 108 MULLAN RD</t>
  </si>
  <si>
    <t>2023-MSS-COM-00225</t>
  </si>
  <si>
    <t>2021 CODES/UM PAW PRINTS COPY CENTER/Expansion of Paw Prints copy center in Mansfield library/VB/B/E</t>
  </si>
  <si>
    <t>910 MCLEOD AVE</t>
  </si>
  <si>
    <t>2023-MSS-COM-00238</t>
  </si>
  <si>
    <t>2021 CODES/MONTANA SWEETGRASS COMPANY/Change of Use Permit.  Restaurant to Mercantile. No renovation work/ CANNABIS DISPENSARY/VB/M</t>
  </si>
  <si>
    <t>623 W BROADWAY</t>
  </si>
  <si>
    <t>2023-MSS-COM-00258</t>
  </si>
  <si>
    <t>Rhoades &amp; Erickson PLLC / Remove existing shingles and dispose / Install new underlayment and Ice &amp; water guard / install arctic seal by malarkey shingles to code/ SLOPED ROOF @ CENTER OF STRUCTURE / INSTALL PER IBC AND LISTING / 5:12 /VB / B</t>
  </si>
  <si>
    <t>SCHROCK COMMERCIAL ROOFING INC</t>
  </si>
  <si>
    <t>430 RYMAN ST</t>
  </si>
  <si>
    <t>2023-MSS-COM-00242</t>
  </si>
  <si>
    <t>2021 CODES/GET AIR/ REROOF/Doing a Roof Overlay above Get Air. We are going to slice existing roof so that it properly vents and then install insulation recovery board of the existing roof deck to protect the new roof membrane.  This will be a mechanically fastened roofing system using 60mil tpo./SINGLE STORY/VB/A-3</t>
  </si>
  <si>
    <t>FLYNN BEC LP</t>
  </si>
  <si>
    <t>2501 BROOKS ST  STE A</t>
  </si>
  <si>
    <t>2023-MSS-COM-00243</t>
  </si>
  <si>
    <t>2021 CODES/COM BLDG/REROOF/Remove existing roofing material, install 2" polyiso insulation, 1/4" densdeck mechanically fastened, 60 mil tpo mechanically fastened, associated sheetmetal flashing and trim, remove debris/PER CODE &amp; LISTING/SINGLE STORY/FLAT/VB/B</t>
  </si>
  <si>
    <t>MILLER ROOFING INC</t>
  </si>
  <si>
    <t>821 S HIGGINS AVE</t>
  </si>
  <si>
    <t>2023-MSS-COM-00246</t>
  </si>
  <si>
    <t>CHRISTIAN LIFE CENTER / Removal of old roof and underlayment / replacing with new synthetic underlayment / ice &amp; water shield / metal roofing / INSTALL PER IBC AND LISTING / 6:12 / VB / A</t>
  </si>
  <si>
    <t>FISHER FAMILY CONSTRUCTION</t>
  </si>
  <si>
    <t>3801 RUSSELL ST</t>
  </si>
  <si>
    <t>2023-MSS-COM-00251</t>
  </si>
  <si>
    <t>2021 CODES/4-PLEX/REROOF/Remove existing roofing to bare decking, install new edge metal, install new synthetic underlayment throughout, install new 26ga snap lock roofing metal with trims, install new pipe boots, install new ridge cap and vent./PER IRC &amp; LISTING/TWO STORY/5:12/VB/R-2</t>
  </si>
  <si>
    <t>1020 4PLX KEMP ST</t>
  </si>
  <si>
    <t>2023-MSS-COM-00255</t>
  </si>
  <si>
    <t>COM / to remove old roofing / to replace bad decking and any damaged underlayment as needed / to install 1/2" R Tech Shield overtop of existing underlayment / to install 60 Mill TPO overtop of R Tech Shield / to install new edge metal and cover tape / INSTALL PER IRC AND LISTING / 1:12 / A-2</t>
  </si>
  <si>
    <t>1101 STRAND AVE</t>
  </si>
  <si>
    <t>2023-MSS-RES-00416</t>
  </si>
  <si>
    <t>2021 CODES/SFR/Replacement of existing sunroom and repair to deck structural supports/VB/R-3</t>
  </si>
  <si>
    <t>MCMAHON CONSTRUCTION</t>
  </si>
  <si>
    <t>2865 LOWER LINCOLN HILLS DR</t>
  </si>
  <si>
    <t>2023-MSS-RES-00439</t>
  </si>
  <si>
    <t>2021 CODES/SFR/LEGALIZE ADU/VB/R-3/U
Property was purchased in 2015 as a house and a garage with a apartment above (according to MLS description it was previously rented and also used as an owner business later).  Upon looking into permits further it appears the garage was permitted as a "garage with storage unit".  This permit is to change the use from storage unit to ADU and to resolve any expired issues with the original permits.   Apartment is already finished (plumbed and wired) as well as garage is plumbed and wired but does not yet have any wall coverings.  I have talked with Engineering and understand the driveway approach and driveway to garage doors will need to paved and I have started making plans to have that project completed.  Attached is the original building permit as well as a current floor plan that shows the locations of the sinks (sinks where listed on the plumbing permit but never drawn on the plans).  Please contact me at the listed phone number or email if any further information is needed.</t>
  </si>
  <si>
    <t>755 BURTON ST</t>
  </si>
  <si>
    <r>
      <rPr>
        <sz val="10"/>
        <color rgb="FF000000"/>
        <rFont val="Arial"/>
        <family val="2"/>
      </rPr>
      <t xml:space="preserve">ADU
</t>
    </r>
  </si>
  <si>
    <t>2023-MSS-RES-00467</t>
  </si>
  <si>
    <t>2021 CODES/SFR/REPAIR FIRE DAMAGE/VB/R-3</t>
  </si>
  <si>
    <t>FIVE VALLEYS RESTORATION AND CLEANING LLC</t>
  </si>
  <si>
    <t>2635 WILLOW WOOD CT</t>
  </si>
  <si>
    <t>2023-MSS-RES-00474</t>
  </si>
  <si>
    <t>2021 CODES/SFR/ADDITION/VB/R-3</t>
  </si>
  <si>
    <t>1808 SOUTH AVE W</t>
  </si>
  <si>
    <t>2023-MSS-RES-00482</t>
  </si>
  <si>
    <t>2021 CODES/SFR/Replacing rear covered porch./VB/R-3</t>
  </si>
  <si>
    <t>234 S 05TH ST W</t>
  </si>
  <si>
    <t>2023-MSS-RES-00498</t>
  </si>
  <si>
    <t>2021 CODES/SFR/Deck Replacement/VB/R-3</t>
  </si>
  <si>
    <t>3500 DUNCAN DR</t>
  </si>
  <si>
    <t>2023-MSS-RES-00049</t>
  </si>
  <si>
    <t>2021 CODES/SFR/REMODEL/VB/R-3</t>
  </si>
  <si>
    <t>4005 DUNCAN DR</t>
  </si>
  <si>
    <t>2023-MSS-RES-00604</t>
  </si>
  <si>
    <t>2021 CODES/SFR/Add insulation and Sheetrock to attached garage up to code./VB/R-3/U</t>
  </si>
  <si>
    <t>4326 BORDEAUX BLVD</t>
  </si>
  <si>
    <t>2023-MSS-RES-00534</t>
  </si>
  <si>
    <t>2021 CODES/LEGALIZE ADU IN BASEMENT/Change of Use Building Permit needed for unpermitted existing ADU/VB/R-3
THE EXISTING ADU LOCATED IN THE BASEMENT OF 700 EDITH ST IN MISSOULA, MT WAS DETERMINED TO BE UNPERMITTED. IT IS THE NEW OWNER'S DESIRE TO PERMIT THE EXISTING ADU IN IT'S CURRENT CONFIGURATION. THE ARCHITECT HAS TOURED THE PROPERTY AND DOCUMENTED THE ITEMS THAT WERE VISIBLE. THE ITEMS THAT ARE NOT VISIBLE (INSULATION IN WALL CAVITIES, FLOOR CONSTRUCTION) ARE UNKNOWN AND NOT DOCUMENTED. CURRENTLY, NO CONSTRUCTION CHANGES ARE PLANNED.</t>
  </si>
  <si>
    <t>700-A EDITH ST</t>
  </si>
  <si>
    <t>2023-MSS-RES-00544</t>
  </si>
  <si>
    <t>2021 CODES/705 1/2 CLEVELAND/SFR/Repair of Deck. Removal of old deck boards, adding or replacing joists and supports as needed, new deck boards./VB/R-3</t>
  </si>
  <si>
    <t>BOHEMIAN REMODELING</t>
  </si>
  <si>
    <t>705 CLEVELAND ST</t>
  </si>
  <si>
    <t>2023-MSS-RES-00671</t>
  </si>
  <si>
    <t>2021 CODES/SFR/EGRESS WINDOW/dig out 4x4 egress window .  2x8 treated for box,  2x6 header x4 . install grate and back fill./VB/R-3</t>
  </si>
  <si>
    <t>HANSEN BUILDERS</t>
  </si>
  <si>
    <t>318 KEITH AVE</t>
  </si>
  <si>
    <t>2023-MSS-RES-00673</t>
  </si>
  <si>
    <t>2021 CODES/SFR/Bathroom remodel - Tub to Tub Conversion - There are no changes to the layout. Will replace wall surround in wet area; will put up greenboard behind acrylic panels.
Will check exterior walls for vapor barrier and proper insulation/VB/R-3</t>
  </si>
  <si>
    <t>2023-MSS-RES-00579</t>
  </si>
  <si>
    <t>2021 CODES/DET GARAGE/Structural upgrades required for installation of solar/VB/U</t>
  </si>
  <si>
    <t>BIG SKY SOLAR</t>
  </si>
  <si>
    <t>346 STEPHENS AVE</t>
  </si>
  <si>
    <t>2023-MSS-RES-00582</t>
  </si>
  <si>
    <t>2021 CODES/SFR/Install egress window in basement bedroom/VB/R-3</t>
  </si>
  <si>
    <t>TOM OF ALL TRADES LLC</t>
  </si>
  <si>
    <t>1038 CLEVELAND ST</t>
  </si>
  <si>
    <t>2023-MSS-RES-00605</t>
  </si>
  <si>
    <t>SFR / Remove old shingles / Replace with new synthetic underlayment / ice &amp; water shield / GAF Timberline HDZ Shingles / INSTALL PER IRC AND LISTING / 6:12 / VB / R-3</t>
  </si>
  <si>
    <t>156 KENSINGTON AVE</t>
  </si>
  <si>
    <t>2023-MSS-RES-00609</t>
  </si>
  <si>
    <t>SFR / 5:12 / 1-COMP Layer / 2 story residential re-roof / R&amp;R / install synthetic underlayment / install 50 year shingle / ice &amp; water shield / CRV / INSTALL PER IRC AND LISTING / VB / R-3</t>
  </si>
  <si>
    <t>1609 ANGELINA WAY</t>
  </si>
  <si>
    <t>2023-MSS-RES-00619</t>
  </si>
  <si>
    <t>SFR / Remove shingles / install new srip edge ice and water on eaves / starter course felt / new shingles / ridg vent and ridge cap / INSTALL PER IRC AND LISTING / 7:12 / VB / R-3</t>
  </si>
  <si>
    <t>2795 MARY JANE BLVD</t>
  </si>
  <si>
    <t>2023-MSS-RES-00601</t>
  </si>
  <si>
    <t>SFR / tear off existing roofing shingles and underlayment / Install synthetic underlayment / install new shingles / INSTALL ICE AND WATER SHEILD / INSTALL PER IRC AND LISTING / 6:12 / VB / R-3</t>
  </si>
  <si>
    <t>5745 PROSPECT DR</t>
  </si>
  <si>
    <t>2023-MSS-RES-00600</t>
  </si>
  <si>
    <t>SFR / Remove &amp; Replace 30# Felt / replace with 50-Year, Malarkey Shingle / Malarkey #1030 Synthetic underlayment / Malarkey Artic ice &amp; Water Shield / INSTALL PER IRC AND LISTING / 5:12 / VB / R-3</t>
  </si>
  <si>
    <t>1 RUSSELL PARK W</t>
  </si>
  <si>
    <t>2023-MSS-RES-00622</t>
  </si>
  <si>
    <t>SFR / tear off removal of all old materials / install new Architel shingles / ridge cap / ridge vent / synthetic underlayment / ice n water / INSTALL PER IRC AND LISTING / 4:12 / VB / R-3</t>
  </si>
  <si>
    <t>1530 S 09TH ST W</t>
  </si>
  <si>
    <t>2023-MSS-RES-00624</t>
  </si>
  <si>
    <t>SFR / Remove &amp; Replace 30# Felt / replace with 30-Year, Malarkey Shingle / Malarkey #1030 Synthetic underlayment / Malarkey Artic ice &amp; Water Shield / INSTALL PER IRC AND LISTING / 7:12 / VB / R-3</t>
  </si>
  <si>
    <t>5116 PINTLAR MOUNTAIN CT</t>
  </si>
  <si>
    <t>2023-MSS-RES-00598</t>
  </si>
  <si>
    <t>SFR / 4.5:12 / 1 COMP Layer / 2 Story SF Residential Re-Roof / R&amp;R / Install synthetic underlayment / install 50 year shingle / ice &amp; water shield / crv / INSTALL PER IRC AND LISTING / VB / R-3</t>
  </si>
  <si>
    <t>2303 W VISTA DR</t>
  </si>
  <si>
    <t>2023-MSS-RES-00627</t>
  </si>
  <si>
    <t>SFR / Remove old shingles, tar felt and cap / Replace with new architectural Owens Corning LL shingles / pipe jacks / synthetic underlayment / Add ice and water shield / Open ridge and install ridge vent / INSTALL PER IRC AND LISTING / 5:12 / VB / R-3</t>
  </si>
  <si>
    <t>714 HOWELL ST</t>
  </si>
  <si>
    <t>2023-MSS-RES-00628</t>
  </si>
  <si>
    <t>SFR / Homeowner 2nd layer reroof  / OLD ROOFING MATERIAL WILL NOT BE REMOVED / INSTALL SHINGLES /INSTALL PER MANUFACTURER SPECIFICATIONS/ INSTALL PER IRC AND LISTING / 6:12 / VB / R-3</t>
  </si>
  <si>
    <t>5605 EBB WAY</t>
  </si>
  <si>
    <t>HAVOC ROOFING LLC</t>
  </si>
  <si>
    <t>2023-MSS-RES-00629</t>
  </si>
  <si>
    <t>SFR / REMOVING EXISTING ROOFING MATERIALS / REPLACE WITH SYNTHETIC FELT UNDERLAYMENT / APPLY ICE AND WATER SHIELD / REPLACE WITH SHINGLES / Re-roofing 36 squares shingles only / INSTALL PER IRC AND LISTING / 5:12 / VB / R-3</t>
  </si>
  <si>
    <t>5404 FILLY LN</t>
  </si>
  <si>
    <t>2023-MSS-RES-00630</t>
  </si>
  <si>
    <t>SFR / Remove existing shingles / replace with synthetic underlayment / ice &amp; water shield / new GAF Timberline HDZ Shingles / INSTALL PER IRC AND LISTING / 8:12 / VB / R-3</t>
  </si>
  <si>
    <t>309 CHESTNUT ST</t>
  </si>
  <si>
    <t>2023-MSS-RES-00631</t>
  </si>
  <si>
    <t>SFR / Remove old shingles / replace with new synthetic underlayment / ice &amp; water shield / GAF Timberline HDZ Shingles / INSTALL PER IRC AND LISTING / 12:12 / VB / R-3</t>
  </si>
  <si>
    <t>402 S 02ND ST W</t>
  </si>
  <si>
    <t>2023-MSS-RES-00632</t>
  </si>
  <si>
    <t>SFR / Remove &amp; Replace 30# Felt / replace with 30-Year, Malarkey Shingle / Malarkey #1030 Synthetic underlayment / Malarkey Artic ice &amp; Water Shield / INSTALL PER IRC AND LISTING / 6:12 / VB / R-3</t>
  </si>
  <si>
    <t>617 ANGLERS BEND WAY</t>
  </si>
  <si>
    <t>2023-MSS-RES-00633</t>
  </si>
  <si>
    <t>629 ANGLERS BEND WAY</t>
  </si>
  <si>
    <t>2023-MSS-RES-00634</t>
  </si>
  <si>
    <t>1334 LILLY CT</t>
  </si>
  <si>
    <t>2023-MSS-RES-00635</t>
  </si>
  <si>
    <t>SFR / Remove existing shingles and underlayment / Install ice/water and synthetic underlayment per code / Install asphalt shingles per code / INSTALL PER IRC AND LISITNG / 7:12 / VB / R-3</t>
  </si>
  <si>
    <t>322 BURLINGTON AVE</t>
  </si>
  <si>
    <t>2023-MSS-RES-00636</t>
  </si>
  <si>
    <t>SFR / 1,3,5,6:12 / 1 3-TBA Layer &amp; 1-TPO / 2 Story residential re-roof / R&amp;R / install synthetic underlayment / install 50 year shingle / ice &amp; water shield / CRV / INSTALL PER IRC AND LISTING / VB / R-3
NOTE: Asphalt shingles cannot be installed on slopes of 2:12 or less.</t>
  </si>
  <si>
    <t>2328 VALLEY VIEW DR</t>
  </si>
  <si>
    <t>2023-MSS-RES-00637</t>
  </si>
  <si>
    <t>GARAGE /Remove &amp; Replace 30# Felt / replace with 30-Year, Malarkey Shingle / Malarkey #1030 Synthetic underlayment / Malarkey Artic ice &amp; Water Shield / INSTALL PER IRC AND LISTING / 4:12 / VB / U</t>
  </si>
  <si>
    <t>2244 E CRESCENT DR</t>
  </si>
  <si>
    <t>2023-MSS-RES-00639</t>
  </si>
  <si>
    <t>SFR / Complete removal and installation of asphalt composition architectural shingles using Arctic Seal and Timberline shingles and Cobra ridge vent / INSTALL PER IRC AND LISTING / 8:12 / VB / R-3</t>
  </si>
  <si>
    <t>JIM GUERRERO ROOFING</t>
  </si>
  <si>
    <t>510 HOWELL ST</t>
  </si>
  <si>
    <t>2023-MSS-RES-00641</t>
  </si>
  <si>
    <t>SFR / Remove &amp; Replace 30# Felt / replace with 40-Year, Malarkey Shingle / Malarkey #1030 Synthetic underlayment / Malarkey Artic ice &amp; Water Shield / INSTALL PER IRC AND LISTING / 12:12 / VB / R-3</t>
  </si>
  <si>
    <t>220 UNIVERSITY AVE</t>
  </si>
  <si>
    <t>2023-MSS-RES-00643</t>
  </si>
  <si>
    <t>SFR / to remove old roofing, to install Ice &amp; Water shield, to install GAF Tigerpaw underlayment, to install new GAF Timberline HDz architectural shingles / INSTALL PER IRC AND LISTING / 4:12 / VB / R3</t>
  </si>
  <si>
    <t>609 PARKVIEW WAY</t>
  </si>
  <si>
    <t>2023-MSS-RES-00648</t>
  </si>
  <si>
    <t>2021 CODES/SFR/REROOF/5,19:12 / 1 3 TAB Layer / 2 stories residential re-roof / R&amp;R / install synthetic underlayment / install 50 year shingle / ice &amp; water shield / CRV/TWO STORY/VB/R-3</t>
  </si>
  <si>
    <t>2255 MISSOULA AVE</t>
  </si>
  <si>
    <t>2023-MSS-RES-00649</t>
  </si>
  <si>
    <t>2021 CODES/SFR/REROOF/Remove &amp; Replace 30# Felt, replace with 30-Year, Malarkey Shingle.
Malarkey #1030 Synthetic underlayment, Malarkey Artic ice &amp; Water Shield./PER IRC &amp; LISTING/TWO STORY/8:12/VB/R-3</t>
  </si>
  <si>
    <t>612 LOLO ST</t>
  </si>
  <si>
    <t>2023-MSS-RES-00650</t>
  </si>
  <si>
    <t>2021 CODES/SFR/REROOF/omni seal Malarkey #1030 Synthetic underlayment, Malarkey Artic ice &amp; Water Shield./PER IRC &amp; LISTING/SINGLE STORY/1:12/VB/R-3
Malarkey 430 OmniSeal Cap - install per manufacturers listing.</t>
  </si>
  <si>
    <t>1916 35TH ST</t>
  </si>
  <si>
    <t>2023-MSS-RES-00651</t>
  </si>
  <si>
    <t>2021 CODES/SFR/REROOF.Remove &amp; Replace 30# Felt, replace with 30-Year, Malarkey Shingle.
Malarkey #1030 Synthetic underlayment, Malarkey Artic ice &amp; Water Shield./PER IRC &amp; LISTING/TWO STORY/6:12/VB/R-3</t>
  </si>
  <si>
    <t>1520 STANLEY ST</t>
  </si>
  <si>
    <t>2023-MSS-RES-00652</t>
  </si>
  <si>
    <t>SFR / Remove shingles / install new drip edge / ice and water on eaves starter course felt / new shingles ridge vent and ridge cap. / INSTALL PER IRC AND LISTING / 7:12 / VB / R3</t>
  </si>
  <si>
    <t>8704 MASHIE LN</t>
  </si>
  <si>
    <t>2023-MSS-RES-00653</t>
  </si>
  <si>
    <t>SFR / to remove old roofing / to install ice &amp; water shield / to install GAF Tigerpaw underlayment / to install GAF Timberline HDz architectural shingles / INSTALL PER IRC AND LISTING / 6:12 / VB / R3</t>
  </si>
  <si>
    <t>4068 KALEIGH CT</t>
  </si>
  <si>
    <t>2023-MSS-RES-00654</t>
  </si>
  <si>
    <t>SFR / REMOVE ROOFING / Roof Replacement with Gaf HDZ architectural Roofing  dry in  Ice and water shield 2 feet beyond the inner wall, and synthetic underlayment. 2 deck mounted skylights installed on west facing roof. / INSTALL PER IRC AND LISTING / 6:12 / VB  / R3</t>
  </si>
  <si>
    <t>CREATUM ROOFING AND REPAIR</t>
  </si>
  <si>
    <t>5505 PROSPECT DR</t>
  </si>
  <si>
    <t>2023-MSS-RES-00655</t>
  </si>
  <si>
    <t>SFR / Remove &amp; Replace 30# Felt, replace with 30-Year, Malarkey Shingle / Malarkey #1030 Synthetic underlayment / Malarkey Artic ice &amp; Water Shield / INSTALL PER IRC AND LISTING / 12:12 / VB / R3</t>
  </si>
  <si>
    <t>527 E PINE ST</t>
  </si>
  <si>
    <t>2023-MSS-RES-00656</t>
  </si>
  <si>
    <t>SFR / Remove &amp; Replace 30# Felt, replace with 30-Year, Malarkey Shingle.
Malarkey #1030 Synthetic underlayment, Malarkey Artic ice &amp; Water Shield. / INSTALL PER IRC AND LISTING / 4:12 / VB / R3</t>
  </si>
  <si>
    <t>911 HUNTINGTON PL</t>
  </si>
  <si>
    <t>2023-MSS-RES-00666</t>
  </si>
  <si>
    <t>SFR / Complete removal of existing roofing / installation of architectural shingles / with Arctic Seal  and felt underlayment / and Cobra ridge vent / INSTALL PER IRC AND LISTING / 8:12 / VB / R3</t>
  </si>
  <si>
    <t>1105 WORDEN AVE</t>
  </si>
  <si>
    <t>2023-MSS-RES-00667</t>
  </si>
  <si>
    <t>SFR / Remove shingles / install new drip edge / ice and water on eaves / new starter course felt / new shingles / ridge vent and ridge cap / INSTALL PER IRC AND LISTING / 7:12 / VB / R3</t>
  </si>
  <si>
    <t>2031 S 09TH ST W</t>
  </si>
  <si>
    <t>2023-MSS-RES-00683</t>
  </si>
  <si>
    <t>DET GARAGE / Repair to Garage Roof Only / Remove roofing to wood deck / Install 1/4" per FT Taper / Install 1/2" Recovery Board / 60MIL TPO. Fully Adhere / INSTALL PER IRC AND LISTING / 0.25:12 / VB / U</t>
  </si>
  <si>
    <t>635 HASTINGS AVE</t>
  </si>
  <si>
    <t>2023-MSS-RES-00684</t>
  </si>
  <si>
    <t>SFR / Remove and proper disposal of roofing material / Provide and Apply ice and water membrane per code / Provide and Apply, synthetic underlayment in succeeding courses / Provide and Apply Architectural Shingle System / Provide and Apply ridge vent and hip/ridge shingle / INSTALL PER IRC AND LISTING / 12:12 / VB / R-3</t>
  </si>
  <si>
    <t>816 HILDA AVE</t>
  </si>
  <si>
    <t>2023-MSS-RES-00685</t>
  </si>
  <si>
    <t>SFR / Remove &amp; Replace 30# Felt / replace with 30-Year, Malarkey Shingle / Malarkey #1030 Synthetic underlayment / Malarkey Artic ice &amp; Water Shield / INSTALL PER IRC AND LISTING / 4:12 / VB / R-3</t>
  </si>
  <si>
    <t>410 WHITAKER DR</t>
  </si>
  <si>
    <t>2023-MSS-RES-00597</t>
  </si>
  <si>
    <t>SFR / 3:12 / 1 COMP Layer / 1 Story SF Residential Re-Roof / R&amp;R / Install synthetic underlayment / install 50 year shingle / ice &amp; water shield / crv / INSTALL PER IRC AND LISTING / VB / R-3 / OBSERVE LOW SLOPE REQUIREMENTS</t>
  </si>
  <si>
    <t>639 W ARTEMOS DR</t>
  </si>
  <si>
    <t>2023-MSS-RES-00596</t>
  </si>
  <si>
    <t>SFR / Remove existing shingles / Replace with synthetic underlayment / ice &amp; water shield / GAF Timberline HDZ Shingles / INSTALL PER IRC AND LISTING / 8:12 / VB / R-3</t>
  </si>
  <si>
    <t>4520 MARK CT</t>
  </si>
  <si>
    <t>2023-MSS-RES-00575</t>
  </si>
  <si>
    <t>SFR / demo old shingles / vents / drip edge / underlayment and replace with new / roof will receive new GAF tiger paw underlayment / ice and water shield at code required locations / proper ridge cap venting / Owens corning oak ridge shingle / algae resistant / white drip edge / new rubber based boots for plumbing vents / metal step flashing for around the chimney / INSTALL PER IRC AND LISTING / 5:12 / VB / R-3</t>
  </si>
  <si>
    <t>GREENLADDER CONTRACTORS</t>
  </si>
  <si>
    <t>620 SIMONS DR</t>
  </si>
  <si>
    <t>2021 CODES/SFR/REROOF/Remove existing roofing install TPO 75 mil white - excludes porch roof/PER IRC &amp; LISTING/SINGLE STORY/1:12/VB/R-3 / OBSERVE LOW SLOPE REQUIREMENTS
INSTALL PER LISTING AND IRC.
REV 8/17/23 = APPLICANT WANTS TO LEAVE EXISTING TIN METAL ROOF AND APPLY TPO ON EXISTING  / INSULATION DENSDEX COMPRESSED FIBER GLASS BETWEEN METAL AND TPO</t>
  </si>
  <si>
    <t>2023-MSS-RES-00520</t>
  </si>
  <si>
    <t>2021 CODES/SFR/REROOF/tear off and remove all roofing materials. install arch shingles, synthetic underlayment, ice n water, ridge vent and cap/PER IRC &amp; LISTING/SINGLE STORY/7:12/VB/R-3</t>
  </si>
  <si>
    <t>2210 HILDA AVE</t>
  </si>
  <si>
    <t>2023-MSS-RES-00511</t>
  </si>
  <si>
    <t>SFR / Remove existing tar roofing / install two layers 2.6" PolyIso / 1/4" Densdeck mechanically fastened / 60 mil tpo mechanically fastened / associated sheetmetal flashing / trim / sealant etc / remove debris / INSTALL ICE AN WATER SHIELD / INSTALL PER IRC AND LISTING / 0.25:12 / VB / R-3</t>
  </si>
  <si>
    <t>513 DIXON AVE</t>
  </si>
  <si>
    <t>2023-MSS-RES-00518</t>
  </si>
  <si>
    <t>2021 CODES/NSFR/VB/R-3</t>
  </si>
  <si>
    <t>STRATFORD INC</t>
  </si>
  <si>
    <t>5568 CATTLE DR</t>
  </si>
  <si>
    <r>
      <rPr>
        <sz val="10"/>
        <color rgb="FF000000"/>
        <rFont val="Arial"/>
        <family val="2"/>
      </rPr>
      <t xml:space="preserve">SFR-DET
</t>
    </r>
  </si>
  <si>
    <t>2023-MSS-RES-00464</t>
  </si>
  <si>
    <t>STRAIGHT LINE CONSTRUCTION INC</t>
  </si>
  <si>
    <t>1002 COACHMAN WAY</t>
  </si>
  <si>
    <t>2023-MSS-RES-00441</t>
  </si>
  <si>
    <t>SAPPHIRE CONSTRUCTION INC</t>
  </si>
  <si>
    <t>820 ANGLERS BEND WAY</t>
  </si>
  <si>
    <t>2023-MSS-RES-00415</t>
  </si>
  <si>
    <t>2021 CODES/NSFR/ATT GARAGEVB/R-3</t>
  </si>
  <si>
    <t>LM COX INC</t>
  </si>
  <si>
    <t>5572 HORN RD</t>
  </si>
  <si>
    <t>2023-MSS-RES-00366</t>
  </si>
  <si>
    <t>HUGHES CONSTRUCTION LLC</t>
  </si>
  <si>
    <t>4332 HARRISON SCOTT DR</t>
  </si>
  <si>
    <t>2023-MSS-RES-00055</t>
  </si>
  <si>
    <t>2700 SYCAMORE ST</t>
  </si>
  <si>
    <t>2023-MSS-RES-00070</t>
  </si>
  <si>
    <t>2545 CONCHO WAY</t>
  </si>
  <si>
    <t>2023-MSS-RES-00087</t>
  </si>
  <si>
    <t>2529 CONCHO WAY</t>
  </si>
  <si>
    <t>2023-MSS-RES-00151</t>
  </si>
  <si>
    <t>BEAUCHAMP CONSTRUCTION INC</t>
  </si>
  <si>
    <t>2555 DRAKE LN</t>
  </si>
  <si>
    <t>2023-MSS-RES-00254</t>
  </si>
  <si>
    <t>5433 CANYON RIVER RD</t>
  </si>
  <si>
    <t>2023-MSS-RES-00273</t>
  </si>
  <si>
    <t>BRUNNER HOMES &amp; CONSTRUCTION, INC.</t>
  </si>
  <si>
    <t>8186 RANCH CLUB RD</t>
  </si>
  <si>
    <t>2022-MSS-RES-00923</t>
  </si>
  <si>
    <t>TED</t>
  </si>
  <si>
    <t>2021 CODES/NEW TOWNHOUSE/ATT GARAGE/VB/R-3</t>
  </si>
  <si>
    <t>MOSTAD CONSTRUCTION INC</t>
  </si>
  <si>
    <t>4070-A CAMDEN ST</t>
  </si>
  <si>
    <t>2022-MSS-RES-00924</t>
  </si>
  <si>
    <t>4070-B CAMDEN ST</t>
  </si>
  <si>
    <t>2022-MSS-RES-00925</t>
  </si>
  <si>
    <t>4030-A CAMDEN ST</t>
  </si>
  <si>
    <t>2022-MSS-RES-00926</t>
  </si>
  <si>
    <t>4030-B CAMDEN ST</t>
  </si>
  <si>
    <t>2023-MSS-RES-00282</t>
  </si>
  <si>
    <t>2021 CODES/NEW TOWNHOME/TOU F/VB/R-3</t>
  </si>
  <si>
    <t>EBC DEVELOPMENT LLC</t>
  </si>
  <si>
    <t>1031 KEMP ST</t>
  </si>
  <si>
    <r>
      <rPr>
        <sz val="10"/>
        <color rgb="FF000000"/>
        <rFont val="Arial"/>
        <family val="2"/>
      </rPr>
      <t xml:space="preserve">TED SF
</t>
    </r>
  </si>
  <si>
    <t>2023-MSS-RES-00283</t>
  </si>
  <si>
    <t>2021 CODES/NEW TOWNHOME/TOU G/VB/R-3</t>
  </si>
  <si>
    <t>1035 KEMP ST</t>
  </si>
  <si>
    <t>2023-MSS-RES-00284</t>
  </si>
  <si>
    <t>2021 CODES/NEW TOWNHOME/ATT GAR/TOU H/VB/R-3</t>
  </si>
  <si>
    <t>1039 KEMP ST</t>
  </si>
  <si>
    <t>2023-MSS-RES-00285</t>
  </si>
  <si>
    <t>2021 CODES/NEW TOWNHOME/ATT GAR/TOU I/VB/R-3</t>
  </si>
  <si>
    <t>1043 KEMP ST</t>
  </si>
  <si>
    <t>2023-MSS-RES-00286</t>
  </si>
  <si>
    <t>2021 CODES/NEW TOWNHOME/ATT GAR/TOU J/VB/R-3</t>
  </si>
  <si>
    <t>1047 KEMP ST</t>
  </si>
  <si>
    <t>2023-MSS-RES-00287</t>
  </si>
  <si>
    <t>2021 CODES/NEW TOWNHOME/ATT GARAGE/TOU A/VB/R-3</t>
  </si>
  <si>
    <t>SILVERFERN</t>
  </si>
  <si>
    <t>1003 KEMP ST</t>
  </si>
  <si>
    <t>2023-MSS-RES-00290</t>
  </si>
  <si>
    <t>2021 CODES/NEW TOWNHOME/ATT GAR/TOU B/VB/R-3</t>
  </si>
  <si>
    <t>1007 KEMP ST</t>
  </si>
  <si>
    <t>2023-MSS-RES-00291</t>
  </si>
  <si>
    <t>2021 CODES/NEW TOWNHOME/ATT GAR/TOU C/VB/R-3</t>
  </si>
  <si>
    <t>1011 KEMP ST</t>
  </si>
  <si>
    <t>2023-MSS-RES-00292</t>
  </si>
  <si>
    <t>2021 CODES/NEW TOWNHOME/ATT GAR/TOU D/VB/R-3</t>
  </si>
  <si>
    <t>1015 KEMP ST</t>
  </si>
  <si>
    <t>2023-MSS-RES-00293</t>
  </si>
  <si>
    <t>2021 CODES/NEW TOWNHOME/ATT GAR/TOU E/VB/R-3</t>
  </si>
  <si>
    <t>1019 KEMP ST</t>
  </si>
  <si>
    <t>2023-MSS-COM-00122</t>
  </si>
  <si>
    <t>2021 CODES/BLDG A/NEW 6-PLEX/VB/R-2</t>
  </si>
  <si>
    <t>1110 BURTON ST</t>
  </si>
  <si>
    <r>
      <rPr>
        <sz val="10"/>
        <color rgb="FF000000"/>
        <rFont val="Arial"/>
        <family val="2"/>
      </rPr>
      <t xml:space="preserve">MFR-APT
</t>
    </r>
  </si>
  <si>
    <t>2023-MSS-COM-00121</t>
  </si>
  <si>
    <t>2021 CODES/BLDG B/NEW 8-PLEX/VB/R-2</t>
  </si>
  <si>
    <t>1329 DEFOE ST</t>
  </si>
  <si>
    <t>2022-MSS-COM-00405</t>
  </si>
  <si>
    <t>2021 CODES/NEW 12-PLEX/VB/R-2</t>
  </si>
  <si>
    <t>1845 S 7TH ST W</t>
  </si>
  <si>
    <t>2023-MSS-RES-00519</t>
  </si>
  <si>
    <t>2023-MSS-COM-00098</t>
  </si>
  <si>
    <t>BNCNB -  New Other Than Building</t>
  </si>
  <si>
    <t>2021 CODES/PARTNERS HOPE CENTER/NEW FLAGPOLE/VB/U</t>
  </si>
  <si>
    <t>3615 UNION PACIFIC ST</t>
  </si>
  <si>
    <t>2023-MSS-COM-00097</t>
  </si>
  <si>
    <t>2021 CODES/PARTNERS HOPE CENTER/NEW GROUND SIGN
Ground Sign for Partners Hope Center reference permit#2023-MSS-COM-00021</t>
  </si>
  <si>
    <t>2023-MSS-COM-00096</t>
  </si>
  <si>
    <t>2021 CODES/PARTNERS HOPE CENTER GENERATOR-DUMPSTER ENCLOSURE/NEW/VB/U</t>
  </si>
  <si>
    <t>2023-MSS-COM-00076</t>
  </si>
  <si>
    <t>2021 CODES/HILLVIEW APTS POOL BLDG/New Pool Equipment Building/VB/U</t>
  </si>
  <si>
    <t>1990 RIMEL RD</t>
  </si>
  <si>
    <t>2023-MSS-COM-00079</t>
  </si>
  <si>
    <t>BNCSR -  New Recreation</t>
  </si>
  <si>
    <t>2021 CODES/UM INDOOR PRACTICE FACILITY/The project consists of construction of an indoor athletic practice facility made up of an air supported dome and two adjacent buildings of masonry construction./IIB/A-4</t>
  </si>
  <si>
    <t>655 S VAN BUREN ST</t>
  </si>
  <si>
    <t>2023-MSS-COM-00058</t>
  </si>
  <si>
    <t>BNRHM - New Hotel/Motel/Cabin</t>
  </si>
  <si>
    <t>2021 CODES/LIVAWAY SUITES/NEW HOTEL/VA/R-1/B</t>
  </si>
  <si>
    <t>LANGLAS &amp; ASSOCIATES INC</t>
  </si>
  <si>
    <t>3455 N RESERVE ST</t>
  </si>
  <si>
    <t>TED-2U</t>
  </si>
  <si>
    <r>
      <rPr>
        <sz val="10"/>
        <rFont val="Arial"/>
        <family val="2"/>
      </rPr>
      <t>1000.000.323020.00</t>
    </r>
  </si>
  <si>
    <r>
      <rPr>
        <sz val="10"/>
        <rFont val="Arial"/>
        <family val="2"/>
      </rPr>
      <t>Fence Permits</t>
    </r>
  </si>
  <si>
    <r>
      <rPr>
        <b/>
        <sz val="10"/>
        <rFont val="Arial"/>
        <family val="2"/>
      </rPr>
      <t>Rental Renewal</t>
    </r>
  </si>
  <si>
    <r>
      <rPr>
        <b/>
        <sz val="10"/>
        <rFont val="Arial"/>
        <family val="2"/>
      </rPr>
      <t>Rental Renewal Total</t>
    </r>
  </si>
  <si>
    <t>In House</t>
  </si>
  <si>
    <r>
      <rPr>
        <sz val="10"/>
        <rFont val="Arial"/>
        <family val="2"/>
      </rPr>
      <t>1000.000.341068.00</t>
    </r>
  </si>
  <si>
    <r>
      <rPr>
        <sz val="10"/>
        <rFont val="Arial"/>
        <family val="2"/>
      </rPr>
      <t>Subdivision Fees</t>
    </r>
  </si>
  <si>
    <r>
      <rPr>
        <sz val="10"/>
        <rFont val="Arial"/>
        <family val="2"/>
      </rPr>
      <t>1000.000.343098.00</t>
    </r>
  </si>
  <si>
    <r>
      <rPr>
        <b/>
        <sz val="10"/>
        <rFont val="Arial"/>
        <family val="2"/>
      </rPr>
      <t>Planning/Subdivision/Major/NA</t>
    </r>
  </si>
  <si>
    <r>
      <rPr>
        <b/>
        <sz val="10"/>
        <rFont val="Arial"/>
        <family val="2"/>
      </rPr>
      <t>Planning/Subdivision/Major/NA Total</t>
    </r>
  </si>
  <si>
    <t>Paving Permits</t>
  </si>
  <si>
    <t>ADA Access Permit</t>
  </si>
  <si>
    <t>Street Use Permits</t>
  </si>
  <si>
    <t>SWPPP Permit</t>
  </si>
  <si>
    <t>Floodplain Permits</t>
  </si>
  <si>
    <t>Sign Permits</t>
  </si>
  <si>
    <t xml:space="preserve">1000.000.323021.00     </t>
  </si>
  <si>
    <t xml:space="preserve">1000.000.323023.00      </t>
  </si>
  <si>
    <t xml:space="preserve">1000.000.323025.00      </t>
  </si>
  <si>
    <t xml:space="preserve">1000.000.323052.00      </t>
  </si>
  <si>
    <t xml:space="preserve">1000.000.323054.00      </t>
  </si>
  <si>
    <t xml:space="preserve">1000.000.323055.00      </t>
  </si>
  <si>
    <t xml:space="preserve">1000.000.323056.00      </t>
  </si>
  <si>
    <t>GL Account</t>
  </si>
  <si>
    <t>Eng</t>
  </si>
  <si>
    <t>Planning</t>
  </si>
  <si>
    <t>Planning Floodplain (added FY24)</t>
  </si>
  <si>
    <t>2023-MSS-COM-00056</t>
  </si>
  <si>
    <t>2021 CODES/COM BLDG/ADDITION/addition to add office space/VB/B</t>
  </si>
  <si>
    <t>0</t>
  </si>
  <si>
    <t>610 WOODY ST</t>
  </si>
  <si>
    <t>2023-MSS-COM-00142</t>
  </si>
  <si>
    <t>2021 CODES/FRANKLIN SCHOOL RM 201-204/REMODEL/VB/E</t>
  </si>
  <si>
    <t>2023-MSS-COM-00161</t>
  </si>
  <si>
    <t>2021 CODES/5-PLEX/Demo and rebuild like struction on the back of the building. Current one is unstable and deteriorating./VB/R-2</t>
  </si>
  <si>
    <t>STRAIGHTEDGE CONSTRUCTION LLC</t>
  </si>
  <si>
    <t>125 S 04TH ST E</t>
  </si>
  <si>
    <t>2023-MSS-COM-00164</t>
  </si>
  <si>
    <t>2021 CODES/SPAS OF MONTANA/Siding upgrades on the Building. DER application #2022-MSS-DER-00009 /No new windows or doors/VB/M</t>
  </si>
  <si>
    <t>3916 BROOKS ST</t>
  </si>
  <si>
    <t>2023-MSS-COM-00171</t>
  </si>
  <si>
    <t>2021 CODES/SENTINEL HS RM 190F/ E / VB / Frame, sheetrock and add door to create new office 190F.  No electrical, lighting, MEP.  Flooring or ceiling will remain.</t>
  </si>
  <si>
    <t>901 SOUTH AVE W</t>
  </si>
  <si>
    <t>2023-MSS-COM-00195</t>
  </si>
  <si>
    <t>2021 CODES/BITTERROOT CANNABIS SUITE D/INTERIOR REMODEL OF SUITE D FOR CANNIBUS KITCHEN/VB/B</t>
  </si>
  <si>
    <t>425 D N 05TH ST W</t>
  </si>
  <si>
    <t>2023-MSS-COM-00196</t>
  </si>
  <si>
    <t>2021 CODES/NORTHWEST PIPE FITTINGS/NEW TI/INTERIOR REMODEL/IIB/S-1/B/M</t>
  </si>
  <si>
    <t>5055 SHLL EXPRESSWAY</t>
  </si>
  <si>
    <t>2023-MSS-COM-00226</t>
  </si>
  <si>
    <t>2021 CODES/UM CURRY HEALTH/REMODEL/VB/B/E</t>
  </si>
  <si>
    <t>634 EDDY AVE</t>
  </si>
  <si>
    <t>2023-MSS-COM-00244</t>
  </si>
  <si>
    <t>2021 CODES/LOYOLA GYM/Install curbs to accept new RTU HVAC units/VB/A-3</t>
  </si>
  <si>
    <t>PACIFIC CONSTRUCTION, INC.</t>
  </si>
  <si>
    <t>1040 S 01ST ST W</t>
  </si>
  <si>
    <t>2023-MSS-COM-00247</t>
  </si>
  <si>
    <t>2021 CODES/VERIZON MT5 MISSOULA VALLEY/Remove (12) Antennas, (6) RRHs, (2) equipment rack, (6) OVPs, (2) BBU.   
Install (3) antenna mounts, (6) antennas, (6) RRHs, (3) Antennas, (2) BBU's, (1) IXRE Router, (1) Upconverter, (4) OVP, (3) Hybrid. 
No increase in height or lease space./VB/U</t>
  </si>
  <si>
    <t>WIRELESS CONSTRUCTION SERVICES CORP</t>
  </si>
  <si>
    <t>125 BANK ST</t>
  </si>
  <si>
    <t>2023-MSS-COM-00265</t>
  </si>
  <si>
    <t>2021 CODES/BLUE MOUNTAIN CLINIC/minimal interior repairs to include insulation, drywall and paint./VB/B
CITY NOTE: Approved as like for like repair. INSPECTORS TO FIELD VERIFY FOR CODE COMPLIANCE. APPLICANT/OWNER SHOULD BE AWARE THAT WORK COULD REQUIRE PROFESSIONAL ENGINEER OR ARCHITECT INVOLVEMENT AT THE DISCRETION OF THE BUILDING OFFICIAL OR BUILDING INSPECTOR.</t>
  </si>
  <si>
    <t>MISSOULA RESTORATION LLC</t>
  </si>
  <si>
    <t>610 N CALIFORNIA ST</t>
  </si>
  <si>
    <t>2023-MSS-COM-00221</t>
  </si>
  <si>
    <t>2021 CODES/CHRIST THE KING CATHOLIC CHURCH/demolition of existing cedar shakes, abatement of ACM in silver paint and roofing felt at existing flat roof, frame in portions of existing pyrimid shaped roofs, install new standing seam metal roof in areas of previous shakes, install new EPDM at low slopes/VB/A-3</t>
  </si>
  <si>
    <t>BRADFORD ROOF MANAGEMENT</t>
  </si>
  <si>
    <t>1400 GERALD AVE</t>
  </si>
  <si>
    <t>2023-MSS-COM-00259</t>
  </si>
  <si>
    <t>4-PLEX / Remove existing roofing to bare decking / install new edge metal / install new synthetic underlayment throughout / install new 29ga Exposed Fastener Steel Roofing Metal with trims / install new pipe boots / install new ridge cap and vent / INSTALL PER IRC AND LISTING / 5:12 / VB / R2</t>
  </si>
  <si>
    <t>1417 STODDARD ST</t>
  </si>
  <si>
    <t>2023-MSS-COM-00264</t>
  </si>
  <si>
    <t>5 PLEX / Remove &amp; Replace 30# Felt / replace with 30-Year, Malarkey Shingle /Malarkey #1030 Synthetic underlayment / Malarkey Artic ice &amp; Water Shield / INSTALL PER IRC AND LISTING /</t>
  </si>
  <si>
    <t>400 WOODFORD ST</t>
  </si>
  <si>
    <t>2023-MSS-COM-00267</t>
  </si>
  <si>
    <t>DET GARAGE FOR 4-PLEX / Remove &amp; Replace 30# Felt / replace with 30-Year, Malarkey Shingle / Malarkey #1030 Synthetic underlayment / Malarkey Artic ice &amp; Water Shield / INSTALL PER IBC AND LISTING / 4:12 / VB / U</t>
  </si>
  <si>
    <t>2122 RAYMOND AVE</t>
  </si>
  <si>
    <t>2023-MSS-COM-00268</t>
  </si>
  <si>
    <t>UNIVERSITY CONGREGATIONAL CHURCH/REROOF/Remove all layers of roofing to wood deck.  Install (2) Layer 2.6 ISO /Install ½” Dens Deck Cover Board./Install GAF 60MIL EXTREME TPO. Fully Adhere. /Tie into roof that was done in 2013./ Re-use metal parapet capping./SINGLE STORY/1:12/VB/A-3</t>
  </si>
  <si>
    <t>405 UNIVERSITY AVE</t>
  </si>
  <si>
    <t>2023-MSS-COM-00272</t>
  </si>
  <si>
    <t>MADISON APT DETACHED GARAGE / RESIDE/Supply and install steel siding over the top of old wood siding to unattached garage./VB/U</t>
  </si>
  <si>
    <t>525 S 05TH ST E</t>
  </si>
  <si>
    <t>2023-MSS-COM-00273</t>
  </si>
  <si>
    <t>2021 CODES/COM BLDG/REROOF/Install 1/2" faced EPS recover board mechanically fastened over existing layer of  BUR. Install 60 mil TPO membrane mechanically fastened with seams hot air welded, new penetration flashings and perimeter secured with termination bar./PER CODE AND LISTING/SINGLE STORY/1:12/VB/B</t>
  </si>
  <si>
    <t>139 W FRONT ST</t>
  </si>
  <si>
    <t>2023-MSS-COM-00277</t>
  </si>
  <si>
    <t>COM / Remove existing membrane roof on main roof and north entry way to bare decking /  remove roughly 3’ of shingles where rooflines meet and run ice and water over new roof tie-in / mechanically attach new 1/4” Dens Deck roof board across area for class A fire rating and membrane protection, mechanically attach new 60-mil TPO across roof areas / adhere TPO to all vertical walls and surfaces / all pipes to receive new pipe flashings, install new edge metal on lower sides of building and strip in to allow water to flow freely into gutters / install new GAF Timberline ULTRA shingles to match existing shingles on roof areas in scope / INSTALL PER IBC AND LISTING / 2:12 / A1</t>
  </si>
  <si>
    <t>830 SOUTH AVE W</t>
  </si>
  <si>
    <t>2023-MSS-COM-00278</t>
  </si>
  <si>
    <t>2021 CODES/4-PLEX/REROOF/Remove &amp; Replace 30# Felt, replace with 30-Year, Malarkey Shingle. Malarkey #1030 Synthetic underlayment, Malarkey Artic ice &amp; Water Shield./PER CODE &amp; LISTING/TWO STORY/3:12/VB/R-2</t>
  </si>
  <si>
    <t>1501 WASHBURN ST</t>
  </si>
  <si>
    <t>2023-MSS-COM-00279</t>
  </si>
  <si>
    <t>MULTI FAM / Tear off shakes 1 layer, Provide and Apply IKO Storm Shield ice and water membrane Per code:first 2 Rows on Buildings E. Provide and Apply OC Rhino Roof synthetic under layment in succeeding courses for warranty requirements. Button capped .Provide and
Apply Owens Corning Duration Color: Brown wood: Class 4 Architectural Shingle System with Limited Lifetime warranty, 130 MPH High Wind Application: OC Starter strips at eaves and rakes. Close cut valley
with Ice and water shield installed in all valleys, Install Ownes Corning Brown wood ProEdge Ridge hip/ridge shingles. Provide and apply all related accessories require to complete roofing scope of work. Any existing flashings, edgings, outlets, vents or similar devices that are part of the assembly shall be replaced
when rusted, damaged or deteriorated. Reference: International Residential Code R907.5 Add SBC Aluminum dark brown drip edge, Top shield galvanized 750-G vent dark brown, SBC galvanized pipe jacks,
install dark brown aluminum seamless gutter system / INSTALL PER IRC AND LISTING / 4:12 / R2</t>
  </si>
  <si>
    <t>ON CALL ROOFERS INC</t>
  </si>
  <si>
    <t>1101 W GREENOUGH DR</t>
  </si>
  <si>
    <t>2023-MSS-COM-00280</t>
  </si>
  <si>
    <t>MULTI FAM / Tear off shakes 1 layer, Provide and Apply IKO Storm Shield ice and water membrane Per code: 4 rows on Building B. Provide and Apply OC Rhino Roof synthetic under layment in succeeding courses for warranty requirements. Button capped .Provide and Apply Owens Corning Duration Color: Brown wood: Class 4 Architectural Shingle System with Limited
Lifetime warranty, 130 MPH High Wind Application: OC Starter strips at eaves and rakes. Close cut valley with Ice and water shield installed in all valleys, Install Ownes Corning Brown wood ProEdge Ridge hip/
ridge shingles. Provide and apply all related accessories require to complete roofing scope of work. Any existing flashings, edgings, outlets, vents or similar devices that are part of the assembly shall be replaced when rusted, damaged or deteriorated. Reference: International Residential Code R907.5 Add SBC
Aluminum dark brown drip edge, Top shield galvanized 750-G vent dark brown, SBC galvanized pipe jacks, install dark brown aluminum seamless gutter system / INSTALL PER IRC AND LISTING / 4:12 /  VB / R2</t>
  </si>
  <si>
    <t>2023-MSS-COM-00281</t>
  </si>
  <si>
    <t>MULTI FAM / Tear off shakes 1 layer, Provide and Apply IKO Storm Shield ice and water membrane Per code: first 2 Rows on Buildings F. 1 Row on Detached garages. Provide and Apply OC Rhino
Roof synthetic under layment in succeeding courses for warranty requirements. Button capped .Provide and Apply Owens Corning Duration Color: Brown wood: Class 4 Architectural Shingle System with Limited
Lifetime warranty, 130 MPH High Wind Application: OC Starter strips at eaves and rakes. Close cut valley with Ice and water shield installed in all valleys, Install Ownes Corning Brown wood ProEdge Ridge hip/ridge shingles. Provide and apply all related accessories require to complete roofing scope of work. Any
existing flashings, edgings, outlets, vents or similar devices that are part of the assembly shall be replaced when rusted, damaged or deteriorated. Reference: International Residential Code R907.5 Add SBC Aluminum dark brown drip edge, Top shield galvanized 750-G vent dark brown, SBC galvanized pipe jacks, install dark brown aluminum seamless gutter system / INSTALL PER IRC AND LISTING/ 4:12 / VB / R2</t>
  </si>
  <si>
    <t>2023-MSS-COM-00282</t>
  </si>
  <si>
    <t>MULTI FAM/ Tear off shakes 1 layer, Provide and Apply IKO Storm Shield ice and water membrane Per code: 4 rows on Building C Provide and Apply OC Rhino Roof synthetic under layment in succeeding courses for warranty requirements. Button capped .Provide and Apply Owens Corning Duration Color: Brown wood: Class 4 Architectural Shingle System with Limited
Lifetime warranty, 130 MPH High Wind Application: OC Starter strips at eaves and rakes. Close cut valley with Ice and water shield installed in all valleys, Install Ownes Corning Brown wood ProEdge Ridge hip/ridge shingles. Provide and apply all related accessories require to complete roofing scope of work. Any existing flashings, edgings, outlets, vents or similar devices that are part of the assembly shall be replaced when rusted, damaged or deteriorated. Reference: International Residential Code R907.5 Add SBC Aluminum dark brown drip edge, Top shield galvanized 750-G vent dark brown, SBC galvanized pipe jacks, install dark brown aluminum seamless gutter system. / INSTALL PER IRC AND LISTING / 4:12 / VB / R2</t>
  </si>
  <si>
    <t>2023-MSS-COM-00284</t>
  </si>
  <si>
    <t>MULTI FAM / 2021 CODES/ 4-PLEX/REROOF Remove and Replace: Tear off shakes 1 layer, Provide and Apply IKO Storm Shield ice and water membrane Per code: 4 rows on Building A . Provide and Apply OC Rhino Roof synthetic under layment in succeeding courses for warranty requirements. Button capped .Provide and Apply Owens Corning Duration Color: Brown wood: Class 4 Architectural Shingle System with Limited Lifetime warranty, 130 MPH High Wind Application: OC Starter strips at eaves and rakes. Close cut valley with Ice and water shield installed in all valleys, Install Ownes Corning Brown wood ProEdge Ridge hip/ridge shingles. Provide and apply all related accessories require to complete roofing scope of work. Any existing flashings, edgings, outlets, vents or similar devices that are part of the assembly shall be replaced when rusted, damaged or deteriorated. INSTALL PER IBC Reference: International Residential Code R907.5 Add SBC Aluminum dark brown
drip edge, Top shield galvanized 750-G vent dark brown, SBC galvanized pipe jacks, install dark brown aluminum seamless gutter system. INSTALL PER IBC AND LISTING / 4:12 / VB / R2</t>
  </si>
  <si>
    <t>2023-MSS-COM-00285</t>
  </si>
  <si>
    <t>MULTI FAM / 2021 CODES/Carport REROOF Remove and Replace: Tear off shakes 1 layer, Provide and Apply IKO Storm Shield ice and water membrane Per code: 1 Row on Detached garages. Provide and Apply OC Rhino Roof synthetic under layment in succeeding
courses for warranty requirements. Button capped .Provide and Apply Owens Corning Duration Color: Brown wood: Class 4 Architectural Shingle System with Limited Lifetime warranty, 130 MPH High Wind
Application: OC Starter strips at eaves and rakes. Close cut valley with Ice and water shield installed in all valleys, Install Ownes Corning Brown wood ProEdge Ridge hip/ridge shingles. Provide and apply all related accessories require to complete roofing scope of work. Any existing flashings, edgings, outlets, vents or similar devices that are part of the assembly shall be replaced when rusted, damaged or deteriorated.
INSTALL PER IBC Reference: International Residential Code R907.5 Add SBC Aluminum dark brown drip edge, Top shield galvanized 750-G vent dark brown, SBC galvanized pipe jacks, install dark brown aluminum seamless gutter system. INSTALL PER IRC AND LISTING / 4:12 / VB / U</t>
  </si>
  <si>
    <t>2023-MSS-COM-00286</t>
  </si>
  <si>
    <t>COM / Install EPS flute filler over existing Metal roof / Install 1/2-inch-High density insulation board / Install 60 mil GAF  TPO membrane mechanical attached / Install Drip edge with cover strip for perimeter termination / Detail all penetrations as required for manufacture specs / INSTALL PER IBC AND LISTING / OBSERVE LOW SLOPE REQUIREMENTS / 2:12 /  VB / B</t>
  </si>
  <si>
    <t>KASEY ROOFING COMPANY</t>
  </si>
  <si>
    <t>1105 W SUSSEX AVE</t>
  </si>
  <si>
    <t>2023-MSS-COM-00289</t>
  </si>
  <si>
    <t>2023-MSS-COM-00290</t>
  </si>
  <si>
    <t>COM / Tear Off LC StaffingTile Business Building / Replace With Malarkey Vista Shingles &amp; Roofing Products / INSTALL PER IBC AND LISTING / 5:12 / VB/ B
ICE AND WATER MEMBRANE REQUIRED</t>
  </si>
  <si>
    <t>1116 RESERVE ST</t>
  </si>
  <si>
    <t>2023-MSS-RES-00745</t>
  </si>
  <si>
    <t>2021 CODES/SFR/Bathroom remodel - Tub to Shower Conversion - Master Bath - There are no changes to the layout. Will replace wall surround in wet area; will put up greenboard behind acrylic panels. Will check exterior walls for vapor barrier and proper insulation/VB/R-3</t>
  </si>
  <si>
    <t>2521 GRANARY RD</t>
  </si>
  <si>
    <t>2023-MSS-RES-00463</t>
  </si>
  <si>
    <t>SFR/Structural upgrades to support solar</t>
  </si>
  <si>
    <t>440 CONNELL AVE</t>
  </si>
  <si>
    <t>2023-MSS-RES-00529</t>
  </si>
  <si>
    <t>2021 CODES/SFR/REMOVAL OF SETTLED CONCRETE ENTRY STAIR SET AND REPLACEMENT WITH COVERED ENTRY DECK./VB/R-3</t>
  </si>
  <si>
    <t>BUCKAROO CONSTRUCTION</t>
  </si>
  <si>
    <t>651 W CRESTLINE DR</t>
  </si>
  <si>
    <t>2023-MSS-RES-00540</t>
  </si>
  <si>
    <t>2021 CODES/SFR/REMODEL/ADDITION/VB/R-3</t>
  </si>
  <si>
    <t>SADDLE MOUNTAIN CONSTRUCTION</t>
  </si>
  <si>
    <t>831 E BECKWITH AVE</t>
  </si>
  <si>
    <t>2023-MSS-RES-00550</t>
  </si>
  <si>
    <t>1935 TRAIL ST</t>
  </si>
  <si>
    <t>2023-MSS-RES-00574</t>
  </si>
  <si>
    <t>BEAUDETTE CONSTRUCTION</t>
  </si>
  <si>
    <t>402 E CRESTLINE DR</t>
  </si>
  <si>
    <t>2023-MSS-RES-00595</t>
  </si>
  <si>
    <t>713 S 05TH ST W</t>
  </si>
  <si>
    <t>2023-MSS-RES-00606</t>
  </si>
  <si>
    <t>2021 CODES/SFR/DECK REPLACEMENT/VB/R-3</t>
  </si>
  <si>
    <t>ANDERSON BUILDS LLC</t>
  </si>
  <si>
    <t>5501 PROSPECT DR</t>
  </si>
  <si>
    <t>2023-MSS-RES-00607</t>
  </si>
  <si>
    <t>2021 CODES/SFR/Repair damaged garage door opening in like-for-like configuration. Garage door opening is in a 2x4 exterior wall, with a standard 9 foot wide by 7 foot high opening. A header(to be replaced as well) spans the opening, and is made of two 2x12s of length 115-1/2", with a conforming strip of 1/2" plywood affixed between the 2x12s as blocking/spacer. Additionally, to be replaced are the jack studs(two 2x4s or one 4x4 per side) and the 2x4 king studs on either side of the jack studs. Replace damaged garage door./VB/R-3
LIKE FOR LIKE REPAIR - CALL FOR FRAMING INSPECTION PRIOR TO COVER.</t>
  </si>
  <si>
    <t>SCOTANA ENTERPRISES LLC</t>
  </si>
  <si>
    <t>135 N EASY ST</t>
  </si>
  <si>
    <t>2023-MSS-RES-00626</t>
  </si>
  <si>
    <t>2021 CODES/SFR/Rebuilding our back deck/VB/R-3 
1. Installing new posts sunk into the ground below the frost line in concrete per Missoula city building code standards
2. Rebuilding the framing of the deck to be properly attached to the home per Missoula city building code standards
3. Replacing existing decking with composite decking
4. Reinforcing the deck with additional pillars and support to allow for a 2,600 pound (filled weight) hot tub to be supported on the deck
5. The dimensions of the deck will be 20'2" by 13'11"
6. The deck is elevated to match the first floor of the house</t>
  </si>
  <si>
    <t>2524 BLACKTHORN DR</t>
  </si>
  <si>
    <t>2023-MSS-RES-00664</t>
  </si>
  <si>
    <t>2021 CODES/SFR/Remove current window, add new windows, install gas fireplace, add electrical for fireplace and new outlets./VB/R-3</t>
  </si>
  <si>
    <t>201 WOODFORD ST</t>
  </si>
  <si>
    <t>2023-MSS-RES-00668</t>
  </si>
  <si>
    <t>635 S 01ST ST W</t>
  </si>
  <si>
    <t>2023-MSS-RES-00674</t>
  </si>
  <si>
    <t>429 BROOKS ST</t>
  </si>
  <si>
    <t>2023-MSS-RES-00689</t>
  </si>
  <si>
    <t>616 HIGH VIEW WAY</t>
  </si>
  <si>
    <t>2023-MSS-RES-00692</t>
  </si>
  <si>
    <t>2021 CODES/TOWNHOME/Bathroom remodel - Tub to Shower conversion - Upstairs bath - There are no changes to the layout. Will replace wall surround in wet area; will put up greenboard behind acrylic panels. Will check exterior walls for vapor barrier and proper insulation/VB/R-3</t>
  </si>
  <si>
    <t>4115-A KILLARNEY WAY</t>
  </si>
  <si>
    <r>
      <rPr>
        <sz val="10"/>
        <color rgb="FF000000"/>
        <rFont val="Arial"/>
        <family val="2"/>
      </rPr>
      <t xml:space="preserve">TED 2U
</t>
    </r>
  </si>
  <si>
    <t>2023-MSS-RES-00696</t>
  </si>
  <si>
    <t>2021 CODES/SFR/Bathroom remodel - Shower to Shower Conversion - There are no changes to the layout. Will replace wall surround in wet area; will put up greenboard behind acrylic panels.
Will check exterior walls for vapor barrier and proper insulation/VB/R-3</t>
  </si>
  <si>
    <t>235 W CENTRAL AVE</t>
  </si>
  <si>
    <t>2023-MSS-RES-00705</t>
  </si>
  <si>
    <t>2021 CODES/SFR/replace deck railing/VB/R-3</t>
  </si>
  <si>
    <t>NARA REMODEL &amp; REPAIR</t>
  </si>
  <si>
    <t>5049 JAIDEN LN</t>
  </si>
  <si>
    <t>2023-MSS-RES-00271</t>
  </si>
  <si>
    <t>2021 CODES/SFR/New home remodel.  Full demolition of existing home except for the basement and crawlspace foundation to remain.  Garage is to remain in full./VB/R-3</t>
  </si>
  <si>
    <t>WALTMAN BUILDERS</t>
  </si>
  <si>
    <t>202 E KENT AVE</t>
  </si>
  <si>
    <t>2023-MSS-RES-00763</t>
  </si>
  <si>
    <t>2021 CODES/SFR/REMODEL/Build two Internal Walls in Lower Level. Wood studs Nailed into concrete floor, then insulated and sheetrocked. Each with a door./VB/R-3</t>
  </si>
  <si>
    <t>125 NORTH AVE E</t>
  </si>
  <si>
    <t>2023-MSS-RES-00713</t>
  </si>
  <si>
    <t>2021 CODES/SFR/REROOF/Remove and proper disposal of roofing material.  Provide and Apply ice and water membrane per code. Provide and Apply, synthetic underlayment in succeeding courses. Provide and Apply Architectural Shingle System. Provide and Apply ridge vent and hip/ridge shingle. /PER IRC &amp; LISTING/SINGLE STORY/4:12/VB/R-3</t>
  </si>
  <si>
    <t>2957 SUNRISE PROMENADE</t>
  </si>
  <si>
    <t>2023-MSS-RES-00714</t>
  </si>
  <si>
    <t>2021 CODES/SFR/REROOF/Remove and proper disposal of roofing material.  Provide and Apply ice and water membrane per code. Provide and Apply, synthetic underlayment in succeeding courses. Provide and Apply Architectural Shingle System. Provide and Apply ridge vent and hip/ridge shingle. Provide and apply all related accessories require to complete roofing scope of work./PER IRC &amp; LISTING/TWO STORY/12:12/VB/R-3</t>
  </si>
  <si>
    <t>126 MCLEOD AVE</t>
  </si>
  <si>
    <t>2023-MSS-RES-00715</t>
  </si>
  <si>
    <t>2021 CODES/DET GARAGE/REROOF/Remove and proper disposal of roofing material. Provide and Apply ice and water membrane per code. Provide and Apply, synthetic underlayment in succeeding courses. Provide and Apply Architectural Shingle System. Provide and Apply ridge vent and hip/ridge shingle. Provide and apply all related accessories require to complete roofing scope of work./PER IRC &amp; LISTING/SINGLE STORY/12:12/VB/U</t>
  </si>
  <si>
    <t>2023-MSS-RES-00716</t>
  </si>
  <si>
    <t>2021 CODES/SFR/REROOF/Remove and proper disposal of roofing material.  Provide and Apply ice and water membrane per code. Provide and Apply, synthetic underlayment in succeeding courses. Provide and Apply Architectural Shingle System. Provide and Apply ridge vent and hip/ridge shingle. Provide and apply all related accessories require to complete roofing scope of work./PER IRC &amp; LISTING/TWO STORY/4:12/VB/R-3</t>
  </si>
  <si>
    <t>532 EVANKELLY RD</t>
  </si>
  <si>
    <t>2023-MSS-RES-00780</t>
  </si>
  <si>
    <t>SFR / Remove old roofing / Install ice and water shield / Install synthetic underlayment / ridge vent style d / Install Malarkey Vista shingles / 4:12 / INSTALL PER IRC &amp; LISTING / VB/R-3</t>
  </si>
  <si>
    <t>2339 BRIGGS ST</t>
  </si>
  <si>
    <t>2023-MSS-RES-00717</t>
  </si>
  <si>
    <t>2021 CODES/SFR/REROOF/Remove and proper disposal of roofing material.  Provide and Apply ice and water membrane per code. Provide and Apply, synthetic underlayment in succeeding courses. Provide and Apply Architectural Shingle System. Provide and Apply ridge vent and hip/ridge shingle. Provide and apply all related accessories require to complete roofing scope of work./PER IRC &amp; LISTING/TWO STORY/6:12/VB/R-3</t>
  </si>
  <si>
    <t>1204 LOLO ST</t>
  </si>
  <si>
    <t>2023-MSS-RES-00718</t>
  </si>
  <si>
    <t>2021 CODES/SFR/REROOF/TEAR OFF/Replace shingles with metal roof on house and garage./PER IRC &amp; LISTING/TWO STORY/6:12/VB/R-3</t>
  </si>
  <si>
    <t>2001 RIVER RD</t>
  </si>
  <si>
    <t>2023-MSS-RES-00719</t>
  </si>
  <si>
    <t>DETACHED SHOP/GARAGE/REROOF/Remove and proper disposal of roofing material.  Provide and Apply ice and water membrane per code. Provide and Apply, synthetic underlayment in succeeding courses. Provide and Apply Architectural Shingle System. Provide and Apply ridge vent and hip/ridge shingle. Provide and apply all related accessories require to complete roofing scope of work./PER IRC &amp; LISTING/TWO STORY/8:12/VB/U</t>
  </si>
  <si>
    <t>2023-MSS-RES-00775</t>
  </si>
  <si>
    <t>SFR / Remove existing shingles and underlayment /  Install ice/water and synthetic underlayment per code / Install asphalt shingles per code / INSTALL PER IRC AND LSTING / 4:12 / VB / R3</t>
  </si>
  <si>
    <t>1335 SUNFLOWER DR</t>
  </si>
  <si>
    <t>2023-MSS-RES-00720</t>
  </si>
  <si>
    <t>SFR / tear off and haul away of old materials / Inspect roof decking and repair as required / Apply flashing, ice and water shield, underlayment, drip edge, asphalt shingles, ridge cap, roof vent and pipe boots / 7:12 / Install per IRC and Listing / VB/R3</t>
  </si>
  <si>
    <t>540 E KENT AVE</t>
  </si>
  <si>
    <t>2023-MSS-RES-00724</t>
  </si>
  <si>
    <t>16 GREENBRIER LN</t>
  </si>
  <si>
    <t>2023-MSS-RES-00726</t>
  </si>
  <si>
    <t>SFR / Remove and proper disposal of roofing material / Provide and Apply ice and water membrane per code / Provide and Apply, synthetic underlayment in succeeding courses / Provide and Apply Architectural Shingle System /
Provide and Apply ridge vent and hip/ridge shingle / Provide and apply all related accessories require to complete roofing scope of work /  INSTALL PER IRC AND LISTING / 8:12 / VB / R3</t>
  </si>
  <si>
    <t>510 CLEVELAND ST</t>
  </si>
  <si>
    <t>2023-MSS-RES-00774</t>
  </si>
  <si>
    <t>SFR / Remove &amp; Replace 30# Felt /  replace with 30-Year, Malarkey Shingle / Malarkey #1030 Synthetic underlayment / Malarkey Artic ice &amp; Water Shield / INSTALL PER IRC AND LISTING / 4:12 /  VB / R3</t>
  </si>
  <si>
    <t>2244 BRIGGS ST</t>
  </si>
  <si>
    <t>2023-MSS-RES-00727</t>
  </si>
  <si>
    <t>SFR / Remove &amp; Replace 30# Felt, replace with 40-Year, Malarkey Shingle.
Malarkey #1030 Synthetic underlayment, Malarkey Artic ice &amp; Water Shield / INSTALL PER IRC AND LISTING / 7:12 / VB/R-3</t>
  </si>
  <si>
    <t>714 CHERRY ST</t>
  </si>
  <si>
    <t>2023-MSS-RES-00773</t>
  </si>
  <si>
    <t>SFR .Remove &amp; Replace 30# Felt / replace with 30-Year, Malarkey Shingle / Malarkey #1030 Synthetic underlayment / Malarkey Artic ice &amp; Water Shield / INSTALL PER IRC AND LISTING / 5:12 / VB / R3</t>
  </si>
  <si>
    <t>155 FAIRWAY DR</t>
  </si>
  <si>
    <t>2023-MSS-RES-00729</t>
  </si>
  <si>
    <t>SFR / Remove shingles / install new drip edge ice and water on eaves / new starter course felt ridge vent and ridge cap / / INSTALL PER IRC AND LISTING / 3:12 OBSERVE LOW SLOPE REQUIREMENTS / VB / R3
Lap underlayment 19 inches for roofs with asphalt shingles less than 4:12.</t>
  </si>
  <si>
    <t>5703 HILLVIEW WAY</t>
  </si>
  <si>
    <t>2023-MSS-RES-00730</t>
  </si>
  <si>
    <t>DUPLEX / Remove shingles install new drip edge ice and water on eaves new starter course felt ridge vent and ridge cap / INSTALL PER IRC AND LISTING / 5:12 / 8:12 / VB/R-3</t>
  </si>
  <si>
    <t>2220 A&amp;B EVERARD CT</t>
  </si>
  <si>
    <t>2023-MSS-RES-00731</t>
  </si>
  <si>
    <t>SFR / Remove existing shingles and underlayment. Install ice/water and synthetic underlayment per code. Install asphalt shingles per code. / INSTALL PER IRC AND LISTING / 5:12 / VB/R-3</t>
  </si>
  <si>
    <t>704 CONTINENTAL WAY</t>
  </si>
  <si>
    <t>2023-MSS-RES-00732</t>
  </si>
  <si>
    <t>SFR / Removing old siding and installing new siding.</t>
  </si>
  <si>
    <t>2023-MSS-RES-00733</t>
  </si>
  <si>
    <t>SFR / Remove Existing shingles and install High-temp Ice and Water Shield per code or better on eaves and in valleys and pitch transitions. Install 24 ga Standing Seam metal roof system with new steel drip edge and fascia, sidewall and endwall  flashing, metal roof pipe boots and continuous venting under the ridge cap. INSTALL PER IRC AND LISTING / 7:12 / VB/R-3</t>
  </si>
  <si>
    <t>1805 CREEKSIDE CT</t>
  </si>
  <si>
    <t>2023-MSS-RES-00735</t>
  </si>
  <si>
    <t>SFR . Remove existing shingles and underlayment / Install ice/water and synthetic underlayment per cod / Install asphalt shingles per code/ INSTALL PER IRC AND LISTING / 6:12 / VB / R3</t>
  </si>
  <si>
    <t>6205 LOWER MILLER CREEK RD</t>
  </si>
  <si>
    <t>2023-MSS-RES-00736</t>
  </si>
  <si>
    <t>SFR / Remove existing shingles and underlayment / Install ice/water and synthetic underlayment per code / Install asphalt shingles per code / INSTALL PER IRC AND LISTING / 4:12 / VB / R3</t>
  </si>
  <si>
    <t>1626 COOPER ST</t>
  </si>
  <si>
    <t>2023-MSS-RES-00770</t>
  </si>
  <si>
    <t>SFR / Remove and proper disposal of roofing material / Provide and Apply ice and water membrane per code / Provide and Apply, synthetic underlayment in succeeding courses / 
Provide and Apply Architectural Shingle System /
Provide and Apply ridge vent and hip/ridge shingle / Provide and apply all related accessories require to complete roofing scope of work / INSTALL PER IRC AND LISTING / 6:12 / VB / R3</t>
  </si>
  <si>
    <t>435 W SUSSEX AVE</t>
  </si>
  <si>
    <t>2023-MSS-RES-00769</t>
  </si>
  <si>
    <t>SFR / Remove existing roofing to bare decking / install new edge metal / install new underlayment including  ice &amp; water membrane on all eaves and valleys / install new limited lifetime architectural shingles / install new pipe boots / install new ridge vent and cap. / INSTALL PER IRC AND LISTING / 12:12 / VB / R3</t>
  </si>
  <si>
    <t>1017 STODDARD ST</t>
  </si>
  <si>
    <r>
      <rPr>
        <sz val="10"/>
        <color rgb="FF000000"/>
        <rFont val="Arial"/>
        <family val="2"/>
      </rPr>
      <t xml:space="preserve">MFR-APT
</t>
    </r>
  </si>
  <si>
    <t>2023-MSS-RES-00768</t>
  </si>
  <si>
    <t>SFR / Remove existing roofing to bare decking / install new edge metal / install new ice &amp; water membrane throughout / install new limited lifetime architectural shingles  / install new pipe boots / install new ridge vent and cap / INSTALL PER IRC AND LISTING / 6:12 / VB / R3</t>
  </si>
  <si>
    <t>135 E CENTRAL AVE</t>
  </si>
  <si>
    <t>2023-MSS-RES-00737</t>
  </si>
  <si>
    <t>SFR / Remove existing shingles and underlayment / Install ice/water and synthetic underlayment per code / Install asphalt shingles per code / INSTALL PER IRC AND LISTING / 6:12 / VB / R3</t>
  </si>
  <si>
    <t>3551 MIKE'S WAY</t>
  </si>
  <si>
    <t>2023-MSS-RES-00767</t>
  </si>
  <si>
    <t>SFR / Tear off existing asphalt roofing and underlayment / Install new underlayment (synthetic) and asphalt shingle / INSTALL PER IRC AND LISTING / 4:12 / VB / R3</t>
  </si>
  <si>
    <t>5609 LONGVIEW DR</t>
  </si>
  <si>
    <t>2023-MSS-RES-00766</t>
  </si>
  <si>
    <t>SFR / Remove existing shingles / Replace with synthetic underlayment  / ice &amp; water shield and GAF Timberline HDZ Shingles / INSTALL PER IRC AND LISTING / 7:12 / VB / R3</t>
  </si>
  <si>
    <t>3932 MELROSE PL</t>
  </si>
  <si>
    <t>2023-MSS-RES-00765</t>
  </si>
  <si>
    <t>SFR / Remove existing shingles / Replace with synthetic underlayment / ice and water shield / and GAF Timberline HDZ Shingles / INSTALL PER IRC AND LISTING /</t>
  </si>
  <si>
    <t>7210 OLD GRANT CREEK RD</t>
  </si>
  <si>
    <t>2023-MSS-RES-00741</t>
  </si>
  <si>
    <t>SFR / Tear off roofing material down to the roof deck / Inspect roof deck then install ice and water barrier / drip edge metal / synthetic underlayment / starter strip at eaves and rakes /  then shingles / Ridge vent and ridge cap / Clean jobsite / Caulk any exposed fasteners / INSTALL PER IRC AND LISTING / 6:12 / VB / R3</t>
  </si>
  <si>
    <t>PURELIGHT POWER</t>
  </si>
  <si>
    <t>4213 DIAGON LN</t>
  </si>
  <si>
    <t>2023-MSS-RES-00742</t>
  </si>
  <si>
    <t>SFR / Tear off all roofing material down to the roof deck / Install Ice and water / drip edge metal / synthetic underlayment / shingles / ridge vent and ridge cap / Complete jobsite cleanup /  INSTALL PER IRC AND LISTING / 8:12 / VB / R3</t>
  </si>
  <si>
    <t>435 BEVERLY AVE</t>
  </si>
  <si>
    <t>2023-MSS-RES-00757</t>
  </si>
  <si>
    <t>SFR / Remove and proper disposal of roofing material / Provide and Apply ice and water membrane per code / Provide and Apply, synthetic underlayment in succeeding courses /
Provide and Apply Architectural Shingle System /
Provide and Apply ridge vent and hip/ridge shingle / Provide and apply all related accessories require to complete roofing scope of work / INSTALL PER IRC AND LISTING / 4:12 / VB / R3</t>
  </si>
  <si>
    <t>1002 W GREENOUGH DR</t>
  </si>
  <si>
    <t>2023-MSS-RES-00743</t>
  </si>
  <si>
    <t>SFR / Remove shingles / install new drip edge / ice and water on eaves / starter course felt / new owens corning flex shingles /  INSTALL PER IRC AND LISTING / 2:12 &amp; 10:12 / VB / R3
Double underlayment (19 inch lap) is required on 2:12 pitch shingle installations.</t>
  </si>
  <si>
    <t>117 W FRANKLIN ST</t>
  </si>
  <si>
    <t>2023-MSS-RES-00756</t>
  </si>
  <si>
    <t>SFR / Remove &amp; Replace 30# Felt, replace with 30-Year, Malarkey Shingle / Malarkey #1030 Synthetic underlayment / Malarkey Artic ice &amp; Water Shield / INSTALL PER IRC AND LISTING /  5:12 / VB / R3</t>
  </si>
  <si>
    <t>4320 SCOTT ALLEN DR</t>
  </si>
  <si>
    <t>2023-MSS-RES-00744</t>
  </si>
  <si>
    <t>SFR / Remove existing roofing / install new new 60 MIL TPO white / 1:12 / VB / R3</t>
  </si>
  <si>
    <t>1745 NORTH AVE W</t>
  </si>
  <si>
    <t>2023-MSS-RES-00754</t>
  </si>
  <si>
    <t>SFR / Take of old shingles / put new malarkey nex / ice water per code / synthetic layment / INSTALL PER IRC AND LISTING/ 4:12 / VB / R3</t>
  </si>
  <si>
    <t>644 W ARTEMOS DR</t>
  </si>
  <si>
    <t>2023-MSS-RES-00752</t>
  </si>
  <si>
    <t>2021 CODES/DET GARAGE/REROOF/Remove shingles on detached garage and replace with metal roof./PER IRC &amp; LISTING/SINGLE STORY/6:12/VB/U</t>
  </si>
  <si>
    <t>2023-MSS-RES-00751</t>
  </si>
  <si>
    <t>2021 CODES/DUPLEX/REROOF/remove previous roofing materials, clean decking, install weatherwatch ice and water, tigerpaw underlayment, timberline hdz shingles, ridge vent, and ridge cap/PER IRC &amp; LISTING/TWO STORY/4:12/VB/R-2</t>
  </si>
  <si>
    <t>2142 A S 06TH ST W</t>
  </si>
  <si>
    <t>2023-MSS-RES-00746</t>
  </si>
  <si>
    <t>2021 CODES/SFR/REROOF/Remove &amp; Replace 30# Felt, replace with 30-Year, Malarkey Shingle. Malarkey #1030 Synthetic underlayment, Malarkey Artic ice &amp; Water Shield/PER IRC &amp; LISTING/TWO STORY/7:12/VB/R-3</t>
  </si>
  <si>
    <t>5009 KENDRICK PL</t>
  </si>
  <si>
    <t>2023-MSS-RES-00747</t>
  </si>
  <si>
    <t>2021 CODES/DUPLEX/REROOF/Remove old roofing materials, clear decking of debris, Install 2 rows of weather watch on eaves, install tiger paw, Install timberline hdz shingles and GAF roofing system/PER IRC &amp; LISTING/TWO STORY/4:12/VB/R-2</t>
  </si>
  <si>
    <t>2130 A S 06TH ST W</t>
  </si>
  <si>
    <t>2023-MSS-RES-00748</t>
  </si>
  <si>
    <t>2021 CODES/SFR/REROOF/Remove and dispose of previous roofing materials, Install Roofnado ice and water barrier, Install metal 1" snap lock standing seam roofing system/PER IRC &amp; LISTING/TWO STORY/4:12/VB/R-3</t>
  </si>
  <si>
    <t>105 GREENWOOD LN</t>
  </si>
  <si>
    <t>2023-MSS-RES-00749</t>
  </si>
  <si>
    <t>2021 CODES/DUPLEX/REROOF/remove previous roofing materials, Replace with weatherwatch ice and water, tigerpaw sythetic underlayment, and timberline HDZ shingles, ridge vent and ridge cap/PER IRC &amp; LISTING/TWO STORY/4:12/VB/R-2</t>
  </si>
  <si>
    <t>2134 A S 06TH ST W</t>
  </si>
  <si>
    <t>2023-MSS-RES-00750</t>
  </si>
  <si>
    <t>2021 CODES/DUPLEX/REROOF/removal of previous roofing materials, Clean deck, install weatherwatch ice and water, tigerpaw underlayment, timberline hdz shingles, ridge vent and ridge cap/PER IRC &amp; LISTING/TWO STORY/4:12/VB/R-2</t>
  </si>
  <si>
    <t>2138 A S 06TH ST W</t>
  </si>
  <si>
    <t>2023-MSS-RES-00710</t>
  </si>
  <si>
    <t>SFR / Remove &amp; Replace 30# Felt / replace with        50 Year, Malarkey Shingle / Malarkey #1030 Synthetic underlayment / Malarkey Artic ice &amp; Water Shield / 1- Story / INSTALL PER IRC AND LISTING / 5:12 / VB / R-3</t>
  </si>
  <si>
    <t>715 KERN ST</t>
  </si>
  <si>
    <t>2023-MSS-RES-00709</t>
  </si>
  <si>
    <t>SFR / Remove &amp; Replace 30# Felt, replace with  Malarkey Shingle / Malarkey #1030 Synthetic underlayment / Malarkey Artic ice &amp; Water Shield / INSTALL PER IRC AND LISTING / 5:12 / VB / R-3</t>
  </si>
  <si>
    <t>2224 KENSINGTON AVE</t>
  </si>
  <si>
    <t>2023-MSS-RES-00708</t>
  </si>
  <si>
    <t>SFR / Remove &amp; Replace 30# Felt, replace with 50-Year, Malarkey Shingle / Malarkey #1030 Synthetic underlayment / Malarkey Artic ice &amp; Water Shield / INSTALL PER IRC AND LISTING / 4:12 / VB / R-3</t>
  </si>
  <si>
    <t>638 W CRESTLINE DR</t>
  </si>
  <si>
    <t>2023-MSS-RES-00706</t>
  </si>
  <si>
    <t>SFR / Remove existing shingles / Install ice protection membrane and roofing belt / Install new malarkey Highlander shingles / ridge vent / INSTALL PER IRC AND LISTING / 8:12 / VB / R-3</t>
  </si>
  <si>
    <t>TAYLOR ROOFING AND CONSTRUCTION</t>
  </si>
  <si>
    <t>1580 STANLEY ST</t>
  </si>
  <si>
    <t>2023-MSS-RES-00704</t>
  </si>
  <si>
    <t>DUPLEX / Removing and Replacing the roof with me agricultural shingles / synthetic paper / ice and water for dry in / INSTALL PER IRC AND LISTING / 4:12 / VB / R-3</t>
  </si>
  <si>
    <t>900 WHITAKER DR</t>
  </si>
  <si>
    <t>2023-MSS-RES-00702</t>
  </si>
  <si>
    <t>SFR / 5:12 / 1-Comp Layer / 2 Stories / R&amp;R / Install synthetic underlayment / Install 50 year shingle / Ice &amp; Water Shield / CRV / INSTALL PER IRC AND LISTING / VB / R-3</t>
  </si>
  <si>
    <t>2122 SCHILLING ST</t>
  </si>
  <si>
    <t>2023-MSS-RES-00701</t>
  </si>
  <si>
    <t>SFR / 6,9:12 / 1-Comp Layer / 2 Stories / R&amp;R / Install synthetic underlayment / Install 50 year shingle / Ice &amp; Water shield / CRV / INSTALL PER IRC AND LISTING / VB / R-3</t>
  </si>
  <si>
    <t>932 ELM ST</t>
  </si>
  <si>
    <t>2023-MSS-RES-00695</t>
  </si>
  <si>
    <t>SFR / 3, 5, 6, 7: 12 / 1-ARCH Layer / 2 Stories / R&amp;R / Install synthetic underlayment / Install 50 year shingle / Ice and Water Shield / CRV / INSTALL PER IRC AND LISTING / VB / R-3 / OBSERVE LOW SLOPE REQUIREMENTS</t>
  </si>
  <si>
    <t>5431 BARBED WIRE DR</t>
  </si>
  <si>
    <t>2023-MSS-RES-00694</t>
  </si>
  <si>
    <t>SFR / 5:12 / 1-COMP Layer / 1 Story / R&amp;R / Install synthetic underlayment / install 50 year shingle / install ice &amp; water shield / CRV / INSTALL PER IRC AND LISTING / VB / R-3</t>
  </si>
  <si>
    <t>5209 MAINVIEW DR</t>
  </si>
  <si>
    <t>2023-MSS-RES-00693</t>
  </si>
  <si>
    <t>SFR / Remove existing roofing to bare decking / install new edge metal / install new underlayment including ice &amp; water barrier on all eaves and valleys / install new limited lifetime architectural shingles / install new pipe boots / install new ridge vent and cap / INSTALL PER IRC AND LISTING / 5:12 / VB / R3</t>
  </si>
  <si>
    <t>4222 LARKSPUR DR</t>
  </si>
  <si>
    <t>2023-MSS-RES-00691</t>
  </si>
  <si>
    <t>SFR / Remove &amp; Replace 30# Felt / replace with 30-Year, Malarkey Shingle / Malarkey #1030 Synthetic underlayment / Malarkey Artic ice &amp; Water Shield / INSTALL PER IRC AND LISTING / 4:12 / VB / R3</t>
  </si>
  <si>
    <t>1780 ARLINGTON DR</t>
  </si>
  <si>
    <t>2023-MSS-RES-00688</t>
  </si>
  <si>
    <t>SFR / Remove existing layer of EPDM membrane / install a couple layers of iso recover board / new edge metal / 60mil tpo / penetration boots /INSTALL ICE AND WATER SHEILD / INSTALL PER IRC AND LISTING / 1:12 / VB / R-3</t>
  </si>
  <si>
    <t>1726 W CENTRAL AVE</t>
  </si>
  <si>
    <t>2023-MSS-RES-00687</t>
  </si>
  <si>
    <t>SFR / Tear Off/Replace Old Roof With New. Malarkey Roofing Products / INSTALL ICE AND WATER SHIELD / INSTALL PER IRC AND LISTING / 7:12 / VB / R-3</t>
  </si>
  <si>
    <t>3934 CHELSEA DR</t>
  </si>
  <si>
    <t>2023-MSS-RES-00682</t>
  </si>
  <si>
    <t>SFR / install new shingles over existing single layer of shingles on roof / INSTALL ICE AND WATER SHIELD / INSTALL PER IRC AND LISTING / 6:12 / VB / R-3</t>
  </si>
  <si>
    <t>GREAT SPACES INC</t>
  </si>
  <si>
    <t>4668 CHRISTIAN DR</t>
  </si>
  <si>
    <t>2023-MSS-RES-00677</t>
  </si>
  <si>
    <t>2021 CODES/DUPLEX/Remove and replace 500 sq ft of siding and repair damaged siding of this duplex./VB/R-3</t>
  </si>
  <si>
    <t>WOEHLER CONSTRUCTION</t>
  </si>
  <si>
    <t>2711 GARLAND CT</t>
  </si>
  <si>
    <t>2709 GARLAND CT</t>
  </si>
  <si>
    <t>2023-MSS-RES-00676</t>
  </si>
  <si>
    <t>2021 CODES/DUPLEX/Replacing 500 sq ft of siding plus repairing damaged siding of this duplex./VB/R-3</t>
  </si>
  <si>
    <t>2707 GARLAND CT</t>
  </si>
  <si>
    <t>2705 GARLAND CT</t>
  </si>
  <si>
    <t>2022-MSS-RES-00729</t>
  </si>
  <si>
    <t>SFR /  Residing existing residence, replacing existing windows with new / VB / R-3
Rev 01 - 09/07/2023: 8/15/23 REVISION TO CONCRETE STAIRS AND DECK SUPPORTS</t>
  </si>
  <si>
    <t>3055 LOWER LINCOLN HILLS DR</t>
  </si>
  <si>
    <t>2023-MSS-RES-00422</t>
  </si>
  <si>
    <t>K AND R LANDHOLDINGS</t>
  </si>
  <si>
    <t>3223 S GRANT ST</t>
  </si>
  <si>
    <r>
      <rPr>
        <sz val="10"/>
        <color rgb="FF000000"/>
        <rFont val="Arial"/>
        <family val="2"/>
      </rPr>
      <t xml:space="preserve">SFR-DET
</t>
    </r>
  </si>
  <si>
    <t>2023-MSS-RES-00106</t>
  </si>
  <si>
    <t>4065 RATTLESNAKE DR</t>
  </si>
  <si>
    <t>2023-MSS-RES-00212</t>
  </si>
  <si>
    <t>2021 CODES/NEW ADU-GARAGE/VB/R-3/U</t>
  </si>
  <si>
    <t>GADDY CONTRUCTION LLC</t>
  </si>
  <si>
    <t>508-A W ALDER ST</t>
  </si>
  <si>
    <r>
      <rPr>
        <sz val="10"/>
        <color rgb="FF000000"/>
        <rFont val="Arial"/>
        <family val="2"/>
      </rPr>
      <t xml:space="preserve">ADU
</t>
    </r>
  </si>
  <si>
    <t>2023-MSS-RES-00219</t>
  </si>
  <si>
    <t>5475 REMINGTON DR</t>
  </si>
  <si>
    <t>2023-MSS-RES-00402</t>
  </si>
  <si>
    <t>5610 CATTLE DR</t>
  </si>
  <si>
    <t>2023-MSS-RES-00403</t>
  </si>
  <si>
    <t>2513 FENCE LINE DR</t>
  </si>
  <si>
    <t>2023-MSS-RES-00405</t>
  </si>
  <si>
    <t>2537 FENCE LINE DR</t>
  </si>
  <si>
    <t>2023-MSS-RES-00406</t>
  </si>
  <si>
    <t>2529 FENCE LINE DR</t>
  </si>
  <si>
    <t>2023-MSS-RES-00407</t>
  </si>
  <si>
    <t>2538 FENCE LINE DR</t>
  </si>
  <si>
    <t>2023-MSS-RES-00539</t>
  </si>
  <si>
    <t>2512 CONCHO WAY</t>
  </si>
  <si>
    <t>2023-MSS-RES-00602</t>
  </si>
  <si>
    <t>BOB MARTZ HOMES</t>
  </si>
  <si>
    <t>5668 CATTLE DR</t>
  </si>
  <si>
    <t>2023-MSS-RES-00645</t>
  </si>
  <si>
    <t>2713 PANIOLO PL</t>
  </si>
  <si>
    <t>2023-MSS-RES-00377</t>
  </si>
  <si>
    <t>2021 CODES/NEW TOWNHOME/VB/R-3</t>
  </si>
  <si>
    <t>917 CLEVELAND ST</t>
  </si>
  <si>
    <r>
      <rPr>
        <sz val="10"/>
        <color rgb="FF000000"/>
        <rFont val="Arial"/>
        <family val="2"/>
      </rPr>
      <t xml:space="preserve">TED SF
</t>
    </r>
  </si>
  <si>
    <t>2023-MSS-RES-00376</t>
  </si>
  <si>
    <t>915 CLEVELAND ST</t>
  </si>
  <si>
    <t>2023-MSS-RES-00375</t>
  </si>
  <si>
    <t>2021 CODES/NEW TOWNHOME/ATT GARAGE/VB/R-3/U</t>
  </si>
  <si>
    <t>913 CLEVELAND ST</t>
  </si>
  <si>
    <t>04 - New Duplex</t>
  </si>
  <si>
    <t>2023-MSS-RES-00348</t>
  </si>
  <si>
    <t>BNRDX - New Duplex</t>
  </si>
  <si>
    <t>2021 CODES/NEW DUPLEX/ATT GARAGE/VB/R-3/U</t>
  </si>
  <si>
    <t>2129 W SUSSEX AVE  #100/200</t>
  </si>
  <si>
    <r>
      <rPr>
        <sz val="10"/>
        <color rgb="FF000000"/>
        <rFont val="Arial"/>
        <family val="2"/>
      </rPr>
      <t xml:space="preserve">Duplex
</t>
    </r>
  </si>
  <si>
    <t>2023-MSS-COM-00070</t>
  </si>
  <si>
    <t>BNMRA - New Multifamily 3-4 Units</t>
  </si>
  <si>
    <t>2021 CODES/NEW 4-PLEX CONDO BLDG/VB/R-2</t>
  </si>
  <si>
    <t>MORGAN CONCRETE CONSTRUCTION INC</t>
  </si>
  <si>
    <t>1729  S 14TH ST W  #101</t>
  </si>
  <si>
    <r>
      <rPr>
        <sz val="10"/>
        <color rgb="FF000000"/>
        <rFont val="Arial"/>
        <family val="2"/>
      </rPr>
      <t xml:space="preserve">MFR-CONDO
</t>
    </r>
  </si>
  <si>
    <t>1729 S 14TH ST W  #102</t>
  </si>
  <si>
    <t>1729 S 14TH ST W #201</t>
  </si>
  <si>
    <t>1729 S 14TH ST W  #301</t>
  </si>
  <si>
    <t>2023-MSS-RES-00571</t>
  </si>
  <si>
    <t>2023-MSS-RES-00603</t>
  </si>
  <si>
    <t>2023-MSS-COM-00065</t>
  </si>
  <si>
    <t>2021 CODES/YMCA AIRNASIUM/NEW BLDG/VA/A-3</t>
  </si>
  <si>
    <t>2900 RUSSELL ST</t>
  </si>
  <si>
    <t>2023-MSS-COM-00038</t>
  </si>
  <si>
    <t>2021 CODES/SMITTYS CAR WASH/NEW CAR WASH/VB/B</t>
  </si>
  <si>
    <t>SQUIRRELS REAL ESTATE LLC</t>
  </si>
  <si>
    <t>100 EXPRESSWAY</t>
  </si>
  <si>
    <t>2022-MSS-COM-00150</t>
  </si>
  <si>
    <t>DETENTION CENTER/FENCE AND PARKING LOT EXPANSION/8' FENCE/VB/U</t>
  </si>
  <si>
    <t>2350 MULLAN RD</t>
  </si>
  <si>
    <t>2023-MSS-COM-00082</t>
  </si>
  <si>
    <t>BNCOP -  New Office/Bank/Professional Building</t>
  </si>
  <si>
    <t>2021 CODES/OPPORTUNITY BANK/NEW BANK/VB/B</t>
  </si>
  <si>
    <t>2215 W BROADWAY</t>
  </si>
  <si>
    <t>Multiple Issue Info</t>
  </si>
  <si>
    <t>2023-MSS-RES-00055.01</t>
  </si>
  <si>
    <t>8/21/23 REVISION TO MOVE SFR ON LOT AND ADDRESS FLOOD PLAIN CONCERNS</t>
  </si>
  <si>
    <t>2023-MSS-COM-00140.01</t>
  </si>
  <si>
    <t>8/24/23 INTERIOR REVISIONS</t>
  </si>
  <si>
    <t>2022-MSS-RES-00729.01</t>
  </si>
  <si>
    <t>8/15/23 REVISION TO CONCRETE STAIRS AND DECK SUPPORTS</t>
  </si>
  <si>
    <t>04 - New Duplex Total</t>
  </si>
  <si>
    <r>
      <rPr>
        <sz val="10"/>
        <rFont val="Arial"/>
        <family val="2"/>
      </rPr>
      <t>2512.000.341078.00</t>
    </r>
  </si>
  <si>
    <r>
      <rPr>
        <b/>
        <sz val="10"/>
        <rFont val="Arial"/>
        <family val="2"/>
      </rPr>
      <t>Engineering/SWPPP/NA/NA</t>
    </r>
  </si>
  <si>
    <r>
      <rPr>
        <b/>
        <sz val="10"/>
        <rFont val="Arial"/>
        <family val="2"/>
      </rPr>
      <t>Engineering/SWPPP/NA/NA Total</t>
    </r>
  </si>
  <si>
    <t>DEMMP</t>
  </si>
  <si>
    <t>by 1st Quarter Market Valuations FY24</t>
  </si>
  <si>
    <t>by 2nd Quarter Market Valuations FY24</t>
  </si>
  <si>
    <t>Initial Issue Info</t>
  </si>
  <si>
    <t>2022-MSS-COM-00354</t>
  </si>
  <si>
    <t>DISPENSARY / EXTRACTION /SF/VB/M/F-1</t>
  </si>
  <si>
    <t>120 SOUTH AVE W</t>
  </si>
  <si>
    <t>2023-MSS-COM-00240</t>
  </si>
  <si>
    <t>2021 CODES/NEW TI/INTERIOR TENANT IMPROVEMENTS FOR SIX CLASSROOMS TO CONVERT EACH ROOM INTO AN INDEPENDENT DAYCARE FACILITY.</t>
  </si>
  <si>
    <t>2625 BRIGGS ST</t>
  </si>
  <si>
    <t>2022-MSS-COM-00275</t>
  </si>
  <si>
    <t>420 DISPENSARY / EXTRACTION / INFUSED PRODUCT / CANOPY: nullSF</t>
  </si>
  <si>
    <t>1541 S 03RD ST W</t>
  </si>
  <si>
    <t>2023-MSS-COM-00227</t>
  </si>
  <si>
    <t>2021 CODES/STARBUCKS/REMODEL/VB/B</t>
  </si>
  <si>
    <t>5260 GRANT CREEK RD</t>
  </si>
  <si>
    <t>2023-MSS-COM-00254</t>
  </si>
  <si>
    <t>2021 CODES/ST PATS LEVEL 2 IMAGING ROOMS/REMODEL/
Interior renovations to St. Pats imaging rooms on level 2. An existing X-ray will be relocated into renovated office spaces, and a new CT machine will be installed in the old X-ray room. There are an ancillary break room, changing area and new office space that will all be renovated./VB/H-1</t>
  </si>
  <si>
    <t>500 W BROADWAY</t>
  </si>
  <si>
    <t>2023-MSS-COM-00257</t>
  </si>
  <si>
    <t>2021 CODES/OREILLY AUTO PARTS/Replacing like kind for like kind materials due to vehicle bumper damage to external stone and brick mixed sidewall, which in turn cracked some minor sheetrock on the inside./VB/M</t>
  </si>
  <si>
    <t>NORTHSTAR BUILDING GROUP LLC</t>
  </si>
  <si>
    <t>2704 W BROADWAY</t>
  </si>
  <si>
    <t>2023-MSS-COM-00296</t>
  </si>
  <si>
    <t>2021 CODES/APT BLDG/Replacing like for like stair treads on one flight of stairs, replacing one stringer on a flight of stairs, and single treads on multiple flights of stairs , 32 total./VB/R-2</t>
  </si>
  <si>
    <t>HOME IMPROVEMENT AND LANDSCAPING</t>
  </si>
  <si>
    <t>2070 MSTR COOPER ST</t>
  </si>
  <si>
    <t>2022-MSS-COM-00344</t>
  </si>
  <si>
    <t>DISPENSARY / EXTRACTION/ CULTIVATION / CANOPY: 2700SF</t>
  </si>
  <si>
    <t>1245 W BROADWAY</t>
  </si>
  <si>
    <t>2023-MSS-COM-00043</t>
  </si>
  <si>
    <t>MISSOULA WASTEWATER TREATMENT / Partial re-roof of main office building / REMOVE EXISTING ROOF / INSTALL PER IBC AND LISTING / 0.125:12 / VB / B</t>
  </si>
  <si>
    <t>1100 CLARK FORK DR</t>
  </si>
  <si>
    <t>2023-MSS-COM-00300</t>
  </si>
  <si>
    <t>MULTI-FAM / Remove &amp; Replace 30# Felt / replace with 30-Year, Malarkey Shingle / Malarkey #1030 Synthetic underlayment / Malarkey Artic ice &amp; Water Shield / INSTALL PER IBC AND LISTING / 4:12 / VB / R2</t>
  </si>
  <si>
    <t>1523 ERNEST AVE</t>
  </si>
  <si>
    <t>2023-MSS-COM-00314</t>
  </si>
  <si>
    <t>COM / Remove old roofing / Install Ice and water shield / Install synthetic underlayment / Install Malarkey Vista shingles  / Install Ridge vent / Install style d metal / INSTALL PER IRC AND LISTING / 4:12  / VB / B</t>
  </si>
  <si>
    <t>121 2 HICKORY ST</t>
  </si>
  <si>
    <t>2023-MSS-COM-00325</t>
  </si>
  <si>
    <t>COM / Remove old shingles / replace with ice and water shield / synthetic underlayment /and GAF Timberline HDZ  Shingles/ INSTALL PER IRC AND LISTING / 4:12 / VB /B
Lap underlayment 19 inches for asphalt shingle application on roofs with slopes 2:12 up to 4:12. IWP required as prescribed in code.</t>
  </si>
  <si>
    <t>805 RESERVE ST</t>
  </si>
  <si>
    <t>2023-MSS-COM-00315</t>
  </si>
  <si>
    <t>DIETTERT GARDENS SOUTH CAMPUS GREENHOUSE/REROOF/Replace the cover on a 27' x 48' galvanized steel-framed greenhouse having an arched profile with a webbed twin-truss design which provides an engineered load rating of over 60 lb/sf.  Old cover (20 yr) has decayed and will be removed and replaced with an identical material (8 mm, clear, twin-wall polycarbonate).  The structure incorporates an EPDM profile at each end for sealing.  There are no overhangs or drip-edges in this design./8:12/SINGLE STORY/VB/U</t>
  </si>
  <si>
    <t>EPIC SYSTEMS, INC.</t>
  </si>
  <si>
    <t>3000 S HIGGINS AVE</t>
  </si>
  <si>
    <t>2023-MSS-COM-00319</t>
  </si>
  <si>
    <t>COM / Partial Re-Roof / 6 square flat roof; remove existing TPO roofing. Install new TPO roofing per code. 26Square Asphalt Shingle. Remove shingles and underlayment. Install ice/water and synthetic underlayment per code. Install asphalt shingles per code / INSTALL PER IBC AND LISTING / 4:12 / VB / E</t>
  </si>
  <si>
    <t>2525 RATTLESNAKE DR</t>
  </si>
  <si>
    <t>2023-MSS-COM-00316</t>
  </si>
  <si>
    <t>COM / To Middle building section only / remove all existing layers of roofing / install half inch rigid insulation underlayment 60 mil TPO roofing / to sloped section / install ice protection membrane / synthetic felt and new architectural shingles / INSTALL PER IRC AND LISTING / 4:12 / VB / B</t>
  </si>
  <si>
    <t>438 S 03RD ST W</t>
  </si>
  <si>
    <t>2023-MSS-COM-00318</t>
  </si>
  <si>
    <t>MULTI FAM / Re-roofing Building / REMOVING 19 SQUARES OF EXISTING ROOF / INSTALL FELT / INSTALL ICE AND WATER SHIELD IF PITCH IS LESS THAN 4/12 / NEW ROOF WILL BE ASPHALT / INSTALL PER IBC AND LISTING / 6:12 / VB / R2</t>
  </si>
  <si>
    <t>US ROOF &amp; RESTORATION LLC</t>
  </si>
  <si>
    <t>1411 STODDARD ST</t>
  </si>
  <si>
    <t>2023-MSS-RES-00870</t>
  </si>
  <si>
    <t>2021 CODES/SFR/Bathroom remodel - Shower to Shower Conversion - There are no changes to the layout./Will replace wall surround in wet area; will put up greenboard behind acrylic panels.
Will check exterior walls for vapor barrier and proper insulation/VB/R-3</t>
  </si>
  <si>
    <t>6726 KELSEY CT</t>
  </si>
  <si>
    <t>2023-MSS-RES-00871</t>
  </si>
  <si>
    <t>2021 CODES/SFR/Bathroom remodel - Tub to Shower conversion - There are no changes to the layout./Will replace wall surround in wet area; will put up greenboard behind acrylic panels. Will check exterior walls for vapor barrier and proper insulation/VB/R-3</t>
  </si>
  <si>
    <t>1933 DIXON AVE</t>
  </si>
  <si>
    <t>2023-MSS-RES-00785</t>
  </si>
  <si>
    <t>2021 CODES/SFR/Replace existing deck on front of house</t>
  </si>
  <si>
    <t>ROBERT MEDIAK CONSTRUCTION</t>
  </si>
  <si>
    <t>2705 O'SHAUGHNESY ST</t>
  </si>
  <si>
    <t>2023-MSS-RES-00345</t>
  </si>
  <si>
    <t>AMES AND ASSOCIATES CUSTOM BUILDERS</t>
  </si>
  <si>
    <t>1118 JACKSON ST</t>
  </si>
  <si>
    <t>2023-MSS-RES-00665</t>
  </si>
  <si>
    <t>2021 CODES/SFR/Single story wood frame addition and bedroom to bathroom remodel/VB/R-3</t>
  </si>
  <si>
    <t>139 MOUNT AVE</t>
  </si>
  <si>
    <t>2023-MSS-RES-00657</t>
  </si>
  <si>
    <t>2021 CODES/SFR/Install egress window - excavate, cut concrete, install 5x3' vinyl window, finish interior, finish exterior./VB/R-3</t>
  </si>
  <si>
    <t>JORDAN CONSTRUCTION</t>
  </si>
  <si>
    <t>4793 SCOTT ALLEN DR</t>
  </si>
  <si>
    <t>2023-MSS-RES-00625</t>
  </si>
  <si>
    <t>2021 CODES/SFR/NEW FRONT PORCH/VB/R-3</t>
  </si>
  <si>
    <t>TWO BEARDS CONSTRUCTION</t>
  </si>
  <si>
    <t>1824 DIXON AVE</t>
  </si>
  <si>
    <t>2023-MSS-RES-00621</t>
  </si>
  <si>
    <t>1317 LOWER LINCOLN HILLS DR</t>
  </si>
  <si>
    <t>2023-MSS-RES-00620</t>
  </si>
  <si>
    <t>2021 CODES/SFR/INTERIOR REMODEL/GARAGE ADDITION/REROOF/VB/R-3/U</t>
  </si>
  <si>
    <t>116 HILL CREST LP</t>
  </si>
  <si>
    <t>2023-MSS-RES-00611</t>
  </si>
  <si>
    <t>2021 CODES/SFR/BEDROOM/BATHROOM SUITE ADDITION TO EXISTING HOUSE, DECK REPLACEMENT/VB/R-3</t>
  </si>
  <si>
    <t>SUMMIT BUILDERS GROUP LLC</t>
  </si>
  <si>
    <t>333 E BECKWITH AVE</t>
  </si>
  <si>
    <t>2023-MSS-RES-00594</t>
  </si>
  <si>
    <t>KINGDOM BUILDERS INC</t>
  </si>
  <si>
    <t>431 E SUSSEX AVE</t>
  </si>
  <si>
    <t>2023-MSS-RES-00566</t>
  </si>
  <si>
    <t>2021 CODES/SFR/REPLACE FRONT PORCH-DECK/VB/R-3</t>
  </si>
  <si>
    <t>117 COHOSSET DR</t>
  </si>
  <si>
    <t>2022-MSS-RES-00814</t>
  </si>
  <si>
    <t>SFR/REMODEL/Selective demolition and renovation of existing residence. Remodel of floor plan layout. New electrical and lighting. New HVAC./VB/R-3
Rev 01 - 10/04/2023: 8/25/23 REVISION TO ADD AN ATTACHED GARAGE</t>
  </si>
  <si>
    <t>1026 MONROE ST</t>
  </si>
  <si>
    <t>2023-MSS-RES-00777</t>
  </si>
  <si>
    <t>SFR / Remove existing roofing to bare decking, install new edge metal, install new underlayment including ice &amp; water membrane on all eaves and valleys, install new limited lifetime architectural shingles, install new pipe boots, install new ridge vent and cap / INSTALL PER IRC &amp; LISTING / 7:12 / VB/R-3</t>
  </si>
  <si>
    <t>825 S 03RD ST W</t>
  </si>
  <si>
    <t>2023-MSS-RES-00778</t>
  </si>
  <si>
    <t>SFR / Remove existing roofing to bare decking, install new edge metal, install new underlayment including ice &amp; water membrane on all eaves and valleys, install new limited lifetime architectural shingles, install new pipe boots, install new ridge vent and cap / INSTALL PER IRC &amp; LISTING / 5:12 / VB/R-3</t>
  </si>
  <si>
    <t>106 ARTEMOS DR</t>
  </si>
  <si>
    <t>2023-MSS-RES-00876</t>
  </si>
  <si>
    <t>GARAGE / detached Garage / to remove old roofing / to install ice and water shield / to install GAF Tigerpaw underlayment / to install GAF Timberline HDz architectural shingles / INSTALL PER IRC AND LISTING / 4:12 / VB / R3</t>
  </si>
  <si>
    <t>1037 ELM ST</t>
  </si>
  <si>
    <t>2023-MSS-RES-00873</t>
  </si>
  <si>
    <t>GARAGE / Remove old asphalt shingles on existing roof / Replace underlay with titanium wrap / Install Rhino ice and water / Replace drip edge and flashing where needed / finish with Malarkey Smart Start and shingles / INSTALL PER IRC AND LISTING / 4:12 / VB / U</t>
  </si>
  <si>
    <t>DO IT RIGHT CONSTRUCTION INC</t>
  </si>
  <si>
    <t>4657 BORDEAUX BLVD</t>
  </si>
  <si>
    <t>2023-MSS-RES-00872</t>
  </si>
  <si>
    <t>SFR / Remove old asphalt shingles on existing roof / Replace underlay with titanium wrap / Install Rhino ice and water / Replace drip edge and flashing where needed / finish with Malarkey Smart Start and shingles / INSTALL PER IRC AND LISTING / 6:12 / VB / R3</t>
  </si>
  <si>
    <t>2023-MSS-RES-00167</t>
  </si>
  <si>
    <t>Garage / Remove existing metal roof and underlayment / Install new 2.5 in polyiso and 1/4" dens deck / Install new 60 mil tpo and edge metal / INSTALL PER IRC AND LISTING / 0.5:12 / VB / U</t>
  </si>
  <si>
    <t>R AND R ROOFING SPECIALTIES</t>
  </si>
  <si>
    <t>1527 S 04TH ST W</t>
  </si>
  <si>
    <t>2023-MSS-RES-00869</t>
  </si>
  <si>
    <t>SFR / Tear off existing roof / Inspect sheeting / Install ice and water on valleys and eaves / Install synthetic underlayment / Installing Malarkey NEX asphalt shingles / Disposal / INSTALL PER IRC AND LISTING / 4:12 /  VB / R3</t>
  </si>
  <si>
    <t>410 FAIRVIEW AVE</t>
  </si>
  <si>
    <t>2023-MSS-RES-00867</t>
  </si>
  <si>
    <t>SFR / Remove &amp; Replace 30# Felt, replace with 40-Year, Malarkey Shingle / Malarkey #1030 Synthetic underlayment / Malarkey Artic ice &amp; Water Shield / INSTALL PER IRC AND LISTING / 7:12 / VB / R3</t>
  </si>
  <si>
    <t>614 LONGSTAFF ST</t>
  </si>
  <si>
    <t>2023-MSS-RES-00866</t>
  </si>
  <si>
    <t>SFR / Remove &amp; Replace 30# Felt / replace with 40-Year / Malarkey Shingle / Malarkey #1030 Synthetic underlayment / Malarkey Artic ice &amp; Water Shield / INSTALL PER IRC AND LISTING /  3:12 / VB / R3 / OBSERVE LOW SLOPE REQUIREMENTS</t>
  </si>
  <si>
    <t>327 BURLINGTON AVE</t>
  </si>
  <si>
    <t>2023-MSS-RES-00864</t>
  </si>
  <si>
    <t>SFR / REMOVE EXISTING ROOF AND Replace entire roof system /  INSTALL MALARKEY VISTA SHINGLES AND RIDGE CAP / INSTALL MALARKEY ICE AND WATER SHIELD AND UNDERLAYMENT / 7:12 / VB / R3</t>
  </si>
  <si>
    <t>LOLO PEAK ROOFING LLC</t>
  </si>
  <si>
    <t>1106 MONROE ST</t>
  </si>
  <si>
    <t>2023-MSS-RES-00857</t>
  </si>
  <si>
    <t>2021 CODES/SFR/REROOF/Remove and proper disposal of roofing material/Provide and Apply ice and water membrane per code./Provide and Apply, synthetic underlayment in succeeding courses./Provide and Apply Architectural Shingle System./Provide and Apply ridge vent and hip/ridge shingle./Provide and apply all related accessories require to complete roofing scope of work./PER IRC &amp; LISTING/4:12/TWO STORY/VB/R-3</t>
  </si>
  <si>
    <t>2304 SPRING DR</t>
  </si>
  <si>
    <t>2022-MSS-RES-00881</t>
  </si>
  <si>
    <t>SFR / REMOVE EXISTING ROOFING / ICE AND WATER SHIELD / SYNTHETIC UNDERLAYMENT / SHINGLES / 6:12 / INSTALL PER IRC AND LISTING / VB / R3 / NO WORK BEING DONE ON FRONT PORCH</t>
  </si>
  <si>
    <t>828 S 06TH ST W</t>
  </si>
  <si>
    <t>2023-MSS-RES-00856</t>
  </si>
  <si>
    <t>2021 CODES/SFR/REROOF/Remove and proper disposal of roofing material./Provide and Apply ice and water membrane per code./Provide and Apply, synthetic underlayment in succeeding courses./Provide and Apply Architectural Shingle System./Provide and Apply ridge vent and hip/ridge shingle./Provide and apply all related accessories require to complete roofing scope of work./PER IRC &amp; LISTING/4:12/TWO STORY/VB/R-3</t>
  </si>
  <si>
    <t>6011 SUNVIEW DR</t>
  </si>
  <si>
    <t>2023-MSS-RES-00855</t>
  </si>
  <si>
    <t>2021 CODES/DUPLEX/REROOF/Remove and proper disposal of roofing material./Provide and Apply ice and water membrane per code./Provide and Apply, synthetic underlayment in succeeding courses./Provide and Apply Architectural Shingle System./Provide and Apply ridge vent and hip/ridge shingle./Provide and apply all related accessories require to complete roofing scope of work./PER IRC &amp; LISTING/4:12/SINGLE STORY/VB/R-2</t>
  </si>
  <si>
    <t>2423 55TH ST</t>
  </si>
  <si>
    <t>2023-MSS-RES-00854</t>
  </si>
  <si>
    <t>2017 S 14TH ST W</t>
  </si>
  <si>
    <t>2023-MSS-RES-00853</t>
  </si>
  <si>
    <t>2021 CODES/SFR/RESIDE/New lap siding and rigid insulation is being installed over the existing wood board siding and batt/VB/R-3</t>
  </si>
  <si>
    <t>207 IMPERIAL WAY</t>
  </si>
  <si>
    <t>2023-MSS-RES-00852</t>
  </si>
  <si>
    <t>SFR . Remove existing Shingles and Underlayment / Install ice/water and synthetic underlayment per code / Install asphalt shingles per code / INSTALL PER IRC AND LISTING / 7:12 / VB / R3</t>
  </si>
  <si>
    <t>6140 GRANT CREEK RD</t>
  </si>
  <si>
    <t>2023-MSS-RES-00850</t>
  </si>
  <si>
    <t>1107 HARRISON ST</t>
  </si>
  <si>
    <t>2023-MSS-RES-00849</t>
  </si>
  <si>
    <t>SFR / Remove &amp; Replace 30# Felt / replace with 30-Year, Malarkey Shingle /Malarkey #1030 Synthetic underlayment / Malarkey Artic ice &amp; Water Shield / INSTALL PER IRC AND LISTING / 7:12 / VB / R3</t>
  </si>
  <si>
    <t>2840 FLEET ST</t>
  </si>
  <si>
    <t>2023-MSS-RES-00847</t>
  </si>
  <si>
    <t>SFR / Remove and proper disposal of roofing material / Provide and Apply ice and water membrane per code / Provide and Apply, synthetic underlayment in succeeding courses.
Provide and Apply Architectural Shingle System.
Provide and Apply ridge vent and hip/ridge shingle / Provide and apply all related accessories require to complete roofing scope of work / INSTALL PER IRC AND LISTING / 10:12 / VB / R3</t>
  </si>
  <si>
    <t>823 39TH ST</t>
  </si>
  <si>
    <t>2023-MSS-RES-00843</t>
  </si>
  <si>
    <t>SR / Remove &amp; Replace 30# Felt / replace with 30-Year Malarkey Shingle / Malarkey #1030 Synthetic underlayment / Malarkey Artic ice &amp; Water Shield / INSTALL PER IRC AND LISTING / 6:12 /  VB / R3</t>
  </si>
  <si>
    <t>2625 ANTHONY LN</t>
  </si>
  <si>
    <t>2023-MSS-RES-00839</t>
  </si>
  <si>
    <t>SFR / Remove shingles / install new drip edge / ice and water one eaves / new starter course felt / new shingles OC Oakridge Estate grey new ridger vent and cap /  5:2 pitch / VB / R3</t>
  </si>
  <si>
    <t>2111 MARGARET ST</t>
  </si>
  <si>
    <t>2023-MSS-RES-00838</t>
  </si>
  <si>
    <t>SFR / Remove old roofing materials / clear decking of debris / Install 2 rows of weather watch on eaves / install tiger paw / Install timberline hdz shingles and GAF roofing system / INSTALL PER IRC AND LISTING / 4:12 / VB / R3</t>
  </si>
  <si>
    <t>2407 WOODLAND AVE</t>
  </si>
  <si>
    <t>2023-MSS-RES-00837</t>
  </si>
  <si>
    <t>SFR/ Remove old roofing materials / clear decking of debris / Install 2 rows of weather watch on eave /  install tiger paw / Install timberline hdz shingles and GAF roofing system / INSTALL PER IRC  AND LISTING / 4:12 / VB / R3</t>
  </si>
  <si>
    <t>2023-MSS-RES-00836</t>
  </si>
  <si>
    <t>SFR / Remove shingles install new drip edge ice and water on eaves / new starter course felt / new OC duration shingles / RIdge vent and ridge cap / INSTALL PER IRC AND LISTING / 4:12 &amp; 12:12 / VB / R3</t>
  </si>
  <si>
    <t>2112 DIXON AVE</t>
  </si>
  <si>
    <t>2023-MSS-RES-00835</t>
  </si>
  <si>
    <t>SFR / Remove &amp; Replace 30# Felt / replace with 40-Year Malarkey Shingle / Malarkey #1030 Synthetic underlayment / Malarkey Artic ice &amp; Water Shield / INSTALL PER IRC AND LISTING /  5:12 / VB / R3</t>
  </si>
  <si>
    <t>4695 MARK CT</t>
  </si>
  <si>
    <t>2023-MSS-RES-00816</t>
  </si>
  <si>
    <t>SFR / Take of old shingles / put new 30 year  malarkey highlanders / ice &amp; water per code / synthetic layment / INSTALL PER IRC AND LISTING / 4:12 / VB/ R3</t>
  </si>
  <si>
    <t>2315 DEARBORN AVE</t>
  </si>
  <si>
    <t>2023-MSS-RES-00815</t>
  </si>
  <si>
    <t>SFR / Take off old shingles / and put new 30 year malarkey / ice&amp;water per code / synthetic layment / INSTALL PER IRC AND LISTING / 6:12 / VB / R3</t>
  </si>
  <si>
    <t>2311 DEARBORN AVE</t>
  </si>
  <si>
    <t>2023-MSS-RES-00814</t>
  </si>
  <si>
    <t>SFR / Take off old shingles / put new 30 year malarkey highlanders / ice water shield per code / synthetic layment /  INSTALL PER IRC AND LISTING / 4:12 / VB / R3</t>
  </si>
  <si>
    <t>2307 DEARBORN AVE</t>
  </si>
  <si>
    <t>2023-MSS-RES-00812</t>
  </si>
  <si>
    <t>SFR / 6;12 / 1 Comp shingles / 2 stories / SF Residential Reroof / R&amp;R / install synthetic underlayment / install 50-year shingles / ice and water shield / CRV / INSTALL PER IRC AND LISTING / VB / R3</t>
  </si>
  <si>
    <t>6021 HOBSON LN</t>
  </si>
  <si>
    <t>2023-MSS-RES-00810</t>
  </si>
  <si>
    <t>SFR / Remove existing shingles and underlayment / Install ice/water and synthetic underlayment per code / Install asphalt shingles per code / INSTALL PER IRC AND LISTING / 12:12 / VB / R3</t>
  </si>
  <si>
    <t>531 N 03RD ST W</t>
  </si>
  <si>
    <t>2023-MSS-RES-00809</t>
  </si>
  <si>
    <t>SFR / Over one layer of existing roofing / install our shield fan fold half inch insulation barrier board / install 60 mil TPO membrane Roofing with termination bar perimeters / INSTALL PER IRC AND LISTING / OBSERVE LOW SLOPE REQUIREMENTS / 1:12 / VB / R3</t>
  </si>
  <si>
    <t>1705 JOHNSON ST</t>
  </si>
  <si>
    <t>2023-MSS-RES-00806</t>
  </si>
  <si>
    <t>SFR / 4;12 / 1 3-tab shingles / 2 / SF Residential Reroof / R&amp;R / Install Synthetic Underlayment / Install 50-year shingles / ice &amp; water shield / CRV / INSTALL PER IRC AND LISTING / VB / R3</t>
  </si>
  <si>
    <t>802 CONTINENTAL WAY</t>
  </si>
  <si>
    <t>2023-MSS-RES-00805</t>
  </si>
  <si>
    <t>SFR / 5;12 / 1 3-tab shingles / 1 story / SF Residential Reroof / R&amp;R / Install Synthetic Underlayment / install 50-year shingles / ice &amp; water shield / CRV / INSTALL PER IRC AND LISTING / VB / R3</t>
  </si>
  <si>
    <t>109 PARKER CT</t>
  </si>
  <si>
    <t>2023-MSS-RES-00804</t>
  </si>
  <si>
    <t>SFR / 3;12 4;12 / 1 layer of comp shingles / 1 story / SF Residential Reroof / R&amp;R / Install synthetic underlayment / install 50-year shingles / ice and water shield / CRV / INSTALL PER IRC AND LISTING / VB / R3 / OBSERVE LOW SLOPE REQUIREMENTS
Lap underlayment 19 inches for asphalt shingle application on roofs with slopes less than 4:12.</t>
  </si>
  <si>
    <t>2101 S 07TH ST W</t>
  </si>
  <si>
    <t>2023-MSS-RES-00793</t>
  </si>
  <si>
    <t>SFR / Removing old roof and and replacing with synthetic paper, ice and water and agricultural shingles and metal on front porch / 8:12 / INSTALL PER IRC AND LISTING / VB/R-3</t>
  </si>
  <si>
    <t>535 ADAMS ST</t>
  </si>
  <si>
    <t>2023-MSS-RES-00792</t>
  </si>
  <si>
    <t>SFR / Tear Off/Replace Old Asphalt Roof With New Malarkey Roofing Products / REPLACE ICE AND WATER SHIELD / SYNTHETIC UNDERALYMENT / 4:12 /  INSTALL PER IRC AND LISTING / VB/R-3</t>
  </si>
  <si>
    <t>220 KENSINGTON AVE</t>
  </si>
  <si>
    <t>2023-MSS-RES-00781</t>
  </si>
  <si>
    <t>SFR / Remove &amp; Replace 30# Felt, replace with 40-Year, Malarkey Shingle.
Malarkey #1030 Synthetic underlayment, Malarkey Artic ice &amp; Water Shield / 3:12 OBSERVE LOW SLOPE REQUIREMENTS / INSTALL PER IRC &amp; LISTING / VB/R-3
Lap underlayment 19 inches for asphalt shingle application on roofs with slopes less than 4:12.</t>
  </si>
  <si>
    <t>801 CATLIN ST</t>
  </si>
  <si>
    <t>2023-MSS-RES-00760</t>
  </si>
  <si>
    <t>SFR / Remove shingles / install new drip edge / ice and water on eaves / new starter course felt / new owens corning shingles  / ridge vent and ridge cap / Excluding flat roof / INSTALL PER IRC AND LISTING / 8:12 / VB/ R3</t>
  </si>
  <si>
    <t>7775 PARKWOOD DR</t>
  </si>
  <si>
    <t>2023-MSS-RES-00759</t>
  </si>
  <si>
    <t>SFR / Remove shingles / install new ice and water on eaves  / new starter course felt  / new OC Flex shingles estate grey ridge vent and ridge cap / INSTALL PER IRC AND LISINTS / 6:12 &amp; 8:12 / VB / R3</t>
  </si>
  <si>
    <t>2250 GREENOUGH CT</t>
  </si>
  <si>
    <t>2023-MSS-RES-00755</t>
  </si>
  <si>
    <t>SFR / Take of old shingles / put new malarkey vista /  ice water per code / synthetic layment / INSTALL PER IRC AND LISTING / 4:12 / VB/ R3</t>
  </si>
  <si>
    <t>425 KING ST</t>
  </si>
  <si>
    <t>2023-MSS-RES-00559</t>
  </si>
  <si>
    <t>BUILT WELL CONSTRUCTION</t>
  </si>
  <si>
    <t>5504 HORN RD</t>
  </si>
  <si>
    <t>2023-MSS-RES-00109</t>
  </si>
  <si>
    <t>3GEN BUILDERS LLC</t>
  </si>
  <si>
    <t>4368 HARRISON SCOTT DR</t>
  </si>
  <si>
    <t>2022-MSS-RES-00629</t>
  </si>
  <si>
    <t>NSFR / ATT GAR / VB / R-3/U</t>
  </si>
  <si>
    <t>FREEDOM BUILDERS INC</t>
  </si>
  <si>
    <t>7024 GUINEVERE DR</t>
  </si>
  <si>
    <t>2023-MSS-RES-00256</t>
  </si>
  <si>
    <t>PARMITER AND SONS CONSTRUCTION</t>
  </si>
  <si>
    <t>2408 BURLINGTON AVE</t>
  </si>
  <si>
    <t>2023-MSS-RES-00565</t>
  </si>
  <si>
    <t>7031 MAX DR</t>
  </si>
  <si>
    <t>2023-MSS-RES-00712</t>
  </si>
  <si>
    <t>2021 CODES/NSFR//VB/R-3</t>
  </si>
  <si>
    <t>1032 STODDARD ST</t>
  </si>
  <si>
    <t>2023-MSS-RES-00184</t>
  </si>
  <si>
    <t>2021 CODES/NEW TOWNHOME/ATT GARAGE/VB/R-3</t>
  </si>
  <si>
    <t>CROSSCUT CARPENTRY LLC</t>
  </si>
  <si>
    <t>934 STODDARD ST</t>
  </si>
  <si>
    <t>2023-MSS-RES-00328</t>
  </si>
  <si>
    <t>2021 CODES/NEW DET SHED-CARPORT/Replace existing carriage house with shed and driveway</t>
  </si>
  <si>
    <t>235 S 04TH ST W</t>
  </si>
  <si>
    <t>2023-MSS-COM-00198</t>
  </si>
  <si>
    <t>2021 CODES/NORTHVIEW COMMERCIAL/NEW COM BLDG/VB/B/F-1</t>
  </si>
  <si>
    <t>HONE ARCHITECTS AND BUILDERS</t>
  </si>
  <si>
    <t>520 S GRANT ST   STE 201</t>
  </si>
  <si>
    <t>520 S GRANT ST   SHELL</t>
  </si>
  <si>
    <t>520 S GRANT ST  STE 202</t>
  </si>
  <si>
    <t>2023-MSS-COM-00058.01</t>
  </si>
  <si>
    <t>8/30/23 STRUCTURAL UPDATES TO FLOOR ELEVATIONS</t>
  </si>
  <si>
    <t>2023-MSS-COM-00051.01</t>
  </si>
  <si>
    <t>9/25/23 REVISION FOR PALLET RACKING</t>
  </si>
  <si>
    <t>2022-MSS-RES-00814.01</t>
  </si>
  <si>
    <t>8/25/23 REVISION TO ADD AN ATTACHED GARAGE</t>
  </si>
  <si>
    <t>2022-MSS-COM-00105.01</t>
  </si>
  <si>
    <t>9/27/23 REVISION</t>
  </si>
  <si>
    <t>625 UNIVERSITY AVE</t>
  </si>
  <si>
    <t>2021-MSS-COM-00364.01</t>
  </si>
  <si>
    <t>10/4/23 REVISION FOR ADDITIONAL OFFICE SPACE</t>
  </si>
  <si>
    <t>HOBBY LOBBY STORESINC</t>
  </si>
  <si>
    <t>2901 BROOKS ST - HOBBY LOBBY</t>
  </si>
  <si>
    <t>2020-MSS-RES-00896.01</t>
  </si>
  <si>
    <t>8/8/23 REVISION TO REDUCE SIZE OF SFR</t>
  </si>
  <si>
    <t>778628.1</t>
  </si>
  <si>
    <t>8190 RANCH CLUB RD</t>
  </si>
  <si>
    <r>
      <rPr>
        <b/>
        <sz val="10"/>
        <rFont val="Arial"/>
        <family val="2"/>
      </rPr>
      <t>Construction Contractor Renewal</t>
    </r>
  </si>
  <si>
    <r>
      <rPr>
        <b/>
        <sz val="10"/>
        <rFont val="Arial"/>
        <family val="2"/>
      </rPr>
      <t>Construction Contractor Renewal Total</t>
    </r>
  </si>
  <si>
    <r>
      <rPr>
        <b/>
        <sz val="10"/>
        <rFont val="Arial"/>
        <family val="2"/>
      </rPr>
      <t>Licenses/Registration/Tourist Home/Renewal</t>
    </r>
  </si>
  <si>
    <r>
      <rPr>
        <b/>
        <sz val="10"/>
        <rFont val="Arial"/>
        <family val="2"/>
      </rPr>
      <t>Licenses/Registration/Tourist Home/Renewal Total</t>
    </r>
  </si>
  <si>
    <r>
      <rPr>
        <sz val="10"/>
        <rFont val="Arial"/>
        <family val="2"/>
      </rPr>
      <t>1000.000.341069.00</t>
    </r>
  </si>
  <si>
    <r>
      <rPr>
        <sz val="10"/>
        <rFont val="Arial"/>
        <family val="2"/>
      </rPr>
      <t>Rezoning Fees</t>
    </r>
  </si>
  <si>
    <r>
      <rPr>
        <sz val="10"/>
        <rFont val="Arial"/>
        <family val="2"/>
      </rPr>
      <t>1000.000.343360.00</t>
    </r>
  </si>
  <si>
    <r>
      <rPr>
        <sz val="10"/>
        <rFont val="Arial"/>
        <family val="2"/>
      </rPr>
      <t>2394.000.341091.00</t>
    </r>
  </si>
  <si>
    <r>
      <rPr>
        <sz val="10"/>
        <rFont val="Arial"/>
        <family val="2"/>
      </rPr>
      <t>Building Miscellaneous Fees</t>
    </r>
  </si>
  <si>
    <r>
      <rPr>
        <b/>
        <sz val="10"/>
        <rFont val="Arial"/>
        <family val="2"/>
      </rPr>
      <t>Code Compliance Violation</t>
    </r>
  </si>
  <si>
    <r>
      <rPr>
        <b/>
        <sz val="10"/>
        <rFont val="Arial"/>
        <family val="2"/>
      </rPr>
      <t>Code Compliance Violation Total</t>
    </r>
  </si>
  <si>
    <r>
      <rPr>
        <b/>
        <sz val="10"/>
        <rFont val="Arial"/>
        <family val="2"/>
      </rPr>
      <t>Engineering/Utility Excavation/Storm Sewer Service/NA</t>
    </r>
  </si>
  <si>
    <r>
      <rPr>
        <b/>
        <sz val="10"/>
        <rFont val="Arial"/>
        <family val="2"/>
      </rPr>
      <t>Engineering/Utility Excavation/Storm Sewer Service/NA Total</t>
    </r>
  </si>
  <si>
    <r>
      <rPr>
        <b/>
        <sz val="10"/>
        <rFont val="Arial"/>
        <family val="2"/>
      </rPr>
      <t>Planning/Rezoning/NA/NA</t>
    </r>
  </si>
  <si>
    <r>
      <rPr>
        <b/>
        <sz val="10"/>
        <rFont val="Arial"/>
        <family val="2"/>
      </rPr>
      <t>Planning/Rezoning/NA/NA Total</t>
    </r>
  </si>
  <si>
    <t>Engineering/Utility Excavation/Storm Sewer Service/NA</t>
  </si>
  <si>
    <t>2023-MSS-COM-00262</t>
  </si>
  <si>
    <t>2021 CODES/FIRST PRESBYTERIAN CHURCH/THE PROJECT INCLUDES THE CONVERSION OF A STORAGE CLOSET TO A RESTROOM IN THE (E) FELLOWSHIP HALL AND A BRIDGE CONNECTION BETWEEN THE (E) FELLOWSHIP HALL AND (E) SANCTUARY, WITH ASSOCIATED SITE WORK./VB/A-3</t>
  </si>
  <si>
    <t>235 S 05TH ST W</t>
  </si>
  <si>
    <t>2023-MSS-COM-00288</t>
  </si>
  <si>
    <t>2021 CODES/COM BLDG/Facade renovation of 130 N. Higgins Ave. Not the entire building/VB/B **NO WORK ALLOWED IN ROW UNTIL MDT PERMIT IS COMPLETE**</t>
  </si>
  <si>
    <t>130 N HIGGINS AVE</t>
  </si>
  <si>
    <t>2023-MSS-COM-00250</t>
  </si>
  <si>
    <t>2021 CODES/CMC CARDIOLOGY ADDITION/IIB/I-2</t>
  </si>
  <si>
    <t>2827 FORT MISSOULA RD</t>
  </si>
  <si>
    <t>2023-MSS-COM-00283</t>
  </si>
  <si>
    <t>2021 CODES/MISSOULA COUNTY OFFICE TRAILER/New foundation, skirting and ramp for existing office trailer/VB/B</t>
  </si>
  <si>
    <t>STRUCTURE WEST</t>
  </si>
  <si>
    <t>1975 W BROADWAY</t>
  </si>
  <si>
    <t>2023-MSS-COM-00252</t>
  </si>
  <si>
    <t>2021 CODES/COM BLDG/remove current deck, stairs, and roof over current deck./Re-seal roof with flashing and gutter./build new 25 ft wide by 10 ft deck out 2nd from building in rear of business/
new AGS STAINLESS RAINIER RAILING SYSTEM FOR DECK
TREX decking./VB/B</t>
  </si>
  <si>
    <t>MILLENNIAL BUILDINGS LLC</t>
  </si>
  <si>
    <t>249 W FRONT ST</t>
  </si>
  <si>
    <t>2023-MSS-COM-00303</t>
  </si>
  <si>
    <t>2021 CODES/DO IT BEST HARDWARE/NEW SHELL/ SHELL ONLY/VB/M
They are taking over a portion of the building that is not being used, and has no storefront entrance currently.
They will be adding an entrance / storefront to the space, and ADA bathrooms</t>
  </si>
  <si>
    <t>TOLLEFSON CONSTRUCTION</t>
  </si>
  <si>
    <t>3033 PAXSON ST</t>
  </si>
  <si>
    <t>2023-MSS-COM-00302</t>
  </si>
  <si>
    <t>2021 CODES/SUITE A2/NEW TI/VA/B
Tenant improvements, commercial remodel. Suite A is being divided into 2 parts (A1 and A2). This permit is for suite A2, the western side of Suite A.</t>
  </si>
  <si>
    <t>812 TOOLE AVE  STE G</t>
  </si>
  <si>
    <t>2023-MSS-COM-00301</t>
  </si>
  <si>
    <t>2021 CODES/HYPE HOUSE SUITE A1/NEW TI/VA/B
Tenant improvements, commercial remodel. Suite A is being divided into 2 parts (A1 and A2). This permit is for suite A1, the eastern side of Suite A.</t>
  </si>
  <si>
    <t>812 TOOLE AVE  STE H</t>
  </si>
  <si>
    <t>2023-MSS-COM-00335</t>
  </si>
  <si>
    <t>SFR / Remove existing shingles and underlayment / Install ice/water and synthetic underlayment per code / Install asphalt shingles per code / INSTALL PER IRC AND LISTING / 5:12 / VB / B</t>
  </si>
  <si>
    <t>1325 W BROADWAY</t>
  </si>
  <si>
    <t>2023-MSS-COM-00328</t>
  </si>
  <si>
    <t>COM / 1. Install insulation in gutter troughs         
 2. Install wood sheathing over walls         
 3. Make existing scuppers bigger         
 4. Install EPS in existing metal roof panels         
 5. Install 1/2" protection insulation          
 6. Install EPS crickets at scuppers for proper drainage         
 7. Install 60 mil TPO by mechanically attaching          
 8. New flashings for units, pipes, and vents         
 9. New 24 gauge Prefinished Parapet Coping (color selected by owner) / INSTALL PER IRC AND LISTING / OBSERVE LOW SLOPE REQUIREMENTS / 1:12 /  VB / B</t>
  </si>
  <si>
    <t>2825 SANTA FE CT</t>
  </si>
  <si>
    <t>2023-MSS-COM-00331</t>
  </si>
  <si>
    <t>COM / Remove existing roofing material / install two layers 3" PolyIso / install one layer of 2.6" PolyIso / 1/4" densdeck / 60 mil tpo membrane / remove debris/ INSTALL PER IRC AND LISTING / OBSERVE LOW SLOPE REQUIREMENTS / 0:12 / VB / B</t>
  </si>
  <si>
    <t>2023-MSS-RES-00842</t>
  </si>
  <si>
    <t>2021 CODES/KAPPA KAPPA GAMMA/Reframe North porch and install new railing/VB/R-2</t>
  </si>
  <si>
    <t>1005 GERALD AVE</t>
  </si>
  <si>
    <t>2023-MSS-RES-00808</t>
  </si>
  <si>
    <t>2021 CODES/SFR/demo part of existing deck. rebuild deck with tree decking. on the 1st floor/VB/R-3</t>
  </si>
  <si>
    <t>FLAWLESS CONSTRUCTION</t>
  </si>
  <si>
    <t>1410 PRAIRIE WAY</t>
  </si>
  <si>
    <t>2023-MSS-RES-00644</t>
  </si>
  <si>
    <t>2021 CODES/SFR/add 576 SQFT onto existing home with garage underneath / remodel / addition/VB/R-3</t>
  </si>
  <si>
    <t>301 NORTHVIEW DR</t>
  </si>
  <si>
    <t>2023-MSS-RES-00734</t>
  </si>
  <si>
    <t>2021 CODES/SFR/Remodel existing single family home. Replace siding, windows. Remodel Roof, add exterior deck, relocate interior stairs./VB/R-3</t>
  </si>
  <si>
    <t>104 ELMHURST CT</t>
  </si>
  <si>
    <t>2023-MSS-RES-00762</t>
  </si>
  <si>
    <t>2021 CODES/SFR/Converting an existing ground level storage space into a garage and provisions for a future residential lift. Lift and associated upper level work will be under separate permit (work is shown information only)./VB/R-3</t>
  </si>
  <si>
    <t>347 S 03RD ST W</t>
  </si>
  <si>
    <t>2023-MSS-RES-00363</t>
  </si>
  <si>
    <t>2021 CODES/SFR/BEDROOM &amp; BATHROOM ADDITION/VB/R-3</t>
  </si>
  <si>
    <t>DALTON CONSTRUCTION</t>
  </si>
  <si>
    <t>1312 PHILIPS ST</t>
  </si>
  <si>
    <t>2023-MSS-RES-00491</t>
  </si>
  <si>
    <t>2021 CODES/SFR/ ADDITION/Add bedroom to side of house, add mud room, move washer and dryer/VB/R-3</t>
  </si>
  <si>
    <t>326 BENTON AVE</t>
  </si>
  <si>
    <t>2023-MSS-RES-00818</t>
  </si>
  <si>
    <t>2021 CODES/SFR/New covered porch/VB/R-3</t>
  </si>
  <si>
    <t>SEAMANS HOME IMPROVEMENT</t>
  </si>
  <si>
    <t>523 DEARBORN AVE</t>
  </si>
  <si>
    <t>2023-MSS-RES-00930</t>
  </si>
  <si>
    <t>2021 CODES/SFR/Structural upgrades to support solar/VB/R-3</t>
  </si>
  <si>
    <t>1525 S 08TH ST W</t>
  </si>
  <si>
    <t>2023-MSS-RES-00917</t>
  </si>
  <si>
    <t>SFR / For Retrofit of roof as required by Engineer letter for solar installation</t>
  </si>
  <si>
    <t>201 SOUTH AVE W</t>
  </si>
  <si>
    <t>2023-MSS-RES-00916</t>
  </si>
  <si>
    <t>2021 CODES/SFR/main floor guest bath remodel - replace existing tub &amp; surround for new shower &amp; surround - no layout changes. licensed plumber to replace fixtures in wet area only. wet area on ext wall - will check for proper insulation &amp; v. barrier prior to new acrylic panels installed./VB/R-3</t>
  </si>
  <si>
    <t>3533 LINCOLN HILLS POINT</t>
  </si>
  <si>
    <t>2023-MSS-RES-00779</t>
  </si>
  <si>
    <t>SFR / Remove existing roofing to bare decking, install new edge metal, install new underlayment including ice &amp; water membrane on all eaves and valleys, install new limited lifetime architectural shingles, install new pipe boots, install new ridge vent and cap. / INSTALL PER IRC &amp; LISTING / 6:12 / VB/R-3</t>
  </si>
  <si>
    <t>10 SEPTEMBER DR</t>
  </si>
  <si>
    <t>2023-MSS-RES-00939</t>
  </si>
  <si>
    <t>SFR / Tear off existing roof Asphalt shingles / Install ice and water on eaves and in valleys / Install synthetic underlayment / Install Malarkey Shingles / Disposal / INSTALL PER IRC AND LISTING / 5:12 / VB / R3</t>
  </si>
  <si>
    <t>5245 CATTLE DR</t>
  </si>
  <si>
    <t>2023-MSS-RES-00921</t>
  </si>
  <si>
    <t>SFR / to remove old roofing / to install ice and water shield / to install GAF Tigerpaw underlayment / to install GAF Timberline HDz architectural shingles / INSTALL PER IRC AND LISTING / 4:12 / VB / R3</t>
  </si>
  <si>
    <t>2457 MCINTOSH LP</t>
  </si>
  <si>
    <t>2023-MSS-RES-00919</t>
  </si>
  <si>
    <t>SFR / Remove &amp; Replace 30# Felt / replace with 30-Year, Malarkey Shingle / 
Malarkey #1030 Synthetic underlayment /  Malarkey Artic ice &amp; Water Shield /  INSTALL PER IRC AND LISTING / 6:12 / VB / R3</t>
  </si>
  <si>
    <t>635 GERALD AVE</t>
  </si>
  <si>
    <t>2023-MSS-RES-00912</t>
  </si>
  <si>
    <t>SFR / Tear Off Old Roof/Replace With New / Install underlayment / Install Malarkey Arctic Seal Ice Guard / Install Malarkey Highlander Nex Shingles  Roofing Products / INSTALL PER IRC AND LISTING /  4:12 / VB/ R3</t>
  </si>
  <si>
    <t>1775 ARLINGTON ST</t>
  </si>
  <si>
    <t>2023-MSS-RES-00911</t>
  </si>
  <si>
    <t>SFR / Remove and proper disposal of roofing material / Provide and Apply ice and water membrane per code / Provide and Apply, synthetic underlayment in succeeding courses.
Provide and Apply Architectural Shingle System.
Provide and Apply ridge vent and hip/ridge shingle / Provide and apply all related accessories require to complete roofing scope of work / INSTALL PER IRC AND LISTING / 8:12 / VB / R3</t>
  </si>
  <si>
    <t>2636 RODERICK WAY</t>
  </si>
  <si>
    <t>2023-MSS-RES-00899</t>
  </si>
  <si>
    <t>SFR / Supply and install ABC Seamless steel siding to cover stucco area of home only. Build out all stucco to accommodate new siding. Steel siding to gable end on front of home.</t>
  </si>
  <si>
    <t>346 NORTH AVE W</t>
  </si>
  <si>
    <t>2023-MSS-RES-00898</t>
  </si>
  <si>
    <t>SFR / Remove existing shingles and replace with ice and water shield / synthetic underlayment and new Timberline HDZ Shingles / INSTALL PER IRC AND LISTING / 10:12 / VB / R3</t>
  </si>
  <si>
    <t>1602 SCHILLING ST</t>
  </si>
  <si>
    <t>2023-MSS-RES-00897</t>
  </si>
  <si>
    <t>SFR / Remove &amp; Replace 30# Felt / replace with 30-Year, Malarkey Shingle / Malarkey #1030 Synthetic underlayment / Malarkey Artic ice &amp; Water Shield / INSTALL PER IRC AND LISING / 5:12 / VB / R3</t>
  </si>
  <si>
    <t>1916 MISSOULA AVE</t>
  </si>
  <si>
    <t>2023-MSS-RES-00893</t>
  </si>
  <si>
    <t>SFR . Remove and proper disposal of roofing material / Provide and Apply ice and water membrane per code / Provide and Apply, synthetic underlayment in succeeding courses / Provide and Apply Architectural Shingle System / Provide and Apply ridge vent and hip/ridge shingle / Provide and apply all related accessories require to complete roofing scope of work / INSTALL PER IRC AND LISTING / 6:12 / VB / R3</t>
  </si>
  <si>
    <t>717 SPANISH PEAKS DR</t>
  </si>
  <si>
    <t>2023-MSS-RES-00892</t>
  </si>
  <si>
    <t>SFR/ removal of old shingles / ICE AND WATER SHIELD / SYNTHETIC UNDERLAYMENT / 3 tab shingles / 6:12 / INSTALL PER IRC AND LISTING / VB / R-3</t>
  </si>
  <si>
    <t>1130 WORDEN AVE</t>
  </si>
  <si>
    <t>2023-MSS-RES-00891</t>
  </si>
  <si>
    <t>SFR / to remove old roofing / to install ice &amp; water shield / to install GAF Tigerpaw underlayment / to install new GAF Timberline HDz architectural shingles / INSTALL PER IRC AND LISTING / 12:12 / VB / R3</t>
  </si>
  <si>
    <t>515 N 02ND ST W</t>
  </si>
  <si>
    <t>2023-MSS-RES-00885</t>
  </si>
  <si>
    <t>2332 MOUNT AVE</t>
  </si>
  <si>
    <t>2023-MSS-RES-00884</t>
  </si>
  <si>
    <t>SFR / Remove old shingles and replace with ice and water shield / synthetic underlayment / Malakrkey Shingles / INSTALL PER IRC AND LISTING / 12:12 / VB / R3</t>
  </si>
  <si>
    <t>824 MARSHALL ST</t>
  </si>
  <si>
    <t>2023-MSS-RES-00882</t>
  </si>
  <si>
    <t>SFR / Re-roofing 27 squares shingles only / removing existing roofing/ install synthetic underlayment / install Ice &amp; Water Shield / Install GAF HDZ / INSTALL PER IRC AND LISTING / 8:12 / VB / R3</t>
  </si>
  <si>
    <t>5242 FILLY LN</t>
  </si>
  <si>
    <t>2023-MSS-RES-00878</t>
  </si>
  <si>
    <t>SFR / remove existing asphalt shingles / Install proper ice and water shield to all eaves and valleys with synthetic under laminate to remaining roof area to fulfil requirements for city of Missoula.  install new Malarkey Vista AR asphalt shingles to roof.  Install proper ridge vent to all ridges with cap on hips and ridges / INSTALL PER IRC AND LISTING / 4:12 / VB / R3</t>
  </si>
  <si>
    <t>BOYCE ROOFING AND CONSTRUCTION LLC</t>
  </si>
  <si>
    <t>1317 KHANABAD WAY</t>
  </si>
  <si>
    <t>2023-MSS-RES-00481</t>
  </si>
  <si>
    <t>SCHULZ CONSTRUCTION</t>
  </si>
  <si>
    <t>515 CHESTNUT ST</t>
  </si>
  <si>
    <t>2023-MSS-RES-00784</t>
  </si>
  <si>
    <t>4458 HARRISON SCOTT DR</t>
  </si>
  <si>
    <t>2023-MSS-RES-00623</t>
  </si>
  <si>
    <t>2732 PANIOLO PL</t>
  </si>
  <si>
    <t>2023-MSS-RES-00580</t>
  </si>
  <si>
    <t>TWITE BROTHERS CONSTRUCTION LLC</t>
  </si>
  <si>
    <t>4352 HARRISON SCOTT DR</t>
  </si>
  <si>
    <t>2023-MSS-RES-00107</t>
  </si>
  <si>
    <t>5395-B REMINGTON DR</t>
  </si>
  <si>
    <r>
      <rPr>
        <sz val="10"/>
        <color rgb="FF000000"/>
        <rFont val="Arial"/>
        <family val="2"/>
      </rPr>
      <t xml:space="preserve">SFR-ATT
</t>
    </r>
  </si>
  <si>
    <t>2023-MSS-RES-00108</t>
  </si>
  <si>
    <t>5395-A REMINGTON DR</t>
  </si>
  <si>
    <t>2023-MSS-RES-00817</t>
  </si>
  <si>
    <t>2021 CODES/RESIDENTIAL/GROUND MOUNT SOLAR SYSTEM//VB/U</t>
  </si>
  <si>
    <t>SBS SOLAR INC</t>
  </si>
  <si>
    <t>5 GREENBRIER DR</t>
  </si>
  <si>
    <t>2023-MSS-RES-00532</t>
  </si>
  <si>
    <t>2021 CODES/NEW DET GARAGE-ACCESSORY BLDG/VB/U</t>
  </si>
  <si>
    <t>509 HILL ST</t>
  </si>
  <si>
    <t>2023-MSS-RES-00540.01</t>
  </si>
  <si>
    <t>10/17/23 REVISION TO CHANGE FOUNDATION AND OTHER MINOR CHANGES</t>
  </si>
  <si>
    <t>2023-MSS-RES-00111.01</t>
  </si>
  <si>
    <t>11/9/23 REVISION</t>
  </si>
  <si>
    <t>BROME DESIGN BUILD LLC</t>
  </si>
  <si>
    <t>820 S 06TH ST W</t>
  </si>
  <si>
    <t>2023-MSS-COM-00058.02</t>
  </si>
  <si>
    <t>10/6/23 REVISION FOR PROTOYPICAL UPDATES</t>
  </si>
  <si>
    <t>2022-MSS-RES-00253.01</t>
  </si>
  <si>
    <t>9/25/23 REVISION TO CHANGE THE HOUSE ON THE LOT</t>
  </si>
  <si>
    <t>-21080.61</t>
  </si>
  <si>
    <t>414950.55</t>
  </si>
  <si>
    <t>5518 HORN RD</t>
  </si>
  <si>
    <t>2022-MSS-COM-00194.01</t>
  </si>
  <si>
    <t>10/16/23 REVISION FOR DORMER ADDITION TO LOFT</t>
  </si>
  <si>
    <t>808 ASH ST</t>
  </si>
  <si>
    <t>2019-MSS-COM-00362.01</t>
  </si>
  <si>
    <t>6/12/23 REVISION</t>
  </si>
  <si>
    <t>WHY NOT LLC</t>
  </si>
  <si>
    <t>5980 GREG'S WAY</t>
  </si>
  <si>
    <t>count</t>
  </si>
  <si>
    <t>SFR DET</t>
  </si>
  <si>
    <t>SFR ATT</t>
  </si>
  <si>
    <r>
      <rPr>
        <b/>
        <sz val="10"/>
        <rFont val="Arial"/>
        <family val="2"/>
      </rPr>
      <t>Sign Permits</t>
    </r>
  </si>
  <si>
    <r>
      <rPr>
        <b/>
        <sz val="10"/>
        <rFont val="Arial"/>
        <family val="2"/>
      </rPr>
      <t>Sign Permits Total</t>
    </r>
  </si>
  <si>
    <t>ACA Fees</t>
  </si>
  <si>
    <r>
      <rPr>
        <sz val="10"/>
        <rFont val="Arial"/>
        <family val="2"/>
      </rPr>
      <t>1000.000.341090.00</t>
    </r>
  </si>
  <si>
    <r>
      <rPr>
        <sz val="10"/>
        <rFont val="Arial"/>
        <family val="2"/>
      </rPr>
      <t>5325.000.362000.00</t>
    </r>
  </si>
  <si>
    <t>In House Fees</t>
  </si>
  <si>
    <t>2023-MSS-RES-00481.01</t>
  </si>
  <si>
    <t>11/22/23 REVISION TO MOVE HOUSE NORTH 6'</t>
  </si>
  <si>
    <t>2023-MSS-RES-00038.02</t>
  </si>
  <si>
    <t>10/31/23 REVISION TO REDUCE THE SCALE OF THE PROJECT</t>
  </si>
  <si>
    <t>TRADEWORKS CONSTRUCTION LLC</t>
  </si>
  <si>
    <t>803 WHITAKER DR</t>
  </si>
  <si>
    <t>2023-MSS-COM-00303.01</t>
  </si>
  <si>
    <t>12/4/23 PLUMBING REVISION</t>
  </si>
  <si>
    <t>2023-MSS-COM-00058.03</t>
  </si>
  <si>
    <t>11/1/23 - REVISION FOR ARCH, STRUCT, INTERIOR, TUB/SHOWER CLARIFICATIONS/CHANGE TRASH ENCLOSURE LOCATION</t>
  </si>
  <si>
    <t>2023-MSS-COM-00036</t>
  </si>
  <si>
    <t>PRESCRIBED BURN/change of use/VB/M</t>
  </si>
  <si>
    <t>1919 S 03RD ST W</t>
  </si>
  <si>
    <t>2023-MSS-COM-00333</t>
  </si>
  <si>
    <t>2021 CODES/COMPASS BARBER SHOP/Change of Use from Mercantile to Business/VB/B
No building envelope modifications
No tenant separation modifications
No structural modifications
Electrical to be design-build by contractor</t>
  </si>
  <si>
    <t>MOUNTAIN PEAK BUILDERS</t>
  </si>
  <si>
    <t>742 S HIGGINS AVE</t>
  </si>
  <si>
    <t>2023-MSS-COM-00336</t>
  </si>
  <si>
    <t>2021 CODES / LUCID / DISPENSARY / CHANGE OF USE LETTER B OCCUPANCY TO M OCCUPANCY / VB / M</t>
  </si>
  <si>
    <t>1001 N RUSSELL ST  STE A</t>
  </si>
  <si>
    <t>2023-MSS-COM-00292</t>
  </si>
  <si>
    <t>2021 CODES/4-PLEX/REPLACE EXT STAIRS/VB/R-2</t>
  </si>
  <si>
    <t>DWIGHT THOMAS CARPENTRY</t>
  </si>
  <si>
    <t>425 CROSBY ST</t>
  </si>
  <si>
    <t>2023-MSS-COM-00323</t>
  </si>
  <si>
    <t>2021 CODES/ST PATRICK HOUSE/Bathroom and hallway remodel per attached plans/VB/B</t>
  </si>
  <si>
    <t>501 W ALDER ST</t>
  </si>
  <si>
    <t>2023-MSS-COM-00327</t>
  </si>
  <si>
    <t>2021 CODES/WE D/Adding walls and a small section of ceiling/</t>
  </si>
  <si>
    <t>WE DO THAT</t>
  </si>
  <si>
    <t>2502 MURPHY ST</t>
  </si>
  <si>
    <t>2023-MSS-COM-00220</t>
  </si>
  <si>
    <t>2021 CODES/MARYS MOUNTAIN COOKIES/NEW TI/VB/A-3</t>
  </si>
  <si>
    <t>WESTERN INTERSTATE INC</t>
  </si>
  <si>
    <t>2901 BROOKS ST - MALL STORES</t>
  </si>
  <si>
    <t>2023-MSS-COM-00321</t>
  </si>
  <si>
    <t>2021 CODES/HEALTHSPAN FITNESS AND NUTRITION/NEW TI/CHANGE OF USE/VB/B</t>
  </si>
  <si>
    <t>2825 C5 STOCKYARD RD</t>
  </si>
  <si>
    <t>2023-MSS-COM-00295</t>
  </si>
  <si>
    <t>COM / CENTER SECTION ONLY. Existing Metal Roof / Install new EPS flute filler / install new cover board / install new 60-mil TPO / INSTALL PER IRC AND LISTING / OBSERVE LOW SLOPE REQUIREMENTS / .5:12 / VB / U</t>
  </si>
  <si>
    <t>1025 BURLINGTON AVE</t>
  </si>
  <si>
    <t>2023-MSS-COM-00340</t>
  </si>
  <si>
    <t>THOMAS MEAGHER BAR / Roof replacement of back half of Thom Meagher Bar. Replacing EPDM material with new PVC over back half / Kitchen area and tying into existing/newer TPO on front half of bar. INSTALL PER IRC AND LISTING / 0:12 / VB / B</t>
  </si>
  <si>
    <t>130 W PINE ST</t>
  </si>
  <si>
    <t>2023-MSS-COM-00342</t>
  </si>
  <si>
    <t>TIRE RAMA / to remove old single ply membrane / to repair wood decking and underlayment where needed / to install new 60 Mill TPO membrane and edge metal / INSTALL PER IBC AND LISTING / 1:12 / VB / B</t>
  </si>
  <si>
    <t>340 W PINE ST</t>
  </si>
  <si>
    <t>2023-MSS-COM-00346</t>
  </si>
  <si>
    <t>IMAGINE STATION STE #1 / Remove existing membrane roof and underlying protection board / Install new protection board and new 60-mil Carlisle TPO membrane / Glue new membrane to curbs and walls, new edge metal / INSTALL PER IRC AND LISTING / OBSERVE LOW SLOPE REQUIREMENTS / 1.5:12 / VB/ B</t>
  </si>
  <si>
    <t>227 N HIGGINS AVE</t>
  </si>
  <si>
    <t>2023-MSS-RES-00517</t>
  </si>
  <si>
    <t>2021 CODES/SFR/Interior remodel with small living room addition. Residing the exterior of the home.</t>
  </si>
  <si>
    <t>KLEIN CONSTRUCTION</t>
  </si>
  <si>
    <t>1927 34TH ST</t>
  </si>
  <si>
    <t>2022-MSS-RES-00171</t>
  </si>
  <si>
    <t>SFR / VB / R-3 / Extending guest suite to include a new bathroom and two closets plus additional space. New addition to include a pantry on the north side of the house. Windows on the second level bedroom on the south east corner of the house is to have windows replaced./VB/R-3</t>
  </si>
  <si>
    <t>3633 KINGSBURY PL</t>
  </si>
  <si>
    <t>2023-MSS-RES-00753</t>
  </si>
  <si>
    <t>2021 CODES/Remodel of above garage apartment./VB/R-3/U</t>
  </si>
  <si>
    <t>8227 LIME SPRINGS TRL</t>
  </si>
  <si>
    <r>
      <rPr>
        <sz val="10"/>
        <color rgb="FF000000"/>
        <rFont val="Arial"/>
        <family val="2"/>
      </rPr>
      <t xml:space="preserve">SFR-DET
</t>
    </r>
  </si>
  <si>
    <t>2023-MSS-RES-00803</t>
  </si>
  <si>
    <t>2021 CODES/SFR/ADDITION OF ATT GARAGE/VB/R-3/U
Rev 01 - 01/11/2024: 12/1/23 REVISION TO INCREASE SIZE OF GARAGE</t>
  </si>
  <si>
    <t>ROSS RENOVATION AND CONSTRUCTION</t>
  </si>
  <si>
    <t>127 W HILL CREST DR</t>
  </si>
  <si>
    <t>2023-MSS-RES-00858</t>
  </si>
  <si>
    <t>2021 CODES/SFR/FRONT PORCH ADDITION/VB/R-3</t>
  </si>
  <si>
    <t>647 E KENT AVE</t>
  </si>
  <si>
    <t>2023-MSS-RES-00900</t>
  </si>
  <si>
    <t>2021 CODES/SFR/main bath remodel - replace existing tub &amp; surround for new - no layout changes. licensed plumber to replace fixtures in wet area only. wet area on ext wall - will check for proper insulation &amp; v. barrier prior to new acrylic panels installed./VB/R-3</t>
  </si>
  <si>
    <t>6109 RAELENE CT</t>
  </si>
  <si>
    <t>2023-MSS-RES-00901</t>
  </si>
  <si>
    <t>2021 CODES/SFR/downstairs bath remodel - replace existing shower &amp; surround for new shower &amp; surround - no layout changes. licensed plumber to replace fixtures in wet area only. wet area on ext wall - will check for proper insulation &amp; v. barrier prior to new acrylic panels installed./VB/R-3</t>
  </si>
  <si>
    <t>2207 S 07TH ST W</t>
  </si>
  <si>
    <t>2023-MSS-RES-00902</t>
  </si>
  <si>
    <t>2021 CODES/SFR/main bath remodel - replace existing tub &amp; surround for new shower &amp; surround - no layout changes. licensed plumber to replace fixtures in wet area only. wet area on ext wall - will check for proper insulation &amp; v. barrier prior to new acrylic panels installed./VB/R-3</t>
  </si>
  <si>
    <t>120 PASSAGE CT</t>
  </si>
  <si>
    <t>2023-MSS-RES-00903</t>
  </si>
  <si>
    <t>2021 CODES/SFR/main floor bath remodel - replace existing tub &amp; surround for new tub &amp; surround - no layout changes. licensed plumber to replace fixtures in wet area only. wet area on ext wall - will check for proper insulation &amp; v. barrier prior to new acrylic panels installed./VB/R-3</t>
  </si>
  <si>
    <t>1915 35TH ST</t>
  </si>
  <si>
    <t>2023-MSS-RES-00976</t>
  </si>
  <si>
    <t>2021 CODES/SFR/egress windows.  install 3  egress windows.  2x8 treated bucks, 2x6 header 5 pack. set well and back fill/VB/R-3</t>
  </si>
  <si>
    <t>2234 36TH ST</t>
  </si>
  <si>
    <t>2023-MSS-RES-00974</t>
  </si>
  <si>
    <t>2021 CODES/SFR/We are to add additional mid diagonals to the rafters that currently don't have them under the solar array./VB/R-3</t>
  </si>
  <si>
    <t>ONSITE ENERGY INC</t>
  </si>
  <si>
    <t>2405 VALLEY DR</t>
  </si>
  <si>
    <t>2023-MSS-RES-00315</t>
  </si>
  <si>
    <t>1205 GERALD AVE</t>
  </si>
  <si>
    <t>2023-MSS-RES-00951</t>
  </si>
  <si>
    <t>2021 CODES/SFR/main bath remodel - replace existing tub &amp; surround for new Alexis tub - no layout changes. licensed plumber to replace fixtures in wet area only. wet area on ext wall - will check for proper insulation &amp; v. barrier prior to new acrylic panels installed.</t>
  </si>
  <si>
    <t>421 SOUTH AVE W</t>
  </si>
  <si>
    <t>2023-MSS-RES-00952</t>
  </si>
  <si>
    <t>2021 CODES/SFR/main floor bath remodel -  new shower &amp; surround - no layout changes. licensed plumber to replace fixtures in wet area only. wet area on ext wall - will check for proper insulation &amp; v. barrier prior to new acrylic panels installed./VB/R-3</t>
  </si>
  <si>
    <t>1525 S 05TH ST W</t>
  </si>
  <si>
    <t>2023-MSS-RES-00961</t>
  </si>
  <si>
    <t>2021 CODES/SFR/Structural upgrades required to support solar</t>
  </si>
  <si>
    <t>2404 S 10TH ST W</t>
  </si>
  <si>
    <t>2023-MSS-RES-00981</t>
  </si>
  <si>
    <t>DET GARAGE / REMOVE EXISTING/ Replace with synthetic underlayment / ice and water shield / GAF Timberline HDZ Shingles / INSTALL PER IRC AND LISTING / 6:12 / VB / R3</t>
  </si>
  <si>
    <t>2134 TRAIL ST</t>
  </si>
  <si>
    <t>2023-MSS-RES-00977</t>
  </si>
  <si>
    <t>SFR / Remove old shingles / replace with ice and water shield / synthetic underlayment and GAF Timberline HDZ Shingles / INSTALL PER IRC AND LISTING / 6:12 / VB / R3</t>
  </si>
  <si>
    <t>4760 SCOTT ALLEN DR</t>
  </si>
  <si>
    <t>2023-MSS-RES-00975</t>
  </si>
  <si>
    <t>SFR / Remove existing shingles and replace with ice and water shield / synthetic underlayment and GAF Timberline HDZ shingles / INSTALL PER IRC AND LISTING / 4:12 / VB / R3</t>
  </si>
  <si>
    <t>2023-MSS-RES-00973</t>
  </si>
  <si>
    <t>SFR / Remove and Replace existing shingles / Ice &amp; water entire overhang and first two rows of roof and valleys / Synthetic underlayment rest of roof / Metal on overhang and in valleys / GAF shingle rest of roof / INSTALL PER IRC AND LISTING / 8:12 / VB / R3</t>
  </si>
  <si>
    <t>4703 ORCHARD AVE</t>
  </si>
  <si>
    <t>2023-MSS-RES-00969</t>
  </si>
  <si>
    <t>SFR / Remove old shingles and replace with synthetic underlayment / ice and water shield and GAF Timberline HDZ shingles / INSTALL PER IRC AND LISTING / OBSERVE LOW SLOPE REQUIREMENTS / 3:12 / VB / R3</t>
  </si>
  <si>
    <t>2023-MSS-RES-00966</t>
  </si>
  <si>
    <t>SFR / Remove shingles / install new drip edge / ice and water on eaves / new starter course felt / new shingles / new ridge vent and ridge cap / INSTALL PER IRC AND LISTING /  6:12 / VB / R3</t>
  </si>
  <si>
    <t>7014 ALISHA DR</t>
  </si>
  <si>
    <t>2023-MSS-RES-00965</t>
  </si>
  <si>
    <t>SFR / Remove shingles / install new drip edge / ice and water on eaves / new starter course felt / new shingles ridge cap and ridge vent / INSTALL PER IRC AND LISTING / 6:12 / VB/ R3</t>
  </si>
  <si>
    <t>112 SARANAC DR</t>
  </si>
  <si>
    <t>2023-MSS-RES-00963</t>
  </si>
  <si>
    <t>GAR / Remove and replace existing TPO Roofing with new 60MIL TPO Roofing over carport and Garage area. / INSTALL PER IRC AND LISTING / OBSERVE LOW SLOPE REQUIREMENTS / 1:12 / VB / U</t>
  </si>
  <si>
    <t>3220 QUEEN ST</t>
  </si>
  <si>
    <t>2023-MSS-RES-00962</t>
  </si>
  <si>
    <t>2021 CODES/SFR/ ADDITION/Add bedroom to side of house, add mud room, move washer and dryer/VB/R-3 / Installing TPO Roofing system on an addition 1-12pitch roughly 300 sqft / INSTALL PER IRC AND LISTING / OBSERVE LOW SLOPE REQUIREMENTS / 1:12 / VB / R3
Roofing only. See 2023-MSS-RES-00491 for other work in description.</t>
  </si>
  <si>
    <t>2023-MSS-RES-00958</t>
  </si>
  <si>
    <t>SFR / Remove &amp; Replace 30# Felt / replace with 40-Year, Malarkey Shingle / Malarkey #1030 Synthetic underlayment / Malarkey Artic ice &amp; Water Shield / INSTALL PER IRC AND LISTING / 4:12 / VB / R3</t>
  </si>
  <si>
    <t>1790 CYPRUS CT</t>
  </si>
  <si>
    <t>2023-MSS-RES-00955</t>
  </si>
  <si>
    <t>SFR / Remove &amp; Replace 30# Felt / replace with 30-Year, Malarkey Shingle / Malarkey #1030 Synthetic underlayment / Malarkey Artic ice &amp; Water Shield / INSTALL PER IRC AND LISTING / 6:12 / VB / R3</t>
  </si>
  <si>
    <t>2612 ARGENTA CT</t>
  </si>
  <si>
    <t>2023-MSS-RES-00953</t>
  </si>
  <si>
    <t>SFR / Remove and replace shingles / Ice &amp; water along eaves and in valleys / synthetic Underlayment on everything else / GAF Timberline shingle, metal in valleys / INSTALL PER IRC AND LISTING / 4:12 / VB / R3</t>
  </si>
  <si>
    <t>3403 STEPHENS AVE</t>
  </si>
  <si>
    <t>2023-MSS-RES-00949</t>
  </si>
  <si>
    <t>2021 CODES/SFR/Replace kitchen, replace sheetrock, replace and re-size windows from 2x3 to 4x4, replace front door and rear door, replace siding, replace interior doors, replace electric./VB/R-3</t>
  </si>
  <si>
    <t>1621 BEL-VUE DR</t>
  </si>
  <si>
    <t>2023-MSS-RES-00947</t>
  </si>
  <si>
    <t>DUPLEX / 2. Remove and dispose of all existing shingles, underlayment, and edge metal. 
3. Install new metal drip edge in standard colors. 
4. Install 2 rows of Malarkey Ice and Water shield at all eaves and 1 row in all valleys. For areas under 3:12 pitch, cover entirely in Ice and Water. 
5. Install Malarkey synthetic underlayment throughout remaining roof area with button cap nails. 
6. Install new pipe flashings at all pipe penetrations if needed.
7. Install new Malarkey starter course at all eaves and up rakes for higher wind protection. 
8. Install new Malarkey Highlander NEX shingles in standard colors, fastening with 6 nails per shingle for 130 mph wind warranty. 
9. Install new GAF Cobra Ridge Runner at all roof ridge vent locations. / INSTALL PER IRC AND LISTING / 3:12 / VB R3</t>
  </si>
  <si>
    <t>HABITAT FOR HUMANITY OF MISSOULA</t>
  </si>
  <si>
    <t>705 HENDRICKSEN DR</t>
  </si>
  <si>
    <t>2023-MSS-RES-00946</t>
  </si>
  <si>
    <t>SFR / Remove and replace shingle roof.
Install 2 rows of Malarkey Ice and Water shield at all eaves and 1 row in all valleys. For areas under 3:12 pitch, cover entirely in Ice and Water. 
5. Install Malarkey synthetic underlayment throughout remaining roof area with button cap nails. 
6. Install new pipe flashings at all pipe penetrations if needed.
7. Install new Malarkey starter course at all eaves and up rakes for higher wind protection. 
8. Install new Malarkey Highlander NEX shingles in standard colors, fastening with 6 nails per shingle for 130 mph wind warranty. 
Install ridge vent / INSTALL PER IRC AND LISTING / 4:12 / VB / R3</t>
  </si>
  <si>
    <t>717 HENDRICKSEN DR</t>
  </si>
  <si>
    <t>2023-MSS-RES-00945</t>
  </si>
  <si>
    <t>SFR / Remove &amp; Replace 30# Felt, replace with 30-Year, Malarkey Shingle / Malarkey #1030 Synthetic underlayment / Malarkey Artic ice &amp; Water Shield / INSTALL PER IRC AND LISTING / 4:12 / VB / R3</t>
  </si>
  <si>
    <t>136 BRIDGER CT</t>
  </si>
  <si>
    <t>2023-MSS-RES-00944</t>
  </si>
  <si>
    <t>SFR / remove old roofing materials - shingles, underlayment, drip edge / Install new roofing materials - shingles, ice + water, synthetic underlayment, drip edge / INSTALL PER IRC AND LISTING / 5:12 / VB / R3</t>
  </si>
  <si>
    <t>SAPPHIRE ROOFING</t>
  </si>
  <si>
    <t>167 FAIRWAY DR</t>
  </si>
  <si>
    <t>2023-MSS-RES-00935</t>
  </si>
  <si>
    <t>DETACHED GARAGE - Remove existing asphalt shingles / Install ice and water shield to eaves with synthetic under laminate to remaining roof / Install new Malarkey Highlander asphalt shingles with ridge vent / INSTALL PER IRC AND LISTING / 4:12 / VB / U</t>
  </si>
  <si>
    <t>720 SOUTH AVE W</t>
  </si>
  <si>
    <t>2023-MSS-RES-00934</t>
  </si>
  <si>
    <t>SFR / Remove existing asphalt roof / Install proper ice and water shield to eaves and valleys /  Install synthetic under laminate to remaining roof /  install new malarkey highlander asphalt shingles to entire roof with ice and water ridge venting / INSTALL PER IRC AND LISTING / 5:12 / VB / R3</t>
  </si>
  <si>
    <t>2023-MSS-RES-00880</t>
  </si>
  <si>
    <t>2021 CODES/SFR/PARTIAL RESIDE/
I am going to replace the 8" 1/4 Hardie boar siding in the location of Carnousite way 2741 ranch club.
the existing 8'' /1/4 Hardie siding  boards will be replace with same materials and size,  the replacement area dimensions are;
Height is 19' 7" 
length is 52'</t>
  </si>
  <si>
    <t>WOOD LOVER</t>
  </si>
  <si>
    <t>2741 CARNOUSTIE WAY</t>
  </si>
  <si>
    <t>2023-MSS-RES-00790</t>
  </si>
  <si>
    <t>SFR / Removing old roofing materials. - shingles/tar paper / Installing new roofing materials - ice + water shield, synthetic felt, shingles / 8:12 / INSTALL PER IRC AND LISTING / VB/R-3</t>
  </si>
  <si>
    <t>2126 BURLINGTON AVE</t>
  </si>
  <si>
    <t>2023-MSS-RES-00686</t>
  </si>
  <si>
    <t>HUGHES BUILDERS</t>
  </si>
  <si>
    <t>5521 CATTLE DR</t>
  </si>
  <si>
    <t>2023-MSS-RES-00933</t>
  </si>
  <si>
    <t>ROYAL POINT CONSTRUCTION</t>
  </si>
  <si>
    <t>425 HASTINGS AVE</t>
  </si>
  <si>
    <t>2023-MSS-RES-00895</t>
  </si>
  <si>
    <t>S AND G LAKE CONSTRUCTION</t>
  </si>
  <si>
    <t>5576 CATTLE DR</t>
  </si>
  <si>
    <t>2023-MSS-RES-00883</t>
  </si>
  <si>
    <t>2023-MSS-RES-00397</t>
  </si>
  <si>
    <t>2021 CODES/NEW DET GARAGE/</t>
  </si>
  <si>
    <t>CONNOR INGALLS CONSTRUCTION LLC</t>
  </si>
  <si>
    <t>5509 CATTLE DR</t>
  </si>
  <si>
    <t>2023-MSS-COM-00353</t>
  </si>
  <si>
    <t>BO/S/C - Other Commercial</t>
  </si>
  <si>
    <t>YMCA / Work is over main section of roof / Remove top layer of EPDM / Add 1.5" ISO R8.5 / 
Install new Mechanically Attached 60MIL TPO System / INSTALL PER IBC AND LISTING / OBSERVE LOW SLOPE REQUIREMENTS / 1:12/ VB / B</t>
  </si>
  <si>
    <t>3000 RUSSELL ST</t>
  </si>
  <si>
    <r>
      <rPr>
        <b/>
        <sz val="10"/>
        <rFont val="Arial"/>
        <family val="2"/>
      </rPr>
      <t>Sign Permit</t>
    </r>
  </si>
  <si>
    <r>
      <rPr>
        <b/>
        <sz val="10"/>
        <rFont val="Arial"/>
        <family val="2"/>
      </rPr>
      <t>Sign Permit Total</t>
    </r>
  </si>
  <si>
    <r>
      <rPr>
        <b/>
        <sz val="10"/>
        <rFont val="Arial"/>
        <family val="2"/>
      </rPr>
      <t>Planning/Subdivision/Final Plat/NA</t>
    </r>
  </si>
  <si>
    <r>
      <rPr>
        <b/>
        <sz val="10"/>
        <rFont val="Arial"/>
        <family val="2"/>
      </rPr>
      <t>Planning/Subdivision/Final Plat/NA Total</t>
    </r>
  </si>
  <si>
    <t>Sign Permit</t>
  </si>
  <si>
    <t>2023-MSS-COM-00322</t>
  </si>
  <si>
    <t>2021 CODES/MISSOULA COUNTY PUBLIC WORKS/Interior Remodel of the entry vestibule, reception and office space./VB/B/A-3/S-1</t>
  </si>
  <si>
    <t>GOODEN CONSTRUCTION INC</t>
  </si>
  <si>
    <t>6089 TRAINING DR</t>
  </si>
  <si>
    <t>2023-MSS-COM-00355</t>
  </si>
  <si>
    <t>TRI-PLEX / REPLACE IN-KIND / REPLACE STAIRWELL FOR BACK UPSTAIRS UNIT / STAIRS SERVE 1 UNIT AND ARE SOLE EXIT/ENTRANCE FOR UNIT/VB/R-2
MEET ALL 2021 IBC CODE / RISE WITHIN 4-7" / DEPTH OF 11" / 36" WIDE / LANDING MINIMUM 36X72" / USE EXISTING FOOTINGS / HANDRAIL BOTH SIDES AT IBC REQUIREMENTS BETWEEN 34-38" HEIGHT</t>
  </si>
  <si>
    <t>TC CONSTRUCTION &amp; REMODEL</t>
  </si>
  <si>
    <t>310 S 05TH ST W</t>
  </si>
  <si>
    <t>2023-MSS-COM-00053</t>
  </si>
  <si>
    <t>2021 CODES/HMFM ADC BARRACKS RESTORATION EAST BLDG/VB/A-3</t>
  </si>
  <si>
    <t>3290 BENEDETTI TRL</t>
  </si>
  <si>
    <t>2023-MSS-COM-00330</t>
  </si>
  <si>
    <t>2021 CODES/NAUTICAL BOWLS/New tenant build-out for a new small food establishment in an existing multi-tenant building. 
Former tenant was the staggering Ox restaurant./VB/A-2</t>
  </si>
  <si>
    <t>1220 SW HIGGINS AVE   STE 4</t>
  </si>
  <si>
    <t>2023-MSS-COM-00324</t>
  </si>
  <si>
    <t>2021 CODES/PANDORA SPACE B-14/INTERIOR REMODEL/IIB/M</t>
  </si>
  <si>
    <t>TOM RECTENWALD CONSTRUCTION, INC.</t>
  </si>
  <si>
    <t>3294 BENEDETTI TRL</t>
  </si>
  <si>
    <t>2024-MSS-COM-00004</t>
  </si>
  <si>
    <t>IMAGING CENTER OF MONTANA/Fir out wall, build non bearing divider wall/VB/B</t>
  </si>
  <si>
    <t>1510 RESERVE ST</t>
  </si>
  <si>
    <t>2023-MSS-COM-00313</t>
  </si>
  <si>
    <t>2021 CODES/MISSOULA COUNTY FAIRGROUNDS GRANDSTANDS/Replace existing Missoula County Fairgrounds Grandstands with New Grandstands/VB/A-5</t>
  </si>
  <si>
    <t>1101 SOUTH AVE W</t>
  </si>
  <si>
    <t>2023-MSS-COM-00341</t>
  </si>
  <si>
    <t>2021 CODES/GRIST/NEW TI/Tenant Improvement of the main floor to create an Artisan Manufacturing bakery and accessory cafe/VB/B</t>
  </si>
  <si>
    <t>520 GRANT ST
STE 100</t>
  </si>
  <si>
    <t>2023-MSS-COM-00077</t>
  </si>
  <si>
    <t>2021 CODES/HMFM ADC BARRACKS RESTORATION WEST BLDG/VB/A-3</t>
  </si>
  <si>
    <t>2023-MSS-COM-00358</t>
  </si>
  <si>
    <t>2021 CODES/WE'D/Change of use.  Adding mechanical extraction./VB/B</t>
  </si>
  <si>
    <t>2023-MSS-COM-00299</t>
  </si>
  <si>
    <t>2021 CODES/MISSOULA YOUTH HOMES/This is a permit for the Youth Homes to enact a partial CHANGE OF OCCUPANCY from a mixed use R-3 and B building to a B occupancy for the entirety of the building. Details are outlined in the attached stamped permit letter narrative./VB/B</t>
  </si>
  <si>
    <t>550 N CALIFORNIA ST</t>
  </si>
  <si>
    <t>2023-MSS-COM-00356</t>
  </si>
  <si>
    <t>2021 CODES/MAGIC DIAMOND/REROOF/REMOVING AND DISPOSING OF EXISTING ROOF DOWN TO STRUCTURAL DECK, THEN INSTALLING INSULATION TO MEET 30 R VALUE AND NEW MEMBRANE ON ROOF.</t>
  </si>
  <si>
    <t>CENTIMARK CORPORATION</t>
  </si>
  <si>
    <t>2230 BROOKS ST</t>
  </si>
  <si>
    <t>2024-MSS-COM-00008</t>
  </si>
  <si>
    <t>Re-roof on suites 15-25 / We will be removing the existing ballast and membrane / replacing any wet or damaged existing PolyIso insulation / installing new ½” HD PolyIso Coverboard / Carlisle 60mil TPO mechanically attached. / INSTALL PER IBC AND LISTING / 0:12 / VB / B / OBSERVE LOW SLOPE REQUIREMENTS
CITY NOTE: RE-DISTRIBUTE/REPLACE BALLAST AT FINAL. IF THE BALLAST IS TO BE REMOVED ENTIRELY, OR DEAD LOAD INCREASED, A STRUCTURAL ENGINEER SHALL BE CONSULTED AND NOTIFICATION AND DOCUMENTATION  GIVEN TO THE BUILDING OFFICIAL.</t>
  </si>
  <si>
    <t>MISSOULA SHEET METAL</t>
  </si>
  <si>
    <t>3075-A N RESERVE ST</t>
  </si>
  <si>
    <t>2023-MSS-RES-00915</t>
  </si>
  <si>
    <t>2021 CODES/SFR/main bath remodel - replace existing tub &amp; surround for new tub &amp; surround - no layout changes. licensed plumber to replace fixtures in wet area only. wet area on ext wall - will check for proper insulation &amp; v. barrier prior to new acrylic panels installed./VB/R-3</t>
  </si>
  <si>
    <t>211 PATTEE CANYON DR</t>
  </si>
  <si>
    <t>2023-MSS-RES-00914</t>
  </si>
  <si>
    <t>2021 CODES/SFR/ADDITION/REMODEL/VB/R-3
Existing home remodel &amp; addition. A modification of the existing roof structure to enlarge upper level living space.</t>
  </si>
  <si>
    <t>609 ROLLINS ST</t>
  </si>
  <si>
    <t>2023-MSS-RES-00907</t>
  </si>
  <si>
    <t>2021 CODES/SFR/Fur down the vaulted ceilings. New kitchen cabinets. Move some HVAC, electrical and plumbing./VB/R-3</t>
  </si>
  <si>
    <t>225 BEVERLY AVE</t>
  </si>
  <si>
    <t>2024-MSS-RES-00022</t>
  </si>
  <si>
    <t>2021 CODES/SFR/main floor bath remodel - replace existing tub &amp; surround for new shower &amp; surround - no layout changes. licensed plumber to replace fixtures in wet area only. wet area on ext wall - will check for proper insulation &amp; v. barrier prior to new acrylic panels installed/VB/R-3</t>
  </si>
  <si>
    <t>624 CLEVELAND ST</t>
  </si>
  <si>
    <t>2023-MSS-RES-00920</t>
  </si>
  <si>
    <t>2021 CODES/SFR/Remodel Kitchen, laundry, master bath, guest bath/VB/R-3</t>
  </si>
  <si>
    <t>1601 HELEN AVE</t>
  </si>
  <si>
    <t>2023-MSS-RES-00913</t>
  </si>
  <si>
    <t>2021 CODES/SFR/Interior basement remodel - addition of a partition wall and relocation of a bearing wall to create a new room. Replacement of finishes and fixtures as required and as noted./VB/R-3</t>
  </si>
  <si>
    <t>1589 CORNERSTONE DR</t>
  </si>
  <si>
    <t>2023-MSS-RES-00862</t>
  </si>
  <si>
    <t>2021 CODES/SFR/DECK ADDITION/SUNROOM ENCLOSURE/VB/R-3</t>
  </si>
  <si>
    <t>2817 CAMPSITE PL</t>
  </si>
  <si>
    <t>2023-MSS-RES-00950</t>
  </si>
  <si>
    <t>2021 CODES/SFR/Raise ceilings in kitchen and dining rooms, add new kitchen, windows throughout house, new flooring, etc./VB/R-3</t>
  </si>
  <si>
    <t>1580 SUNFLOWER DR</t>
  </si>
  <si>
    <t>2024-MSS-RES-00007</t>
  </si>
  <si>
    <t>2021 CODES/SFR/Replace a 3x2 basement window with a 48x48 inch egress window in the basement bedroom. Cut the cement wall of the basement and install a 2x10 header above window then install window./VB/R-3</t>
  </si>
  <si>
    <t>2024-MSS-RES-00003</t>
  </si>
  <si>
    <t>2021 CODES/SFR/Reinforcing the attic to support a solar array will need to have : 2x6 Collar Tie @ 4’-0” OC horizontally spanning from roof face to roof face – down 4’-0” from the ridge.  Please install HUG foot connectors to the collar-tied rafters.</t>
  </si>
  <si>
    <t>REMEDY SOLAR LLC</t>
  </si>
  <si>
    <t>2715 WOODLAND AVE</t>
  </si>
  <si>
    <t>2023-MSS-RES-00957</t>
  </si>
  <si>
    <t>2021 CODES/Install Retaining Wall/VB/U</t>
  </si>
  <si>
    <t>MANN CONTRACTING LLC</t>
  </si>
  <si>
    <t>2335 S 03RD ST W</t>
  </si>
  <si>
    <t>2023-MSS-RES-00738</t>
  </si>
  <si>
    <t>2021 CODES/SFR/New roof structure over existing porch/entryway.  After completion, new roof structure to be roofed by another contractor arranged by homeowner./VB/R-3</t>
  </si>
  <si>
    <t>PNL CONSTRUCTION LLC</t>
  </si>
  <si>
    <t>7240 OLD GRANT CREEK RD</t>
  </si>
  <si>
    <t>2023-MSS-RES-00890</t>
  </si>
  <si>
    <t>2021 CODES/SFR/ADDITION/BASEMENT FINISH/VB/R-3</t>
  </si>
  <si>
    <t>2539 GILBERT AVE</t>
  </si>
  <si>
    <t>2023-MSS-RES-00658</t>
  </si>
  <si>
    <t>2021 CODES/ADU/apply for ADU permit for existing unit/VB/R-3</t>
  </si>
  <si>
    <t>525 E CENTRAL AVE</t>
  </si>
  <si>
    <t>2023-MSS-RES-00937</t>
  </si>
  <si>
    <t>BANRG - Add/Alter Garage/Carport</t>
  </si>
  <si>
    <t>2021 CODES/ADDITION TO EXISTING DET GARAGE/VB/U</t>
  </si>
  <si>
    <t>2023-MSS-RES-00982</t>
  </si>
  <si>
    <t>SFR / Tear off old shingles and underlayment / Install owens cornering ice and water / synthetic felt and shingles / INSTALL PER IRC AND LISTING / 4:12 / VB / R3</t>
  </si>
  <si>
    <t>204 SIMONS DR</t>
  </si>
  <si>
    <t>2024-MSS-RES-00008</t>
  </si>
  <si>
    <t>SFR / Remove &amp; Replace 30# Felt /replace with 30-Year, Malarkey Shingle / Malarkey #1030 Synthetic underlayment / Malarkey Artic ice &amp; Water Shield / INSTALL PER IRC AND LISTING / 8:12 / VB / R3</t>
  </si>
  <si>
    <t>540 BEVERLY AVE</t>
  </si>
  <si>
    <t>2024-MSS-RES-00012</t>
  </si>
  <si>
    <t>SFR / Remove shingles install new drip edge / ice and water on eaves / new starter course felt / new shingles ridge vent and ridge cap / INSTALL PER IRC AND LISTING / 6:12 / VB / R3</t>
  </si>
  <si>
    <t>203 RITA CT</t>
  </si>
  <si>
    <t>2024-MSS-RES-00013</t>
  </si>
  <si>
    <t>SFR / Remove shingles / install new drip edge / ice and water on eaves / new starter courser felt / ridge vent and ridge cap /  / INSTALL PER IRC AND LISTING / 4:12 / VB / R3</t>
  </si>
  <si>
    <t>1326 VAN BUREN ST</t>
  </si>
  <si>
    <t>2024-MSS-RES-00014</t>
  </si>
  <si>
    <t>SFR / Remove shingles /  install new drip edge /  ice and water on eaves / new starter course felt / new shingles ridge vent and ridge cap / INSTALL PER IRC AND LISTING / 4:12 / VB/ R3</t>
  </si>
  <si>
    <t>1414 DICKENS ST</t>
  </si>
  <si>
    <t>2024-MSS-RES-00028</t>
  </si>
  <si>
    <t>GARAGE / Remove old shingles /Replace with synthetic underlayment / ice and water shield and GAF Timberline HDZ Shingles / INSTALL PER IRC AND LISTING /  5:12 / VB / U</t>
  </si>
  <si>
    <t>413 BURLINGTON AVE</t>
  </si>
  <si>
    <t>2024-MSS-RES-00031</t>
  </si>
  <si>
    <t>SFR / Remove existing shingles / Replace with ice and water shield / synthetic underlayment and GAF Timberline HDZ Shingles / INSTALL PER IRC AND LISTING / 4:12 / VB / R3</t>
  </si>
  <si>
    <t>2314 VALLEY DR</t>
  </si>
  <si>
    <t>2024-MSS-RES-00027</t>
  </si>
  <si>
    <t>SFR / Remove existing shingles / Replace with synthetic underlayment / ice and water shield and GAF Timberline HDZ Shingles / INSTALL PER IRC AND LISTING / 6:12 / VB / R3</t>
  </si>
  <si>
    <t>2024-MSS-RES-00018</t>
  </si>
  <si>
    <t>SFR / REMOVE SHINGLES / INSTALL NEW DRIP EDGE / ICE AND WATER ON EAVES / NEW STARTER COURSE FELT / NEW OC DURATION FLEX SHINGLES / NEW RIDGE VENT AND RIDGE CAP / INSTALL PER IRC AND LISTING / 6:12 / VB / R3</t>
  </si>
  <si>
    <t>201 BLACK PINE TRL</t>
  </si>
  <si>
    <t>2023-MSS-RES-00896</t>
  </si>
  <si>
    <t>2021 CODES/NEW ADU/VB/R-3</t>
  </si>
  <si>
    <t>437 S 6TH ST E</t>
  </si>
  <si>
    <t>2022-MSS-RES-00877</t>
  </si>
  <si>
    <t>2021 CODES/NEW MODULAR WITH FOUNDATION/Site work and Foundation for modular home/VB/R-3</t>
  </si>
  <si>
    <t>PEI MT INC</t>
  </si>
  <si>
    <t>2132 S 9TH ST W</t>
  </si>
  <si>
    <t>2023-MSS-RES-00942</t>
  </si>
  <si>
    <t>4319 HARRISON SCOTT DR</t>
  </si>
  <si>
    <t>2023-MSS-RES-00932</t>
  </si>
  <si>
    <t>5567 CANYON RIVER RD</t>
  </si>
  <si>
    <t>2023-MSS-RES-00894</t>
  </si>
  <si>
    <t>2023-MSS-RES-00788</t>
  </si>
  <si>
    <t>2747-B RIATA RD</t>
  </si>
  <si>
    <t>2023-MSS-RES-00787</t>
  </si>
  <si>
    <t>2747-A RIATA RD</t>
  </si>
  <si>
    <t>2023-MSS-RES-00470</t>
  </si>
  <si>
    <t>1916-B BURLINGTON AVE</t>
  </si>
  <si>
    <t xml:space="preserve">TED 3+
</t>
  </si>
  <si>
    <t>2023-MSS-RES-00468</t>
  </si>
  <si>
    <t>1916-A BURLINGTON AVE</t>
  </si>
  <si>
    <t>2023-MSS-RES-00471</t>
  </si>
  <si>
    <t>1916-C BURLINGTON AVE</t>
  </si>
  <si>
    <t>2023-MSS-RES-00789</t>
  </si>
  <si>
    <t>2747-C RIATA RD</t>
  </si>
  <si>
    <t>2023-MSS-COM-00231</t>
  </si>
  <si>
    <t>2021 CODES/GRANT STREET 21-PLEX/NEW CONST/VB/R-2</t>
  </si>
  <si>
    <t>MCELMURRY HOMES INC</t>
  </si>
  <si>
    <t>735 S GRANT ST</t>
  </si>
  <si>
    <t>2023-MSS-RES-00681</t>
  </si>
  <si>
    <t>BO\S\R - Other Residential</t>
  </si>
  <si>
    <t>2021 CODES/RETAINING WALL/gabion retaining wall, ~9ft x 284ft, ~75ft away from house, north end of property, full length, east to west/VB/U</t>
  </si>
  <si>
    <t>210 WESTVIEW DR</t>
  </si>
  <si>
    <t>2023-MSS-COM-00241</t>
  </si>
  <si>
    <t>2021 CODES/CHICK-FIL-A/NEW TRASH ENCLOSURE/VB/U</t>
  </si>
  <si>
    <t>R &amp; O CONSTRUCTION</t>
  </si>
  <si>
    <t>2880 N RESERVE ST</t>
  </si>
  <si>
    <t>2023-MSS-RES-00803.01</t>
  </si>
  <si>
    <t>12/1/23 REVISION TO INCREASE SIZE OF GARAGE</t>
  </si>
  <si>
    <t>2023-MSS-RES-00540.02</t>
  </si>
  <si>
    <t>2021 CODES/SFR/REMODEL/ADDITION/VB/R-3
Rev 01 - 11/17/2023: 10/17/23 REVISION TO CHANGE FOUNDATION AND OTHER MINOR CHANGES
Rev 02 - 12/18/2023: 12/18/23 REVISION TO MODIFY FOUNDATION</t>
  </si>
  <si>
    <t>2023-MSS-RES-00315.01</t>
  </si>
  <si>
    <t>1/3/24 REVISION</t>
  </si>
  <si>
    <t>2023-MSS-COM-00056.01</t>
  </si>
  <si>
    <t>11/28/23 REVISION TO REVERT TO ORIGINAL DESIGN</t>
  </si>
  <si>
    <t>2022-MSS-COM-00219.02</t>
  </si>
  <si>
    <t>NEW COMM BLDG SHELL AND SEIRRA PACIFIC UNIT A/S-1/B/M/IIIB
Rev 01 - 01/02/2024: 5/15/23 REVISION TO FINISH TI SPACE UNIT C- MPE FOR ENTIRE BUILDING
REV 02 - 1/5/2024 UNIT B BUILDING/ARCHITECTURAL REVIEW</t>
  </si>
  <si>
    <t>5850 SANDPIPER DR</t>
  </si>
  <si>
    <t>2022-MSS-COM-00219.01</t>
  </si>
  <si>
    <t>5/15/23 REVISION TO FINISH TI SPACE UNIT C</t>
  </si>
  <si>
    <t>2023-MSS-COM-00354</t>
  </si>
  <si>
    <t>2021 CODES/HOLIDAY INN EXPRESS/Interior Remodel of existing Hotel/VB/R-2</t>
  </si>
  <si>
    <t>PENTEX BUILDERS</t>
  </si>
  <si>
    <t>150 EXPRESSWAY</t>
  </si>
  <si>
    <t>2023-MSS-COM-00362</t>
  </si>
  <si>
    <t>2021 CODES/HOMEWORD/SUITE 110F/REMODEL/
A tenant improvement for Suite 110F - located within the Soltice building commercial spaces. Project consists of constructing new interior walls to create a shared entry vestibule between office spaces. All features of the office spaces are to be preserved or altered in a way to maintain the function of the space. New construction shall not affect existing exiting distances that have been proven in previous tenant improvements conducted within the Soltice commercial spaces.</t>
  </si>
  <si>
    <t>1535 LIBERTY LN #110F</t>
  </si>
  <si>
    <t>2023-MSS-COM-00288.01</t>
  </si>
  <si>
    <t>12/20/23 REVISION TO RECESS THE ENTRY DOORS</t>
  </si>
  <si>
    <t>2023-MSS-COM-00359</t>
  </si>
  <si>
    <t>2021 CODES/HEAD START/WHITTIER SCHOOL/Restore finishes after water pipe broke and caused damage.  Build new floor structure at 1st floor, replace flooring, repaint, put back plumbing fixtures, put back trim, install replacement acoustical ceiling tiles to existing structure./VB/E</t>
  </si>
  <si>
    <t>1001 WORDEN AVE</t>
  </si>
  <si>
    <t>2022-MSS-RES-00074.02</t>
  </si>
  <si>
    <t>REV 2 1/25/2024: ADDING DECK REPLACEMENT</t>
  </si>
  <si>
    <t>609 REDWOOD ST</t>
  </si>
  <si>
    <t>2023-MSS-COM-00349</t>
  </si>
  <si>
    <t>2021 CODES/PINK ELEPHANT/CHANGE OF USE/NEW TI/REMODEL/Change of Use from automotive shop to clothing retailer. New partition walls to divide storage from retail. Opening in existing wall to provide access to additional storage area as well as additional exit./VB/M/S-1</t>
  </si>
  <si>
    <t>127 S 04TH ST W</t>
  </si>
  <si>
    <t>2021-MSS-COM-00364.02</t>
  </si>
  <si>
    <t>2/15/24 REVISIONS 7 AND 8 / Change in our Fixture Locations for Store Layout (7) / Data Monitoring Locations, Peg Board Details, and the new Circuit Location for the IDF Data Panel (8)</t>
  </si>
  <si>
    <t>2023-MSS-COM-00215</t>
  </si>
  <si>
    <t>2021 CODES/PARSONS BEHLE &amp; LATIMER/RENOVATION OF THE INTERIOR SPACE TO INCLUDE THE ADDITION OF OFFICES, SOUND INSULATION, AND LIGHTING/VB/B</t>
  </si>
  <si>
    <t>127 E MAIN ST  #301</t>
  </si>
  <si>
    <t>2024-MSS-COM-00027</t>
  </si>
  <si>
    <t>APARTMENTS 8-UNITS / Installation of new 60ml TPO white roofing membrane over the entire, low slope, two-story, gabled apartment building / 1:12 / OBSERVE LOW SLOPE REQUIREMENTS / INSTALL PER IBC AND LISTING .</t>
  </si>
  <si>
    <t>131 W SUSSEX AVE</t>
  </si>
  <si>
    <t>2024-MSS-COM-00019</t>
  </si>
  <si>
    <t>COM / Remove and dispose of ballast rock and EPDM / Install 60 mil TPO mechanically attached over 1/2" insulation over the 
existing insulation /  new wall flashings / pipe flashings /new drain inserts / new scuppers and downspouts / New 24 gauge parapet coping / INSTALL PER IBC AND LISTING / 0:12 / VB / B</t>
  </si>
  <si>
    <t>150 CATLIN ST</t>
  </si>
  <si>
    <t>2024-MSS-COM-00029</t>
  </si>
  <si>
    <t>COMM BLDG / remove epdm and asphalt roof / Install 1/2" HD ISO and 60 mil white TPO membrane / There are 3 sections of roof but all the same building. We are replacing only 2 sections, one on each end. / INSTALL PER IBC AND LISTING / OBSERVE LOW SLOPE REQUIREMENTS / 0:12 / VB / B
POSITIVE ROOF DRAINAGE REQUIRED.</t>
  </si>
  <si>
    <t>1205 DEFOE ST</t>
  </si>
  <si>
    <t>2024-MSS-COM-00030</t>
  </si>
  <si>
    <t>MULTI-UNIT 8 PLEX / Remove &amp; Replace 30# Felt / replace with 30-Year, Malarkey Shingle / Malarkey #1030 Synthetic underlayment / Malarkey Artic ice &amp; Water Shield / INSTALL PER IBC AND LISTING / 4:12 / VB / R2</t>
  </si>
  <si>
    <t>1561 S 12TH ST W</t>
  </si>
  <si>
    <t>2023-MSS-RES-00320</t>
  </si>
  <si>
    <t>2021 CODES/SFR/Addition mudroom/sunroom in back of house with deck. New roof over front door steps and landing./VB/R-3</t>
  </si>
  <si>
    <t>326 E KENT AVE</t>
  </si>
  <si>
    <t>2023-MSS-RES-00968</t>
  </si>
  <si>
    <t>2021 CODES/SFR/Second Story Addition and bath &amp; kitchen remodel/VB/R-3</t>
  </si>
  <si>
    <t>DEPUY BUILDING LLC</t>
  </si>
  <si>
    <t>532 S 06TH ST W</t>
  </si>
  <si>
    <t>2024-MSS-RES-00045</t>
  </si>
  <si>
    <t>2021 CODES/SFR/Egress window install. In basement - no new bedroom, basement is an open layout./VB/R-3</t>
  </si>
  <si>
    <t>1630 BEL-VUE DR</t>
  </si>
  <si>
    <t>2024-MSS-RES-00049</t>
  </si>
  <si>
    <t>2021 CODES/SFR/Main floor bath remodel -  replace existing shower &amp; surround for new shower &amp; surround - no layout changes. licensed plumber to replace fixtures in wet area only. wet area on ext wall - will check for proper insulation &amp; v. barrier prior to new acrylic panels installed./VB/R-3</t>
  </si>
  <si>
    <t>YOUR HOME IMPROVEMENT COMPANY LLC *UNLIMITED*</t>
  </si>
  <si>
    <t>810 HART ST</t>
  </si>
  <si>
    <t>2024-MSS-RES-00050</t>
  </si>
  <si>
    <t>2021 CODES/SFR/Upstairs main bath remodel - replace existing tub &amp; surround for new tub &amp; surround - no layout changes. licensed plumber to replace fixtures in wet area only. wet area on ext wall - will check for proper insulation &amp; v. barrier prior to new acrylic panels installed./VB/R-3</t>
  </si>
  <si>
    <t>5 WAKONDA CT</t>
  </si>
  <si>
    <t>2024-MSS-RES-00032</t>
  </si>
  <si>
    <t>2021 CODES/SFR/Main bath remodel - replace existing tub &amp; surround for new tub &amp; surround - no layout changes. licensed plumber to replace fixtures in wet area only. wet area on ext wall - will check for proper insulation &amp; v. barrier prior to new acrylic panels installed./VB/R-3</t>
  </si>
  <si>
    <t>1715 S 08TH ST W</t>
  </si>
  <si>
    <t>2024-MSS-RES-00009</t>
  </si>
  <si>
    <t>2021 CODES/REMODEL BASEMENT/ PREVIOUS REMODEL THAT WAS NOT PERMITTED**/WILL NOT BE A SECOND DWELLING UNIT/This is an inspection permit for a non-compliant residence/VB/R-3</t>
  </si>
  <si>
    <t>331 NORTHVIEW DR</t>
  </si>
  <si>
    <t>2023-MSS-RES-00986</t>
  </si>
  <si>
    <t>COMMON SENSE CONSTRUCTION</t>
  </si>
  <si>
    <t>2579 FREEDOM LP</t>
  </si>
  <si>
    <t>2024-MSS-RES-00026</t>
  </si>
  <si>
    <t>2021 CODES/SFR/GARAGE ADDITION TO SFR/VB/R-3/U</t>
  </si>
  <si>
    <t>3202 HOLLIS ST</t>
  </si>
  <si>
    <t>2024-MSS-RES-00005</t>
  </si>
  <si>
    <t>2021 CODES/SFR/New covered patio to existing residence/VB/R-3</t>
  </si>
  <si>
    <t>5497 FILLY LN</t>
  </si>
  <si>
    <t>2024-MSS-RES-00016</t>
  </si>
  <si>
    <t>2021 CODES/SFR/Master and basement bath remodel - replace existing showers &amp; surround for new shower &amp; surround - no layout changes. licensed plumber to replace fixtures in wet area only. wet area on ext wall - will check for proper insulation &amp; v. barrier prior to new acrylic panels installed./VB/R-3</t>
  </si>
  <si>
    <t>7 SEPTEMBER DR</t>
  </si>
  <si>
    <t>2022-MSS-RES-00515</t>
  </si>
  <si>
    <t>SFR/Rebuild and extend existing back porch 4 ft.  Build new side porch/breezeway connecting house to garage.  remove existing garge roof structure and install new engineered roof trusses, new roof at garage./VB/R-3</t>
  </si>
  <si>
    <t>611 ROLLINS ST</t>
  </si>
  <si>
    <t>2024-MSS-RES-00073</t>
  </si>
  <si>
    <t>1804 DIXON AVE</t>
  </si>
  <si>
    <t>2024-MSS-RES-00041</t>
  </si>
  <si>
    <t>SFR / Remove existing Shingles / Replace with ice and water shield / synthetic underlayment / and Timberline HDZ Shingles / INSTALL PER IRC AND LISTING / 4:12 / VB / R3</t>
  </si>
  <si>
    <t>3028 QUEEN ST</t>
  </si>
  <si>
    <t>2024-MSS-RES-00044</t>
  </si>
  <si>
    <t>SFR / 1. Remove and dispose of existing roofing         
2. Install 1/2" protection insulation         
3. Install 60 mil TPO by mechanically attaching         
4. New flashings for chimney, pipes, and vents        
5. New 24 gauge Prefinished edge metal and fascia (color selected by owner)        
6. Install new gutter and downspouts (only where  gutter is currently) / INSTALL PER IRC AND LISTING / 0:12 / OBSERVER LOW SLOPE REQUIREMENTS / VB / R3</t>
  </si>
  <si>
    <t>111 ARTEMOS DR</t>
  </si>
  <si>
    <t>2024-MSS-RES-00067</t>
  </si>
  <si>
    <t>SFR / to remove old roofing / to install ice &amp; water shield / to install GAF Tigerpaw underlayment / to install GAF Timberline HDz architectural shingles / INSTALL PER IRC AND LISTING /  6:12 / VB / R3</t>
  </si>
  <si>
    <t>702 PHILIPS ST</t>
  </si>
  <si>
    <t>2024-MSS-RES-00068</t>
  </si>
  <si>
    <t>815 N 06TH ST W</t>
  </si>
  <si>
    <t>2024-MSS-RES-00077</t>
  </si>
  <si>
    <t>SFR / remove roofing materials to bare deck / install new d metal / install ice and water shield on the entire roof surface / install new shingles and accessories/vents (6 nail) / INSTALL PER IRC AND LISTING / OBSERVE LOW SLOPE REQUIREMENTS  / 3:12 / VB / R3</t>
  </si>
  <si>
    <t>4570 KANIKSU CT</t>
  </si>
  <si>
    <t>2024-MSS-RES-00081</t>
  </si>
  <si>
    <t>SFR / Remove shingles / install new drip edge ice and water on eaves / new starter course felt / new shingles ridge vent and ridge cap only 1 side of roof other side was completed 5 years ago. / INSTALL PER IRC AND LISTING / 4:12 / VB / R3</t>
  </si>
  <si>
    <t>2320 FAIRVIEW AVE</t>
  </si>
  <si>
    <t>2024-MSS-RES-00087</t>
  </si>
  <si>
    <t>4686 CHRISTIAN DR</t>
  </si>
  <si>
    <t>2024-MSS-RES-00088</t>
  </si>
  <si>
    <t>SFR / Remove existing shingles and underlayment / Install ice/water and synthetic underlayment per code / Install asphalt shingles per code / INSTALL PER IRC AND LISTING / OBSERVE LOW SLOPE REQUIREMENTS / 3:12 / VB / R3
Lap underlayment 19 inches for asphalt shingle application on roofs with slopes 2:12 up to 4:12. IWP required as prescribed in code.</t>
  </si>
  <si>
    <t>99 LACOTA DR</t>
  </si>
  <si>
    <t>2024-MSS-RES-00086</t>
  </si>
  <si>
    <t>SFR / Remove &amp; Replace 30# Felt, replace with 50-Year, Malarkey Shingle / Malarkey #1030 Synthetic underlayment / Malarkey Artic ice &amp; Water Shield / INSTALL PER IRC AND LISTING / 5:12 / VB / R3</t>
  </si>
  <si>
    <t>230 STRAND AVE</t>
  </si>
  <si>
    <t>2024-MSS-RES-00083</t>
  </si>
  <si>
    <t>SFR / Remove existing shingles and underlayment / Install ice/water and synthetic underlayment per code /  Install asphalt shingles per code / INSTALL PER IRC AND LISTING / 4:12 / VB / R3</t>
  </si>
  <si>
    <t>305 39TH ST</t>
  </si>
  <si>
    <t>2024-MSS-RES-00079</t>
  </si>
  <si>
    <t>SFR / Remove shingles / install new drip edge ice and water on eaves / new starter course felt ridge vent and ridge cap. /  Oc duration shingles / INSTALL PER IRC AND LISTING / 7:12 / VB / R3</t>
  </si>
  <si>
    <t>242 1/2 S 05TH ST W</t>
  </si>
  <si>
    <t>2024-MSS-RES-00042</t>
  </si>
  <si>
    <t>SFR / Reroof: tear off existing roof / Install Malarkey shingles / Malarkey ice and water / Malarkey synthetic felt / Install new drip edge and vents /. INSTALL PER IRC AND LISTING / 6:12 / VB / R3</t>
  </si>
  <si>
    <t>2023-MSS-RES-00978</t>
  </si>
  <si>
    <t>2549 DRAKE LN</t>
  </si>
  <si>
    <t>2023-MSS-RES-00209</t>
  </si>
  <si>
    <t>2722-A RIATA RD</t>
  </si>
  <si>
    <t>2024-MSS-RES-00015</t>
  </si>
  <si>
    <t>979 ANGLERS BEND WAY</t>
  </si>
  <si>
    <t>2024-MSS-RES-00011</t>
  </si>
  <si>
    <t>2021 CODES/NEW ADU-SFR/VB/R-3</t>
  </si>
  <si>
    <t>929 COOPER ST</t>
  </si>
  <si>
    <t>2023-MSS-RES-00904</t>
  </si>
  <si>
    <t>7116 BROOKE LYNN CT</t>
  </si>
  <si>
    <t>2023-MSS-RES-00886</t>
  </si>
  <si>
    <t>4369 HARRISON SCOTT DR</t>
  </si>
  <si>
    <t>2023-MSS-RES-00863</t>
  </si>
  <si>
    <t>2021 CODES/NEW ADU-SFR/ATT GARAGE/VB/R-3</t>
  </si>
  <si>
    <t>MUEHLHAUSEN CONSTRUCTION INC</t>
  </si>
  <si>
    <t>1915 S 4TH ST W</t>
  </si>
  <si>
    <t>2023-MSS-RES-00420</t>
  </si>
  <si>
    <t>2514 FENCE LINE DR</t>
  </si>
  <si>
    <t>2023-MSS-RES-00722</t>
  </si>
  <si>
    <t>5634 CATTLE DR</t>
  </si>
  <si>
    <t>2022-MSS-RES-00773</t>
  </si>
  <si>
    <t>2021 CODES / NEW ADU / ATT GAR / VB / R3</t>
  </si>
  <si>
    <t>SS PROPERTY SOLUTIONS INC</t>
  </si>
  <si>
    <t>1212 VINE ST</t>
  </si>
  <si>
    <t>2023-MSS-RES-00208</t>
  </si>
  <si>
    <t>2722-B RIATA RD</t>
  </si>
  <si>
    <t>2023-MSS-RES-00305</t>
  </si>
  <si>
    <t>2021 CODES/NEW TOWNHOME/ATT GAR/VB/R-3</t>
  </si>
  <si>
    <t>2704-A RIATA RD</t>
  </si>
  <si>
    <t>2023-MSS-RES-00306</t>
  </si>
  <si>
    <t>2021 CODES/NEW TOWNHOME/ATT GAR/VB/R-3/U</t>
  </si>
  <si>
    <t>2704-B RIATA RD</t>
  </si>
  <si>
    <t>2022-MSS-RES-00355</t>
  </si>
  <si>
    <t>NEW DET GARAGE/VB/U
Rev 01 - 12/15/2022: NEW DET GARAGE/VB/U / MODIFY EXISTING STRUCTURE TO BE ADU</t>
  </si>
  <si>
    <t>218 SOUTH AVE E</t>
  </si>
  <si>
    <t>2023-MSS-RES-00487</t>
  </si>
  <si>
    <t>2023-MSS-COM-00317</t>
  </si>
  <si>
    <t>2021 CODES/CAR CONDO 4-UNIT/NEW BLDG/VB/S-2</t>
  </si>
  <si>
    <t>4513 CORPORATE WAY</t>
  </si>
  <si>
    <t>2023-MSS-COM-00309</t>
  </si>
  <si>
    <t>2021 CODES/CAR CONDO 10-UNIT/VB/S-2</t>
  </si>
  <si>
    <t>4511 CORPORATE WAY</t>
  </si>
  <si>
    <t>2023-MSS-COM-00305</t>
  </si>
  <si>
    <t>BNCSC -  New Store/Customer Service</t>
  </si>
  <si>
    <t>2021 CODES/MAZEVO/NEW COFFEE SHOP/VB/A-2</t>
  </si>
  <si>
    <t>2500 BROOKS ST</t>
  </si>
  <si>
    <r>
      <rPr>
        <sz val="10"/>
        <rFont val="Arial"/>
        <family val="2"/>
      </rPr>
      <t>1000.000.322013.00</t>
    </r>
  </si>
  <si>
    <r>
      <rPr>
        <sz val="10"/>
        <rFont val="Arial"/>
        <family val="2"/>
      </rPr>
      <t>Wine Licenses</t>
    </r>
  </si>
  <si>
    <r>
      <rPr>
        <sz val="10"/>
        <rFont val="Arial"/>
        <family val="2"/>
      </rPr>
      <t>1000.000.323057.00</t>
    </r>
  </si>
  <si>
    <r>
      <rPr>
        <sz val="10"/>
        <rFont val="Arial"/>
        <family val="2"/>
      </rPr>
      <t xml:space="preserve">Sidewalk Café
</t>
    </r>
    <r>
      <rPr>
        <sz val="10"/>
        <rFont val="Arial"/>
        <family val="2"/>
      </rPr>
      <t>Endorsement</t>
    </r>
  </si>
  <si>
    <r>
      <rPr>
        <b/>
        <sz val="10"/>
        <rFont val="Arial"/>
        <family val="2"/>
      </rPr>
      <t>Liquor License Renewal</t>
    </r>
  </si>
  <si>
    <r>
      <rPr>
        <b/>
        <sz val="10"/>
        <rFont val="Arial"/>
        <family val="2"/>
      </rPr>
      <t>Liquor License Renewal Total</t>
    </r>
  </si>
  <si>
    <t>EPMMD</t>
  </si>
  <si>
    <t>Planning Permits</t>
  </si>
  <si>
    <t>adu</t>
  </si>
  <si>
    <t>SFR-DET</t>
  </si>
  <si>
    <t>SFR-ATT</t>
  </si>
  <si>
    <t>TED3+</t>
  </si>
  <si>
    <t>MFR-APT</t>
  </si>
  <si>
    <t>Total Construction Valuation</t>
  </si>
  <si>
    <t>misc</t>
  </si>
  <si>
    <t>Bus</t>
  </si>
  <si>
    <r>
      <rPr>
        <b/>
        <sz val="10"/>
        <rFont val="Arial"/>
        <family val="2"/>
      </rPr>
      <t>Zoning Compliance</t>
    </r>
  </si>
  <si>
    <r>
      <rPr>
        <b/>
        <sz val="10"/>
        <rFont val="Arial"/>
        <family val="2"/>
      </rPr>
      <t>Zoning Compliance Total</t>
    </r>
  </si>
  <si>
    <t>)</t>
  </si>
  <si>
    <t>2023-MSS-COM-00360</t>
  </si>
  <si>
    <t>2021 CODES/COM BLDG/CHANGE OF USE/THE OWNER WISHES TO CONVERT THE USE FROM THE PREVIOUS (B OCCUPANCY) INTO A RETAIL DISPENSARY (M OCCUPANCY)/VB/M</t>
  </si>
  <si>
    <t>815 E FRONT ST</t>
  </si>
  <si>
    <t>2024-MSS-COM-00013</t>
  </si>
  <si>
    <t>2021 CODES/FIREFLY/Change of use to Cannabis Dispensary/VB/M</t>
  </si>
  <si>
    <t>2321 S 03RD ST W</t>
  </si>
  <si>
    <t>2023-MSS-RES-00896.01</t>
  </si>
  <si>
    <t>2/2/24 REVISION TO MOVE BLDG 12' WEST</t>
  </si>
  <si>
    <t>230.60</t>
  </si>
  <si>
    <t>133522.8</t>
  </si>
  <si>
    <t>2024-MSS-COM-00018</t>
  </si>
  <si>
    <t>2021 CODES/APT BLDG/Repairing / replacing damaged breezeway steel beam that was hit by a delivery truck. We have hired All Thing Metal to assist us in removing the damaged beam and support posts and installing new posts and beam/VB/R-2</t>
  </si>
  <si>
    <t>ADEA PROPERTY MANAGEMENT LLP</t>
  </si>
  <si>
    <t>511 WESTVIEW DR</t>
  </si>
  <si>
    <t>2023-MSS-COM-00351.01</t>
  </si>
  <si>
    <t>3/8/2024 REVISION / CHANGE FROM MODULAR BUILDINGS TO BUILT ON SITE</t>
  </si>
  <si>
    <t>1919 NORTH AVE W</t>
  </si>
  <si>
    <t>2024-MSS-COM-00010</t>
  </si>
  <si>
    <t>2021 CODES/COM BLDG/Repairs must be made to the south wall as a result of a drunk driver./VB/B</t>
  </si>
  <si>
    <t>NICKELSON CONSTRUCTION</t>
  </si>
  <si>
    <t>2304 MCDONALD AVE</t>
  </si>
  <si>
    <t>2023-MSS-COM-00215.01</t>
  </si>
  <si>
    <t>3/7/2024 REVISION adding partition wall, removing kitchen scope</t>
  </si>
  <si>
    <t>2024-MSS-COM-00028</t>
  </si>
  <si>
    <t>2021 CODES/Apt #B7/REPAIR FIRE DAMAGE/ Apartment was previously demo'd to studs (on all but 1 wall). Repair the demo with new interior wall and ceiling insulation, drywall, paint, flooring, cabinets, doors, trim, and fixtures throughout with like for like./VB/R-2</t>
  </si>
  <si>
    <t>POWDER HOUNDS INC CONSTRUCTION</t>
  </si>
  <si>
    <t>329 E FRONT ST</t>
  </si>
  <si>
    <t>2023-MSS-COM-00058.04</t>
  </si>
  <si>
    <t>2/7/24 REVISION - ADD#9 TO REMOVE PTAC CONDENSATE DRAINAGE, CONDENSATE TO BE MANAGED BY INTERNAL DRAIN</t>
  </si>
  <si>
    <t>2023-MSS-COM-00347</t>
  </si>
  <si>
    <t>2021 CODES/RUN WILD MISSOULA/Remodel of tenant office space./VB/B</t>
  </si>
  <si>
    <t>BURLY MAN CREATIONS</t>
  </si>
  <si>
    <t>125 E MAIN ST</t>
  </si>
  <si>
    <t>2023-MSS-COM-00038.01</t>
  </si>
  <si>
    <t>2/28/24 CIVIL REVISIONS</t>
  </si>
  <si>
    <t>47000</t>
  </si>
  <si>
    <t>2023-MSS-COM-00351</t>
  </si>
  <si>
    <t>JOHNSON STREET SHELTER/VB/A-2/THE PROJECT HAS MULTIPLE CONSTRUCTION WORK IN DIFFERENT AREAS. PLEASE NOTE THE BATH MODULE BUILDINGS ARE PERMITTED BY THE STATE OF MONTANA, HOWEVER THE BATH MODULE FOUNDATIONS
WILL BE PERMITTED BY THE CITY OF MISSOULA.
BELOW OUTLINES THE AREAS OF WORK:
1 - IS TO PROVIDE NEW SEWER SERVICE TO THE WAREHOUSE BUILDING WITH A PUMP STATION. SEWER,
WATER AND ELECTRICAL SERVICES WILL BE ADDED TO THE BATH MODULE BUILDINGS AS WELL. ALL
ASSOCIATED CIVIL, MECH/PLUMB AND ELEC ARE IN THIS SET.
2 - IS TO MODIFY THE WAREHOUSE TO BE COMPLIANT WITH THE LAUNDRY AREA AND HAND-WASHING AT
THE FOOD DISTRIBUTION AREA. ALSO A NEW MOP SINK IS BEING INSTALLED. ALL ASSOCIATED
MECH/PLUMB/ELEC AND ARCHITECTURAL DOCUMENTS ARE IN THIS SET.
3 - IS TO PROVIDE A TEMPORARY AREA FOR THE TEMPORARY SHOWER TRAILER UNTIL SUCH TIME THE BATH
MODULES ARE COMPLETE. THE TEMP SHOWER WILL BE DISCONNECTED AND REMOVED ONCE THE BATH
MODULES ARE READY FOR USE.
4 - BATH MODULES ARE DESIGNED AND PERMITTED BY OTHERS. HONE IS THE ARCHITECT AND BUILDER.
THE STATE OF MONTANA WILL REVIEW THE BUILDING FOR PERMIT. ENCOMPASS PROVIDED THE SITE CODE
REVIEW FOR PLACEMENT OF THE BUILDINGS ON SITE.
5 - THE BATH MODULES FOUNDATION PLAN IS IN THIS SET FOR CITY OF MISSOULA PERMITTING.
6 - A NEW DOOR ACCESSING THE BATH MODULES IS NOTED IN THIS SET. THIS WALL IS NOT A STRUCTURAL
BEARING WALL.
7 - SITE PAVEMENT AREAS FOR THE NEW SIDEWALK TO THE BATH MODULES IS ALSO PART OF THIS SET.
8 - ALL FENCING IS TO BE PRIVACY AND LOCATED AROUND AREAS AS NOTED ON THE SITE PLAN.
Rev 01 - 03/13/2024: 3/8/2024 REVISION / CHANGE FROM MODULAR BUILDINGS TO BUILT ON SITE</t>
  </si>
  <si>
    <t>2022-MSS-RES-00328.01</t>
  </si>
  <si>
    <t>12/22/23 REVISION</t>
  </si>
  <si>
    <t>RHIZOME CONSTRUCTION LLC</t>
  </si>
  <si>
    <t>4150 DUNCAN DR</t>
  </si>
  <si>
    <t>2023-MSS-COM-00334</t>
  </si>
  <si>
    <t>2021 CODES/CITY COUNTY HEALTH DEPARTMENT/Interior remodel of the nurse area on the main floor.  Work to include demolition of existing walls, ceilings, flooring, electrical.  Install new walls, doors, ceilings, lighting/power and finishes.  No mechanical work anticipated./VB/B</t>
  </si>
  <si>
    <t>301 W ALDER ST</t>
  </si>
  <si>
    <t>2024-MSS-COM-00020</t>
  </si>
  <si>
    <t>2021 CODES/MONCANNA/ DISPENSARY/CHANGE OF USE/NO CONST/VB/M</t>
  </si>
  <si>
    <t>3314 RESERVE ST   STE C</t>
  </si>
  <si>
    <t>2024-MSS-COM-00015</t>
  </si>
  <si>
    <t>2021 CODES/DO IT BEST HARDWARE/TI &amp; RACKING LAYOUT/VB/M</t>
  </si>
  <si>
    <t>2024-MSS-COM-00039</t>
  </si>
  <si>
    <t>CMC MEDICAL CENTER BLDG #2 / Remove and replace existing roof surface on Comm Med Center Bldg # 2 and enteryway. / Install 60 Mil TPO material and intergrted into the rest of the roof structure / INSTALL PER IBC AND LISTING / OBSERVE LOW SLOPE REQUIREMENTS / 0:12 / VB/ I-2</t>
  </si>
  <si>
    <t>2024-MSS-COM-00040</t>
  </si>
  <si>
    <t>COM / VB / B F-1 / 4:12 / INSTALL PER IBC AND LISTING / Re-roof of existing metal roofing / install 1/2" OSB sheeting applied / followed by high temp psu ice and water shield / with standing seam metal roofing finishing the job.</t>
  </si>
  <si>
    <t>BIRCH ROOFING</t>
  </si>
  <si>
    <t>801 SHERWOOD ST  STE 124</t>
  </si>
  <si>
    <t>2024-MSS-COM-00044</t>
  </si>
  <si>
    <t>RMEF / Remove shingles, underlayment, drip edge, pipe boots and dispose /  Install Ice and water shield underlayment to the entire structure /  Install new drip edge / Malarkey Vista shingles, pipe boots, and ridge vent / INSTALL PER IBC AND LISTING / OBSERVE LOW SLOPE REQUIREMENTS / 2:12 / VB / E</t>
  </si>
  <si>
    <t>5705 GRANT CREEK RD</t>
  </si>
  <si>
    <t>2024-MSS-COM-00038</t>
  </si>
  <si>
    <t>MULTI-FAM 6 PLEX / Remove and replace shingles / Ice &amp; water  2 rows along eaves / synthetic underlayment rest / GAF Shingles / INSTALL PER IBC AND LISTING / 5:12 / VB / R2</t>
  </si>
  <si>
    <t>227 CONNELL AVE</t>
  </si>
  <si>
    <t>2024-MSS-RES-00019</t>
  </si>
  <si>
    <t>2021 CODES/NEW ADU OVER EXISTING DET GARAGE/VB/R-3/U</t>
  </si>
  <si>
    <t>822 COTTONWOOD ST</t>
  </si>
  <si>
    <t>2024-MSS-RES-00165</t>
  </si>
  <si>
    <t>2021 CODES/SFR/REPAIR WATER DAMAGED BACK GARAGE WALLS, REPLACE DOORS ON GARAGE, INSTALL NEW SHEETING AND SIDING AMOUNTING 310 SQUARE FEETVB/R-3/U</t>
  </si>
  <si>
    <t>3102 S GRANT ST</t>
  </si>
  <si>
    <t>2024-MSS-RES-00158</t>
  </si>
  <si>
    <t>2021 CODES/SFR/Master bath remodel - replace existing shower &amp; surround for new shower &amp; surround - Demo existing wall and build pony wall. licensed plumber to replace fixtures in wet area only. wet area on ext wall - will check for proper insulation &amp; v. barrier prior to new acrylic panels installed./VB/R-3</t>
  </si>
  <si>
    <t>1916 S 04TH ST W</t>
  </si>
  <si>
    <t>2024-MSS-RES-00152</t>
  </si>
  <si>
    <t>2021 CODES/SFR/Installing a tub where toilet is and building a water closet for new toilet. Plumbers are pulling own permit. Electricians will also pull own permit./VB/R-3</t>
  </si>
  <si>
    <t>JASON PETERS</t>
  </si>
  <si>
    <t>6916 SHAVER DR</t>
  </si>
  <si>
    <t>2024-MSS-RES-00065</t>
  </si>
  <si>
    <t>2021 CODES/SFR/Framing of bedroom with closest. Framing of  a bathroom. Rough plumbing already existing/VB/R-3</t>
  </si>
  <si>
    <t>2419 RIATA RD</t>
  </si>
  <si>
    <t>2024-MSS-RES-00043</t>
  </si>
  <si>
    <t>2021 CODES/SFR/I wish to construct two walls and a slab-on-grade adjacent to my existing home and beneath an existing elevated deck that was built along with the original house construction.  The new walls will abutt against an existing basement wall and the backside of the existing garage foundation forming a 331 square foot enclosed space which I will use as a personal woodworking shop.  The overhead deck (concrete surfaced) will serve as the roof for the new enclosed space.  The newly constructed walls are at least 18 inches inside of the perimeter of the existing elevated deck.VB/R-3</t>
  </si>
  <si>
    <t>DOUBLE DIAMOND CONSTRUCTION</t>
  </si>
  <si>
    <t>5215 PRYOR MOUNTAIN CT</t>
  </si>
  <si>
    <t>2024-MSS-RES-00039</t>
  </si>
  <si>
    <t>2021 CODES/SFR/Add covered front porch. Add 2 second story dormers and egress window./ convert garage to livable space /VB/R-3</t>
  </si>
  <si>
    <t>207 E KENT AVE</t>
  </si>
  <si>
    <t>2024-MSS-RES-00147</t>
  </si>
  <si>
    <t>2021 CODES/SFR/Structural upgrades needed to support solar, per engineering letter/VB/R-3</t>
  </si>
  <si>
    <t>BIG SKY SOLAR *LIMITED*</t>
  </si>
  <si>
    <t>1845 34TH ST</t>
  </si>
  <si>
    <t>2024-MSS-RES-00059</t>
  </si>
  <si>
    <t>821 PARKVIEW WAY</t>
  </si>
  <si>
    <t>2024-MSS-RES-00058</t>
  </si>
  <si>
    <t>2021 CODES/SFR/Updated basement plumbing, updated existing walls/framing/VB/R-3</t>
  </si>
  <si>
    <t>2021 CODES/SFR/INTERIOR REMODEL/VB/R-3
Rev 01 - 01/25/2024: 1/3/24 REVISION</t>
  </si>
  <si>
    <t>2023-MSS-RES-00877</t>
  </si>
  <si>
    <t>2021 CODES / SFR / ADDITION / REROOF ENTIRE STRUCTURE / VB/R-3
Demo old addition on west side of home. Rebuilt in slightly larger footprint and with higher ceiling/roof. Project includes 1 office, 1 full bath, 1 bedroom. Project includes reroofing the entire structure.</t>
  </si>
  <si>
    <t>703 TURNER ST</t>
  </si>
  <si>
    <t>2023-MSS-RES-00050</t>
  </si>
  <si>
    <t>2021 CODES / SFR / REMODEL / Remodel of existing main floor bedroom, bathroom, and kitchen./VB/R-3</t>
  </si>
  <si>
    <t>717 N 05TH ST W</t>
  </si>
  <si>
    <t>2024-MSS-RES-00192</t>
  </si>
  <si>
    <t>SFR / tear off of existing roofing material / install 2 rows of leak barrier / install synthetic underlayment / starter on rakes and eaves / install 30 year asphalt shingles, continuous vent, ridge cap shingles / haul all roofing debris to landfill, complete job site cleanup / INSTALL PER IRC AND LISTING / 6:12 / VB/R-3</t>
  </si>
  <si>
    <t>PURELIGHT POWER *UNLIMITED*</t>
  </si>
  <si>
    <t>5314 TALISMAN CT</t>
  </si>
  <si>
    <t>2024-MSS-RES-00191</t>
  </si>
  <si>
    <t>SFR / tear off of existing roofing material / install 2 rows of leak barrier / install synthetic underlayment / starter on rakes and eaves / install 30 year asphalt shingles, continuous vent, ridge cap shingles / haul all roofing debris to landfill, complete job site cleanup / INSTALL PER IRC AND LISTING / 4:12 / VB / R3</t>
  </si>
  <si>
    <t>2421 SKYLINE DR</t>
  </si>
  <si>
    <t>2024-MSS-RES-00190</t>
  </si>
  <si>
    <t>SFR / tear off of existing roofing material / install 2 rows of leak barrier / install synthetic underlayment / starter on rakes and eaves / install 30 year asphalt shingles, continuous vent, ridge cap shingles / haul all roofing debris to landfill, complete job site cleanup / INSTALL PER IRC AND LISTING / 5:12 / VB / R3</t>
  </si>
  <si>
    <t>2715 HAMILTON WAY</t>
  </si>
  <si>
    <t>2024-MSS-RES-00185</t>
  </si>
  <si>
    <t>SFR / Remove existing shingles and underlayment / Install ice/water and synthetic underlayment per code / Install asphalt shingles per code / INSTALL PER IRC AND LISTING / 10:12 / VB / R3</t>
  </si>
  <si>
    <t>734 CHERRY ST</t>
  </si>
  <si>
    <t>2024-MSS-RES-00184</t>
  </si>
  <si>
    <t>1540 SUNFLOWER DR</t>
  </si>
  <si>
    <t>2024-MSS-RES-00181</t>
  </si>
  <si>
    <t>SFR / Complete removal and installation of asphalt shingle roofing / gable roof using Arctic Seal and Timberline HDZ shingles and Cobra Ridge Runner attic ventilation / INSTALL PER IRC AND LISTING / 5:12 / VB / R3</t>
  </si>
  <si>
    <t>123 WAPIKIYA DR</t>
  </si>
  <si>
    <t>2024-MSS-RES-00177</t>
  </si>
  <si>
    <t>DUPLEX / Remove &amp; Replace 30# Felt / replace with 30-Year, Malarkey Shingle /
Malarkey #1030 Synthetic underlayment / Malarkey Artic ice &amp; Water Shield / INSTALL PER IRC AND LISTING / 4:12 / VB / R3</t>
  </si>
  <si>
    <t>2308 A-B 55TH ST</t>
  </si>
  <si>
    <t>2024-MSS-RES-00176</t>
  </si>
  <si>
    <t>2785 MARY JANE BLVD</t>
  </si>
  <si>
    <t>2024-MSS-RES-00175</t>
  </si>
  <si>
    <t>SFR / Remove &amp; Replace 30# Felt, replace with 40-Year / Malarkey Shingle / Malarkey #1030 Synthetic underlayment / Malarkey Artic ice &amp; Water Shield / INSTALL PER IRC AND LISTING / 6:12 / VB / R3</t>
  </si>
  <si>
    <t>5084 VICTOR CT</t>
  </si>
  <si>
    <t>2024-MSS-RES-00173</t>
  </si>
  <si>
    <t>SFR / Remove &amp; Replace 30# Felt / replace with 40-Year, Malarkey Shingle Malarkey #1030 / Synthetic underlayment / Malarkey Artic ice &amp; Water Shield / INSTALL PER IRC AND LISTING / 4:12 / VB / R3</t>
  </si>
  <si>
    <t>128 BRIDGER CT</t>
  </si>
  <si>
    <t>2024-MSS-RES-00172</t>
  </si>
  <si>
    <t>SFR / Remove existing roofing /  Install half inch foam barrier board / 60 mil TPO and termination bar perimeters / INSTALL PER IRC AND LISTING / OBSERVE LOW SLOPE REQUIREMENTS / 1:12 / VB / R3</t>
  </si>
  <si>
    <t>303 W CENTRAL AVE</t>
  </si>
  <si>
    <t>2024-MSS-RES-00168</t>
  </si>
  <si>
    <t>GARAGE / Remove existing roofing /  Install new Malarkey Vista shingles / drip edge and synthetic underlayment / Ice and water shield / INSTALL PER IRC AND LISTING / 5:12 / VB / U</t>
  </si>
  <si>
    <t>4010 GALWAY AVE</t>
  </si>
  <si>
    <t>2024-MSS-RES-00167</t>
  </si>
  <si>
    <t>SFR / Remove existing roofing /  Install Ice and water shield along all eves and valleys / Install UDL 30 synthetic underlayment to rest of structure / Install New Malarkey Vista shingles, drip edge, pipe boots and ridge vents / INSTALL PER IRC AND LISTING / 5:12 / VB / R3</t>
  </si>
  <si>
    <t>2024-MSS-RES-00201</t>
  </si>
  <si>
    <t>DETACHED GARAGE / Remove and replace existing shingles /Two rows ice and water barrier along eaves /  synthetic underlayment / GAF Timberline shingle / 4:12 / INSTALL PER IRC AND LISTING / VB / U</t>
  </si>
  <si>
    <t>1859 S 09TH ST W</t>
  </si>
  <si>
    <t>2024-MSS-RES-00164</t>
  </si>
  <si>
    <t>SFR / INSTALL ICE AND WATER SHIELD / FELT UNDERLAYMENT / SHINGLES / 5:12 / CEDAR SHINGLES / INSTALL PER IRC AND LISTING / VB / R-3/ Reroof, trim, and siding. Already have materials from years ago and will be doing all of the work myself, no paid laborers</t>
  </si>
  <si>
    <t>638 CLEVELAND ST</t>
  </si>
  <si>
    <t>2024-MSS-RES-00159</t>
  </si>
  <si>
    <t>GARAGE / Will be removing the existing shingles roof on the garage / Installing Owen’s Corning shingle Duration (Onyx Black) / Underlayment will be two layers of synthetic. INSTALL PER IRC AND LISTING / 4:12 / VB / U</t>
  </si>
  <si>
    <t>CLARK FORK MAINTENANCE LLC</t>
  </si>
  <si>
    <t>2024-MSS-RES-00200</t>
  </si>
  <si>
    <t>2021 CODES/SFR/REROOF/Remove shingles install new drip edge ice and water on eaves new starter course felt new shingles ridge vent and ridge cap/PER CODE &amp; IRC/TWO STORY/5:12/VB/R-3</t>
  </si>
  <si>
    <t>454 KENSINGTON AVE</t>
  </si>
  <si>
    <t>2024-MSS-RES-00154</t>
  </si>
  <si>
    <t>SFR / Remove existing shingles and underlayment / Install ice/water and synthetic underlayment per code / Install asphalt shingles per code / INSTALL PER IRC AND LISTING / 12:12 / VB  / R3</t>
  </si>
  <si>
    <t>4745 CALISTOGA LN</t>
  </si>
  <si>
    <t>2024-MSS-RES-00153</t>
  </si>
  <si>
    <t>GARAGE / Remove &amp; Replace 30# Felt / replace with 50-Year, Malarkey Shingle / Malarkey #1030 Synthetic underlayment / Malarkey Artic ice &amp; Water Shield / INSTALL PER IRC AND LISTING / 5:12 / VB / U</t>
  </si>
  <si>
    <t>2024-MSS-RES-00143</t>
  </si>
  <si>
    <t>SFR / Replace tpo membrane with new 60mil Gaf tpp membrane / Mechanically fastened and weld seams / Install new drip edge / INSTALL PER IRC AND LISTING / OBSERVE LOW SLOPE REQUIREMENTS / 1:12 / VB / R3</t>
  </si>
  <si>
    <t>3507 PAXSON ST</t>
  </si>
  <si>
    <t>2024-MSS-RES-00025</t>
  </si>
  <si>
    <t>SFR / Remove existing shingles and underlayment. Install ice/water and synthetic underlayment per code. Install asphalt shingles per code / INSTALL PER IRC AND LISTING / 4:12 / VB / R3</t>
  </si>
  <si>
    <t>3200 WASHBURN ST</t>
  </si>
  <si>
    <t>2024-MSS-RES-00206</t>
  </si>
  <si>
    <t>2021 CODES/SFR/REROOF/remove and replace shingles, installing Malarkey Vista 40 year shingle.  installing ice and water, synthetic unlayment./PER IRC &amp; LISTING/SINGLE STORY/6:12/VB/R-3</t>
  </si>
  <si>
    <t>404 KEITH AVE</t>
  </si>
  <si>
    <t>2024-MSS-RES-00151</t>
  </si>
  <si>
    <t>GARAGE / remove all roofing materials / non heated garage / install new felt paper / d metal / shingle accessories and shingles / INSTALL PER IRC AND LISTING / 5:12 / VB / U</t>
  </si>
  <si>
    <t>815 CLEVELAND ST</t>
  </si>
  <si>
    <t>2024-MSS-RES-00150</t>
  </si>
  <si>
    <t>SFR / Remove &amp; Replace 30# Felt / replace with 40-Year, Malarkey Shingle/ Malarkey #1030 Synthetic underlayment / Malarkey Artic ice &amp; Water Shield / INSTALL PER IRC AND LISTING / 6:12 / VB / R3</t>
  </si>
  <si>
    <t>6718 KELSEY CT</t>
  </si>
  <si>
    <t>2024-MSS-RES-00149</t>
  </si>
  <si>
    <t>GARAGE / Remove &amp; Replace 30# Felt / replace with 30-Year, Malarkey Shingle / Malarkey #1030 Synthetic underlayment / Malarkey Artic ice &amp; Water Shield / INSTALL PER IRC AND LISTING / 10:12 / VB / U</t>
  </si>
  <si>
    <t>2219 MOUNT AVE</t>
  </si>
  <si>
    <t>2024-MSS-RES-00148</t>
  </si>
  <si>
    <t>SFR / Remove old roofing / Install ice and water shield / Install synthetic underlayment /  Install ridge vent style d / Install Malarkey Vista shingles / INSTALL PER IRC AND LISTING / 7:12 / VB / R3</t>
  </si>
  <si>
    <t>229 WOODFORD ST</t>
  </si>
  <si>
    <t>2024-MSS-RES-00199</t>
  </si>
  <si>
    <t>2021 CODES/DET GARAGE/REROOF/Remove shingles install new drip edge ice and water on eaves new starter course felt new shingles ridge vent and ridge cap/PER CODE &amp; IRC/SINGLE STORY/5:12/VB/U</t>
  </si>
  <si>
    <t>2024-MSS-RES-00144</t>
  </si>
  <si>
    <t>SFR / Remove and Replace existing shingle roof on house / Will use ice and water shield / Using 2 layers of synthetic underlayment / Install Owens Corning Durationn shingles / INSTALL PER IRC AND LISTING / 4:12 / VB / R3</t>
  </si>
  <si>
    <t>2024-MSS-RES-00197</t>
  </si>
  <si>
    <t>2021 CODES/SFR/REROOF/to remove old roofing, to install ice &amp; water shield, to install GAF Timberline HDz architectural shingles/PER LISTING &amp; IRC/OBSERVE LOW SLOPE REQUIREMENTS/SINGLE STORY/3:12/VB/R-3</t>
  </si>
  <si>
    <t>300 HARRIET ST</t>
  </si>
  <si>
    <t>2024-MSS-RES-00141</t>
  </si>
  <si>
    <t>SFR / Removing &amp; replacing 52 squares shingles only main dwelling / using synthetic underlayment/  install i + w shield / Install Owens Corning Duration / INSTALL PER IRC AND LISTING / pitch: 10:12 / VB / R3</t>
  </si>
  <si>
    <t>2206 FOX HOLLOW RD</t>
  </si>
  <si>
    <t>2024-MSS-RES-00140</t>
  </si>
  <si>
    <t>SFR / Removing &amp; replacing 29 squares shingles only main dwelling / using synthetic underlayment / install i + w shield / Install Owens Corning Duration / INSTALL PER IRC AND LISTING / pitch: 6:12 / VB / R3</t>
  </si>
  <si>
    <t>2200 FOX HOLLOW RD</t>
  </si>
  <si>
    <t>2024-MSS-RES-00139</t>
  </si>
  <si>
    <t>SFR / Removing &amp; replacing 26 squares shingles only main dwelling / using synthetic underlayment / install i + w shield /   Install Owens Corning Duration / INSTALL PER IRC AND LISTING / pitch: 5:12 / VB / R3</t>
  </si>
  <si>
    <t>2203 FOX HOLLOW RD</t>
  </si>
  <si>
    <t>2024-MSS-RES-00138</t>
  </si>
  <si>
    <t>BARN / Removing &amp; replacing 8 squares on the BARN shingles only / using synthetic underlayment / install i + w shield /  Install Owens Corning Duration / INSTALL PER IRC AND LISTING / pitch: 5:12 / VB / U</t>
  </si>
  <si>
    <t>2201 FOX HOLLOW RD</t>
  </si>
  <si>
    <t>2024-MSS-RES-00137</t>
  </si>
  <si>
    <t>SFR /Removing &amp; replacing 39 squares shingles only main dwelling / using synthetic underlayment / install i + w shield /  Install Owens Corning Duration / INSTALL PER IRC AND LISTING / pitch: 8:12 / VB / R3</t>
  </si>
  <si>
    <t>2024-MSS-RES-00130</t>
  </si>
  <si>
    <t>SFR / Remove &amp; Replace 30# Felt / replace with 40-Year, Malarkey Shingle / Malarkey #1030 Synthetic underlayment / Malarkey Artic ice &amp; Water Shield / INSTALL PER IRC AND LISTING / 8:12 / VB / R3</t>
  </si>
  <si>
    <t>333 WOODWORTH AVE</t>
  </si>
  <si>
    <t>2024-MSS-RES-00129</t>
  </si>
  <si>
    <t>SFR / Remove &amp; Replace 30# Felt /  replace with 30-Year, Malarkey Shingle / Malarkey #1030 Synthetic underlayment /  Malarkey Artic ice &amp; Water Shield / INSTALL PER IRC AND LISTING / 10:12 / VB / R3</t>
  </si>
  <si>
    <t>2024-MSS-RES-00125</t>
  </si>
  <si>
    <t>SFR / Removing existing shingles / install drip edge / ice and water on eaves / starter course felt / new shingles / ridge vent and ridge cap / Owens corning Flex shingles / 5:12 / VB / R3</t>
  </si>
  <si>
    <t>2250 CALES CT</t>
  </si>
  <si>
    <t>2024-MSS-RES-00123</t>
  </si>
  <si>
    <t>GARAGE / ...Remove &amp; Replace 30# Felt / replace with 30-Year, Malarkey Shingle / Malarkey #1030 Synthetic underlayment / Malarkey Artic ice &amp; Water Shield / INSTALL PER IRC AND LISTING / 5:12 / VB / R3</t>
  </si>
  <si>
    <t>1133 S 03RD ST W</t>
  </si>
  <si>
    <t>2024-MSS-RES-00119</t>
  </si>
  <si>
    <t>DUPLEX / to remove old roofing / to install ice &amp; water shield / to install GAF Tigerpaw underlayment / to install GAFTimberline HDz architectural shingles / INSTALL PER IRC AND LISTING / 6:12 / VB / R3</t>
  </si>
  <si>
    <t>706 PHILIPS ST</t>
  </si>
  <si>
    <t>2024-MSS-RES-00091</t>
  </si>
  <si>
    <t>SFR / tear off of existing roofing material /  install 2 rows of leak barrier / install synthetic underlayment / starter on rakes and eaves / install 30 year asphalt shingles, continuous vent, ridge cap shingles / haul all roofing debris to landfill, complete job site cleanup / INSTALL PER IRC AND LISTING / 5:12 / VB / R3</t>
  </si>
  <si>
    <t>1740 S 07TH ST W</t>
  </si>
  <si>
    <t>2024-MSS-RES-00090</t>
  </si>
  <si>
    <t>GARAGE / Tear off existing roofing material /  install 2 rows of leak barrier, synthetic underlayment / starter on eaves and rakes /  30 year asphalt shingles / continuous ridge vent and ridge cap shingles / haul all roofing debris to the landfill and complete job site cleanup. / INSTALL PER IRC AND LISTING / 6:12 / VB / R3</t>
  </si>
  <si>
    <t>1212 S 04TH ST W</t>
  </si>
  <si>
    <t>2024-MSS-RES-00208</t>
  </si>
  <si>
    <t>SFR / Remove existing shingles and underlayment / Install ice/water and synthetic underlayment per code / Install asphalt shingles per code / INSTALL PER IRC AND LISTING / 7:12 / VB/ R3</t>
  </si>
  <si>
    <t>5061 GERALDINE CT</t>
  </si>
  <si>
    <t>2023-MSS-RES-00908</t>
  </si>
  <si>
    <t>5680 HORN RD</t>
  </si>
  <si>
    <t>2023-MSS-RES-00887</t>
  </si>
  <si>
    <t>4355 HARRISON SCOTT DR</t>
  </si>
  <si>
    <t>2023-MSS-RES-00341</t>
  </si>
  <si>
    <t>MTV CONSTRUCTION LLC</t>
  </si>
  <si>
    <t>7067 GUINEVERE DR</t>
  </si>
  <si>
    <t>2023-MSS-RES-00979</t>
  </si>
  <si>
    <t>CLEARWATER GROUP</t>
  </si>
  <si>
    <t>139 FAIRWAY DR</t>
  </si>
  <si>
    <t>2023-MSS-RES-00964</t>
  </si>
  <si>
    <t>4344 HARRISON SCOTT DR</t>
  </si>
  <si>
    <t>2024-MSS-RES-00048</t>
  </si>
  <si>
    <t>4301 CHRISTIAN DR</t>
  </si>
  <si>
    <t>2023-MSS-RES-00967</t>
  </si>
  <si>
    <t>4393 CHRISTIAN DR</t>
  </si>
  <si>
    <t>2023-MSS-RES-00941</t>
  </si>
  <si>
    <t>2530 FENCE LINE DR</t>
  </si>
  <si>
    <t>2023-MSS-RES-00477</t>
  </si>
  <si>
    <t>2021 CODES/NSFR/ATT CARPORT/VB/R-3/U</t>
  </si>
  <si>
    <t>2640 TANJA POINT</t>
  </si>
  <si>
    <t>2023-MSS-COM-00311</t>
  </si>
  <si>
    <t>2021 CODES/SNOWFARM 4-PLEX/NEW 4-PLEX/VB/R-2</t>
  </si>
  <si>
    <t>HEADWATERS CONSTRUCTION COMPANY</t>
  </si>
  <si>
    <t>1905 SAGEBRUSH RD</t>
  </si>
  <si>
    <t>2023-MSS-RES-00938</t>
  </si>
  <si>
    <t>2021 CODES/CONSTRUCT ACCESSORY BUILDING - CONDITIONED STRUCTURE NO INTERIOR PARTITIONS. NOT A DWELLING. RESIDENTIAL ACCESSORY BUILDING ONLY/VB/U</t>
  </si>
  <si>
    <t>2110 MISSOULA AVE</t>
  </si>
  <si>
    <t>2023-MSS-RES-00771</t>
  </si>
  <si>
    <t>2022-MSS-RES-00134</t>
  </si>
  <si>
    <t>NEW DET GARAGE/VB/U</t>
  </si>
  <si>
    <t>2432 BELT BUCKLE WAY</t>
  </si>
  <si>
    <t>2024-MSS-RES-00155</t>
  </si>
  <si>
    <t>SFR / Extend deck existing 6’ deck to 12’ and resurface.</t>
  </si>
  <si>
    <t>875 RIVER PL</t>
  </si>
  <si>
    <t>2023-MSS-COM-00308</t>
  </si>
  <si>
    <t>2021 CODES/SNOWFARM COMMUNITY CENTER/VB/B/A-3</t>
  </si>
  <si>
    <t>2175 SAGEBRUSH DR</t>
  </si>
  <si>
    <r>
      <rPr>
        <sz val="10"/>
        <rFont val="Arial"/>
        <family val="2"/>
      </rPr>
      <t>1000.000.360001.00</t>
    </r>
  </si>
  <si>
    <r>
      <rPr>
        <sz val="10"/>
        <rFont val="Arial"/>
        <family val="2"/>
      </rPr>
      <t>Copies</t>
    </r>
  </si>
  <si>
    <r>
      <rPr>
        <b/>
        <sz val="10"/>
        <rFont val="Arial"/>
        <family val="2"/>
      </rPr>
      <t>Sewer Service Line - Permit</t>
    </r>
  </si>
  <si>
    <r>
      <rPr>
        <b/>
        <sz val="10"/>
        <rFont val="Arial"/>
        <family val="2"/>
      </rPr>
      <t>Sewer Service Line - Permit Total</t>
    </r>
  </si>
  <si>
    <t>Sewer Service Line - Permit</t>
  </si>
  <si>
    <t>TED-SFR</t>
  </si>
  <si>
    <t>single</t>
  </si>
  <si>
    <t>duplex</t>
  </si>
  <si>
    <t>multi</t>
  </si>
  <si>
    <t>2024-MSS-COM-00023</t>
  </si>
  <si>
    <t>2021 CODES/TI #5/Tenant Improvement for 323 SW Higgins/VB/M</t>
  </si>
  <si>
    <t>323 SW HIGGINS AVE</t>
  </si>
  <si>
    <t>2024-MSS-COM-00065</t>
  </si>
  <si>
    <t>2021 CODES/UNIT 301/Replace water damaged, insulation, drywall, paint, flooring, trim./VB/R-2</t>
  </si>
  <si>
    <t>DAYSPRING RESTORATION LLC</t>
  </si>
  <si>
    <t>835 WYOMING ST  #301</t>
  </si>
  <si>
    <t>2023-MSS-COM-00298</t>
  </si>
  <si>
    <t>2021 CODES/IMMANUAL LUTHERAN CHURCH/Interior remodel of existing kitchen and unfinished space to become a dedicated dish wash room./VB/A-3</t>
  </si>
  <si>
    <t>JHG ENTERPRISES LLC</t>
  </si>
  <si>
    <t>2024-MSS-COM-00024</t>
  </si>
  <si>
    <t>2021 CODES/TI #2/Tenant Improvement for 331 SW Higgins/VB/B</t>
  </si>
  <si>
    <t>331 SW HIGGINS AVE</t>
  </si>
  <si>
    <t>2024-MSS-COM-00051</t>
  </si>
  <si>
    <t>2021 CODES/UNIT 201/Replace water damaged drywall, insulation, flooring./VB/R-2
This building has fire rated assemblies separating dwelling units. All repairs must maintain assembly rating.</t>
  </si>
  <si>
    <t>835 WYOMING ST  #201</t>
  </si>
  <si>
    <t>2024-MSS-COM-00033</t>
  </si>
  <si>
    <t>2021 CODES/SILIXA/PALLET RACKS/VB/B</t>
  </si>
  <si>
    <t>3102 W BROADWAY</t>
  </si>
  <si>
    <t>2024-MSS-COM-00006</t>
  </si>
  <si>
    <t>2021 CODES/CANVAS CHURCH/Change of Use/Tenant Improvements, Converting Gym to Religious Assembly./VB/A-3</t>
  </si>
  <si>
    <t>2425 100 W CENTRAL AVE</t>
  </si>
  <si>
    <t>2024-MSS-COM-00016</t>
  </si>
  <si>
    <t>2021 CODES/DRYBAR/Tenant improvement to existing commercial suite/VB/B</t>
  </si>
  <si>
    <t>140 E FRONT ST</t>
  </si>
  <si>
    <t>2023-MSS-COM-00344</t>
  </si>
  <si>
    <t>2021 CODES/FOREFRONT DERMATOLOGY/Interior remodel for a new outpatient dermatology clinic./VB/B</t>
  </si>
  <si>
    <t>2875 TINA AVE  STE 104</t>
  </si>
  <si>
    <t>2024-MSS-COM-00012</t>
  </si>
  <si>
    <t>2021 CODES/CATALYST2GO/Tenant Improvement for Suite 102 from previous restaurant to grab and go food. Enlarge 1 door, 2 wall openings, and new wall separating the kitchen area from the retail area.</t>
  </si>
  <si>
    <t>123 E MAIN ST</t>
  </si>
  <si>
    <t>2024-MSS-COM-00070</t>
  </si>
  <si>
    <t>MULTI-FAM / Removal and proper disposal of existing/old roofing material to wood deck / Provide and Apply ice and water membrane per code / Provide and Apply, synthetic underlayment in succeeding courses / Provide and Apply Architectural Shingle System / Provide and Apply ridge vent and hip/ridge shingle / INSTALL PER IBC AND LISTING / 4:12 / VB / R2</t>
  </si>
  <si>
    <t>1250 34TH ST</t>
  </si>
  <si>
    <t>2024-MSS-COM-00071</t>
  </si>
  <si>
    <t>COM BLDG / Replace Leaking Roof / INSTALL PER IBC &amp; LISTING / 1:12 / OBSERVE LOW SLOPE REQUIREMENTS / VB/B</t>
  </si>
  <si>
    <t>425 S ORANGE ST</t>
  </si>
  <si>
    <t>2024-MSS-COM-00066</t>
  </si>
  <si>
    <t>MULTI-FAM / Removal and proper disposal of existing/old roofing material to wood deck / Provide and Apply ice and water membrane per code / Provide and Apply, synthetic underlayment in succeeding courses / Provide and Apply Architectural Shingle System / Provide and Apply ridge vent and hip/ridge shingle / Provide and apply all related accessories require to complete roofing scope of work / INSTALL PER IBC AND LISTING / 8:12 / VB / R2</t>
  </si>
  <si>
    <t>1333 A26 TOOLE AVE</t>
  </si>
  <si>
    <t>2024-MSS-COM-00068</t>
  </si>
  <si>
    <t>2024-MSS-COM-00069</t>
  </si>
  <si>
    <t>MULTI- FAM / Removal and proper disposal of existing/old roofing material to wood deck / Provide and Apply ice and water membrane per code / Provide and Apply, synthetic underlayment in succeeding courses / Provide and Apply Architectural Shingle System / Provide and Apply ridge vent and hip/ridge shingle / INSTALL PER IBC AND LISTING / 4:12 / VB / R2</t>
  </si>
  <si>
    <t>2024-MSS-COM-00096</t>
  </si>
  <si>
    <t>MULTI-FAM 8 PLEX / Remove &amp; Replace 30# felt / replace w/ a 30-year Malarkey Shingle /  Malarkey #1030 Synthetic underlayment / Malarkey Artic ice &amp; Water shield / INSTALL PER IBC AND LISTING / 5:12 / VB / R2</t>
  </si>
  <si>
    <t>5106 VILLAGE VIEW WAY   MASTER</t>
  </si>
  <si>
    <t>2024-MSS-COM-00067</t>
  </si>
  <si>
    <t>MULTI-FAM  / Removal and proper disposal of existing/old roofing material to wood deck / Provide and Apply ice and water membrane per code / Provide and Apply, synthetic underlayment in succeeding courses / Provide and Apply Architectural Shingle System / Provide and Apply ridge vent and hip/ridge shingle / 
Provide and apply all related accessories require to complete roofing scope of work / INSTALL PER IBC AND LISTING / 4:12 / VB / R2</t>
  </si>
  <si>
    <t>2024-MSS-COM-00095</t>
  </si>
  <si>
    <t>MULTI-FAM 8 PLEX / Remove &amp; Replace 30# felt /  replace w/ a 30-year Malarkey Shingle / Malarkey #1030 Synthetic underlayment / Malarkey Artic ice &amp; Water shield / INSTALL PER IBC AND LISTING / 5:12 / VB / R2</t>
  </si>
  <si>
    <t>5104 VILLAGE VIEW WAY   MASTER</t>
  </si>
  <si>
    <t>2024-MSS-COM-00062</t>
  </si>
  <si>
    <t>2021 CODES/APT BLDG/REROOF/Remove existing roofing material, install 1/4" densdeck mechanically attached, install 60 mil TPO membrane mechanically attached, remove debris/THREE STORY/FLAT ROOF/VB/R-2
INSTALL PER LISTING AND IBC</t>
  </si>
  <si>
    <t>200 CONNELL AVE</t>
  </si>
  <si>
    <t>2024-MSS-COM-00103</t>
  </si>
  <si>
    <t>MULTI-FAM 4+ UNITS / Reroof: remove existing membrane roof / Install new 1/2" hi density iso protection board / Install new 60 mil tpo roof / INSTALL PER IBC AND LISTING /OBSERVE LOW SLOPE REQUIREMENTS / 0:12 / VB / R2 / No removal of insulation or addition of insulation</t>
  </si>
  <si>
    <t>740 S HIGGINS AVE</t>
  </si>
  <si>
    <t>2024-MSS-RES-00187</t>
  </si>
  <si>
    <t>216 MANSION HEIGHTS DR</t>
  </si>
  <si>
    <t>2024-MSS-RES-00186</t>
  </si>
  <si>
    <t>2021 CODES/TOWNHOME/Finish out basement with 1 bedroom 1 bathroom 1 living room./VB/R-3</t>
  </si>
  <si>
    <t>1815-A SCOTT ST</t>
  </si>
  <si>
    <t>2024-MSS-RES-00100</t>
  </si>
  <si>
    <t>RANDALL HOMES AND CONSTRUCTION</t>
  </si>
  <si>
    <t>205 MANSION HEIGHTS DR</t>
  </si>
  <si>
    <t>2024-MSS-RES-00204</t>
  </si>
  <si>
    <t>2021 CODES/SFR/Upstairs hallway bath remodel - replace existing tub &amp; surround for new shower &amp; surround - no layout changes. licensed plumber to replace fixtures in wet area only. wet area on ext wall - will check for proper insulation &amp; v. barrier prior to new acrylic panels installed./VB/R-3</t>
  </si>
  <si>
    <t>620 DIXON AVE</t>
  </si>
  <si>
    <t>2024-MSS-RES-00127</t>
  </si>
  <si>
    <t>2021 CODES/SFR/adding a bathroom to an existing laundry room.  We will be replacing the existing walls with new framing as the lumber in the old walls is not up to code( treated lumber on bottom) / VB / R3</t>
  </si>
  <si>
    <t>2024-MSS-RES-00227</t>
  </si>
  <si>
    <t>2021 CODES/SFR/Master bath remodel - replace existing shower &amp; surround for new shower &amp; surround - no layout changes. licensed plumber to replace fixtures in wet area only. wet area on ext wall - will check for proper insulation &amp; v. barrier prior to new acrylic panels installed./VB/R-3</t>
  </si>
  <si>
    <t>21 COLUMBINE CT</t>
  </si>
  <si>
    <t>2024-MSS-RES-00202</t>
  </si>
  <si>
    <t>2021 CODES/SFR /INTERIOR REMODEL/VB/R-3</t>
  </si>
  <si>
    <t>WESTERN MONTANA LEVEL LINE BUILDERS INC</t>
  </si>
  <si>
    <t>3815 BELLECREST DR</t>
  </si>
  <si>
    <t>2024-MSS-RES-00189</t>
  </si>
  <si>
    <t>2021 CODES/SFR/Structural upgrades needed to support solar/VB/R-3</t>
  </si>
  <si>
    <t>2022-MSS-RES-00832</t>
  </si>
  <si>
    <t>2021 CODES/DET GARAGE/Replace existing rafter single gable roof system with engineered truss roof system for the purpose of gaining additional interior 2nd floor height  of current non-occupied detached carriage house.  The existing detached carriage house in back yard of my existing residence will continue to be used as lower level two car garage and upper level storage./VB/U
Rev 01 - 04/24/2024: 9/28/23 REVISION TO CHANGE UPPER LEVEL STORAGE TO ADU</t>
  </si>
  <si>
    <t>443 PLYMOUTH ST</t>
  </si>
  <si>
    <t>2024-MSS-RES-00183</t>
  </si>
  <si>
    <t>2021 CODES/SFR/Add on egress window/VB/R-3</t>
  </si>
  <si>
    <t>INSIDE OUT HANDYMAN LLC</t>
  </si>
  <si>
    <t>908 PALMER ST</t>
  </si>
  <si>
    <t>550 W BECKWITH AVE E</t>
  </si>
  <si>
    <r>
      <rPr>
        <sz val="10"/>
        <color rgb="FF000000"/>
        <rFont val="Arial"/>
        <family val="2"/>
      </rPr>
      <t xml:space="preserve">ADU
</t>
    </r>
  </si>
  <si>
    <t>2023-MSS-RES-00546</t>
  </si>
  <si>
    <t>2021 CODES/SFR/add room above a garage/VB/R-3</t>
  </si>
  <si>
    <t>3060 CHARLESTON ST</t>
  </si>
  <si>
    <r>
      <rPr>
        <sz val="10"/>
        <color rgb="FF000000"/>
        <rFont val="Arial"/>
        <family val="2"/>
      </rPr>
      <t xml:space="preserve">SFR-DET
</t>
    </r>
  </si>
  <si>
    <t>2024-MSS-RES-00084</t>
  </si>
  <si>
    <t>2021 CODES/SFR/INTERIOR MAIN LEVEL AND BASEMENT REMODEL/SMALL KITCHEN ADDITION (15 SQFT)/NEW REAR DECK &amp; TRELLIS/NEW REAR FLAGSTONE PATIO/EXTERIOR CONCRETE WALKWAY PAVING/VB/R-3</t>
  </si>
  <si>
    <t>620 EVANS AVE</t>
  </si>
  <si>
    <t>2024-MSS-RES-00071</t>
  </si>
  <si>
    <t>2021 CODES/SFR/Basement Renovation, removing existing drywall to expose framing.  Repair any plumbing or electrical if necessary and bring project to finish grade.  Work will also include finish carpentry, as well as a new egress window./VB/R-3</t>
  </si>
  <si>
    <t>KJM CONTRACTING SERVICES</t>
  </si>
  <si>
    <t>113 SARANAC DR</t>
  </si>
  <si>
    <t>2023-MSS-RES-00848</t>
  </si>
  <si>
    <t>2021 CODES/SFR/Taking down 2 wood decks replace with new wood deck/VB/R-3</t>
  </si>
  <si>
    <t>DONS REMODEL SERVICES LLC</t>
  </si>
  <si>
    <t>2129 S 5TH ST W</t>
  </si>
  <si>
    <t>2024-MSS-RES-00322</t>
  </si>
  <si>
    <t>SFR / R&amp;R / I&amp;W shield / install synthetic underlayment /1 layer Arch Shingles / Install 50-year GAF Shingles / No CRV / not ventable vaulted ceilings / INSTALL PER IRC AND LISTING / 4;12 / VB / R3</t>
  </si>
  <si>
    <t>825 PARKVIEW WAY</t>
  </si>
  <si>
    <t>2024-MSS-RES-00215</t>
  </si>
  <si>
    <t>2021 CODES/SFR/REROOF/Remove &amp; Replace 30# felt, replace w/ a 50-year Malarkey Shingle, Malarkey #1030 Synthetic underlayment, Malarkey Artic ice &amp; Water shield./PER IRC &amp; LISTING/SINGLE STORY/5:12/VB/R-3</t>
  </si>
  <si>
    <t>2209 KENSINGTON AVE</t>
  </si>
  <si>
    <t>2024-MSS-RES-00262</t>
  </si>
  <si>
    <t>SFR / Removal and proper disposal of existing/old roofing material to wood deck / Provide and Apply ice and water membrane per code / Provide and Apply, synthetic underlayment in succeeding courses / Provide and Apply Architectural Shingle System / Provide and Apply ridge vent and hip/ridge shingle / INSTALL PER IRC AND LISTING / 6:12 / VB / R3</t>
  </si>
  <si>
    <t>1200 LANDON'S WAY</t>
  </si>
  <si>
    <t>2024-MSS-RES-00263</t>
  </si>
  <si>
    <t>SFR / Removal and proper disposal of existing/old roofing material to wood deck / Provide and Apply ice and water membrane per code / Provide and Apply, synthetic underlayment in succeeding courses / Provide and Apply Architectural Shingle System / Provide and Apply ridge vent and hip/ridge shingle / INSTALL PER IRC AND LISTING / 8:12 / VB / R3</t>
  </si>
  <si>
    <t>918 S 06TH ST W</t>
  </si>
  <si>
    <t>2024-MSS-RES-00210</t>
  </si>
  <si>
    <t>SFR / Remove old shingles /  Replace with ice and water shield / synthetic underlayment / new GAF Timberline HDZ Shingles / INSTALL PER IRC AND LISTING / OBSERVE LOW SLOPE REQUIREMENTS / 3:12 / VB / R3
Lap underlayment 19 inches for asphalt shingle application on roofs with slopes 2:12 up to 4:12. IWP required as prescribed in code.</t>
  </si>
  <si>
    <t>2420 56TH ST</t>
  </si>
  <si>
    <t>2024-MSS-RES-00321</t>
  </si>
  <si>
    <t>SFR / Remove &amp; Replace 30# felt / replace w/ a 30-year Malarkey Shingle / Malarkey #1030 Synthetic underlayment / Malarkey Artic ice &amp; Water shield / INSTALL PER IRC AND LISTING /</t>
  </si>
  <si>
    <t>837 DEFOE ST</t>
  </si>
  <si>
    <t>2024-MSS-RES-00268</t>
  </si>
  <si>
    <t>402 BLAINE ST</t>
  </si>
  <si>
    <t>2024-MSS-RES-00266</t>
  </si>
  <si>
    <t>434 E BECKWITH AVE</t>
  </si>
  <si>
    <t>2024-MSS-RES-00309</t>
  </si>
  <si>
    <t>SFR / R&amp;R / install synthetic Underlayment / ice &amp; water shield including rear and front porches / 2 layers of Arch / install 50-year GAF shingles / CRV / Lap underlayment 19 inches for asphalt shingle application on roofs with slopes less than 4:12 including rear and front porches. / INSTALL PER IRC AND LISTING / OBSERVE LOW SLOPE REQUIREMENTS / 3;12 4;12 6;12 / VB / R3</t>
  </si>
  <si>
    <t>7122 BROOKE LYNN CT</t>
  </si>
  <si>
    <t>2024-MSS-RES-00270</t>
  </si>
  <si>
    <t>SFR / tear off of existing roofing material / install 2 rows of leak barrier / install synthetic underlayment / starter on rakes and eaves / install 30 year asphalt shingles, continuous vent, ridge cap shingles / INSTALL PER IRC AND LISTING / 6:12 / VB / R3</t>
  </si>
  <si>
    <t>6685 CAM CT</t>
  </si>
  <si>
    <t>2024-MSS-RES-00267</t>
  </si>
  <si>
    <t>DETACHED GARAGE / Removal and proper disposal of existing/old roofing material to wood deck / Provide and Apply ice and water membrane per code / Provide and Apply, synthetic underlayment in succeeding course / Provide and Apply Architectural Shingle System / Provide and Apply ridge vent and hip/ridge shingle / INSTALL PER IRC AND LISTING / 4:12 VB / U</t>
  </si>
  <si>
    <t>2024-MSS-RES-00276</t>
  </si>
  <si>
    <t>SFR / Remove &amp; Replace 30# felt / replace w/ a 30-year Malarkey Shingle / Malarkey #1030 Synthetic underlayment / Malarkey Artic ice &amp; Water shield / INSTALL PER IRC AND LISTING / 7:12 / VB / R3</t>
  </si>
  <si>
    <t>1018 HAWTHORNE ST</t>
  </si>
  <si>
    <t>2024-MSS-RES-00304</t>
  </si>
  <si>
    <t>SFR / Remove and replace existing shingles and decking / Install 7/16 osb sheeting after removing existing / Ice and water shield along eaves /  tiger paw rest of roof / GAF shingle / INSTALL PER IRC AND LISTING / 7:12 / VB / R3</t>
  </si>
  <si>
    <t>1732 1/2 S 14TH ST W</t>
  </si>
  <si>
    <t>2024-MSS-RES-00292</t>
  </si>
  <si>
    <t>SFR / Remove existing roofing to bare decking /  install new edge metal /  install new underlayment including ice &amp; water membrane on all eaves and valleys and low angle slopes /  install new limited lifetime architectural shingles / install new pipe boots / install new ridge vent and cap / INSTALL PER IRC AND LISTING / 6:12 / VB / R3</t>
  </si>
  <si>
    <t>629 E BECKWITH AVE</t>
  </si>
  <si>
    <t>2024-MSS-RES-00293</t>
  </si>
  <si>
    <t>SFR / Remove existing roofing to bare decking / install new edge metal / install new underlayment including ice &amp; water membrane on all eaves and valleys / install new limited lifetime architectural shingles / install new pipe boots / install new ridge vent and cap / INSTALL PER IRC AND LISTING / 6:12 / VB / R3</t>
  </si>
  <si>
    <t>325 N EASY ST</t>
  </si>
  <si>
    <t>2024-MSS-RES-00286</t>
  </si>
  <si>
    <t>SFR / Remove existing roofing / Install Ice and water shield along all eves and valleys / Install UDL 30 synthetic underlayment to rest of structure / Install New Malarkey Vista shingles, drip edge, pipe boots and ridge vents / INSTALL PER IRC AND LISTING / 8:12 / VB / R2</t>
  </si>
  <si>
    <t>4140 BIRDIE CT</t>
  </si>
  <si>
    <t>2024-MSS-RES-00271</t>
  </si>
  <si>
    <t>3 UNIT COMPLEX / Removal and proper disposal of existing/old roofing material to wood deck / Provide and Apply ice and water membrane per code / Provide and Apply, synthetic underlayment in succeeding courses.
Provide and Apply Architectural Shingle System / Provide and Apply ridge vent and hip/ridge shingle / INSTALL PER IRC AND LISTING / 8:12 / VB / R2</t>
  </si>
  <si>
    <t>345 A-B BLAINE ST</t>
  </si>
  <si>
    <t>2024-MSS-RES-00275</t>
  </si>
  <si>
    <t>SFR / Remove existing roofing material / Re-sheet if necessary / Replace with new GAF asphalt shingles and synthetic underlayment / Remove debris / INSTALL PER IRC AND LISTING / 4:12 / VB / R3</t>
  </si>
  <si>
    <t>4007 LINCOLN RD</t>
  </si>
  <si>
    <t>2024-MSS-RES-00269</t>
  </si>
  <si>
    <t>DETACHED GARAGE / Removal and proper disposal of existing/old roofing material to wood deck / Provide and Apply ice and water membrane per code / Provide and Apply, synthetic underlayment in succeeding courses / Provide and Apply Architectural Shingle System / Provide and Apply ridge vent and hip/ridge shingle / INSTALL PER IRC AND LISTING / 4:12 / VB / U</t>
  </si>
  <si>
    <t>2024-MSS-RES-00280</t>
  </si>
  <si>
    <t>GARAGE / Remove existing roofing material / install 7/16 sheathing / install ice and water on eaves / install synthetic underlayment with plastic cap nails /  install 30 year architectural shingles / INSTALL PER IRC AND LISTING / 7:12 / VB / U</t>
  </si>
  <si>
    <t>1600 DICKENS ST</t>
  </si>
  <si>
    <t>2024-MSS-RES-00303</t>
  </si>
  <si>
    <t>SFR / R&amp;R / Install Synthetic Underlayment / install 50-year shingles / ice and water shield / 1 3-tab shingles / CRV / INSTALL PER IRC AND LISTING / 7;12 8;12/ VB / R3</t>
  </si>
  <si>
    <t>435 BROOKS ST</t>
  </si>
  <si>
    <t>2024-MSS-RES-00283</t>
  </si>
  <si>
    <t>SFR / to remove old roofing /  to install ice &amp; water shield / to install GAF Tigerpaw underlayment /  to install GAF Timberline HDz architectural shingles / INSTALL PER IRC AND LISTING / 9:12 / VB / R3</t>
  </si>
  <si>
    <t>655 WOODWORTH AVE</t>
  </si>
  <si>
    <t>2024-MSS-RES-00004</t>
  </si>
  <si>
    <t>SFR / REMOVING EXISTING / INSPECT SHEETING / INSTALL 2 LAYER OF 2 INCH POLY ISO INSULATION / MECHANICALLY ATTACH 60 MIL FIRESTONE REINFORCED EPDM ROOF / INSTALL PER IRC AND LISTING / OBSERVE LOW SLOPE REQUIREMENTS / 1.5:12 / VB / R3</t>
  </si>
  <si>
    <t>MAX TITE METAL SPECIALTIES INC</t>
  </si>
  <si>
    <t>106 BROADVIEW PL</t>
  </si>
  <si>
    <t>2024-MSS-RES-00308</t>
  </si>
  <si>
    <t>SFR / Remove existing shingles and underlayment /  Install ice/water and synthetic underlayment per code / Install asphalt shingles per code /  INSTALL PER IRC AND LISTING / 6:12 / VB / R3</t>
  </si>
  <si>
    <t>1502 DICKINSON ST</t>
  </si>
  <si>
    <t>2024-MSS-RES-00282</t>
  </si>
  <si>
    <t>GARAGE / Remove existing roofing materials to clean bare deck /  install ice and water on eaves and in valleys / install synthetic underlayment with plastic cap nails / install 30 year architectural shingles / INSTALL PER IRC AND LISTING / 5:12 / VB / U</t>
  </si>
  <si>
    <t>540 DEARBORN AVE</t>
  </si>
  <si>
    <t>2024-MSS-RES-00281</t>
  </si>
  <si>
    <t>GARAGE  / Detached Garage only / to remove old roofing / to install ice &amp; water shield / to install GAF Tigerpaw underlayment / to install GAF Timberline HDz architectural shingles / INSTALL PER IRC AND LISTING / 6:12 / VB / U</t>
  </si>
  <si>
    <t>621 WOODFORD ST</t>
  </si>
  <si>
    <t>2024-MSS-RES-00311</t>
  </si>
  <si>
    <t>SFR / R&amp;R /1 layer comp shingles / install synthetic underlayment / IWS / install 50-year GAF shingles / CRV / INSTALL PER IRC AND LSITING / 10;12 / VB / R3</t>
  </si>
  <si>
    <t>115 APPLE HOUSE LN</t>
  </si>
  <si>
    <t>2024-MSS-RES-00314</t>
  </si>
  <si>
    <t>SFR / Remove existing shingles and underlayment / Install ice/water and synthetic underlayment per code / Install asphalt shingles per code / INSTALL PER IRC AND LISTING / 9:12 / VB / R3</t>
  </si>
  <si>
    <t>4811 POTTER PARK LP</t>
  </si>
  <si>
    <t>2024-MSS-RES-00298</t>
  </si>
  <si>
    <t>SFR / Remove &amp; Replace 30# felt / replace w/ a 30-year Malarkey Shingle / Malarkey #1030 Synthetic underlayment / Malarkey Artic ice &amp; Water shield / INSTALL PER IRC AND LISTING / 8:12 / VB / R3</t>
  </si>
  <si>
    <t>631 OWEN ST</t>
  </si>
  <si>
    <t>2024-MSS-RES-00213</t>
  </si>
  <si>
    <t>SFR / Replace shingles/tear off shingles and install new sheeting / 24 malarkey vista shingles /
6 rolls of Ice and water / 2 rolls of titanium / 78 sheets of 4x8 cdx / 3 ridge caps INSTALL PER IRC &amp; LISTING / TWO STORY / 4:12 / VB/R-3</t>
  </si>
  <si>
    <t>500 W CENTRAL AVE</t>
  </si>
  <si>
    <t>2024-MSS-RES-00312</t>
  </si>
  <si>
    <t>GARAGE / Gambrel Garage only / flat area not included / 1 layer 3-tab shingles / synthetic underlayment / IWS / install 50-year GAF shingles / CRV / INSTALL PER IRC AND LISTING / 4;12 21;12 / VB / U</t>
  </si>
  <si>
    <t>512 N CURTIS ST</t>
  </si>
  <si>
    <t>2024-MSS-RES-00289</t>
  </si>
  <si>
    <t>SFR / Remove &amp; Replace 30# felt /  replace w/ a 40-year Malarkey Shingle / Malarkey #1030 Synthetic underlayment / Malarkey Artic ice &amp; Water shield / INSTALL PER IRC AND LISTING / 7:12 / VB / R3</t>
  </si>
  <si>
    <t>1212 LANDON'S WAY</t>
  </si>
  <si>
    <t>2024-MSS-RES-00287</t>
  </si>
  <si>
    <t>SFR / Remove existing roofing / Install Ice and water shield along all eves and valleys / Install UDL 30 synthetic underlayment to rest of structure / Install New Malarkey Vista shingles, drip edge, pipe boots and ridge vents / INSTALL PER IRC AND LISTING / 7:12 / VB / R3</t>
  </si>
  <si>
    <t>4150 BIRDIE CT</t>
  </si>
  <si>
    <t>2024-MSS-RES-00291</t>
  </si>
  <si>
    <t>GARAGE / Add siding over existing painted sheathing, with water proof barrier between sheathing and siding, bottom 3 feet will be LP lap siding with the top 7 feet hardy board lap siding /  Remove existing roofing, install ice/waterproofing under new black asphalt roofing material / INSTALL PER IRC AND LISTING / 4:12 / VB / U</t>
  </si>
  <si>
    <t>1017 RONAN ST</t>
  </si>
  <si>
    <t>2024-MSS-RES-00305</t>
  </si>
  <si>
    <t>SFR / Remove &amp; Replace 30# felt / replace w/ a 40-year Malarkey Shingle / Malarkey #1030 Synthetic underlayment / Malarkey Artic ice &amp; Water shield / INSTALL PER IRC AND LISTING / 6:12 / VB / R3</t>
  </si>
  <si>
    <t>4700 MONTROSE DR</t>
  </si>
  <si>
    <t>2024-MSS-RES-00295</t>
  </si>
  <si>
    <t>SFR / Remove and replace shingles / Ice &amp; water shield along eaves and valleys / synthetic underlayment rest of roof / Metal in valleys and GAF shingle / INSTALL PER IRC AND LISTING / 6:12 / VB / R3</t>
  </si>
  <si>
    <t>919 DIXON AVE</t>
  </si>
  <si>
    <t>2024-MSS-RES-00307</t>
  </si>
  <si>
    <t>GARAGE / R&amp;R / 1 layer 3-tab shingles / install 50-year GAF shingles / CRV / INSTALL PER IRC AND LISTING / 7:12 / VB / U</t>
  </si>
  <si>
    <t>2024-MSS-RES-00327</t>
  </si>
  <si>
    <t>SFR / R&amp;R / install synthetic underlayment / install 1 layer composite 50-year GAF shingles / IWS/ CRV / INSTALL PER IRC AND LISTING / 4:12 / VB / R3</t>
  </si>
  <si>
    <t>228 W BECKWITH AVE E</t>
  </si>
  <si>
    <t>2024-MSS-RES-00302</t>
  </si>
  <si>
    <t>SFR / R&amp;R / Install synthetic underlayment / Install 50-year shingles / ice and water shield / 1- 3tab shingles / CRV / INSTALL PER IRC AND LISTING /  7;12 13;12 / VB / R3</t>
  </si>
  <si>
    <t>350 W CENTRAL AVE</t>
  </si>
  <si>
    <t>2024-MSS-RES-00170</t>
  </si>
  <si>
    <t>SFR / Remove existing roofing material  / Install synthetic underlayment /  Install Ice and water to entire structure / Install new Malarkey Vista shingles and Malarkey Omniseal System, drip edge, pipe boots and ridge vents / INSTALL PER IRC AND LISTING / OBSERVE LOW SLOPE REQUIREMENTS / 2:12 / VB / R3</t>
  </si>
  <si>
    <t>1519 SHERWOOD ST</t>
  </si>
  <si>
    <t>2024-MSS-RES-00171</t>
  </si>
  <si>
    <t>SFR / Remove existing roofing material / Install Ice and water shield along all eves and valleys / Install synthetic Titanium UDL 30 underlayment to rest of structure / Install new Malarkey Legacy shingles, drip edge, pipe boots and ridge vents / INSTALL PER IRC AND LISTING / 4:12 / VB / R3</t>
  </si>
  <si>
    <t>128 TAHOE DR</t>
  </si>
  <si>
    <t>2024-MSS-RES-00169</t>
  </si>
  <si>
    <t>SHED / Remove 3 layers of existing roofing material on detached shed in back yard /  Re-sheet shed with 7/16 OSB plywood /  Install synthetic underlayment / Install ice and water shield / Install new fascia boards, Malarkey Highlander shingles, drip edge, and ridge vent / INSTALL PER IRC AND LISTING / 6:12 / VB / U</t>
  </si>
  <si>
    <t>734 EDITH ST</t>
  </si>
  <si>
    <t>2024-MSS-RES-00216</t>
  </si>
  <si>
    <t>2021 CODES/SFR/REROOF/Remove &amp; Replace 30# felt, replace w/ a 50-year Malarkey Shingle, Malarkey #1030 Synthetic underlayment, Malarkey Artic ice &amp; Water shield./PER IRC &amp; LISTING/TWO STORY/4:12/VB/R-3</t>
  </si>
  <si>
    <t>817 COTTONWOOD ST</t>
  </si>
  <si>
    <t>2024-MSS-RES-00220</t>
  </si>
  <si>
    <t>2021 CODES/SFR/REROOF/Remove existing roofing material, install ice and water on eaves and valleys, install synthetic underlayment with plastic cap nails, install d style drip edge on perimeter, install 30 year architectural shingles, replace stack/pipe boots, ridge vent, remove debris/PER IRC &amp; LISTING/</t>
  </si>
  <si>
    <t>2024-MSS-RES-00221</t>
  </si>
  <si>
    <t>2021 CODES/SFR/REROOF/Take off old shingles, put new 50 year legacy,, synthetic layment, ice water per code/PER IRC &amp; LISTING/SINGLE STORY/6:12/VB/R-3</t>
  </si>
  <si>
    <t>3020 MARTINWOOD RD</t>
  </si>
  <si>
    <t>2024-MSS-RES-00222</t>
  </si>
  <si>
    <t>2021 CODES/SFR/REROOF/Remove existing roofing to bare decking, install new edge metal, install new underlayment including ice &amp; water membrane on all eaves and valleys, install new limited lifetime architectural shingles, install new pipe boots, install new ridge vent and cap./PER IRC &amp; LISTING/SINGLE STORY/4:12/VB/R-3</t>
  </si>
  <si>
    <t>821 DIXON AVE</t>
  </si>
  <si>
    <t>2024-MSS-RES-00224</t>
  </si>
  <si>
    <t>SFR / Remove existing roofing to bare decking /  install new edge metal / install new underlayment including ice &amp; water membrane on all eaves and valleys / install new limited lifetime architectural shingles / install new pipe boots / install new ridge vent and cap / INSTALL PER IRC AND LISTING / 4:12 / VB / R3</t>
  </si>
  <si>
    <t>2610 BEL-VUE DR</t>
  </si>
  <si>
    <t>2024-MSS-RES-00225</t>
  </si>
  <si>
    <t>SFR / Remove and replace existing shingles / Ice &amp; water first two rows along eaves and in valleys /  synthetic underlayment rest of roof / GAF Timberline shingle / metal in valleys / 8:12 / VB / R3 /</t>
  </si>
  <si>
    <t>5112 PINTLAR MOUNTAIN CT</t>
  </si>
  <si>
    <t>2024-MSS-RES-00228</t>
  </si>
  <si>
    <t>SFR / Tear off existing roof, underlayments, and drip edge / Install 2 rows of ice and water at eaves and 1 in valleys / Install new synthetic underlayment / Install new Malarkey Shingles / Install new ridge vent and ridge cap shingles / INSTALL PER IRC AND LISTING / 6:12 / VB / R3</t>
  </si>
  <si>
    <t>534 PLYMOUTH ST</t>
  </si>
  <si>
    <t>2024-MSS-RES-00229</t>
  </si>
  <si>
    <t>SFR / Remove &amp; Replace 30# felt / replace w/ a 40-year Malarkey Shingle / Malarkey #1030 Synthetic underlayment / Malarkey Artic ice &amp; Water shield / INSTALL PER IRC AND LISTING / 5:12 / VB / R3</t>
  </si>
  <si>
    <t>6001 HOBSON LN</t>
  </si>
  <si>
    <t>2024-MSS-RES-00232</t>
  </si>
  <si>
    <t>SFR / tear off old shingles / install new ice n water shield / synthetic underlayment /  architectural shingle / ridge vent and ridge cap / new pipe boots / INSTALL PER IRC AND LISTING / 4:12 / VB / R3</t>
  </si>
  <si>
    <t>2500 GARLAND DR</t>
  </si>
  <si>
    <t>2024-MSS-RES-00234</t>
  </si>
  <si>
    <t>SFR / Remove old shingles / Replace with synthetic underlayment /ice and water shield / GAF Timberline HDZ Shingles/ INSTALL PER IRC AND LISTING / 4:12 / VB / R3</t>
  </si>
  <si>
    <t>1215 PINEVIEW DR</t>
  </si>
  <si>
    <t>2024-MSS-RES-00235</t>
  </si>
  <si>
    <t>SFR / Remove and proper disposal of (EXISTING/OLD) roofing material / Provide and Apply ice and water membrane per code / Provide and Apply, synthetic underlayment in succeeding courses / Provide and Apply Architectural Shingle System / Provide and Apply ridge vent and hip/ridge shingle / INSTALL PER IRC AND LISTING / 7:12 / VB / R3</t>
  </si>
  <si>
    <t>2238 SOUTH AVE W</t>
  </si>
  <si>
    <t>2024-MSS-RES-00236</t>
  </si>
  <si>
    <t>SFR / Remove existing shingles / replace with synthetic underlayment / ice and water shield and GAF Timberline HDZ Shingles / INSTALL PER IRC AND LISTING / 6:12 / VB / R3</t>
  </si>
  <si>
    <t>204 IMPERIAL WAY</t>
  </si>
  <si>
    <t>2024-MSS-RES-00237</t>
  </si>
  <si>
    <t>SFR / remove the old roof and replace it with ice and water shield for the first 3 foot / GAF shingles on a 6/12 pitch roof about 7 squares in size / INSTALL PER IRC AND LISTING / 6:12 / VB / R3</t>
  </si>
  <si>
    <t>1505 DEFOE ST</t>
  </si>
  <si>
    <t>2024-MSS-RES-00242</t>
  </si>
  <si>
    <t>SFR / Complete removal and installation of architectural shingles / including Arctic Seal &amp; ridge vent on a split level / three-story, gable roof / INSTALL PER IRC AND LISTING / 12;12 / VB / R3</t>
  </si>
  <si>
    <t>107 BEN HOGAN DR</t>
  </si>
  <si>
    <t>2024-MSS-RES-00243</t>
  </si>
  <si>
    <t>2021 CODES/SFR/REROOF/Remove and proper disposal of roofing material/Provide and Apply ice and water membrane per code/Provide and Apply, synthetic underlayment in succeeding courses/Provide and Apply Architectural Shingle System/Provide and Apply ridge vent and hip/ridge shingle/PER IRC &amp; LISTING/SINGLE STORY/7:12/VB/R-3</t>
  </si>
  <si>
    <t>615 W SUSSEX AVE</t>
  </si>
  <si>
    <t>2024-MSS-RES-00244</t>
  </si>
  <si>
    <t>DUPLEX / Remove and proper disposal of roofing material / Provide and Apply ice and water membrane per code / Provide and Apply, synthetic underlayment in succeeding courses / Provide and Apply Architectural Shingle System / Provide and Apply ridge vent and hip/ridge shingle / INSTALL PER IRC &amp; LISTING / 7:12 / SINGLE STORY / VB/R-3</t>
  </si>
  <si>
    <t>1936 S 13TH ST W</t>
  </si>
  <si>
    <t>2024-MSS-RES-00245</t>
  </si>
  <si>
    <t>GARAGE / Remove and proper disposal of roofing material / Provide and Apply ice and water membrane per code / Provide and Apply, synthetic underlayment in succeeding courses / Provide and Apply Architectural Shingle System / Provide and Apply ridge vent and hip/ridge shingle / INSTALL PER IRC AND LISTING / 6:12 / VB / U</t>
  </si>
  <si>
    <t>1938 S 13TH ST W</t>
  </si>
  <si>
    <r>
      <rPr>
        <sz val="10"/>
        <color rgb="FF000000"/>
        <rFont val="Arial"/>
        <family val="2"/>
      </rPr>
      <t xml:space="preserve">MFR-APT
</t>
    </r>
  </si>
  <si>
    <t>2024-MSS-RES-00247</t>
  </si>
  <si>
    <t>SFR / Take of old shingles, put new 30 year malarkey nex, synthetic underlayment, ice water per code / INSTALL PER IRC &amp; LISTING / 6:12 / SINGLE STORY / VB/R-3</t>
  </si>
  <si>
    <t>109 COHOSSET DR</t>
  </si>
  <si>
    <t>2024-MSS-RES-00252</t>
  </si>
  <si>
    <t>SFR / Remove existing shingles and prep roof deck  / install ice and water shield at eaves to code and in valleys / install synthetic underlayment for remaining surface / Install: new edge metal and plumbing pipe flashing boots /  Duration architectural laminate shingles and ridge cap and continuous venting at the ridge (~ 27 sqr) / INSTALL PER IRC AND LISTING / 4:12 / VB / R3</t>
  </si>
  <si>
    <t>7 GREENBRIER DR</t>
  </si>
  <si>
    <t>2024-MSS-RES-00261</t>
  </si>
  <si>
    <t>SFR / remove existing roofing materials to bare sheathing / install ice and water underlayment for two courses on eaves and one course in valley /  install synthetic underlayment with plastic cap nails / install 30 year architectural shingles / install ridge vent / remove debris / INSTALL PER IRC AND LISTING / 5:12 / VB / R3</t>
  </si>
  <si>
    <t>2024-MSS-RES-00207</t>
  </si>
  <si>
    <t>2021 CODES/SFR/REROOF/Remove existing roofing to bare decking / install new edge metal / install new ice &amp; water membrane throughout / install new limited lifetime architectural shingles / install new pipe boots / install new ridge vent and cap/PER IRC &amp; LISTING/OBSERVE LOW SLOPE REQUIREMENTS/SINGLE STORY/2:12/VB/R-3</t>
  </si>
  <si>
    <t>1911 34TH ST</t>
  </si>
  <si>
    <t>2024-MSS-RES-00211</t>
  </si>
  <si>
    <t>SFR / Remove &amp; Replace 30# felt / replace w a 40-year Malarkey Shingle, Malarkey #1030 Synthetic underlayment /  Malarkey Artic ice &amp; Water shield /  INSTALL PER IRC AND LISTING / 4:12 / VB / R3</t>
  </si>
  <si>
    <t>149 MEADOWLARK CT</t>
  </si>
  <si>
    <t>2024-MSS-RES-00251</t>
  </si>
  <si>
    <t>SFR / Remove old shingles / Replace with new synthetic underlayment / ice and water shield /GAF Timberline HDZ Shingles/ INSTALL PER IRC AND LISTING / 4:12 / VB / R3</t>
  </si>
  <si>
    <t>2418 56TH ST</t>
  </si>
  <si>
    <t>2024-MSS-RES-00209</t>
  </si>
  <si>
    <t>SFR / Remove old shingles / Replace with ice and water shield / synthetic underlayment / GAF Timberline HDZ Shingles / INSTALL PER IRC AND LISTING / 10:12 / VB / R3</t>
  </si>
  <si>
    <t>438 E BROADWAY</t>
  </si>
  <si>
    <t>2024-MSS-RES-00264</t>
  </si>
  <si>
    <t>SFR / Removal and proper disposal of existing/old roofing material to wood deck / Provide and Apply ice and water membrane per code / Provide and Apply, synthetic underlayment in succeeding courses / Provide and Apply Architectural Shingle System / Provide and Apply ridge vent and hip/ridge shingle / INSTALL PER IRC AND LISTING / 4:12 / VB / R3</t>
  </si>
  <si>
    <t>1720 S 08TH ST W</t>
  </si>
  <si>
    <t>2023-MSS-RES-00881</t>
  </si>
  <si>
    <t>2021 CODES/NEW ADU/New ADU behind existing home./VB/R-3</t>
  </si>
  <si>
    <t>BRAX BUILDERS</t>
  </si>
  <si>
    <t>97-A ARROWHEAAD DR</t>
  </si>
  <si>
    <t>2022-MSS-RES-00559</t>
  </si>
  <si>
    <t>NSFR/ATT GARAGE/VB/R-3</t>
  </si>
  <si>
    <t>7055 GUINEVERE DR</t>
  </si>
  <si>
    <t>2022-MSS-RES-00588</t>
  </si>
  <si>
    <t>7036 GUINEVERE DR</t>
  </si>
  <si>
    <t>2024-MSS-RES-00030</t>
  </si>
  <si>
    <t>873 ANGLERS BEND WAY</t>
  </si>
  <si>
    <t>2023-MSS-RES-00725</t>
  </si>
  <si>
    <t>2513 CONCHO WAY</t>
  </si>
  <si>
    <t>2022-MSS-RES-00477</t>
  </si>
  <si>
    <t>NSFR/ATT GARAGE / VB / R-3</t>
  </si>
  <si>
    <t>4441 CHRISTIAN DR</t>
  </si>
  <si>
    <t>2023-MSS-RES-00707</t>
  </si>
  <si>
    <t>4300 HARRISON SCOTT DR</t>
  </si>
  <si>
    <t>2023-MSS-RES-00971</t>
  </si>
  <si>
    <t>4414 HARRISON SCOTT DR</t>
  </si>
  <si>
    <t>2023-MSS-RES-00943</t>
  </si>
  <si>
    <t>2521 FENCE LINE DR</t>
  </si>
  <si>
    <t>2023-MSS-RES-00640</t>
  </si>
  <si>
    <t>MACA CONSTRUCTION</t>
  </si>
  <si>
    <t>7019 MAX DR</t>
  </si>
  <si>
    <t>2023-MSS-RES-00889</t>
  </si>
  <si>
    <t>4320 HARRISON SCOTT DR</t>
  </si>
  <si>
    <t>2023-MSS-RES-00526</t>
  </si>
  <si>
    <t>4338 CHRISTIAN DR</t>
  </si>
  <si>
    <t>2023-MSS-RES-00931</t>
  </si>
  <si>
    <t>2524 DRAKE LN</t>
  </si>
  <si>
    <t>2024-MSS-RES-00110</t>
  </si>
  <si>
    <t>2021 CODES/NEW TOWNHOME/TOU 1/ATT CARPORT/VB/R-3</t>
  </si>
  <si>
    <t>LAKE MISSOULA CRAFTSMEN LLC</t>
  </si>
  <si>
    <t>1125-C S CATLIN ST</t>
  </si>
  <si>
    <r>
      <rPr>
        <sz val="10"/>
        <color rgb="FF000000"/>
        <rFont val="Arial"/>
        <family val="2"/>
      </rPr>
      <t xml:space="preserve">TED 3+
</t>
    </r>
  </si>
  <si>
    <t>2024-MSS-RES-00121</t>
  </si>
  <si>
    <t>2021 CODES/NEW TOWNHOME/TOU 3/VB/R-3</t>
  </si>
  <si>
    <t>1125-A S CATLIN ST</t>
  </si>
  <si>
    <t>2024-MSS-RES-00120</t>
  </si>
  <si>
    <t>2021 CODES/NEW TOWNHOME/TOU 2/VB/R-3</t>
  </si>
  <si>
    <t>1125-B S CATLIN ST</t>
  </si>
  <si>
    <t>2023-MSS-COM-00312</t>
  </si>
  <si>
    <t>2021 CODES/SNOWFARM 6-PLEX/NEW 6-PLEX/VB/R-2</t>
  </si>
  <si>
    <t>1900 CUTLEAF RD</t>
  </si>
  <si>
    <t>2023-MSS-COM-00310</t>
  </si>
  <si>
    <t>2021 CODES/SNOWFARM 12-PLEX/VB/R-2</t>
  </si>
  <si>
    <t>2170 SAGEBRUSH DR</t>
  </si>
  <si>
    <t>2023-MSS-COM-00222</t>
  </si>
  <si>
    <t>2021 CODES/HOMERUN PROPERTIES/New Commercial Building for Storage/Warehouse /Office/VB/S-1/B</t>
  </si>
  <si>
    <t>23 PROPERTIES CORP</t>
  </si>
  <si>
    <t>6605 BUTLER CREEK RD</t>
  </si>
  <si>
    <t>2023-MSS-RES-00978.01</t>
  </si>
  <si>
    <t>2/7/24 REVISION TO ADD FULL BASEMENT AND MOVE GARAGE</t>
  </si>
  <si>
    <t>218423.33</t>
  </si>
  <si>
    <t>2023-MSS-RES-00620.01</t>
  </si>
  <si>
    <t>REVISION 3/14/24 TO UPDATE STRUCTURAL SUPPORT FOR CARPORT, PRIMARY BEDROOM, AND MAIN HOUSE</t>
  </si>
  <si>
    <t>2023-MSS-RES-00510.01</t>
  </si>
  <si>
    <t>4/5/2024 REVISION / PLANS TO REPLACE WALL STRUCTURE IF REQUIRED DURING REPAIR OF ROOF TRUSSES</t>
  </si>
  <si>
    <t>2023-MSS-RES-00397.01</t>
  </si>
  <si>
    <t>3/4/24 FOUNDATION REVISION</t>
  </si>
  <si>
    <t>2023-MSS-COM-00221.01</t>
  </si>
  <si>
    <t>2/14/24 BELLTOWER REVISION</t>
  </si>
  <si>
    <t>2023-MSS-COM-00215.02</t>
  </si>
  <si>
    <t>3/25/24 SUITE 302 &amp; 303 RECONFIGURATION AND ADDITION OF WALL TO CREATE ENCLOSED OFFICES AND KITCHENETTE</t>
  </si>
  <si>
    <t>2022-MSS-RES-00832.01</t>
  </si>
  <si>
    <t>9/28/23 REVISION TO CHANGE UPPER LEVEL STORAGE TO ADU</t>
  </si>
  <si>
    <t>2022-MSS-RES-00040.01</t>
  </si>
  <si>
    <t>8/30/22 ROOF CHANGE</t>
  </si>
  <si>
    <t>125 HILL CREST LP</t>
  </si>
  <si>
    <t>2022-MSS-COM-00028.02</t>
  </si>
  <si>
    <t>3/25/24 CONSTRUCTION REVISIONS</t>
  </si>
  <si>
    <t>2019-MSS-COM-00152.01</t>
  </si>
  <si>
    <t>3/11/24 REVISION TO CHANGE TO WOOD STUDS INSTEAD OF METAL STUDS</t>
  </si>
  <si>
    <t>1120 E BROADWAY</t>
  </si>
  <si>
    <t>SFR</t>
  </si>
  <si>
    <t>MRF-APT</t>
  </si>
  <si>
    <r>
      <rPr>
        <b/>
        <sz val="10"/>
        <rFont val="Arial"/>
        <family val="2"/>
      </rPr>
      <t>Itinerant/Mobile License Renewal</t>
    </r>
  </si>
  <si>
    <r>
      <rPr>
        <b/>
        <sz val="10"/>
        <rFont val="Arial"/>
        <family val="2"/>
      </rPr>
      <t>Itinerant/Mobile License Renewal Total</t>
    </r>
  </si>
  <si>
    <t>ACA Fee Payment</t>
  </si>
  <si>
    <t>In House Permits</t>
  </si>
  <si>
    <t>Water Service Line - Permit</t>
  </si>
  <si>
    <t>2023-MSS-COM-00275</t>
  </si>
  <si>
    <t>2021 CODES/REMEDY MEDICINALS/Change of Use from a B Occupancy to an M Occupancy. No Work/VA/M</t>
  </si>
  <si>
    <t>2825 A9 STOCKYARD RD</t>
  </si>
  <si>
    <t>2024-MSS-COM-00087</t>
  </si>
  <si>
    <t>2021 CODES/THE MONTANA SCENE/SUITE G/NEW TI/VB/M</t>
  </si>
  <si>
    <t>160 E FRONT ST</t>
  </si>
  <si>
    <t>2023-MSS-COM-00188</t>
  </si>
  <si>
    <t>2021 CODES/UM SKAGGS PHYSICAL THERAPY CLINIC/REMODEL/VB/B/E</t>
  </si>
  <si>
    <t>1325 MANSFIELD AVE</t>
  </si>
  <si>
    <t>2024-MSS-COM-00100</t>
  </si>
  <si>
    <t>2021 CODES/UM CLINICAL PSYCHOLOGY 1ST FLOOR/Demo existing reception room walls. Replace flooring, lights, cabinets and countertops throughout. New electrical and data as required for workstations/VB/E</t>
  </si>
  <si>
    <t>1420 MANSFIELD AVE</t>
  </si>
  <si>
    <t>2023-MSS-COM-00128</t>
  </si>
  <si>
    <t>2021 CODES/CLEVELAND ST APTS/6-PLEX/Phase one of the project is a remodel of the lower two units with new finishes for the floor and walls along with moving some interior walls. Moving two windows and replacing the doors./VB/R-2</t>
  </si>
  <si>
    <t>ATLAS ENTERPRISES LLC</t>
  </si>
  <si>
    <t>2024-MSS-COM-00041</t>
  </si>
  <si>
    <t>2021 CODES/HICKS OFFICE BLDG 2ND FLR/Replace drop ceiling and lighting for 2 second floor offices./VB/B</t>
  </si>
  <si>
    <t>N2 CONSTRUCTION, INC.</t>
  </si>
  <si>
    <t>3709 BROOKS ST</t>
  </si>
  <si>
    <t>2024-MSS-COM-00060</t>
  </si>
  <si>
    <t>2021 CODES/4-PLEX/Replacement for failing retaining wall/VB/U</t>
  </si>
  <si>
    <t>809 BULWER ST</t>
  </si>
  <si>
    <t>2023-MSS-COM-00261</t>
  </si>
  <si>
    <t>2021 CODES/MISSOULA VETERINARY CLINIC/ADDITION/REMODEL/VB/B
Rev 01 - 05/08/2024: 4//4/24 REVISION TO RELOCATE OXYGEN CLOSET AND ADD SINGLE OCCUPANT BATHROOM</t>
  </si>
  <si>
    <t>QUALITY CONSTRUCTION</t>
  </si>
  <si>
    <t>3701 OLD HIGHWAY 93 S</t>
  </si>
  <si>
    <t>2021 CODES/PARSONS BEHLE &amp; LATIMER/RENOVATION OF THE INTERIOR SPACE TO INCLUDE THE ADDITION OF OFFICES, SOUND INSULATION, AND LIGHTING/VB/B
Rev 01 - 03/26/2024: 3/7/2024 REVISION adding partition wall, removing kitchen scope
Rev 02 - 04/17/2024: 3/25/24 SUITE 302 &amp; 303 RECONFIGURATION AND ADDITION OF WALL TO CREATE ENCLOSED OFFICES AND KITCHENETTE</t>
  </si>
  <si>
    <t>2024-MSS-COM-00053</t>
  </si>
  <si>
    <t>2021 CODES/TOWN PUMP/A vehicle crashed into the Town Pump gas station. Town Pump is requesting to replace the previous wall (wood wall wainscot with storefront) with a new solid wood stud wall similar to what previously existed before the crash. In addition to replacing the previous construction, we have also added some bollards to help prevent another crash instance like what recently happened./VB/M</t>
  </si>
  <si>
    <t>15000</t>
  </si>
  <si>
    <t>5310 GRANT CREEK RD</t>
  </si>
  <si>
    <t>2024-MSS-COM-00035</t>
  </si>
  <si>
    <t>2021 CODES/BEDROCK SANDALS/Change of Use/ VB/B/S-1/F-1</t>
  </si>
  <si>
    <t>101 S CALIFORNIA ST
STE A</t>
  </si>
  <si>
    <t>2024-MSS-COM-00135</t>
  </si>
  <si>
    <t>2021 CODES/COM BLDG/replace effected dry wall and insolation from  wall/ceiling 250sf to be removed/VB/B</t>
  </si>
  <si>
    <t>112 PATTEE ST</t>
  </si>
  <si>
    <t>2022-MSS-COM-00403</t>
  </si>
  <si>
    <t>CULTIVATION / CANOPY: 2500SF</t>
  </si>
  <si>
    <t>910 KENSINGTON AVE</t>
  </si>
  <si>
    <t>2024-MSS-COM-00111</t>
  </si>
  <si>
    <t>2021 CODES/MISSOULA WATER PUMP HOUSE/Removal and replacement of water pump house. Existing slab is to remain. Additional footings and stem walls are to be added. New framed walls on top of stem walls. New roof structure and roof. No plumbing or electrical work is to be completed by Jackson. Missoula Water will be handling this scope directly./VB/U</t>
  </si>
  <si>
    <t>4515 MARK CT</t>
  </si>
  <si>
    <t>2023-MSS-COM-00114</t>
  </si>
  <si>
    <t>2021 CODES/UM STONE HALL/Roof replacement/VB/E</t>
  </si>
  <si>
    <t>825 MCLEOD AVE</t>
  </si>
  <si>
    <t>2024-MSS-COM-00098</t>
  </si>
  <si>
    <t>2021 CODES/MCPS CENTRAL KITCHEN/Install wood furring and new vertical metal panel overtop existing EIFS siding assembly.  Includes new flashings for a complete metal panel system.  Existing surface mounted security lights will be replaced with new./VB/B</t>
  </si>
  <si>
    <t>1710 SOUTH AVE W</t>
  </si>
  <si>
    <t>2024-MSS-COM-00133</t>
  </si>
  <si>
    <t>CURTIS ST GROUP HOME / Remove &amp; Replace 30# felt / replace w/ a 30-year Malarkey Shingle / Malarkey #1030 Synthetic underlayment / Malarkey Artic ice &amp; Water shield / INSTALL PER IBC AND LISTING / 7:12 / VB / B</t>
  </si>
  <si>
    <t>249 S CURTIS ST</t>
  </si>
  <si>
    <t>2024-MSS-COM-00123</t>
  </si>
  <si>
    <t>COMMERCIAL BLDG / This is Suite B, C, D, &amp; E/ to remove existing single ply roofing / to install 1/2" R Tech Shield and 60 Mill TPO Membrane / New metal drip edge going into gutter / INSTALL PER IBC AND LISTING / OBSERVE LOW SLOPE REQUIREMENTS / 1:12 / VB / B
This is Suite B, C, D, &amp; E</t>
  </si>
  <si>
    <t>2704-B BROOKS ST</t>
  </si>
  <si>
    <t>2024-MSS-COM-00131</t>
  </si>
  <si>
    <t>DET GARAGE / remove shingles install new drip edge ice and water on eaves new starter course felt new shingles ridge vent and ridge cap. 4/12 1 story garage unit only / INSTALL PER IBC &amp; LISTING / 4:12 / SINGLE STORY / VB/U
Lap underlayment 19 inches for asphalt shingle application on roofs with slopes 2:12 up to 4:12. IWP required as prescribed in code.</t>
  </si>
  <si>
    <t>734 W SUSSEX AVE</t>
  </si>
  <si>
    <t>2024-MSS-RES-00273</t>
  </si>
  <si>
    <t>2021 CODES/SFR/Basement remodel/Addition of egress window./VB/R-3</t>
  </si>
  <si>
    <t>845 LONGSTAFF ST</t>
  </si>
  <si>
    <t>2024-MSS-RES-00076</t>
  </si>
  <si>
    <t>2021 CODES/SFR/Tear out plaster/drywall down to the studs.  Replace old knob and tube wiring, replace old plumbing, tear off old roof and put on a new roof with engineered trusses, adding a front and back porch.  New drywall, cabinets, flooring, paint, trim, shingles, siding, windows and doors, fixtures. Replace water line service to the house from the sidewalk. /VB/R-3</t>
  </si>
  <si>
    <t>619 E SUSSEX AVE</t>
  </si>
  <si>
    <t>2024-MSS-RES-00384</t>
  </si>
  <si>
    <t>2021 CODES/SFR/REPAIR VEHICLE DAMAGE/House built approx. 1906, foundation typical of era. Vehicle collision impacted foundation, evidenced by cracks in approx. 4'-6' area, and similar rim joist. Job is to replace/repair rim joist and stem wall in affected area. Stem wall may require cutting out 4'-6' horizontal by 30" vertical, by 12" thickness of old concrete, placing rebar tie ins, and pouring a new concrete patch. Since project is a repair, hoping that plans aren't required./VB/R-3
APPROVAL NOTE: BUILDING INSPECTORS TO VERIFY WORK IN FIELD AND MAY REQUIRE ADDITIONAL INFORMATION OR PROFESSIONAL ENGINEERING AT THE BUILDING OFFICIAL’S DISCRETION.</t>
  </si>
  <si>
    <t>HAMMERBEAM TIMBERFRAMING</t>
  </si>
  <si>
    <t>701 S 05TH ST W</t>
  </si>
  <si>
    <t>2024-MSS-RES-00214</t>
  </si>
  <si>
    <t>2021 CODES/SFR/Remove and replace existing deck boards. With small infill of deck joists./VB/R-3</t>
  </si>
  <si>
    <t>2805 WINDING TRAILS DR</t>
  </si>
  <si>
    <t>2024-MSS-RES-00354</t>
  </si>
  <si>
    <t>2021 CODES/SFR/Main floor bath remodel - replace existing tub &amp; surround for new shower &amp; surround - no layout changes. licensed plumber to replace fixtures in wet area only. wet area on ext wall - will check for proper insulation &amp; v. barrier prior to new acrylic panels installed./VB/R-3</t>
  </si>
  <si>
    <t>3501 S GRANT ST</t>
  </si>
  <si>
    <t>2024-MSS-RES-00126</t>
  </si>
  <si>
    <t>2021 CODES /SFR /REMODEL/ADDITION/DECK/VB/R-3</t>
  </si>
  <si>
    <t>125 BEVERLY AVE</t>
  </si>
  <si>
    <t>2024-MSS-RES-00109</t>
  </si>
  <si>
    <t>2021 CODES/DUPLEX/INTERIOR REMODEL/VB/R-2.</t>
  </si>
  <si>
    <t>711 HASTINGS AVE</t>
  </si>
  <si>
    <t>2024-MSS-RES-00136</t>
  </si>
  <si>
    <t>2021 CODES/SFR/change of use back to res/Interior remodel of the existing home, updating fixtures and appliances./VB/R-3</t>
  </si>
  <si>
    <t>103 S 05TH ST E</t>
  </si>
  <si>
    <t>2024-MSS-RES-00060</t>
  </si>
  <si>
    <t>2021 CODES/SFR/Replace lower level deck, replace siding, replace in-kind windows in existing openings./VB/R-3</t>
  </si>
  <si>
    <t>RUDD DESIGN BUILD</t>
  </si>
  <si>
    <t>5615 GHARRETT AVE</t>
  </si>
  <si>
    <t>2024-MSS-RES-00260</t>
  </si>
  <si>
    <t>2021 CODES/SFR/Structural repairs required to support solar/VB/R-3</t>
  </si>
  <si>
    <r>
      <rPr>
        <sz val="10"/>
        <color rgb="FF000000"/>
        <rFont val="Arial"/>
        <family val="2"/>
      </rPr>
      <t xml:space="preserve">TED SF
</t>
    </r>
  </si>
  <si>
    <t>2024-MSS-RES-00239</t>
  </si>
  <si>
    <t>2021 CODES/SFR/Master bathroom and closet remodel/VB/R-3</t>
  </si>
  <si>
    <t>406 PROPERTY WORKS</t>
  </si>
  <si>
    <t>3726 BRANDON WAY</t>
  </si>
  <si>
    <t>2024-MSS-RES-00219</t>
  </si>
  <si>
    <t>2021 CODES/SFR/REMODEL/VB/R-3
There was a house fire at this property in October 2023. All interior finishes, mechanical, electrical, and plumbing systems have been removed from the property due to fire and water damage.
No change to building footprint.
No change to building height.
No change to underground utilities.
No change to easement or property lines.
No new plumbing fixtures count.</t>
  </si>
  <si>
    <t>109 APPLE HOUSE LN</t>
  </si>
  <si>
    <t>2023-MSS-RES-00960</t>
  </si>
  <si>
    <t>2021 CODES/SFR/Demo existing stoop and build new covered deck./VB/R-3</t>
  </si>
  <si>
    <t>1750 S 08TH ST W</t>
  </si>
  <si>
    <t>2023-MSS-RES-00948</t>
  </si>
  <si>
    <t>2021 CODES/RES RETAINING WALL/Removal of existing, locally sourced, stacked rock retaining wall, and re-installation of 50lf of masonry block retaining wall, originating at the garage door corner on north end of property, adjacent to the driveway.
Existing retaining wall is slumping into the driveway area and blocking entrance to adjacent garage door./VB/U</t>
  </si>
  <si>
    <t>GARDEN CITY FLORASCAPING LLC</t>
  </si>
  <si>
    <t>1392 HARRISON ST</t>
  </si>
  <si>
    <t>2024-MSS-RES-00117</t>
  </si>
  <si>
    <t>2021 CODES/SFR/Addition and remodel to existing house/VB/R-3</t>
  </si>
  <si>
    <t>J BUILT HEALTHY HOMES LLC</t>
  </si>
  <si>
    <t>606 N 03RD ST W</t>
  </si>
  <si>
    <t>2024-MSS-RES-00089</t>
  </si>
  <si>
    <t>6904 ALISHA DR</t>
  </si>
  <si>
    <t>2023-MSS-RES-00985</t>
  </si>
  <si>
    <t>2021 CODES/ADU ADDITION TO DET GARAGE/VB/R-3/U
Rev 01 - 08/07/2024: 5/17/24 REVISION TO ADD LIVABLE SPACE TO ADU</t>
  </si>
  <si>
    <t>640 HAZEL ST</t>
  </si>
  <si>
    <t>2024-MSS-RES-00099</t>
  </si>
  <si>
    <t>2021 CODES/SFR/NEW EGRESS WINDOW FOR BASEMENT, WALK-OUT ACCESS FROM BASEMENT, CHANGING LIGHT FIXTURES IN BASEMENT/VB/R-3</t>
  </si>
  <si>
    <t>122 CARRIE CT</t>
  </si>
  <si>
    <t>2023-MSS-RES-00983</t>
  </si>
  <si>
    <t>2021 CODES/SFR/Deck addition to an existing home./VB/R-3</t>
  </si>
  <si>
    <t>5T CONTRACTING AND DESIGN</t>
  </si>
  <si>
    <t>4411 HILLVIEW WAY</t>
  </si>
  <si>
    <t>2021 CODES/SFR/Repair the attached garage roof structure during the shingle replacement on the home. The existing rafters will be removed on the garage portion due to sag and trusses will be set and sheathed. The reroof permit will be pulled by the contractor prior to starting the reroof./VB/U
Rev 01 - 04/24/2024: 4/5/2024 REVISION / PLANS TO REPLACE WALL STRUCTURE IF REQUIRED DURING REPAIR OF ROOF TRUSSES</t>
  </si>
  <si>
    <t>2023-MSS-RES-00675</t>
  </si>
  <si>
    <t>2021 CODES/ADD ADU TO SFR/Creating an attached ADU in the existing bottom floor suite.  One new exterior window with new wider header.  Optional awning for entrance. Removal of interior staircase/VB/R-3</t>
  </si>
  <si>
    <t>A COE INC DBA HUFF CONSTRUCTION</t>
  </si>
  <si>
    <t>2415-A SOUTH HILLS DR</t>
  </si>
  <si>
    <t>2022-MSS-RES-00223</t>
  </si>
  <si>
    <t>NEW ADU/ADD TO EXISTING SFR/VB/R-3/U</t>
  </si>
  <si>
    <t>RED LADDER CONSTRUCTION</t>
  </si>
  <si>
    <t>4030 O'LEARY ST</t>
  </si>
  <si>
    <t>2023-MSS-RES-00543</t>
  </si>
  <si>
    <t>2021 CODES/SFR/Residential addition and partial remodel/VB/R-3</t>
  </si>
  <si>
    <t>SCHAEFFER ENTERPRISES LLC</t>
  </si>
  <si>
    <t>2204 S 08TH ST W</t>
  </si>
  <si>
    <t>2024-MSS-RES-00350</t>
  </si>
  <si>
    <t>SFR / Remove &amp; Replace 30# felt / replace w/ a 30-year Malarkey Shingle / Malarkey #1030 Synthetic underlayment / Malarkey Artic ice &amp; Water shield / INSTALL PER IRC AND LISTING / OBSERVE LOW SLOPE REQUIREMENT / 3:12 / VB / R3</t>
  </si>
  <si>
    <t>2308 42ND ST</t>
  </si>
  <si>
    <t>2024-MSS-RES-00351</t>
  </si>
  <si>
    <t>SFR / Remove all existing roofing / Install new drip edge / 2 rows of ice and water at eaves and 1 in valleys / synthetic underlayment, starter, shingles with 6 nails / ridge vent and ridge cap / Flat roof on back if house / Remove existing roofing / Install 1/2" cover board and 60 mil tpo / install edge metal / INSTALL PER IRC AND LISTING / 4:12 / VB / R3</t>
  </si>
  <si>
    <t>532 E CENTRAL AVE</t>
  </si>
  <si>
    <t>2024-MSS-RES-00325</t>
  </si>
  <si>
    <t>DUPLEX / 2224 and 2226 Duplex / residential reroof complete building / R&amp;R / 1 layer 3-tab shingles / install 50-year GAF shingles / ice&amp; water shield / CRV / INSTALL PER IRC AND LISTING / 4;12 / VB / R3</t>
  </si>
  <si>
    <t>2224 S 03RD ST W</t>
  </si>
  <si>
    <t>2024-MSS-RES-00326</t>
  </si>
  <si>
    <t>SFR / Replace Roof by removing existing roofing material / install felt underlayment / install ice and water shield / install asphalt shingels architectural style /INSTALL PER IRC AND LISTING / 8:12 / VB / R3</t>
  </si>
  <si>
    <t>916 1/2 TOOLE AVE</t>
  </si>
  <si>
    <t>2024-MSS-RES-00358</t>
  </si>
  <si>
    <t>SFR / Remove existing shingles and underlayment /  Install ice/water and synthetic underlayment / Install asphalt shingles / INSTALL PER IRC AND LISTING / 10:12 / BV / R3</t>
  </si>
  <si>
    <t>504 N 02ND ST W</t>
  </si>
  <si>
    <t>2024-MSS-RES-00381</t>
  </si>
  <si>
    <t>SFR / Remove existing roofing material / install d style drip edge on eaves and rakes / install ice and water on eaves and in valleys / install synthetic underlayment with plastic cap nails / install 30 year architectural shingles / install ridge vent and cap, remove debris / INSTALL PER IRC &amp; LISITING / 5:12 / SINGLE STORY / VB/R-3</t>
  </si>
  <si>
    <t>4855 SCOTT ALLEN DR</t>
  </si>
  <si>
    <t>2024-MSS-RES-00380</t>
  </si>
  <si>
    <t>511 CLEVELAND ST</t>
  </si>
  <si>
    <t>2024-MSS-RES-00338</t>
  </si>
  <si>
    <t>SFR / Remove &amp; Replace 30# felt / replace w/ a 30-year Malarkey Shingle / Malarkey #1030 Synthetic underlayment / Malarkey Artic ice &amp; Water shield / INSTALL PER IRC AND LISTING / OBSERVE LOW SLOPE REQUIREMENT / 3:12 / VB /
Lap underlayment 19 inches for asphalt shingle application on roofs with slopes 2:12 up to 4:12. IWP required as prescribed in code.</t>
  </si>
  <si>
    <t>1025 CHARLO ST</t>
  </si>
  <si>
    <t>2024-MSS-RES-00352</t>
  </si>
  <si>
    <t>SFR / And a new layer of TPO on top of the layer of existing TPO / INSTALL PER IRC AND LISTING / OBSERVE LOW SLOPE REQUIREMENTS / 1:12 / VB / R3</t>
  </si>
  <si>
    <t>4203 LARKSPUR DR</t>
  </si>
  <si>
    <t>2024-MSS-RES-00353</t>
  </si>
  <si>
    <t>SFR / Complete removal and installation of shingle roofing on a gabled roof design with architectural shingles and Arctic seal underlayment / INSTALL PER IRC AND LISTING / 9:12 / VB / R3</t>
  </si>
  <si>
    <t>701 STEPHENS AVE</t>
  </si>
  <si>
    <t>2024-MSS-RES-00414</t>
  </si>
  <si>
    <t>4106 FOX FARM RD</t>
  </si>
  <si>
    <t>2024-MSS-RES-00412</t>
  </si>
  <si>
    <t>SFR / Remove &amp; Replace 30# felt / replace w/ a 30-year Malarkey Shingle / Malarkey #1030 Synthetic underlayment / Malarkey Artic ice &amp; Water shield / INSTALL PER IRC AND LISTING / 9:12 / VB / R3</t>
  </si>
  <si>
    <t>6129 BRUSETT DR</t>
  </si>
  <si>
    <t>2024-MSS-RES-00415</t>
  </si>
  <si>
    <t>SFR / Remove existing shingles and underlayment / Install ice/water and synthetic underlayment per code / Install asphalt shingles per code / INSTALL PER IRC AND LISTING / 5:12 / VB / R3</t>
  </si>
  <si>
    <t>4791 CHRISTIAN DR</t>
  </si>
  <si>
    <t>2024-MSS-RES-00413</t>
  </si>
  <si>
    <t>SFR / Remove existing shingles and underlayment / Install full ice/water underlayment per code / Install asphalt shingles per code / INSTALL PER IRC AND LISTING / OBSERVE LOW SLOPE REQUIREMENTS / 2:12 / VB / R3</t>
  </si>
  <si>
    <t>6 VIRGINIA DR</t>
  </si>
  <si>
    <t>2024-MSS-RES-00432</t>
  </si>
  <si>
    <t>SFR / REROOF/R&amp;R/ INSTALL SYNTHETIC UNDERLAYMENT / IWS / 1 LAYER COMPOSITE SHINGLES / GAF 50-YR / INSTALL PER IRC AND LISTING / CRV / 3:12 OBSERVE LOW SLOPE REQUIREMENTS / 7:12 / 2 STORY / VB/R-3
Lap underlayment 19 inches for asphalt shingle application on roofs with slopes 2:12 up to 4:12. IWP required as prescribed in code.</t>
  </si>
  <si>
    <t>404 S 06TH ST W</t>
  </si>
  <si>
    <t>2024-MSS-RES-00357</t>
  </si>
  <si>
    <t>SFR / Remove &amp; Replace 30# felt / replace w/ a 50-year Malarkey Shingle / Malarkey #1030 Synthetic underlayment / Malarkey Artic ice &amp; Water shield / INSTALL PER IRC AND LISTING / 6:12 / VB / R3</t>
  </si>
  <si>
    <t>4600 MONTICELLO PL</t>
  </si>
  <si>
    <t>2024-MSS-RES-00420</t>
  </si>
  <si>
    <t>SFR / removed existing roofing / ice &amp; water shield one row / synthetic underlayment / install asphalt shingles / INSTALL PER IRC AND LISTING / 8:12 / VB / R3</t>
  </si>
  <si>
    <t>703 W ALDER ST</t>
  </si>
  <si>
    <t>2024-MSS-RES-00356</t>
  </si>
  <si>
    <t>GARAGE / Remove &amp; Replace 30# felt / replace w/ a 50-year Malarkey Shingle / Malarkey #1030 Synthetic underlayment / Malarkey Artic ice &amp; Water shield / INSTALL PER IRC AND LISTING / 6:12 / VB / U</t>
  </si>
  <si>
    <t>2024-MSS-RES-00437</t>
  </si>
  <si>
    <t>GARAGE / Remove &amp; Replace 30# felt / replace w/ a 30-year Malarkey Shingle / Malarkey #1030 Synthetic underlayment / Malarkey Artic ice &amp; Water shield / INSTALL PER IRC AND LISTING / 8:12 / VB / U</t>
  </si>
  <si>
    <t>228 SOUTH AVE E</t>
  </si>
  <si>
    <t>2024-MSS-RES-00438</t>
  </si>
  <si>
    <t>2024-MSS-RES-00406</t>
  </si>
  <si>
    <t>SFR / Remove existing roofing material / resheet if necessary / Replace with new synthetic underlayment and GAF asphalt shingles / Remove debris / INSTALL PER IRC AND LISTING / 10:12 / VB / R3</t>
  </si>
  <si>
    <t>2735 JUNEAU CT</t>
  </si>
  <si>
    <t>2024-MSS-RES-00407</t>
  </si>
  <si>
    <t>SFR / Remove existing roofing material / Resheet if necessary / Replacement with synthetic underlayment and new GAF asphalt shingles / Remove debris / INSTALL PER IRC AND LISTING / 8:12 / VB / R3</t>
  </si>
  <si>
    <t>119 MEADOWLARK CT</t>
  </si>
  <si>
    <t>2024-MSS-RES-00393</t>
  </si>
  <si>
    <t>237 NORTH AVE E</t>
  </si>
  <si>
    <t>2024-MSS-RES-00425</t>
  </si>
  <si>
    <t>SFR / Take of old shingles / put new 30 year malarkey vista / synthetic underlayment / ice&amp;water per code / INSTALL PER IRC AND LISTING / 10:12 / VB / R3</t>
  </si>
  <si>
    <t>341 UNIVERSITY AVE</t>
  </si>
  <si>
    <t>2024-MSS-RES-00419</t>
  </si>
  <si>
    <t>SFR / Remove existing roofing and 1 skylight / Install Ice and water shield along all eves and valleys / Install UDL 30 synthetic underlayment to rest of structure / Install New Malarkey Vista shingles, drip edge, pipe boots, 1 skylight and ridge vents / INSTALL PER IRC AND LISTING / 7:12 / VB / R2</t>
  </si>
  <si>
    <t>3530 SOUTHPOINTE DR</t>
  </si>
  <si>
    <t>2024-MSS-RES-00422</t>
  </si>
  <si>
    <t>GARAGE - Remove existing roofing to bare decking / install new edge metal / install new underlayment including ice &amp; water membrane on all eaves and valleys / install new limited lifetime architectural shingles / install new pipe boots / install new ridge vent and cap / INSTALL PER IRC AND LISTING / 5:12 / VB / U</t>
  </si>
  <si>
    <t>645 BROOKS ST</t>
  </si>
  <si>
    <t>2024-MSS-RES-00453</t>
  </si>
  <si>
    <t>2155 STRAND AVE</t>
  </si>
  <si>
    <t>2024-MSS-RES-00457</t>
  </si>
  <si>
    <t>543 S 04TH ST W</t>
  </si>
  <si>
    <t>2024-MSS-RES-00454</t>
  </si>
  <si>
    <t>GARAGE / Remove &amp; Replace 30# felt / replace w/ a 30-year Malarkey Shingle / Malarkey #1030 Synthetic underlayment /  Malarkey Artic ice &amp; Water shield / INSTALL PER IRC AND LISTING / 5:12 / VB / U</t>
  </si>
  <si>
    <t>929 A HUNTINGTON PL</t>
  </si>
  <si>
    <t>2024-MSS-RES-00426</t>
  </si>
  <si>
    <t>SFR / Remove &amp; Replace 30# felt / replace w/ a 30-year Malarkey Shingle / Malarkey #1030 Synthetic underlayment / Malarkey Artic ice &amp; Water shield / INSALL PER IRC &amp; LISTING / 9:12 / SINGLE STORY / VB/R-3</t>
  </si>
  <si>
    <t>436 HASTINGS AVE</t>
  </si>
  <si>
    <t>2024-MSS-RES-00451</t>
  </si>
  <si>
    <t>SFR / Remove &amp; Replace 30# felt / replace w/ a 30-year Malarkey Shingle / Malarkey #1030 Synthetic underlayment / Malarkey Artic ice &amp; Water shield / INSTALL PER IRC AND LISTING / 5:12 / VB / R3</t>
  </si>
  <si>
    <t>2024-MSS-RES-00452</t>
  </si>
  <si>
    <t>5054 GERALDINE CT</t>
  </si>
  <si>
    <t>2024-MSS-RES-00390</t>
  </si>
  <si>
    <t>SFR / R&amp;R /reroof/ install Ice &amp; water shield / install synthetic underlayment / install 50-year GAF composite Shingles / CRV / INSTALL PER IRC AND LISTING / 4:12 / 2 STORY / VB/R-3</t>
  </si>
  <si>
    <t>2024-MSS-RES-00024</t>
  </si>
  <si>
    <t>SFR /Remove existing roofing material / Resheet if necessary / Replace with new GAF asphalt shingles and synthetic underlayment/ Ice and water shield /  Remove debris / INSTALL PER IRC AND LISING / 6:12 / VB / R3</t>
  </si>
  <si>
    <t>4245 BIRDIE CT</t>
  </si>
  <si>
    <t>2024-MSS-RES-00391</t>
  </si>
  <si>
    <t>5605 MAINVIEW DR</t>
  </si>
  <si>
    <t>2024-MSS-RES-00455</t>
  </si>
  <si>
    <t>TOWNHOME / Remove &amp; Replace 30# felt / replace w/ a 30-year Malarkey Shingle /  Malarkey #1030 Synthetic underlayment / Malarkey Artic ice &amp; Water shield / INSTALL PER IRC AND LISTING / 6:12 / VB / R3</t>
  </si>
  <si>
    <t>2024-MSS-RES-00417</t>
  </si>
  <si>
    <t>SFR / LOW SLOPE AREA on HOUSE ONLY / Repair of about 300 sq. ft. / demo existing roofing to wood deck / Install 2.0 POLI ISO recovery Board / 60MIL Single Ply Membrane / Edge meta and all accesories / INSTALL PER IRC AND LISTING / OBSERVE LOW SLOPE REQUIREMENTS / 1:12 / VB / R3</t>
  </si>
  <si>
    <t>930 CHERRY ST</t>
  </si>
  <si>
    <t>2024-MSS-RES-00434</t>
  </si>
  <si>
    <t>SFR / REROOF / Remove existing roofing to bare decking / install new edge metal / install new underlayment including ice &amp; water membrane on all eaves and valleys / install new limited lifetime architectural shingles / install new pipe boots / install new ridge vent and cap / 6:12 / INSTALL PER IRC AND LISTING</t>
  </si>
  <si>
    <t>714 N 03RD ST W</t>
  </si>
  <si>
    <t>2024-MSS-RES-00435</t>
  </si>
  <si>
    <t>SFR / Tear off all existing roofing material / dry in the roof deck with leak barrier and 30# synthetic underlayment / shingle with 30 yr asphalt shingles / continuous ridge vent and ridge cap shingles / INSTALL PER IRC AND LISTING / 8:12 / VB / R3</t>
  </si>
  <si>
    <t>716 SPANISH PEAKS DR</t>
  </si>
  <si>
    <t>2024-MSS-RES-00436</t>
  </si>
  <si>
    <t>SFR / Complete Tear Off of Roofing material, dry in with leak barrier, 30# synthetic, shingle up with 30 year shingles, ridge ventilation and ridge cap shingles / INSTALL PER IRC AND LISTING / 4:12 / VB / R3</t>
  </si>
  <si>
    <t>2204 E CRESCENT DR</t>
  </si>
  <si>
    <t>2024-MSS-RES-00416</t>
  </si>
  <si>
    <t>DETACHED GARAGE / Removal and proper disposal of existing/old roofing material to wood deck / Provide and Apply ice and water membrane per code / Provide and Apply, synthetic underlayment in succeeding courses / Provide and Apply Architectural Shingle System / Provide and Apply ridge vent and hip/ridge shingle / INSTALL PER IRC AND LISTING / 5:12 / VB / U</t>
  </si>
  <si>
    <t>2024-MSS-RES-00430</t>
  </si>
  <si>
    <t>SFR / Take of old shingles / put new 30 year malarkey highlanders / synthetic underlayment / ice&amp;water per code / INSTALL PER IRC &amp; LISTING  / 6:12 / SINGLE STORY / VB/R-3</t>
  </si>
  <si>
    <t>245 N DAVIS ST</t>
  </si>
  <si>
    <t>2024-MSS-RES-00450</t>
  </si>
  <si>
    <t>SFR / reside / install tyvek vapor barrier &amp; hardi plank siding</t>
  </si>
  <si>
    <t>1801 CHARLOTT AVE</t>
  </si>
  <si>
    <t>2024-MSS-RES-00462</t>
  </si>
  <si>
    <t>SFR / Remove &amp; Replace 30# felt /  replace w/ a 50-year Malarkey Shingle / Malarkey #1030 Synthetic underlayment /Malarkey Artic ice &amp; Water shield / INSTALL PER IRC AND LISTING / 6:12 / VB / R3</t>
  </si>
  <si>
    <t>2512 MUIRFIELD CT</t>
  </si>
  <si>
    <t>2024-MSS-RES-00459</t>
  </si>
  <si>
    <t>SFR / Full Asphalt Shingle Roof Replacement / Installing New Malarkey Asphalt Shingles / Ice &amp; Water Shield Used On Eaves Per Code (2-Rows) &amp; Synthetic Underlayment / Chimney Cricket Will Be Installed / INSTALL PER IRC AND LISTING / 5:12 / VB / R3</t>
  </si>
  <si>
    <t>202 MARY AVE</t>
  </si>
  <si>
    <t>2024-MSS-RES-00463</t>
  </si>
  <si>
    <t>SFR-HOUSE ONLY / REROOF/R&amp;R/ INSTALL SYNTHETIC UNDERLAYMENT / IWS / 1 LAYER COMPOSITE SHINGLES / GAF 50-YR / INSTALL PER IRC AND LISTING / CRV / 10:12,/ VB / R-3 /</t>
  </si>
  <si>
    <t>2704 PINNACLE PL</t>
  </si>
  <si>
    <t>2024-MSS-RES-00464</t>
  </si>
  <si>
    <t>DETACHED GARAGE / R&amp;R / 1 layer comp shingles / install 50-year GAF shingles / CRV / INSTALL PER IRC AND LISTING / 8:12 / VB / U</t>
  </si>
  <si>
    <t>2024-MSS-RES-00442</t>
  </si>
  <si>
    <t>SFR - ATTACHED GARAGE / remove existing/damaged roofing / synthetic underlayment / ice &amp; water shield / standing seam metal roofing with flashing / INSTALL PER IRC AND LISTING / OBSERVE LOW SLOPE REQUIREMENTS / 3:12 / VB / R3</t>
  </si>
  <si>
    <t>732 GERALD AVE</t>
  </si>
  <si>
    <t>2024-MSS-RES-00359</t>
  </si>
  <si>
    <t>SFR / Remove existing shingles and underlayment / Install ice/water and synthetic underlayment / Install asphalt shingles / INSTALL PER IRC AND LISTING / OBSERVE LOW SLOPE REQUIREMENTS / 3:12 / VB / R3</t>
  </si>
  <si>
    <t>5100 LOWER MILLER CREEK RD</t>
  </si>
  <si>
    <t>2024-MSS-RES-00341</t>
  </si>
  <si>
    <t>SFR / remove existing roofing material / install ice and water on eaves and in valleys / install d style drip edge on eaves and rakes install synthetic underlayment with plastic cap nails / install 30 year architectural shingles / install ridge vent and cap / install 1/4" densdeck at low slope awning / install 60 mil TPO / remove debris / INSTALL PER IRC &amp; LISTING / 7:12 / SINGLE STORY / VB/R-3</t>
  </si>
  <si>
    <t>304 E FRANKLIN ST</t>
  </si>
  <si>
    <t>2024-MSS-RES-00374</t>
  </si>
  <si>
    <t>SFR / Remove and replace existing shingles / ice and water along eaves /  synthetic underlayment rest of roof / GAF shingle / INSTALL PER IRC AND LISTING / 4:12 / VB / R3</t>
  </si>
  <si>
    <t>2314 HIGHWOOD DR</t>
  </si>
  <si>
    <t>2024-MSS-RES-00372</t>
  </si>
  <si>
    <t>2203 36TH ST</t>
  </si>
  <si>
    <t>2024-MSS-RES-00370</t>
  </si>
  <si>
    <t>SFR / Remove &amp; Replace 30# felt / replace w/ a 40-year Malarkey Shingle / Malarkey #1030 Synthetic underlayment / Malarkey Artic ice &amp; Water shield / INSTALL PER IRC AND LISTING / 8:12 / VB / R3</t>
  </si>
  <si>
    <t>1420 WOODBINE PL</t>
  </si>
  <si>
    <t>2024-MSS-RES-00369</t>
  </si>
  <si>
    <t>SFR / tear off / reroof synthetic paper and ice and water shield / metal panels back on / INSTALL PER IRC AND LISTING / 5:12 / VB / R3</t>
  </si>
  <si>
    <t>RUMMEL ROOFING AND CONSTRUCTION</t>
  </si>
  <si>
    <t>2312 SPRING DR</t>
  </si>
  <si>
    <t>2024-MSS-RES-00366</t>
  </si>
  <si>
    <t>SFR / Remove existing roofing material / remove and replace sheathing where necessary / install ice and water on eaves and in valleys / install synthetic underlayment with plastic cap nails / install d style drip edge on eaves and rakes / install 30 year architectural shingles / install ridge vent and cap / remove debris / INSTALL PER IRC AND LISTING / 4:12 / VB / R3</t>
  </si>
  <si>
    <t>2220 W FOOTHILLS DR</t>
  </si>
  <si>
    <t>2024-MSS-RES-00051</t>
  </si>
  <si>
    <t>SFR / Remove existing roofing materiaL / Resheet if necessary / Replace with new GAF asphalt shingles and synthetic underlayment / Ice and water shield /  Remove debris / INSTALL PER IRC AND LISTING /  6:12 / VB / R3</t>
  </si>
  <si>
    <t>720 CITY DR</t>
  </si>
  <si>
    <t>2024-MSS-RES-00364</t>
  </si>
  <si>
    <t>440 WOODWORTH AVE</t>
  </si>
  <si>
    <t>2024-MSS-RES-00363</t>
  </si>
  <si>
    <t>SFR / Complete tear off of existing roofing material / Run two rows ice and water barrier cover remaining deck with 30# synthetic / All metal flashings / 30 yr asphalt shingles / ridge vent and ridge cap/ INSTALL PER IRC AND LISTING / 4:12 / VB / R3</t>
  </si>
  <si>
    <t>717 PARKVIEW WAY</t>
  </si>
  <si>
    <t>2024-MSS-RES-00360</t>
  </si>
  <si>
    <t>SFR / tear off and install synthetic underlayment /  ice n water shield /  architectural shingles / ridge cap and vent / INSTALL PER IRC AND LISTING / 9:12 / VB / R3</t>
  </si>
  <si>
    <t>2504 KLONDIKE CT</t>
  </si>
  <si>
    <t>2024-MSS-RES-00355</t>
  </si>
  <si>
    <t>SFR / Take off old roofing / and put new malarkey highlanders / ice and water / synthetic underlayment / INSTALL PER IRC AND LISTING / 8:12 / VB / R3</t>
  </si>
  <si>
    <t>115 N JOHNSON ST</t>
  </si>
  <si>
    <t>2024-MSS-RES-00335</t>
  </si>
  <si>
    <t>SFR / Remove &amp; Replace 30# felt / replace w/ a 30-year Malarkey Shingle / Malarkey #1030 Synthetic underlayment / Malarkey Artic ice &amp; Water shield / INSTALL PER IRC AND LISTING / 6:12 / VB / R3</t>
  </si>
  <si>
    <t>5130 CLEARVIEW WAY</t>
  </si>
  <si>
    <t>2024-MSS-RES-00349</t>
  </si>
  <si>
    <t>SFR / Re-roofing 25 squares shingles only / Removing existing roof &amp; replacing / Synthetic underlayment / Installing ice + water shield / Owens Corning Duration shingles will be used / INSTALL PER IRC AND LISTING / 5:12 / VB / R3</t>
  </si>
  <si>
    <t>1579 SUNFLOWER DR</t>
  </si>
  <si>
    <t>2024-MSS-RES-00339</t>
  </si>
  <si>
    <t>SFR / Remove existing roofing to bare decking / install new edge metal / install new underlayment including ice &amp; water membrane on all eaves and valleys / install new limited lifetime architectural shingles / install new pipe boots / install new ridge vent and cap / INTALL PER IRC &amp; LISTING / TWO STORY / 6:12 / VB/R-3</t>
  </si>
  <si>
    <t>2024-MSS-RES-00021</t>
  </si>
  <si>
    <t>SFR / Remove existing roofing materials / resheet if necessary / Replace with new GAF asphalt shingles and synthetic underlayment. / Ice &amp; water shield / Remove debris / INSTALL PER IRC AND LISING / 5:12 / VB/ R3</t>
  </si>
  <si>
    <t>2024-MSS-RES-00340</t>
  </si>
  <si>
    <t>SFR / Remove existing roofing to bare decking / install new edge metal / install new underlayment including ice &amp; water membrane on all eaves and valleys / install new limited lifetime architectural shingles / install new pipe boots / install new ridge vent and cap / INSTALL PER IRC &amp; LISTING / SINGLE STORY / 5:12 / VB/R-3</t>
  </si>
  <si>
    <t>2304 RAYMOND AVE</t>
  </si>
  <si>
    <t>2024-MSS-RES-00346</t>
  </si>
  <si>
    <t>SFR / R&amp;R / install Ice &amp; water shield / install synthetic underlayment / install 50-year GAF Architectural Shingles / CRV / INSTALL PER IRC AND LISTING / 6:12 / VB / R3</t>
  </si>
  <si>
    <t>2022 RAYMOND AVE</t>
  </si>
  <si>
    <t>2024-MSS-RES-00253</t>
  </si>
  <si>
    <t>SFR / remove shingles install new dip edge ice and water on eaves new starter course felt and new shingles ridge vent and ridge cap / INSTALL PER IRC &amp; LISTING / 2:12 / 7:12 / OBSERVE LOW SLOPE REQUIREMENTS / SINGLE STORY / VB/R-3</t>
  </si>
  <si>
    <t>645 E CENTRAL AVE</t>
  </si>
  <si>
    <t>2024-MSS-RES-00254</t>
  </si>
  <si>
    <t>DET GARAGE / Remove shingles install new drip edge ice and water on eaves new starter course felt new shingles OC duration ridge vent and ridge cap / INSTALL PER IRC &amp; LISTING / 7:12 / SINGLE STORY / VB/U</t>
  </si>
  <si>
    <t>2024-MSS-RES-00299</t>
  </si>
  <si>
    <t>SFR/ Remove &amp; Replace 30# felt / replace w/ a 30-year Malarkey Shingle / Malarkey #1030 Synthetic underlayment / Malarkey Artic ice &amp; Water shield / INSTALL PER IRC AND LISTING / 8:12 / VB / R3</t>
  </si>
  <si>
    <t>633 OWEN ST</t>
  </si>
  <si>
    <t>2024-MSS-RES-00310</t>
  </si>
  <si>
    <t>SFR / R&amp;R / install synthetic underlayment /1 layer of 3-tab shingles / Double row 30# felt on 3/12 portion of house / install 50-year GAF shingles / ice &amp; water shield / CRV / INSTALL PER IRC AND LISTING / OBSERVE LOW SLOPE REQUIREMENT / 3;12 6;12 12;12 / VB / R3</t>
  </si>
  <si>
    <t>1526 S 05TH ST W</t>
  </si>
  <si>
    <t>2024-MSS-RES-00337</t>
  </si>
  <si>
    <t>SFR / Remove &amp; Replace 30# felt / replace w/ a 50-year Malarkey Shingle / Malarkey #1030 Synthetic underlayment / Malarkey Artic ice &amp; Water shield / INSTALL PER IRC AND LISTING / 5:12 / VB / R3</t>
  </si>
  <si>
    <t>231 E KENT AVE</t>
  </si>
  <si>
    <t>2024-MSS-RES-00258</t>
  </si>
  <si>
    <t>SFR / Remove shingles install new drip edge ice and water on eaves new starter course felt new shingles OC duration ridge vent and ridge cap / INSTALL PER IRC &amp; LISTING / 4:12 / SINGLE STORY / VB/R-3</t>
  </si>
  <si>
    <t>608 W CENTRAL AVE</t>
  </si>
  <si>
    <t>2024-MSS-RES-00332</t>
  </si>
  <si>
    <t>SFR / remove existing roofing material / Re-roofing 16 squares shingles only / install synthetic underlayment / install ice and water shield / install Owens corning duration shingles / INSTALL PER IRC AND LISTING / 4:12 / VB / R3</t>
  </si>
  <si>
    <t>1408 KHANABAD WAY</t>
  </si>
  <si>
    <t>2024-MSS-RES-00330</t>
  </si>
  <si>
    <t>1830 RIVER RD</t>
  </si>
  <si>
    <t>2024-MSS-RES-00329</t>
  </si>
  <si>
    <t>GARAGE / Remove &amp; Replace 30# felt / replace w/ a 40-year Malarkey Shingle / Malarkey #1030 Synthetic underlayment / Malarkey Artic ice &amp; Water shield / INSTALL PER IRC AND LISTING / 6:12 / VB / U</t>
  </si>
  <si>
    <t>2023-MSS-RES-00589</t>
  </si>
  <si>
    <t>2021 CODES/DET GARAGE/REROOF/Removing and replacing asphalt shingles on owners garage./PER IRC &amp; LISTING/SINGLE STORY/4:12/VB/U</t>
  </si>
  <si>
    <t>C'S EXTERIOR DESIGNS</t>
  </si>
  <si>
    <t>500 BENTON AVE</t>
  </si>
  <si>
    <t>2024-MSS-RES-00098</t>
  </si>
  <si>
    <t>2512 BELT BUCKLE WAY</t>
  </si>
  <si>
    <t>2024-MSS-RES-00133</t>
  </si>
  <si>
    <t>5584 HORN RD</t>
  </si>
  <si>
    <t>2024-MSS-RES-00134</t>
  </si>
  <si>
    <t>400 W SUSSEX AVE</t>
  </si>
  <si>
    <t>2023-MSS-RES-00956</t>
  </si>
  <si>
    <t>2021 CODES/NEW ADU-SFR/DET GARAGE/VB/R-3</t>
  </si>
  <si>
    <t>1516 COOPER ST</t>
  </si>
  <si>
    <t>2023-MSS-RES-00874</t>
  </si>
  <si>
    <t>765 COWPER ST</t>
  </si>
  <si>
    <t>2024-MSS-RES-00233</t>
  </si>
  <si>
    <t>2712 BUNDY LN</t>
  </si>
  <si>
    <t>2024-MSS-RES-00194</t>
  </si>
  <si>
    <t>2021 CODES/NSFR-ADU/ATT GARAGE/VB/R-3/U</t>
  </si>
  <si>
    <t>507 N 3RD ST W</t>
  </si>
  <si>
    <t>2024-MSS-RES-00070</t>
  </si>
  <si>
    <t>5486 HORN RD</t>
  </si>
  <si>
    <t>2023-MSS-RES-00545</t>
  </si>
  <si>
    <t>M AND L INC</t>
  </si>
  <si>
    <t>4441 HARRISON SCOTT DR</t>
  </si>
  <si>
    <t>2024-MSS-RES-00069</t>
  </si>
  <si>
    <t>5658 HORN RD</t>
  </si>
  <si>
    <t>2024-MSS-RES-00092</t>
  </si>
  <si>
    <t>2528 BELT BUCKLE WAY</t>
  </si>
  <si>
    <t>2024-MSS-RES-00115</t>
  </si>
  <si>
    <t>2021 CODES/NEW TOWNHOME/UNIT C/ATT GARAGE/VB/R-3/U
Rev 01 - 07/01/2024: 6/13/24 REVISION TO SEPERATION WALL</t>
  </si>
  <si>
    <t>KINGS ELECTRIC AND CONTRACTING LLC  *UNLIMITED*</t>
  </si>
  <si>
    <t>5341-C REMINGTON DR</t>
  </si>
  <si>
    <r>
      <rPr>
        <sz val="10"/>
        <color rgb="FF000000"/>
        <rFont val="Arial"/>
        <family val="2"/>
      </rPr>
      <t xml:space="preserve">SFR-ATT
</t>
    </r>
  </si>
  <si>
    <t>2024-MSS-RES-00006</t>
  </si>
  <si>
    <t>2021 CODES/NEW TOWNHOME/ATT GARAGE/VB/R-3/U
Rev 01 - 08/15/2024: 6/21/24 PARTY WALL REVISION</t>
  </si>
  <si>
    <t>2752-A RUGER RD</t>
  </si>
  <si>
    <t>2024-MSS-RES-00002</t>
  </si>
  <si>
    <t>2021 CODES/NEW TOWNHOME/ATT GARAGE/VB/R-3
Rev 01 - 08/15/2024: 6/21/24 PARTY WALL REVISION</t>
  </si>
  <si>
    <t>2752-B RUGER RD</t>
  </si>
  <si>
    <t>2023-MSS-RES-00782</t>
  </si>
  <si>
    <t>2703-A RIATA RD</t>
  </si>
  <si>
    <t>2024-MSS-RES-00113</t>
  </si>
  <si>
    <t>2021 CODES/NEW TOWNHOME/UNIT A/ATT GARAGE/VB/R-3/U
Rev 01 - 07/01/2024: 6/13/24 REVISION TO SEPERATION WALL</t>
  </si>
  <si>
    <t>5341-A REMINGTON DR</t>
  </si>
  <si>
    <t>2024-MSS-RES-00114</t>
  </si>
  <si>
    <t>2021 CODES/NEW TOWNHOME/UNIT B/ATT GARAGE/VB/R-3/U
Rev 01 - 07/01/2024: 6/13/24 REVISION TO SEPERATION WALL</t>
  </si>
  <si>
    <t>5341-B REMINGTON DR</t>
  </si>
  <si>
    <t>2023-MSS-RES-00783</t>
  </si>
  <si>
    <t>2703-B RIATA RD</t>
  </si>
  <si>
    <t>2023-MSS-RES-00723</t>
  </si>
  <si>
    <t>2021 CODES/NEW DUPLEX/VB/R-3</t>
  </si>
  <si>
    <t>1017 PULLMAN ST
APTS 100/200</t>
  </si>
  <si>
    <r>
      <rPr>
        <sz val="10"/>
        <color rgb="FF000000"/>
        <rFont val="Arial"/>
        <family val="2"/>
      </rPr>
      <t xml:space="preserve">Duplex
</t>
    </r>
  </si>
  <si>
    <t>2024-MSS-COM-00043</t>
  </si>
  <si>
    <t>2021 CODES/SNOWFARM BLDG B/NEW 12-PLEX/VB/R-2</t>
  </si>
  <si>
    <t>1945 CUTLEAF RD</t>
  </si>
  <si>
    <t>2024-MSS-COM-00042</t>
  </si>
  <si>
    <t>2021 CODES/SNOWFARM BLDG A/NEW 12-PLEX/VB/R-2</t>
  </si>
  <si>
    <t>1935 CUTLEAF RD</t>
  </si>
  <si>
    <t>2024-MSS-RES-00135</t>
  </si>
  <si>
    <t>2023-MSS-COM-00168</t>
  </si>
  <si>
    <t>2021 CODES/MFBN/New food distribution warehouse and associated site development/VB/IIIB/S-2/B</t>
  </si>
  <si>
    <t>5780 ALLOY NORTH</t>
  </si>
  <si>
    <t>2024-MSS-COM-00061</t>
  </si>
  <si>
    <t>2021 CODES/UM COB STAGE/New 474 sqft exterior stage structure. The structure is open to the air on 3 sides, has a roof, and a small storage room/VB/B</t>
  </si>
  <si>
    <t>925 MAURICE AVE</t>
  </si>
  <si>
    <t>2019-MSS-COM-00152</t>
  </si>
  <si>
    <t>HOWLGATE CAR WASH/Dog wash addition to an existing car wash facility./VB/B
Rev 01 - 04/17/2024: 3/11/24 REVISION TO CHANGE TO WOOD STUDS INSTEAD OF METAL STUDS</t>
  </si>
  <si>
    <t>2024-MSS-COM-00102</t>
  </si>
  <si>
    <t>420 / THE HIGHER STANDARD / CHANGE OF USE / RESTAURANT TO MERCANTILE / previous use was Taco Del Sol / NO CONSTRUCTION/VB/M</t>
  </si>
  <si>
    <t>2740 RESERVE ST</t>
  </si>
  <si>
    <t>2024-MSS-COM-00064</t>
  </si>
  <si>
    <t>2021 CODES/JAKERS/REMOVE DRYWALL AND PANELING/VB/A-3</t>
  </si>
  <si>
    <t>3515 BROOKS ST</t>
  </si>
  <si>
    <t>2024-MSS-COM-00125</t>
  </si>
  <si>
    <t>2021 CODES/MULTI-FAMILY/Balcony reconstruction/VB/R-2</t>
  </si>
  <si>
    <t>500 E FRONT ST</t>
  </si>
  <si>
    <t>2024-MSS-COM-00063</t>
  </si>
  <si>
    <t>2021 CODES/MEADOWLARK GARDENS/Add carbon dioxide enrichment and 1 hour control area to existing marijuana grow facility/VB/F-1/S-1/B</t>
  </si>
  <si>
    <t>725-D RONAN ST</t>
  </si>
  <si>
    <t>2024-MSS-COM-00130</t>
  </si>
  <si>
    <t>2021 CODES/HOKKAIDO/NEW TI/add new kitchen hood and a new floor sink/VB/R-3</t>
  </si>
  <si>
    <t>2845 N RESERVE ST</t>
  </si>
  <si>
    <t>2024-MSS-COM-00055</t>
  </si>
  <si>
    <t>2021 CODES/ CED / COM BLDG/TI FOR Consolidated Electrical Distributors/VB/B/M</t>
  </si>
  <si>
    <t>KOACH CONSTRUCTION</t>
  </si>
  <si>
    <t>1600 STEPHENS AVE</t>
  </si>
  <si>
    <t>2024-MSS-COM-00022</t>
  </si>
  <si>
    <t>2021 CODES/UNIT 301 AND 303/Adding a door to combine units 301 &amp; 303. Minor structural modifications and electrical rerouting/VB/R-2</t>
  </si>
  <si>
    <t>265 S 4TH ST E  #301</t>
  </si>
  <si>
    <t>265 S 4TH ST E  #303</t>
  </si>
  <si>
    <t>2023-MSS-COM-00013</t>
  </si>
  <si>
    <t>2021 CODES/UM ADAMS CENTER/EQUIP-LAUNDRY ROOM/VB/A-3</t>
  </si>
  <si>
    <t>800 S VAN BUREN ST</t>
  </si>
  <si>
    <t>2024-MSS-COM-00110</t>
  </si>
  <si>
    <t>2021 CODES/CHURCH OF JESUS CHRIST OF LATTER-DAY SAINTS/Minor renovation of classroom spaces into office space, removing three walls and adding storefront window systems.  Patching of finish materials (floor, wall, ceiling) at removed walls.  Relocating light fixtures in conflict with storefront systems/VB/A-3/B</t>
  </si>
  <si>
    <t>3201 BANCROFT ST</t>
  </si>
  <si>
    <t>2024-MSS-COM-00058</t>
  </si>
  <si>
    <t>2021 CODES/UM TENNIS COURT/PARKING LOT/The proposed project is to replace part of the existing tennis courts on the university of montana campus with a parking lot. The existing 12 foot fence that is being removed is proposed to be salvaged and reused to fence off the portion of the tennis courts that is to remain./VB/A-3</t>
  </si>
  <si>
    <t>KNIFE RIVER</t>
  </si>
  <si>
    <t>32 CAMPUS DR</t>
  </si>
  <si>
    <t>2024-MSS-COM-00054</t>
  </si>
  <si>
    <t>2021 CODES/UM CHEMISTRY BLDG RM 123/Renovation of existing classroom/VB/E</t>
  </si>
  <si>
    <t>SAPPHIRE MECHANICAL LLC</t>
  </si>
  <si>
    <t>1350 MANSFIELD AVE</t>
  </si>
  <si>
    <t>2024-MSS-COM-00160</t>
  </si>
  <si>
    <t>COM / Remove existing roofing &amp; 60 MIL TPO sections of the flat roof / Install Ice and water shield along all eves and valleys as per 2021 IBC code / Install UDL 30 synthetic underlayment to rest of structure / Install New Malarkey Vista shingles, drip edge, pipe boots and ridge vents. / install new 60 MIL TPO on flat roof / Pitches include 3:12,6:12,8:12, and 10:12 / INSTALL PER IBC AND LISTING / OBSERVE LOW SLOPE REQUIREMENTS / VB / R-2</t>
  </si>
  <si>
    <t>3710 AMERICAN WAY</t>
  </si>
  <si>
    <t>2024-MSS-COM-00163</t>
  </si>
  <si>
    <t>DUPLEX / Remove &amp; Replace 30# felt / replace w/ a 30-year Malarkey Shingle / Malarkey #1030 Synthetic underlayment / Malarkey Artic ice &amp; Water shield / INSTALL PER IBC AND LISTING / 4:12 / VB / R2</t>
  </si>
  <si>
    <t>2517 S 03RD ST W</t>
  </si>
  <si>
    <t>2024-MSS-RES-00128</t>
  </si>
  <si>
    <t>2021 CODES/SFR/REMODEL/VB/R-3
No structural changes to dwelling. Permit is for the existing structure: 
Raise up ceiling from 7’ to 8’ in the kitchen/dining room, master bedroom/bathroom.
Replace kitchen cabinets, add kitchen island with sink. Install dishwasher. Replace electrical stove for gas stove.  Install washer and dryer.  Install egress windows to existing bedrooms.
Relocate closet in guest bedroom. Replace closet in master bedroom.  Add tile in master bathroom. Replace toilet, vanity and sink in master bathroom. Add guest bathroom. Install/replace drywall and insulation. 
Finish Mother in-law apartment in basement: 
Install bathroom. Install kitchenet.  Upgrade installation for dryer and washer. Frame mechanical room in basement. Frame 2x6 for plumbing in basement. Other framing is 2x4 on concrete walls in basement. Add closet to bedroom. 
Note: Plumbing, HAV, and electrical are being replaced completely to bring these to current City code. Permits were already submitted.</t>
  </si>
  <si>
    <t>1639 PHILIPS ST</t>
  </si>
  <si>
    <t>2024-MSS-RES-00046</t>
  </si>
  <si>
    <t>2021 CODES/SFR/Interior remodel of the existing master bathroom and guest room to enlarge the master bathroom and make it more wheelchair accessible. Minor adjustments will be made to cabinetry in the kitchen in order for the space to be more wheelchair accessible./VB/R-3</t>
  </si>
  <si>
    <t>2914 DUBLIN ST</t>
  </si>
  <si>
    <t>2024-MSS-RES-00539</t>
  </si>
  <si>
    <t>2021 CODES/SFR/Remove tile flooring, tile shower. Install new tile flooring and shower. Repair drywall. Install new bathroom window/VB/R-3</t>
  </si>
  <si>
    <t>HOMEPRO HANDYMAN SERVICES LLC</t>
  </si>
  <si>
    <t>411 WOODWORTH AVE</t>
  </si>
  <si>
    <t>2024-MSS-RES-00294</t>
  </si>
  <si>
    <t>2021 CODES/SFR/Adding covered porch with light./VB/R-3</t>
  </si>
  <si>
    <t>FALKSWAY CONSTRUCTION</t>
  </si>
  <si>
    <t>7110 BROOKE LYNN CT</t>
  </si>
  <si>
    <t>2024-MSS-RES-00166</t>
  </si>
  <si>
    <t>2021 CODES/SFR/ADDITION/REMODEL/
Major remodel of existing main floor and basement, addition of second story to create a 4-bedroom 3.5 bath house on the existing foundation. Removal of existing single car garage.</t>
  </si>
  <si>
    <t>BATEMAN BUILDING COMPANY</t>
  </si>
  <si>
    <t>530 BLAINE ST</t>
  </si>
  <si>
    <t>2024-MSS-RES-00198</t>
  </si>
  <si>
    <t>2021 CODES / CONVERT EXISTING DETACHED GARAGE TO ADU / VB/R-3</t>
  </si>
  <si>
    <t>337 BURLINGTON AVE</t>
  </si>
  <si>
    <t>2024-MSS-RES-00343</t>
  </si>
  <si>
    <t>2021 CODES/SFR/Demo existing deck and replace with a new trex deck of similar footprint.  Will need to drill through concrete patio for footers rather than having posts sit on top of patio like today./VB/R-3</t>
  </si>
  <si>
    <t>SAGE DECKS</t>
  </si>
  <si>
    <t>903 WHITAKER DR</t>
  </si>
  <si>
    <t>2024-MSS-RES-00344</t>
  </si>
  <si>
    <t>2021 CODES/SFR/INTERIOR REMODEL/VB/R-3
Remodeling of 450 sqft to include one bedroom and two bathrooms, relocating two vanities and two toilets, enlarging one shower, and moving one tub/shower. Will also add one window to new bathroom. Walk-in closet to be added with relocated attic access. Relocation of two passage doors and resizing of two closets also included in work. No load bearing walls impacted. PEMs will be performed by licensed contractors.</t>
  </si>
  <si>
    <t>3825 LINCOLN RD</t>
  </si>
  <si>
    <t>2024-MSS-RES-00324</t>
  </si>
  <si>
    <t>2021 CODES/SFR/REMODEL/ADD COVERED DECK/VB/R-3
BASEMENT LEVEL:
·LOAD TRANSFERS FOR NEW BEARING WORK
·REMOVAL OF STAND-ALONE FURNACE - PATCH AND REPAIR SURROUNDINGS AS NECESSARY &amp; PATCH ROOF PENETRATION
·NO WORK WITHIN BASEMENT LEVEL, OTHER THAN SPECIFIED ABOVE.
 MAIN LEVEL:
·REMOVAL OF EXISTING EXTERIOR SITE AMENITIES/UTILITIES
·DEMO EXISTING BAY WINDOW
·MODIFY EXISTING CONCRETE PATIO TO ALLOW FOR NEW DECK PIERS TO BE INSTALLED
·POUR A 3'-0" CONCRETE EXTENSION TO THE EXISTING CONCRETE SLAB THAT ALSO HAS OPENINGS FOR NEW DECK PIERS
·NEW WOOD FRAMED DECK (less than 30" high - no permit required):
1.HELICAL PIERS
2.DECK BEAMS
3.(3) SEPARATELY FRAMED LANDINGS WITH EQUAL RISERS TO GRADE
4.PT WOOD (FLASH ALL LEDGERS)
5.NEW COMPOSITE DECKING MATERIAL (COLOR, STYLE, AND LAYOUT TBD BY OWNER)
6.(4)PT WOOD COLUMNS SUPPORTING AN INDEPENDENT ROOF STRUCTURE - SEE ASSEMBLIES A0.1 AND STRUCTURAL PLANS
7.(2)GLULAM BEAMS FROM COLUMN-TO-COLUMN SUPPORTING AN EXPOSED-RAFTER ROOF ASSEMBLY (T&amp;G UNDERSIDE) STAIN &amp; SEAL ALL EXTERIOR WOOD
8.CORRUGATED METAL ROOF STRUCTURE COVERING NEW WOOD FRAMED DECK
9.ELECTRICAL METER WEATHER HEAD MAST MAY HAVE TO BE RAISED TO "CLEAR" NEW ROOF STRUCTURE - GC TO COORDINATE RAISING THE METER-MAST &amp; RELOCATING THE SUB-PANEL.
·ALL WINDOWS ARE EXISTING TO REMAIN U.N.O. (SEE WINDOW SCHEDULE A0.1)
·NEW FRONT DOOR.
·ALL MAIN LEVEL INTERIOR DOORS ARE TO BE REMOVED AND REPLACED.
·ALL MATERIALS THAT CAN BE SALVAGED FOR REUSE SHALL BE DESIGNATED AND SET ASIDE / DELIVERED TO HOME RESOURCE.
·EXTERIOR SIDING IS TO BE REMOVED AND REPLACED.
·COMPLETELY DEMO EXISTING KITCHEN LAYOUT.
·COMPLETELY DEMO EXISTING CLOSETS TO CREATE PRIMARY SUITE.
·DEMO EXISTING OFFICE WALL TO ENLARGE THE LIVING SPACE.
·MODIFY EXISTING BATHROOM TO CREATE A NEW 1/2 BATH.
·PRIMARY BEDROOM WITH WALK-IN CLOSET.</t>
  </si>
  <si>
    <t>1105 CLARK ST</t>
  </si>
  <si>
    <t>2024-MSS-RES-00047</t>
  </si>
  <si>
    <t>2021 CODES/SFR/REMODEL/Remodel existing house and reframe roof line, reroof entire house/ceiling heights to 8' across the entire roofline./The footprint and layout did not change other than the roofline./We demoed out the lath and plaster, and knob/tube wiring./VB/R-3</t>
  </si>
  <si>
    <t>1615 S 11TH ST W</t>
  </si>
  <si>
    <t>2024-MSS-RES-00317</t>
  </si>
  <si>
    <t>GARDEN CITY CONSTRUCTION LLC</t>
  </si>
  <si>
    <t>601 BROOKS ST</t>
  </si>
  <si>
    <t>2024-MSS-RES-00375</t>
  </si>
  <si>
    <t>2021 CODES/SFR / Remodel of a portion of the main floor and an addition of an entry to the front door area./VB/R-3</t>
  </si>
  <si>
    <t>105 CRESTVIEW LN</t>
  </si>
  <si>
    <t>2024-MSS-RES-00300</t>
  </si>
  <si>
    <t>2021 CODES/SFR/Patio Cover over existing deck with no conditioned space / VB / R-3</t>
  </si>
  <si>
    <t>2024-MSS-RES-00124</t>
  </si>
  <si>
    <t>2021 CODES/SFR/Residential remodel and addition. Includes new exterior roofing, cladding, windows as needed and interior finishes, per plans./VB/R-3</t>
  </si>
  <si>
    <t>3015 MARTINWOOD RD</t>
  </si>
  <si>
    <t>2024-MSS-RES-00274</t>
  </si>
  <si>
    <t>2021 CODES/SFR/Kitchen remodel: new cabinets, new lighting, new flooring, remove existing chimney, patch roof and new shingles, electrical service update, remove nonbearing walls around chimney location to make kitchen larger./VB/R-3</t>
  </si>
  <si>
    <t>S AND S HOMES</t>
  </si>
  <si>
    <t>2024-MSS-RES-00323</t>
  </si>
  <si>
    <t>2021 CODES/ADD ADU TO DET GARAGE/VB/R-3/U</t>
  </si>
  <si>
    <t>715 HOWELL ST</t>
  </si>
  <si>
    <t>2024-MSS-RES-00514</t>
  </si>
  <si>
    <t>DUPLEX / remove old roofing / install ice &amp; water shield / install GAF Tigerpaw underlayment / install GAF Timberline HDz architectural shingles / INSTALL PER IRC &amp; LISTING / 5:12 / SINGLE STORY / VB/R-3</t>
  </si>
  <si>
    <t>836 EDITH ST</t>
  </si>
  <si>
    <t>832 EDITH ST</t>
  </si>
  <si>
    <t>2024-MSS-RES-00515</t>
  </si>
  <si>
    <t>DET GARAGE / remove old roofing / install ice &amp; water shield / install GAF Tigerpaw / install GAF Timberline HDz architectural shingles / INSTALL PER IRC &amp; LISTING / 5:12 / VB/U</t>
  </si>
  <si>
    <t>2024-MSS-RES-00517</t>
  </si>
  <si>
    <t>SFR / Removal and proper disposal of existing/old roofing material to wood deck / Provide and Apply ice and water membrane per code / Provide and Apply, synthetic underlayment in succeeding courses / Provide and Apply Architectural Shingle System / Provide and Apply ridge vent and hip/ridge shingle / INSTALL PER IRC AND LISTING / 5:12 / VB / R3</t>
  </si>
  <si>
    <t>824 KERN ST</t>
  </si>
  <si>
    <t>2024-MSS-RES-00522</t>
  </si>
  <si>
    <t>SFR / Remove shingles / install new drip edge ice and water on eaves / new starter course felt / new shingles ridge vent and ridge cap. OC Duration flex shingles / INSTALL PER IRC AND LISTING / OBSERVE LOW SLOPE REQUIREMENT / 3:12 / VB / R3</t>
  </si>
  <si>
    <t>2423 S 03RD ST W</t>
  </si>
  <si>
    <t>2024-MSS-RES-00526</t>
  </si>
  <si>
    <t>SFR / Reroof a house /  take off existing tpo / put new gaf 60mll / 1/4 inch densdeck / INSTALL PER IRC AND LISTING / OBSERVE LOW SLOPE REQUIREMENTS / 2:12 / VB / R3</t>
  </si>
  <si>
    <t>213 PATTEE CREEK DR</t>
  </si>
  <si>
    <t>2024-MSS-RES-00499</t>
  </si>
  <si>
    <t>SFR / Remove existing roofing to bare decking / install new edge metal / install new underlayment including ice &amp; water membrane on all eaves and valleys / install new limited lifetime architectural shingles / install new pipe boots / install new ridge vent and cap / INSTALL PER IRC &amp; LISTING / 8:12 / SINGLE STORY / VB/R-3</t>
  </si>
  <si>
    <t>736 POPLAR ST</t>
  </si>
  <si>
    <t>2024-MSS-RES-00529</t>
  </si>
  <si>
    <t>SFR / Removal and proper disposal of existing/old roofing material to wood deck / Provide and Apply ice and water membrane per code / Provide and Apply, synthetic underlayment in succeeding courses / Provide and Apply Architectural Shingle System /Provide and Apply ridge vent and hip/ridge shingle / APPLY PER IRC AND LISTING / 4:12 / VB / R3</t>
  </si>
  <si>
    <t>4910 CLEARVIEW WAY</t>
  </si>
  <si>
    <t>2024-MSS-RES-00530</t>
  </si>
  <si>
    <t>SFR / Removal and proper disposal of existing/old roofing material to wood deck / Provide and Apply ice and water membrane per code / Provide and Apply, synthetic underlayment in succeeding courses / Provide and Apply Architectural Shingle System / Provide and Apply ridge vent and hip/ridge shingle / INSTALL PER IRC AND LISTING / 11:12 / VB / R3</t>
  </si>
  <si>
    <t>219 MANSION HEIGHTS DR</t>
  </si>
  <si>
    <t>2024-MSS-RES-00534</t>
  </si>
  <si>
    <t>2021 CODES/SFR/Repair the attached garage roof structure during the shingle replacement on the home. The existing rafters will be removed on the garage portion due to sag and trusses will be set and sheathed. The reroof permit will be pulled by the contractor prior to starting the reroof./VB/U
Rev 01 - 04/24/2024: 4/5/2024 REVISION / PLANS TO REPLACE WALL STRUCTURE IF REQUIRED DURING REPAIR OF ROOF TRUSSES / 
Removal and proper disposal of existing/old roofing material to wood deck / Provide and Apply ice and water membrane per code / Provide and Apply / synthetic underlayment in succeeding courses / Provide and Apply Architectural Shingle System / Provide and Apply ridge vent and hip/ridge shingle / INSTALL PER IRC AND LISTING / 4:12 / VB / R3</t>
  </si>
  <si>
    <t>2024-MSS-RES-00498</t>
  </si>
  <si>
    <t>SFR / Remove existing roofing to bare decking / install new edge metal / install new underlayment including ice &amp; water membrane on all eaves and valleys / install new limited lifetime architectural shingles / install new pipe boots / install new ridge vent and cap / INSTALL PER IRC &amp; LISTING / 5:12 / SINGLE STORY / VB/R-3</t>
  </si>
  <si>
    <t>224 AGNES AVE</t>
  </si>
  <si>
    <t>2024-MSS-RES-00509</t>
  </si>
  <si>
    <t>SFR / Remove existing TPO roofing / Install TPO membrane roofing per code/ INSTALL PER IRC &amp; LISTING / SINGLE STORY / FLAT ROOF / OBSERVE LOW SLOPE REQUIREMENTS / VB/R-3</t>
  </si>
  <si>
    <t>831 POPLAR ST</t>
  </si>
  <si>
    <t>2024-MSS-RES-00508</t>
  </si>
  <si>
    <t>DET GARAGE / Remove &amp; Replace 30# felt, replace w/ a 40-year Malarkey Shingle / Malarkey #1030 Synthetic underlayment / Malarkey Artic ice &amp; Water shield / INSTALL PER IRC &amp; LISTING / 5:12 / VB/U</t>
  </si>
  <si>
    <t>4119 O'LEARY ST</t>
  </si>
  <si>
    <t>2024-MSS-RES-00535</t>
  </si>
  <si>
    <t>SFR / Removal and proper disposal of existing/old roofing material to wood deck / Provide and Apply ice and water membrane per code / Provide and Apply, synthetic underlayment in succeeding courses / Provide and Apply Architectural Shingle System / Provide and Apply ridge vent and hip/ridge shingle / 9:12 / VB / R3</t>
  </si>
  <si>
    <t>508 SIMONS DR</t>
  </si>
  <si>
    <t>2024-MSS-RES-00536</t>
  </si>
  <si>
    <t>SFR / Complete tear off of roofing material / install two rows ice and water / 30# synthetic underlayment / 30 year sphalt shingles / continuous ridge vent and ridge cap shingles / INSTALL PER IRC AND LISTING / 5:12 / VB / R3</t>
  </si>
  <si>
    <t>4944 CHRISTIAN DR</t>
  </si>
  <si>
    <t>2024-MSS-RES-00507</t>
  </si>
  <si>
    <t>2024-MSS-RES-00537</t>
  </si>
  <si>
    <t>SFR / Removal and proper disposal of existing/old roofing material to wood deck / Provide and Apply ice and water membrane per code / Provide and Apply, synthetic underlayment in succeeding courses / Provide and Apply Architectural Shingle System / Provide and Apply ridge vent and hip/ridge shingle / 4:12 / VB / R3</t>
  </si>
  <si>
    <t>3175 CATHY CT</t>
  </si>
  <si>
    <t>2024-MSS-RES-00538</t>
  </si>
  <si>
    <t>SFR / Remove &amp; Replace 30# felt / replace w/ a 50-year Malarkey Shingle / Malarkey #1030 Synthetic underlayment / Malarkey Artic ice &amp; Water shield / INSTALL PER IRC AND LISTING / 7:12 / VB / R3</t>
  </si>
  <si>
    <t>6300 HILLVIEW WAY</t>
  </si>
  <si>
    <t>2024-MSS-RES-00465</t>
  </si>
  <si>
    <t>SFR/ REROOF/R&amp;R/ INSTALL SYNTHETIC UNDERLAYMENT / IWS / 1 LAYER COMPOSITE SHINGLES / GAF 50-YR / INSTALL PER IRC AND LISTING / CRV / 2:12-3:12 OBSERVE LOW SLOPE REQUIREMENTS / VB / R-3 / Lap underlayment 19 inches for asphalt shingle application on roofs with slopes 2:12 up to 3:12. IWP required as prescribed in code.</t>
  </si>
  <si>
    <t>24 COLUMBINE CT</t>
  </si>
  <si>
    <t>2024-MSS-RES-00540</t>
  </si>
  <si>
    <t>SFR / Remove shingles / Replace with new ice and water shield / synthetic underlayment and GAF Timberline HDZ Shingles / INSTALL PER IRC AND LISTING / 12:12 / VB / R3</t>
  </si>
  <si>
    <t>1502 SHERWOOD ST</t>
  </si>
  <si>
    <t>2024-MSS-RES-00541</t>
  </si>
  <si>
    <t>SFR / Remove existing shingles  from the  southern lower section of the roof / Install ice and water shield on the whole section / install Malarkey Highlander shingles / new pipe boots and roof vents / continuous ridge venting and ridge cap / INSTALL PER IRC AND LISTING / OBSERVE LOW SLOPE REQUIREMENTS / 3:12 / VB / R3</t>
  </si>
  <si>
    <t>2407 SCHILLING ST</t>
  </si>
  <si>
    <t>2024-MSS-RES-00542</t>
  </si>
  <si>
    <t>SFR / Remove old shingles and replace with ice and water shield / synthetic underlayment and GAF Timberline HDZ Shingles / INSTALL PER IRC AND LISTING / 6:12 / VB / R3</t>
  </si>
  <si>
    <t>1830 SCHILLING ST</t>
  </si>
  <si>
    <t>2024-MSS-RES-00543</t>
  </si>
  <si>
    <t>SFR / Remove old layers of shingles / Replace with ice and water shield / synthetic underlayment and GAF Timberline HDZ shingles / INSTALL PER IRC AND LISTING / 12:12 / VB / R3</t>
  </si>
  <si>
    <t>422 BROOKS ST</t>
  </si>
  <si>
    <t>2024-MSS-RES-00544</t>
  </si>
  <si>
    <t>SFR / Remove &amp; Replace 30# felt / replace w/ a 50-year Malarkey Shingle / Malarkey #1030 Synthetic underlayment / Malarkey Artic ice &amp; Water shield / INSTALL PER IRC AND LISTING / 10:12 / VB / R3</t>
  </si>
  <si>
    <t>6224 HILLVIEW WAY</t>
  </si>
  <si>
    <t>2024-MSS-RES-00545</t>
  </si>
  <si>
    <t>SFR / Remove existing shingles down to sub-deck /  inspect and replace any damaged sub-deck / Add underlayment to Code / Add Tuff-Rib metal panels to roof and all trims to enclose system / INSTALL PER IRC AND LISTING / 4:12 / VB / R3</t>
  </si>
  <si>
    <t>1921 MAPLE ST</t>
  </si>
  <si>
    <t>2024-MSS-RES-00547</t>
  </si>
  <si>
    <t>SFR / REMOVE EXISTING SHINGLES / ICE AND WATER SHEIFLD / SYNTHETIC UNDERLAYMENT 
 / INSTALL NEW 30 year malarkey nex / INSTALL PER IRC AND LISTING / 6:12 / VB / R-3</t>
  </si>
  <si>
    <t>1512 W SUSSEX AVE</t>
  </si>
  <si>
    <t>2024-MSS-RES-00548</t>
  </si>
  <si>
    <t>SFR / Tear off old roofing material and installing metal roof / Snaplock 12” Standing Seam Metal Roof Product / Snaplock 12” Standing Seam / Custom Metal Ridge Cap / High Temp Ice and Water Shield / Eave and Rake Metal Drip Edge / Custom End &amp; Sidewall Flashing / Standing Seam Fastners / 3:12 / VB / R-3 / INSTALL PER IRC AND LISTING</t>
  </si>
  <si>
    <t>6974 ALISHA DR</t>
  </si>
  <si>
    <t>2024-MSS-RES-00501</t>
  </si>
  <si>
    <t>110 MICHELLE CT</t>
  </si>
  <si>
    <t>2024-MSS-RES-00502</t>
  </si>
  <si>
    <t>SFR / REROOF/R&amp;R/INSTALL SYNTHETIC UNDERLAYMENT/INSTALL 1 LAYER COMP 50-YEAR GAF SHINGLES / 5:12/ SINGLE STORY / CRV/ IWS / INSTALL PER IRC AND LISTING / VB/R-3</t>
  </si>
  <si>
    <t>6423 MARIAS ST</t>
  </si>
  <si>
    <t>2024-MSS-RES-00511</t>
  </si>
  <si>
    <t>SFR / Remove &amp; Replace 30# felt / replace w/ a 50-year Malarkey Shingle / Malarkey #1030 Synthetic underlayment / Malarkey Artic ice &amp; Water shield / INSTALL PER IRC &amp; LISTING / 10:12 / 2 STORY / VB/R-3</t>
  </si>
  <si>
    <t>855 BEVERLY AVE</t>
  </si>
  <si>
    <t>2024-MSS-RES-00460</t>
  </si>
  <si>
    <t>SFR / Remove existing shingles / Replace with synthetic underlayment  / ice and water shield / GAF Timberline HDZ Shingles / INSTALL PER IRC &amp; LISTING / 2:12 / OBSERVE LOW SLOPE REQUIREMENTS / SINGLE STORY / VB/R-3
Lap underlayment 19 inches for asphalt shingle application on roofs with slopes 2:12 up to 4:12. IWP is required as prescribed in code. Asphalt shingles cannot be installed on slopes less than 2:12.</t>
  </si>
  <si>
    <t>3343 HOLLIS ST</t>
  </si>
  <si>
    <t>2024-MSS-RES-00466</t>
  </si>
  <si>
    <t>SFR / Remove existing built up roofing / install high temp ice and water shield to the whole surface /   install standing seam steel roofing system with new drip edge / pipe boots and needed flashings   venting the roof per code / INSTALL PER IRC AND LISTING / OBSERVE LOW SLOPE REQUIREMENTS / 2:12 / VB / R3</t>
  </si>
  <si>
    <t>200 ARTEMOS DR</t>
  </si>
  <si>
    <t>2024-MSS-RES-00482</t>
  </si>
  <si>
    <t>CONDO - UNIT C / Remove and replace asphalt shingled residence with Malarkey Nex 30 year architectual shingles / Ice guard installed per code (2-Rows) / Tiger Pay synthetic underlayment / INSTALL PER IRC AND LISTING / 5:12 / VB / R3</t>
  </si>
  <si>
    <t>711 C CATLIN ST</t>
  </si>
  <si>
    <t>2024-MSS-RES-00481</t>
  </si>
  <si>
    <t>SFR / Remove existing roofing / install synthetic underlayment / install ice and water shield / install Corning Duration shingles / Re-roofing 37 squares shingles only / INSTALL PER IRC AND LISTING / 8:12 / VB / R3</t>
  </si>
  <si>
    <t>2202 FOX HOLLOW RD</t>
  </si>
  <si>
    <t>2024-MSS-RES-00554</t>
  </si>
  <si>
    <t>SFR / to remove old roofing / to install ice &amp; water shield / to install GAF Tigerpaw underlayment / to install GAF Timberline HDz architectural shingles / INSTALL PER IRC AND LISTING / 5:12 / VB / R3</t>
  </si>
  <si>
    <t>5605 HILLVIEW WAY</t>
  </si>
  <si>
    <t>2024-MSS-RES-00556</t>
  </si>
  <si>
    <t>SFR / HOUSE / Remove &amp; Replace 30# felt / replace w/ a 30-year Malarkey Shingle / Malarkey #1030 Synthetic underlayment / Malarkey Artic ice &amp; Water shield / INSTALL PER IRC AND LISTING / 5:12 / VB / R3</t>
  </si>
  <si>
    <t>411 EVANS AVE</t>
  </si>
  <si>
    <t>2024-MSS-RES-00557</t>
  </si>
  <si>
    <t>SFR - GARAGE / Remove &amp; Replace 30# felt / replace w/ a 30-year Malarkey Shingle / Malarkey #1030 Synthetic underlayment / Malarkey Artic ice &amp; Water shield / INSTALL PER IRC AND LISTING / 5:12 / VB / R3</t>
  </si>
  <si>
    <t>2024-MSS-RES-00505</t>
  </si>
  <si>
    <t>SFR / Remove existing shingles and underlayment. Install ice/water and synthetic underlayment per code. Install asphalt shingles per code / INSTALL PER IRC &amp; LISTING / 4:12 / SINGLE STORY / VB/R-3</t>
  </si>
  <si>
    <t>6102 MAINVIEW DR</t>
  </si>
  <si>
    <t>2024-MSS-RES-00512</t>
  </si>
  <si>
    <t>SFR / Remove &amp; Replace 30# felt / replace w/ a 50-year Malarkey Shingle / Malarkey #1030 Synthetic underlayment / Malarkey Artic ice &amp; Water shield / INSTALL PER IRC &amp; LISTING / 9:12 / SINGLE STORY / VB/R-3</t>
  </si>
  <si>
    <t>223 W KENT AVE</t>
  </si>
  <si>
    <t>2024-MSS-RES-00559</t>
  </si>
  <si>
    <t>SFR / Remove shingles and replace with the synthetic underlayment / ice and water shield and GAF Timberline HDZ Shingles and TPO where needed / INSTALL PER IRC AND LISTING / 7:12 / VB / R3</t>
  </si>
  <si>
    <t>412 EDDY AVE</t>
  </si>
  <si>
    <t>2024-MSS-RES-00561</t>
  </si>
  <si>
    <t>SFR / Remove &amp; Replace 30# felt / replace w/ a 30-year Malarkey Shingle / Malarkey #1030 Synthetic underlayment / Malarkey Artic ice &amp; Water shield / INSTALL PER IRC AND LISTING / 12:12 / VB / R3</t>
  </si>
  <si>
    <t>2202 MELISSA CT</t>
  </si>
  <si>
    <t>2024-MSS-RES-00567</t>
  </si>
  <si>
    <t>SFR / Remove shingles / install new drip edge ice and water on eaves / new starter course felt / new shingles CertainTeed waetherwood / ridge vent and ridge cap / INSTALL PER IRC AND LISTING / 6:12 / VB / R3</t>
  </si>
  <si>
    <t>4019 O'SHAUGHNESY ST</t>
  </si>
  <si>
    <t>2024-MSS-RES-00569</t>
  </si>
  <si>
    <t>SFR / Remove shingles / install new drip edge / ice and water on eaves / new starter course felt / new shingles OC Duration / ridge vent &amp; ridge cap / on house only / INSTALL PER IRC AND LISTING / OBSERVE LOW SLOPE REQUIREMENTS / 3:12 / VB / R3
Lap underlayment 19 inches for asphalt shingle application on roofs with slopes 2:12 up to 4:12. IWP is required as prescribed in code. Asphalt shingles cannot be installed on slopes less than 2:12.</t>
  </si>
  <si>
    <t>2321 STRAND AVE</t>
  </si>
  <si>
    <t>2024-MSS-RES-00575</t>
  </si>
  <si>
    <t>SFR / Takeoff old shingles / put new Highlanders, / ice&amp;water per code / synthetic layment / 6:12 / VB / R3</t>
  </si>
  <si>
    <t>3245 JACK DR</t>
  </si>
  <si>
    <t>2024-MSS-RES-00576</t>
  </si>
  <si>
    <t>SFR / Takeoff old shingles / put new malarkey nex / ice&amp;water per code / synthetic underlayment / INSTALL PER IRC &amp; LISTING / 6:12 / SINGLE STORY / VB/R-3</t>
  </si>
  <si>
    <t>2411 ERNEST AVE</t>
  </si>
  <si>
    <t>2024-MSS-RES-00581</t>
  </si>
  <si>
    <t>SFR / Removing old shingles / Replacing with new ice and water shield / synthetic underlayment and Owens Corning Shingles / INSTALL PER IRC AND LISTING / 4:12 / VB / R3</t>
  </si>
  <si>
    <t>BEILER ROOFING LLC</t>
  </si>
  <si>
    <t>1615 SUNFLOWER DR</t>
  </si>
  <si>
    <t>2024-MSS-RES-00582</t>
  </si>
  <si>
    <t>SFR / REROOF / R&amp;R / IWS / INSTALL SYNTHETIC UNDERLAYMENT / INSTALL 1 LAYER 3 TAB GAF 50-yr SHINGLES / 1STORY / CRV/ 3:12, 4:12, 5:12, 7:12 / INSTALL PER IRC &amp; LISTING / VB / R3</t>
  </si>
  <si>
    <t>2472 MCINTOSH LP</t>
  </si>
  <si>
    <t>2024-MSS-RES-00583</t>
  </si>
  <si>
    <t>SFR / REROOF / R&amp;R / IWS / INSTALL SYNTHETIC UNDERLAYMENT / INSTALL 1 LAYER 3 TAB GAF 50-yr SHINGLES / 1 STORY / INSTALL PER IRC &amp; LISTING / SLOPE 5:12, 6:12 / CRV / VB / R3</t>
  </si>
  <si>
    <t>1900 S 12TH ST W</t>
  </si>
  <si>
    <t>2024-MSS-RES-00551</t>
  </si>
  <si>
    <t>SFR / Remove old shingles, tar felt, and cap / Replace with new architectural shingles, pipe jacks / synthetic underlayment /  Add ice and water shield / 7:12 / INSTALL PER IRC AND LISTING / VB / R-3</t>
  </si>
  <si>
    <t>4105 YORKSHIRE PL</t>
  </si>
  <si>
    <t>2024-MSS-RES-00552</t>
  </si>
  <si>
    <t>SFR / Remove old shingles, tar felt, and cap / Replace with ew architectural shingles, pipe jacks / synthetic underlayment / add ice and water shield / INSTALL PER IRC AND LISTING / 6:12 / VB / R3</t>
  </si>
  <si>
    <t>6593 JUSTIN CT</t>
  </si>
  <si>
    <t>2024-MSS-RES-00553</t>
  </si>
  <si>
    <t>SFR / Removal and proper disposal of existing/old roofing material to wood deck / Provide and Apply ice and water membrane per code / Provide and Apply, synthetic underlayment in succeeding courses / Provide and Apply Architectural Shingle System / Provide and Apply ridge vent and hip/ridge shingle / INSTALL PER IRC AND LISTING / VB / R-3</t>
  </si>
  <si>
    <t>200 IMPERIAL WAY</t>
  </si>
  <si>
    <t>2024-MSS-RES-00496</t>
  </si>
  <si>
    <t>SFR / REROOF/R&amp;R/IWS/INSTALL SYNTHETIC UNDERLAYMENT/INSTALL 1 LAYER TRO/INSTALL 1 LAYER 3 TAB TIMBERTEX SHINGLES / 2 STORIES / INSTALL PER IRC &amp; LISTING / SLOPE 2.2,2.5,3,8,10,24 / OBSERVE LOW SLOPE REQUIREMENTS / VB/R-3</t>
  </si>
  <si>
    <t>2216 KENSINGTON AVE</t>
  </si>
  <si>
    <t>2024-MSS-RES-00490</t>
  </si>
  <si>
    <t>SFR / Remove and dispose of existing shingles / install: ice and water shield on eaves to code / synthetic underlayment on the remaining surface / new drip edge metal / Malarkey architectural  shingles and ridge cap with continuous ridge venting / INSTALL PER IRC AND LISTING / 8:12 / VB / R3</t>
  </si>
  <si>
    <t>330 BENTON AVE</t>
  </si>
  <si>
    <t>2024-MSS-RES-00488</t>
  </si>
  <si>
    <t>SFR / reroof / R&amp;R / install synthetic underlayment / install 1 layer 3-tab GAF / 1 story / IWS/ CRV / INSTALL PER IRC AND LISTING / 4:12 / VB / R3</t>
  </si>
  <si>
    <t>5907 MAINVIEW DR</t>
  </si>
  <si>
    <t>2024-MSS-RES-00487</t>
  </si>
  <si>
    <t>SFR / Reroof / R&amp;R / install synthetic underlayment / install1 layer Arch / GAF 50 yr / INSTALL PER IRC AND LISTING /4;12, 6;12/ 2 story/IWS/CRV/ VB / R3</t>
  </si>
  <si>
    <t>4049 JAMIE ANN LN</t>
  </si>
  <si>
    <t>2024-MSS-RES-00485</t>
  </si>
  <si>
    <t>TOWNHOME / Remove &amp; Replace 30# felt, replace w/ a 30-year Malarkey Shingle, Malarkey #1030 Synthetic underlayment, Malarkey Artic ice &amp; Water shield / INSTALL PER IRC AND LISTING / 5:12 / VB / R3</t>
  </si>
  <si>
    <t>929 B HUNTINGTON PL</t>
  </si>
  <si>
    <t>2024-MSS-RES-00448</t>
  </si>
  <si>
    <t>1340 LILLY CT</t>
  </si>
  <si>
    <t>2024-MSS-RES-00484</t>
  </si>
  <si>
    <t>GARAGE / Remove &amp; Replace 30# felt, replace w/ a 30-year Malarkey Shingle, Malarkey #1030 Synthetic underlayment, Malarkey Artic ice &amp; Water shield / INSTALL PER IRC AND LISTING / 5:12 / VB / R3</t>
  </si>
  <si>
    <t>2024-MSS-RES-00447</t>
  </si>
  <si>
    <t>SFR / remove shingles / install new drip edge ice and water on eaves / new starter course felt / new shingles ridge vent and ridge cap / OC duration flex shingles / INSTALL PER IRC AND LISTING / 7:12 / VB / R3</t>
  </si>
  <si>
    <t>2100 NORTH AVE W</t>
  </si>
  <si>
    <t>2024-MSS-RES-00439</t>
  </si>
  <si>
    <t>SFR / RESIDE / Remove roughly 1200 sq. ft. of cedar shakes in gables and dormers of house. Install new house wrap, reside with hardi shakes and paint new shakes / VB / R-3</t>
  </si>
  <si>
    <t>2024-MSS-RES-00345</t>
  </si>
  <si>
    <t>SFR / Remove existing shingles / install edge metal / with ice and water shield to all eaves and valley's / install synthetic under laminate to remaining roof / Install new malarkey highlander 40 year shingles to roof, with ridge vent in areas that apply / INSTALL PER IRC AND LISTING / 7:12 / VB / R3</t>
  </si>
  <si>
    <t>1918 BURLINGTON AVE</t>
  </si>
  <si>
    <t>2024-MSS-RES-00112</t>
  </si>
  <si>
    <t>2021 CODES/NSFR/ATT GARAGE/VB/R-3/U
Rev 01 - 07/10/2024: REVISION OF SITE LOCATION FROM LOT 84A TO BE ON 85A / MODIFICATIONS TO SITE PLAN FOR CORRECT LOT / SQFT / UTILITY LOCATIONS / NEEDS RE-ADDRESSING</t>
  </si>
  <si>
    <t>1149 COACHMAN WAY</t>
  </si>
  <si>
    <t>2024-MSS-RES-00085</t>
  </si>
  <si>
    <t>4471 CHRISTIAN DR</t>
  </si>
  <si>
    <t>2024-MSS-RES-00250</t>
  </si>
  <si>
    <t>2021 CODES/NSFR/DEMO EXIST BLDGS/VB/R-3</t>
  </si>
  <si>
    <t>2531 GILBERT AVE</t>
  </si>
  <si>
    <t>2024-MSS-RES-00160</t>
  </si>
  <si>
    <t>335 FAIRVIEW AVE</t>
  </si>
  <si>
    <t>2023-MSS-RES-00940</t>
  </si>
  <si>
    <t>5630 HORN RD</t>
  </si>
  <si>
    <t>2024-MSS-RES-00296</t>
  </si>
  <si>
    <t>TLC CONSTRUCTION</t>
  </si>
  <si>
    <t>2005 S 6TH ST W</t>
  </si>
  <si>
    <t>2023-MSS-RES-00826</t>
  </si>
  <si>
    <t>1245-A IDAHO ST</t>
  </si>
  <si>
    <t>2023-MSS-RES-00833</t>
  </si>
  <si>
    <t>1247 IDAHO ST</t>
  </si>
  <si>
    <t>2024-MSS-RES-00196</t>
  </si>
  <si>
    <t>4392 CHRISTIAN DR</t>
  </si>
  <si>
    <t>2024-MSS-RES-00241</t>
  </si>
  <si>
    <t>2021 CODES/NSFR/ATT GARAGE/VB/R-3/U
Rev 01 - 07/19/2024: 6/17/24 REVISION FOR STRUCTURAL ENGINEERING
Rev 02 - 08/23/2024: 7/16/24 REVISION TO PLUMBING STUB OUT, RETAINING WALL SCHEDULE AND LEDGER DETAIL</t>
  </si>
  <si>
    <t>1535 RATTLESNAKE CT</t>
  </si>
  <si>
    <t>2024-MSS-RES-00223</t>
  </si>
  <si>
    <t>6439 LOWER MILLER CREEK RD</t>
  </si>
  <si>
    <t>2024-MSS-RES-00057</t>
  </si>
  <si>
    <t>5690 CATTLE DR</t>
  </si>
  <si>
    <t>2024-MSS-RES-00193</t>
  </si>
  <si>
    <t>BRAD PIERSMA BUILDER INCE</t>
  </si>
  <si>
    <t>4482 HARRISON SCOTT DR</t>
  </si>
  <si>
    <t>2024-MSS-RES-00052</t>
  </si>
  <si>
    <t>2283 DEPOT WAY</t>
  </si>
  <si>
    <t>2024-MSS-RES-00162</t>
  </si>
  <si>
    <t>2540 CONCHO WAY</t>
  </si>
  <si>
    <t>2023-MSS-RES-00825</t>
  </si>
  <si>
    <t>1245-B IDAHO ST</t>
  </si>
  <si>
    <t>2023-MSS-RES-00799</t>
  </si>
  <si>
    <t>4443-A DEVERAUX PL</t>
  </si>
  <si>
    <t>2023-MSS-RES-00801</t>
  </si>
  <si>
    <t>4431-B DEVERAUX PL</t>
  </si>
  <si>
    <t>2023-MSS-RES-00794</t>
  </si>
  <si>
    <t>4455-C DEVERAUX PL</t>
  </si>
  <si>
    <t>2023-MSS-RES-00802</t>
  </si>
  <si>
    <t>4431-A DEVERAUX PL</t>
  </si>
  <si>
    <t>2023-MSS-RES-00795</t>
  </si>
  <si>
    <t>4455-B DEVERAUX PL</t>
  </si>
  <si>
    <t>2024-MSS-RES-00056</t>
  </si>
  <si>
    <t>2313-A MARY JANE BLVD</t>
  </si>
  <si>
    <t>2023-MSS-RES-00798</t>
  </si>
  <si>
    <t>4443-B DEVERAUX PL</t>
  </si>
  <si>
    <t>2023-MSS-RES-00797</t>
  </si>
  <si>
    <t>4443-C DEVERAUX PL</t>
  </si>
  <si>
    <t>2024-MSS-RES-00055</t>
  </si>
  <si>
    <t>2313-B MARY JANE BLVD</t>
  </si>
  <si>
    <t>2023-MSS-RES-00800</t>
  </si>
  <si>
    <t>4431-C DEVERAUX PL</t>
  </si>
  <si>
    <t>2024-MSS-RES-00035</t>
  </si>
  <si>
    <t>2317-B MARY JANE BLVD</t>
  </si>
  <si>
    <t>2023-MSS-RES-00796</t>
  </si>
  <si>
    <t>4455-A DEVERAUX PL</t>
  </si>
  <si>
    <t>2023-MSS-RES-00888</t>
  </si>
  <si>
    <t>2350-C BENTON AVE</t>
  </si>
  <si>
    <t>2023-MSS-RES-00909</t>
  </si>
  <si>
    <t>2350-B BENTON AVE</t>
  </si>
  <si>
    <t>2023-MSS-RES-00910</t>
  </si>
  <si>
    <t>2350-A BENTON AVE</t>
  </si>
  <si>
    <t>2024-MSS-RES-00036</t>
  </si>
  <si>
    <t>2021 CODES/NEW TOWNHOME/VB/R-3/U</t>
  </si>
  <si>
    <t>2317-A MARY JANE BLVD</t>
  </si>
  <si>
    <t>2024-MSS-COM-00077</t>
  </si>
  <si>
    <t>2021 CODES/SNOWFARM BLD 4 WEST/NEW 4-PLEX/VB/R-2</t>
  </si>
  <si>
    <t>4285 WOODROSE LN</t>
  </si>
  <si>
    <t>2024-MSS-COM-00048</t>
  </si>
  <si>
    <t>2021 CODES/SNOWFARM BLDG 2 EAST/NEW 4-PLEX/VB/R-3</t>
  </si>
  <si>
    <t>1925 SAGEBRUSH RD</t>
  </si>
  <si>
    <t>2024-MSS-COM-00049</t>
  </si>
  <si>
    <t>2021 CODES/SNOWFARM BLDG 3 WEST/NEW 4-PLEX/VB/R-2</t>
  </si>
  <si>
    <t>1970 CUTLEAF RD</t>
  </si>
  <si>
    <t>2024-MSS-COM-00046</t>
  </si>
  <si>
    <t>2021 CODES/SNOWFARM BLDG P/NEW 12-PLEX/VB/R-2</t>
  </si>
  <si>
    <t>1915 GOLDENROD LN</t>
  </si>
  <si>
    <t>2024-MSS-COM-00076</t>
  </si>
  <si>
    <t>2021 CODES/SNOWFARM BLDG 4 EAST/NEW 6-PLEX/VB/R-2</t>
  </si>
  <si>
    <t>4235 WOODROSE LN</t>
  </si>
  <si>
    <t>2024-MSS-COM-00075</t>
  </si>
  <si>
    <t>2021 CODES/SNOWFARM BLDG N/NEW 12-PLEX/VB/R-2</t>
  </si>
  <si>
    <t>1940 GOLDENROD LN</t>
  </si>
  <si>
    <t>2024-MSS-COM-00073</t>
  </si>
  <si>
    <t>2021 CODES/SNOWFARM BLDG L/NEW 12-PLEX/VB/R-2</t>
  </si>
  <si>
    <t>1975 GOLDENROD LN</t>
  </si>
  <si>
    <t>2024-MSS-COM-00047</t>
  </si>
  <si>
    <t>2021 CODES/SNOWFARM BLDG 2 WEST/NEW 6-PLEX/VB/R-2</t>
  </si>
  <si>
    <t>1910 CUTLEAF RD</t>
  </si>
  <si>
    <t>2024-MSS-COM-00050</t>
  </si>
  <si>
    <t>2021 CODES/SNOWFARM BLDG 3 EAST/NEW 6-PLEX/VB/R-2</t>
  </si>
  <si>
    <t>1985 SAGEBRUSH RD</t>
  </si>
  <si>
    <t>2024-MSS-RES-00061</t>
  </si>
  <si>
    <t>2021 CODES/NEW RES SHED-ART STUDIO/Two sheds, one roof.  We just finished our addition and need storage, so we are building a shed for Kelly and all of her work stuff and a shed for Giles for storage and an area for creating mosaics and other crafts.  Each area will have their own entry, lights, and heat source./VB/U</t>
  </si>
  <si>
    <t>1023 ELM ST</t>
  </si>
  <si>
    <t>1021 ELM ST</t>
  </si>
  <si>
    <t>2024-MSS-RES-00284</t>
  </si>
  <si>
    <t>2021 CODES/CONSTRUCT NEW ACCESSORY STRUCTURE-STUDIO/VB/U</t>
  </si>
  <si>
    <t>2024-MSS-RES-00053</t>
  </si>
  <si>
    <t>2024-MSS-RES-00179</t>
  </si>
  <si>
    <t>2024-MSS-COM-00116</t>
  </si>
  <si>
    <t>2021 CODES/UM INDOOR PRACTICE FACILITY FENCE/8' Perimeter Fencing/VB/U</t>
  </si>
  <si>
    <t>PROFESSIONAL CONSTRUCTION SERVICES INC</t>
  </si>
  <si>
    <t>2022-MSS-COM-00272</t>
  </si>
  <si>
    <t>UM WAYFINDING SIGN AT JEANETTE RANKIN PARK/The project includes a monument sign for the University of Montana at the Jeannette Rankin Park at the intersection of 5th St and Arthur Ave. The monument sign is a 10’ tall three dimensional UM block logo aluminum sign with a concrete plinth and path as well as native landscaped areas./VB/U</t>
  </si>
  <si>
    <t>630 S 05TH ST E</t>
  </si>
  <si>
    <t>2023-MSS-COM-00357</t>
  </si>
  <si>
    <t>2021 CODES/SMITTYS CAR WASH/Installation of a new pole sign structure./VB/U</t>
  </si>
  <si>
    <t>ANTHONY TROMBETTA DBA/ BILLINGS SIGN GUY</t>
  </si>
  <si>
    <t>2024-MSS-RES-00071.01</t>
  </si>
  <si>
    <t>REVISION 5/21/24 FULL SCOPE OF WORK WITH MEP DETAILS</t>
  </si>
  <si>
    <t>2023-MSS-RES-00938.01</t>
  </si>
  <si>
    <t>4/25/24 REVISION TO CREATE ADU</t>
  </si>
  <si>
    <t>2108 MISSOULA AVE</t>
  </si>
  <si>
    <t>2023-MSS-COM-00122.01</t>
  </si>
  <si>
    <t>6/4/2024 LANDSCAPING REVISIONS</t>
  </si>
  <si>
    <t>2022-MSS-COM-00155.03</t>
  </si>
  <si>
    <t>2/15/24 REVISIONS TO ACTIVITY AREA</t>
  </si>
  <si>
    <t>2370 CLARK FORK LN</t>
  </si>
  <si>
    <t>TED-SF</t>
  </si>
  <si>
    <t>2024-MSS-RES-00011.01</t>
  </si>
  <si>
    <t>4/10/24 REVISION TO WATER LINE AND INTERIOR CHANGES</t>
  </si>
  <si>
    <t>2023-MSS-RES-00477.01</t>
  </si>
  <si>
    <t>4/17/2024 REVISION TO CHANGE ATT CARPORT TO ATT GARAGE</t>
  </si>
  <si>
    <t>2023-MSS-RES-00420.01</t>
  </si>
  <si>
    <t>4/5/24 REVISION FOR MINOR INTERIOR CHANGES</t>
  </si>
  <si>
    <t>2023-MSS-RES-00212.01</t>
  </si>
  <si>
    <t>3/4/24 REVISION TO REMOVE GARAGE PORTION OF ADU/CHANGE FOUNDATION TO CRAWL SPACE</t>
  </si>
  <si>
    <t>2023-MSS-COM-00261.01</t>
  </si>
  <si>
    <t>4//4/24 REVISION TO RELOCATE OXYGEN CLOSET AND ADD SINGLE OCCUPANT BATHROOM</t>
  </si>
  <si>
    <t>2023-MSS-COM-00058.05</t>
  </si>
  <si>
    <t>3/26/2024 REVISION - ADD#11 REVISIONS, PROJECT DESCRIPTION IS BELOW:
1. REGISTRATION DESK UPDATE PER OWNER
2. FINISH CHANGES THROUGHOUT PER OWNER REQUEST
3. MISCELLANEOUS LIGHTING ADJUSTMENTS PER OWNER REQUEST
4. EQUIPMENT ADDITIONS PER OWNER REQUEST</t>
  </si>
  <si>
    <t>2022-MSS-COM-00165.01</t>
  </si>
  <si>
    <t>2/1/24 REVISION TO INCREASE SIZE OF BLDG</t>
  </si>
  <si>
    <t>4151 CHRISTIAN DR</t>
  </si>
  <si>
    <t>2020-MSS-COM-00209.01</t>
  </si>
  <si>
    <t>GOOD HABIT APTS/REMODEL TO APARTMENTS/VB/R-2/ MOVE LAUNDRY ROOM/ EXTEND WALLS/ ADD INTERIOR DOOR/ KEEP EXISTING BATHTUB IN PLACE/ MOVE EXTERIOR DOOR LOCATION</t>
  </si>
  <si>
    <t>502 E BROADWAY</t>
  </si>
  <si>
    <t>2017-MSS-RES-00976.01</t>
  </si>
  <si>
    <t>5/6/24 FLOOR PLAN REVISION
Two windows moved from the East wall, one went to the north wall and one went to the South wall. One bedroom closet was removed to add a door to the South wall. Removed one bedroom to make a larger kitchen and living area. So it's now a one bedroom one bath instead of two bedroom one bath.  The door on the north wall was moved from one side of the structure closer to the middle of the structure. Closets were rearranged.</t>
  </si>
  <si>
    <t>1048 S 3RD ST W</t>
  </si>
  <si>
    <t>total</t>
  </si>
  <si>
    <t>1000.000.232052.00</t>
  </si>
  <si>
    <t>1000.000.323054.00</t>
  </si>
  <si>
    <t>1000.000.323056.00</t>
  </si>
  <si>
    <t>1000.000.323057.00</t>
  </si>
  <si>
    <r>
      <rPr>
        <sz val="11"/>
        <rFont val="Arial"/>
        <family val="2"/>
      </rPr>
      <t>Sidewalk Café
Endorsement</t>
    </r>
  </si>
  <si>
    <t>1000.000.341073.00</t>
  </si>
  <si>
    <t>Fire Plan Review Fees</t>
  </si>
  <si>
    <t>1000.000.341074.00</t>
  </si>
  <si>
    <t>Fire Inspection Fees</t>
  </si>
  <si>
    <t>1000.000.341076.00</t>
  </si>
  <si>
    <t>Engineering Plan Check Fees</t>
  </si>
  <si>
    <t>1000.000.342013.00</t>
  </si>
  <si>
    <t>Background Checks - Licenses</t>
  </si>
  <si>
    <t>1000.000.343025.00</t>
  </si>
  <si>
    <t>Water Service Permits</t>
  </si>
  <si>
    <t>2321.000.341032.00</t>
  </si>
  <si>
    <t>Impact Fees</t>
  </si>
  <si>
    <t>2394.000.323011.00</t>
  </si>
  <si>
    <t>Building Permits</t>
  </si>
  <si>
    <t>2394.000.323012.00</t>
  </si>
  <si>
    <t>Electrical Permits</t>
  </si>
  <si>
    <t>2394.000.323013.00</t>
  </si>
  <si>
    <t>Plumbing Permits</t>
  </si>
  <si>
    <t>2394.000.323017.00</t>
  </si>
  <si>
    <t>Mechanical Permits</t>
  </si>
  <si>
    <t>2512.000.323015.00</t>
  </si>
  <si>
    <t>Road District</t>
  </si>
  <si>
    <t>2512.000.323020.00</t>
  </si>
  <si>
    <t>2512.000.341076.00</t>
  </si>
  <si>
    <t>2512.000.343025.00</t>
  </si>
  <si>
    <t>2512.000.343033.00</t>
  </si>
  <si>
    <t>2512.000.343097.00</t>
  </si>
  <si>
    <t>5325.000.343034.00</t>
  </si>
  <si>
    <t>Sewer Development Fees</t>
  </si>
  <si>
    <t>Building Commercial</t>
  </si>
  <si>
    <t>Building Commercial Total</t>
  </si>
  <si>
    <t>Building Residential</t>
  </si>
  <si>
    <t>Building Residential Total</t>
  </si>
  <si>
    <t>Cannabis Business License (420 License)</t>
  </si>
  <si>
    <t>1000.000.322020.00</t>
  </si>
  <si>
    <t>Cannabis Business License (420 License) Total</t>
  </si>
  <si>
    <t>Cannabis Business License Renewal</t>
  </si>
  <si>
    <t>Cannabis Business License Renewal Total</t>
  </si>
  <si>
    <t>Construction Contractor License</t>
  </si>
  <si>
    <t>Construction Contractor License Total</t>
  </si>
  <si>
    <t>Construction Contractor Renewal</t>
  </si>
  <si>
    <t>1000.000.322022.00</t>
  </si>
  <si>
    <t>Construction Contractor Renewal Total</t>
  </si>
  <si>
    <t>Demolition Total</t>
  </si>
  <si>
    <t>Electrical Permit Total</t>
  </si>
  <si>
    <t>Engineering/Right-of- Way/Construction/NA</t>
  </si>
  <si>
    <t>Engineering/Right-of- Way/Construction/NA Total</t>
  </si>
  <si>
    <t>Engineering/Utility Excavation/Sanitary Sewer Service/NA Total</t>
  </si>
  <si>
    <t>Engineering/Utility Excavation/Water Service/NA Total</t>
  </si>
  <si>
    <t>Fence Permit Total</t>
  </si>
  <si>
    <t>General Business License</t>
  </si>
  <si>
    <t>General Business License Total</t>
  </si>
  <si>
    <t>General Business License Renewal</t>
  </si>
  <si>
    <t>General Business License Renewal Total</t>
  </si>
  <si>
    <t>Itinerant/Mobile License Renewal</t>
  </si>
  <si>
    <t>Itinerant/Mobile License Renewal Total</t>
  </si>
  <si>
    <t>Itinerant/Mobile Vendor</t>
  </si>
  <si>
    <t>Itinerant/Mobile Vendor Total</t>
  </si>
  <si>
    <t>Licenses/Registration/Tourist Home/NA</t>
  </si>
  <si>
    <t>1000.000.322023.00</t>
  </si>
  <si>
    <t>Licenses/Registration/Tourist Home/NA Total</t>
  </si>
  <si>
    <t>Liquor License - City</t>
  </si>
  <si>
    <t>1000.000.322011.00</t>
  </si>
  <si>
    <t>Liquor License - City Total</t>
  </si>
  <si>
    <t>Mechanical Permit Total</t>
  </si>
  <si>
    <t>Plumbing Permit Total</t>
  </si>
  <si>
    <t>Rental Business License</t>
  </si>
  <si>
    <t>1000.000.322021.00</t>
  </si>
  <si>
    <t>Rental Business License Total</t>
  </si>
  <si>
    <t>Rental Renewal</t>
  </si>
  <si>
    <t>Rental Renewal Total</t>
  </si>
  <si>
    <t>Sewer Service Line - Permit Total</t>
  </si>
  <si>
    <t>Sign Permit Total</t>
  </si>
  <si>
    <t>1000.000.323052.00</t>
  </si>
  <si>
    <t>Storm Water Pollution Prevention Total</t>
  </si>
  <si>
    <t>Utility Excavation (Not for Service for Sewer,  Water or Storm)</t>
  </si>
  <si>
    <t>Utility Excavation (Not for Service for Sewer,  Water or Storm) Total</t>
  </si>
  <si>
    <t>Water Service Line - Permit Total</t>
  </si>
  <si>
    <t>Zoning Compliance Total</t>
  </si>
  <si>
    <t>1000.000.323025.00</t>
  </si>
  <si>
    <t>1000.000.323055.00</t>
  </si>
  <si>
    <t>1000.000.341010.00</t>
  </si>
  <si>
    <t>Books/Plans</t>
  </si>
  <si>
    <t>1000.000.341041.00</t>
  </si>
  <si>
    <t>Utility Service Contracts</t>
  </si>
  <si>
    <t>1000.000.341067.00</t>
  </si>
  <si>
    <t>Subdivision Exemption Affidavits</t>
  </si>
  <si>
    <t>1000.000.341070.00</t>
  </si>
  <si>
    <t>Design Review Board</t>
  </si>
  <si>
    <t>1000.000.341071.00</t>
  </si>
  <si>
    <t>Design Excellence</t>
  </si>
  <si>
    <t>1000.000.343033.00</t>
  </si>
  <si>
    <t>Sanitary/Storm Sewer Service Permits</t>
  </si>
  <si>
    <t>1000.000.343098.00</t>
  </si>
  <si>
    <t>2321.000.341038.00</t>
  </si>
  <si>
    <t>2512.000.323014.00</t>
  </si>
  <si>
    <t>2512.000.323021.00</t>
  </si>
  <si>
    <t>2512.000.323023.00</t>
  </si>
  <si>
    <t>5210.000.343024.00</t>
  </si>
  <si>
    <t>Water Meter Fee</t>
  </si>
  <si>
    <t>5225.000.343032.00</t>
  </si>
  <si>
    <t>Water Dev. Fee</t>
  </si>
  <si>
    <t>5311.000.343032.00</t>
  </si>
  <si>
    <t>Sewer Main Connection Fees</t>
  </si>
  <si>
    <t>Engineering/ADA/NA/NA Total</t>
  </si>
  <si>
    <t>Engineering/Paving/NA/NA Total</t>
  </si>
  <si>
    <t>Engineering/Right-of-Way/Use/NA Total</t>
  </si>
  <si>
    <t>MiscServices/Fees/NA/NA</t>
  </si>
  <si>
    <t>MiscServices/Fees/NA/NA Total</t>
  </si>
  <si>
    <t>Planning Floodplain Total</t>
  </si>
  <si>
    <t>Planning/Board Review/NA/NA</t>
  </si>
  <si>
    <t>Planning/Board Review/NA/NA Total</t>
  </si>
  <si>
    <t>Planning/DER/NA/NA</t>
  </si>
  <si>
    <t>Planning/DER/NA/NA Total</t>
  </si>
  <si>
    <t>Planning/Sign/NA/NA Total</t>
  </si>
  <si>
    <t>Planning/Subdivision/Exemption Affidavit/NA</t>
  </si>
  <si>
    <t>Planning/Subdivision/Exemption Affidavit/NA Total</t>
  </si>
  <si>
    <t>Planning/Zoning Compliance/NA/NA Total</t>
  </si>
  <si>
    <t>Plans</t>
  </si>
  <si>
    <t>ACA Report</t>
  </si>
  <si>
    <r>
      <rPr>
        <b/>
        <sz val="10"/>
        <rFont val="Arial"/>
        <family val="2"/>
      </rPr>
      <t>Water Service Line - Permit</t>
    </r>
  </si>
  <si>
    <r>
      <rPr>
        <b/>
        <sz val="10"/>
        <rFont val="Arial"/>
        <family val="2"/>
      </rPr>
      <t>Water Service Line - Permit Total</t>
    </r>
  </si>
  <si>
    <r>
      <rPr>
        <b/>
        <sz val="10"/>
        <rFont val="Arial"/>
        <family val="2"/>
      </rPr>
      <t>Building/Residential Construction/NA/NA</t>
    </r>
  </si>
  <si>
    <r>
      <rPr>
        <b/>
        <sz val="10"/>
        <rFont val="Arial"/>
        <family val="2"/>
      </rPr>
      <t>Building/Residential Construction/NA/NA Total</t>
    </r>
  </si>
  <si>
    <t>Plan</t>
  </si>
  <si>
    <t>3rd Qtr.</t>
  </si>
  <si>
    <t>4th Qtr.</t>
  </si>
  <si>
    <t>by 3rd Quarter Market Valuations FY24</t>
  </si>
  <si>
    <t>by 4th Quarter Market Valuations FY24</t>
  </si>
  <si>
    <t>by 4th Quarter Market Valuations FY23</t>
  </si>
  <si>
    <t>by 3rd Quarter Market Valuations FY23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</si>
</sst>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9">
    <numFmt numFmtId="42" formatCode="_(&quot;$&quot;* #,##0_);_(&quot;$&quot;* \(#,##0\);_(&quot;$&quot;* &quot;-&quot;_);_(@_)"/>
    <numFmt numFmtId="44" formatCode="_(&quot;$&quot;* #,##0.00_);_(&quot;$&quot;* \(#,##0.00\);_(&quot;$&quot;* &quot;-&quot;??_);_(@_)"/>
    <numFmt numFmtId="43" formatCode="_(* #,##0.00_);_(* \(#,##0.00\);_(* &quot;-&quot;??_);_(@_)"/>
    <numFmt numFmtId="164" formatCode="&quot;$&quot;#,##0"/>
    <numFmt numFmtId="165" formatCode="_(&quot;$&quot;* #,##0.00_);_(&quot;$&quot;* \(#,##0.00\);_(&quot;$&quot;* &quot;-&quot;_);_(@_)"/>
    <numFmt numFmtId="166" formatCode="\$0.00"/>
    <numFmt numFmtId="167" formatCode="\$#,##0.00"/>
    <numFmt numFmtId="168" formatCode="_-[$$-45C]* #,##0.00_-;\-[$$-45C]* #,##0.00_-;_-[$$-45C]* &quot;-&quot;??_-;_-@_-"/>
    <numFmt numFmtId="169" formatCode="\$0.00_);\(\$0.00\)"/>
  </numFmts>
  <fonts count="80" x14ac:knownFonts="1">
    <font>
      <sz val="10"/>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0"/>
      <name val="Arial"/>
      <family val="2"/>
    </font>
    <font>
      <sz val="12"/>
      <name val="Arial"/>
      <family val="2"/>
    </font>
    <font>
      <b/>
      <sz val="12"/>
      <name val="Arial"/>
      <family val="2"/>
    </font>
    <font>
      <sz val="10"/>
      <name val="Arial"/>
      <family val="2"/>
    </font>
    <font>
      <b/>
      <i/>
      <sz val="12"/>
      <name val="Arial"/>
      <family val="2"/>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1"/>
      <name val="Arial"/>
      <family val="2"/>
    </font>
    <font>
      <sz val="12"/>
      <color theme="1"/>
      <name val="Arial"/>
      <family val="2"/>
    </font>
    <font>
      <sz val="10"/>
      <name val="Arial"/>
      <family val="2"/>
    </font>
    <font>
      <b/>
      <i/>
      <sz val="12"/>
      <color theme="1"/>
      <name val="Arial"/>
      <family val="2"/>
    </font>
    <font>
      <u/>
      <sz val="12"/>
      <name val="Arial"/>
      <family val="2"/>
    </font>
    <font>
      <sz val="18"/>
      <color theme="3"/>
      <name val="Cambria"/>
      <family val="2"/>
      <scheme val="major"/>
    </font>
    <font>
      <sz val="11"/>
      <color rgb="FF9C5700"/>
      <name val="Calibri"/>
      <family val="2"/>
      <scheme val="minor"/>
    </font>
    <font>
      <u/>
      <sz val="11"/>
      <color theme="10"/>
      <name val="Calibri"/>
      <family val="2"/>
      <scheme val="minor"/>
    </font>
    <font>
      <sz val="11"/>
      <name val="Calibri"/>
      <family val="2"/>
    </font>
    <font>
      <sz val="11"/>
      <color theme="1"/>
      <name val="Arial"/>
      <family val="2"/>
    </font>
    <font>
      <b/>
      <sz val="10"/>
      <name val="Arial"/>
      <family val="2"/>
    </font>
    <font>
      <sz val="10"/>
      <color rgb="FF000000"/>
      <name val="Arial"/>
      <family val="2"/>
    </font>
    <font>
      <b/>
      <sz val="10"/>
      <color rgb="FF000000"/>
      <name val="Arial"/>
      <family val="2"/>
    </font>
    <font>
      <sz val="11"/>
      <color rgb="FF000000"/>
      <name val="Arial"/>
      <family val="2"/>
    </font>
    <font>
      <b/>
      <sz val="11"/>
      <color rgb="FF000000"/>
      <name val="Arial"/>
      <family val="2"/>
    </font>
    <font>
      <sz val="10"/>
      <color theme="1"/>
      <name val="Arial"/>
      <family val="2"/>
    </font>
    <font>
      <sz val="10"/>
      <name val="Arial"/>
      <family val="2"/>
    </font>
    <font>
      <b/>
      <sz val="10"/>
      <name val="Arial"/>
      <family val="2"/>
    </font>
    <font>
      <sz val="9"/>
      <color rgb="FF000000"/>
      <name val="Calibri"/>
      <family val="2"/>
      <scheme val="minor"/>
    </font>
    <font>
      <sz val="10"/>
      <color rgb="FF000000"/>
      <name val="Arial"/>
      <family val="2"/>
    </font>
    <font>
      <sz val="11"/>
      <name val="Calibri"/>
      <family val="2"/>
    </font>
    <font>
      <sz val="10"/>
      <color rgb="FF000000"/>
      <name val="Times New Roman"/>
      <family val="1"/>
    </font>
    <font>
      <b/>
      <sz val="10"/>
      <color rgb="FF000000"/>
      <name val="Arial"/>
      <family val="2"/>
    </font>
    <font>
      <sz val="12"/>
      <color rgb="FF000000"/>
      <name val="Calibri"/>
      <family val="2"/>
      <scheme val="minor"/>
    </font>
    <font>
      <b/>
      <sz val="12"/>
      <color rgb="FF000000"/>
      <name val="Calibri"/>
      <family val="2"/>
      <scheme val="minor"/>
    </font>
    <font>
      <sz val="10"/>
      <color rgb="FF000000"/>
      <name val="Arial"/>
      <family val="2"/>
    </font>
    <font>
      <sz val="11"/>
      <name val="Calibri"/>
      <family val="2"/>
    </font>
    <font>
      <sz val="10"/>
      <name val="Arial"/>
      <family val="2"/>
    </font>
    <font>
      <b/>
      <sz val="10"/>
      <name val="Arial"/>
      <family val="2"/>
    </font>
    <font>
      <sz val="10"/>
      <color theme="1"/>
      <name val="Calibri"/>
      <family val="2"/>
      <scheme val="minor"/>
    </font>
    <font>
      <sz val="10"/>
      <color rgb="FF000000"/>
      <name val="Arial"/>
      <family val="2"/>
    </font>
    <font>
      <sz val="11"/>
      <name val="Calibri"/>
      <family val="2"/>
    </font>
    <font>
      <sz val="10"/>
      <name val="Arial"/>
      <family val="2"/>
    </font>
    <font>
      <b/>
      <sz val="11"/>
      <name val="Calibri"/>
      <family val="2"/>
    </font>
    <font>
      <b/>
      <sz val="10"/>
      <name val="Arial"/>
      <family val="2"/>
    </font>
    <font>
      <b/>
      <sz val="11"/>
      <color rgb="FF000000"/>
      <name val="Calibri"/>
      <family val="2"/>
      <scheme val="minor"/>
    </font>
    <font>
      <sz val="10"/>
      <color rgb="FF000000"/>
      <name val="Arial"/>
      <family val="2"/>
    </font>
    <font>
      <sz val="11"/>
      <name val="Calibri"/>
      <family val="2"/>
    </font>
    <font>
      <sz val="10"/>
      <name val="Arial"/>
      <family val="2"/>
    </font>
    <font>
      <b/>
      <sz val="10"/>
      <name val="Arial"/>
      <family val="2"/>
    </font>
    <font>
      <sz val="11"/>
      <name val="Arial"/>
      <family val="2"/>
    </font>
    <font>
      <b/>
      <sz val="11"/>
      <name val="Arial"/>
      <family val="2"/>
    </font>
    <font>
      <sz val="10"/>
      <name val="Tahoma"/>
      <family val="2"/>
    </font>
  </fonts>
  <fills count="60">
    <fill>
      <patternFill patternType="none"/>
    </fill>
    <fill>
      <patternFill patternType="gray125"/>
    </fill>
    <fill>
      <patternFill patternType="solid">
        <fgColor theme="4" tint="0.59999389629810485"/>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79998168889431442"/>
        <bgColor indexed="64"/>
      </patternFill>
    </fill>
    <fill>
      <patternFill patternType="solid">
        <fgColor theme="8" tint="0.39997558519241921"/>
        <bgColor indexed="64"/>
      </patternFill>
    </fill>
    <fill>
      <patternFill patternType="solid">
        <fgColor theme="8" tint="0.79998168889431442"/>
        <bgColor indexed="64"/>
      </patternFill>
    </fill>
    <fill>
      <patternFill patternType="solid">
        <fgColor theme="8" tint="0.59999389629810485"/>
        <bgColor indexed="64"/>
      </patternFill>
    </fill>
    <fill>
      <patternFill patternType="solid">
        <fgColor rgb="FFCCCCFF"/>
        <bgColor indexed="64"/>
      </patternFill>
    </fill>
    <fill>
      <patternFill patternType="solid">
        <fgColor rgb="FFFFC000"/>
        <bgColor indexed="64"/>
      </patternFill>
    </fill>
    <fill>
      <patternFill patternType="solid">
        <fgColor theme="5" tint="0.79998168889431442"/>
        <bgColor indexed="64"/>
      </patternFill>
    </fill>
    <fill>
      <patternFill patternType="solid">
        <fgColor theme="6" tint="0.59999389629810485"/>
        <bgColor indexed="64"/>
      </patternFill>
    </fill>
    <fill>
      <patternFill patternType="solid">
        <fgColor theme="7" tint="0.59999389629810485"/>
        <bgColor indexed="64"/>
      </patternFill>
    </fill>
    <fill>
      <patternFill patternType="solid">
        <fgColor rgb="FFFFFF99"/>
        <bgColor indexed="64"/>
      </patternFill>
    </fill>
    <fill>
      <patternFill patternType="solid">
        <fgColor rgb="FFF0F8FF"/>
        <bgColor indexed="64"/>
      </patternFill>
    </fill>
    <fill>
      <patternFill patternType="solid">
        <fgColor rgb="FFFFFFFF"/>
        <bgColor indexed="64"/>
      </patternFill>
    </fill>
    <fill>
      <patternFill patternType="solid">
        <fgColor rgb="FFDCDCDC"/>
        <bgColor indexed="64"/>
      </patternFill>
    </fill>
    <fill>
      <patternFill patternType="solid">
        <fgColor rgb="FF00CC66"/>
        <bgColor indexed="64"/>
      </patternFill>
    </fill>
    <fill>
      <patternFill patternType="solid">
        <fgColor theme="9" tint="0.39997558519241921"/>
        <bgColor indexed="64"/>
      </patternFill>
    </fill>
    <fill>
      <patternFill patternType="solid">
        <fgColor rgb="FF92D050"/>
        <bgColor indexed="64"/>
      </patternFill>
    </fill>
    <fill>
      <patternFill patternType="solid">
        <fgColor theme="0" tint="-0.14999847407452621"/>
        <bgColor indexed="64"/>
      </patternFill>
    </fill>
    <fill>
      <patternFill patternType="solid">
        <fgColor rgb="FFCCFFCC"/>
        <bgColor indexed="64"/>
      </patternFill>
    </fill>
    <fill>
      <patternFill patternType="solid">
        <fgColor rgb="FFFFFF00"/>
        <bgColor indexed="64"/>
      </patternFill>
    </fill>
    <fill>
      <patternFill patternType="solid">
        <fgColor theme="9" tint="0.79998168889431442"/>
        <bgColor indexed="64"/>
      </patternFill>
    </fill>
    <fill>
      <patternFill patternType="solid">
        <fgColor theme="7" tint="0.79998168889431442"/>
        <bgColor indexed="64"/>
      </patternFill>
    </fill>
    <fill>
      <patternFill patternType="solid">
        <fgColor rgb="FFFFFFCC"/>
        <bgColor indexed="64"/>
      </patternFill>
    </fill>
    <fill>
      <patternFill patternType="solid">
        <fgColor rgb="FF65FFB2"/>
        <bgColor indexed="64"/>
      </patternFill>
    </fill>
    <fill>
      <patternFill patternType="solid">
        <fgColor theme="6" tint="0.79998168889431442"/>
        <bgColor indexed="64"/>
      </patternFill>
    </fill>
    <fill>
      <patternFill patternType="solid">
        <fgColor theme="5" tint="0.39997558519241921"/>
        <bgColor indexed="64"/>
      </patternFill>
    </fill>
    <fill>
      <patternFill patternType="solid">
        <fgColor theme="5" tint="0.59999389629810485"/>
        <bgColor indexed="64"/>
      </patternFill>
    </fill>
  </fills>
  <borders count="101">
    <border>
      <left/>
      <right/>
      <top/>
      <bottom/>
      <diagonal/>
    </border>
    <border>
      <left style="medium">
        <color indexed="64"/>
      </left>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style="medium">
        <color indexed="64"/>
      </right>
      <top/>
      <bottom/>
      <diagonal/>
    </border>
    <border>
      <left/>
      <right style="thin">
        <color indexed="64"/>
      </right>
      <top/>
      <bottom style="thin">
        <color indexed="64"/>
      </bottom>
      <diagonal/>
    </border>
    <border>
      <left style="medium">
        <color indexed="64"/>
      </left>
      <right/>
      <top/>
      <bottom/>
      <diagonal/>
    </border>
    <border>
      <left/>
      <right style="thin">
        <color indexed="64"/>
      </right>
      <top/>
      <bottom/>
      <diagonal/>
    </border>
    <border>
      <left style="medium">
        <color indexed="64"/>
      </left>
      <right style="thin">
        <color indexed="64"/>
      </right>
      <top style="medium">
        <color indexed="64"/>
      </top>
      <bottom style="medium">
        <color indexed="64"/>
      </bottom>
      <diagonal/>
    </border>
    <border>
      <left style="medium">
        <color indexed="64"/>
      </left>
      <right/>
      <top/>
      <bottom style="medium">
        <color indexed="64"/>
      </bottom>
      <diagonal/>
    </border>
    <border>
      <left style="thin">
        <color indexed="64"/>
      </left>
      <right style="thin">
        <color indexed="64"/>
      </right>
      <top style="medium">
        <color indexed="64"/>
      </top>
      <bottom style="thin">
        <color indexed="64"/>
      </bottom>
      <diagonal/>
    </border>
    <border>
      <left/>
      <right/>
      <top style="medium">
        <color indexed="64"/>
      </top>
      <bottom style="medium">
        <color indexed="64"/>
      </bottom>
      <diagonal/>
    </border>
    <border>
      <left/>
      <right style="thin">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style="thin">
        <color indexed="64"/>
      </left>
      <right/>
      <top style="medium">
        <color indexed="64"/>
      </top>
      <bottom/>
      <diagonal/>
    </border>
    <border>
      <left/>
      <right style="thin">
        <color indexed="64"/>
      </right>
      <top style="medium">
        <color indexed="64"/>
      </top>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thick">
        <color indexed="64"/>
      </left>
      <right/>
      <top style="medium">
        <color indexed="64"/>
      </top>
      <bottom style="medium">
        <color indexed="64"/>
      </bottom>
      <diagonal/>
    </border>
    <border>
      <left/>
      <right/>
      <top style="medium">
        <color indexed="64"/>
      </top>
      <bottom style="thin">
        <color indexed="64"/>
      </bottom>
      <diagonal/>
    </border>
    <border>
      <left/>
      <right/>
      <top style="thin">
        <color indexed="64"/>
      </top>
      <bottom style="thin">
        <color indexed="64"/>
      </bottom>
      <diagonal/>
    </border>
    <border>
      <left/>
      <right/>
      <top style="thin">
        <color indexed="64"/>
      </top>
      <bottom style="medium">
        <color indexed="64"/>
      </bottom>
      <diagonal/>
    </border>
    <border>
      <left/>
      <right style="medium">
        <color indexed="64"/>
      </right>
      <top style="thin">
        <color indexed="64"/>
      </top>
      <bottom style="thin">
        <color indexed="64"/>
      </bottom>
      <diagonal/>
    </border>
    <border>
      <left/>
      <right style="medium">
        <color indexed="64"/>
      </right>
      <top style="medium">
        <color indexed="64"/>
      </top>
      <bottom style="thin">
        <color indexed="64"/>
      </bottom>
      <diagonal/>
    </border>
    <border>
      <left/>
      <right style="medium">
        <color indexed="64"/>
      </right>
      <top style="thin">
        <color indexed="64"/>
      </top>
      <bottom style="medium">
        <color indexed="64"/>
      </bottom>
      <diagonal/>
    </border>
    <border>
      <left/>
      <right style="medium">
        <color indexed="64"/>
      </right>
      <top style="thin">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style="medium">
        <color indexed="64"/>
      </top>
      <bottom/>
      <diagonal/>
    </border>
    <border>
      <left/>
      <right style="thin">
        <color indexed="64"/>
      </right>
      <top/>
      <bottom style="medium">
        <color indexed="64"/>
      </bottom>
      <diagonal/>
    </border>
    <border>
      <left style="thin">
        <color indexed="64"/>
      </left>
      <right/>
      <top/>
      <bottom/>
      <diagonal/>
    </border>
    <border>
      <left style="thin">
        <color indexed="64"/>
      </left>
      <right style="thin">
        <color indexed="64"/>
      </right>
      <top style="medium">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hair">
        <color indexed="64"/>
      </top>
      <bottom style="medium">
        <color indexed="64"/>
      </bottom>
      <diagonal/>
    </border>
    <border>
      <left style="medium">
        <color rgb="FF000000"/>
      </left>
      <right style="medium">
        <color rgb="FF000000"/>
      </right>
      <top style="medium">
        <color rgb="FF000000"/>
      </top>
      <bottom style="medium">
        <color rgb="FF000000"/>
      </bottom>
      <diagonal/>
    </border>
    <border>
      <left style="medium">
        <color rgb="FF000000"/>
      </left>
      <right style="medium">
        <color rgb="FF000000"/>
      </right>
      <top style="double">
        <color rgb="FFDCDCDC"/>
      </top>
      <bottom style="medium">
        <color rgb="FF000000"/>
      </bottom>
      <diagonal/>
    </border>
    <border>
      <left/>
      <right/>
      <top style="thin">
        <color indexed="64"/>
      </top>
      <bottom/>
      <diagonal/>
    </border>
    <border>
      <left style="medium">
        <color indexed="64"/>
      </left>
      <right style="thin">
        <color indexed="64"/>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style="thin">
        <color rgb="FF000000"/>
      </left>
      <right/>
      <top/>
      <bottom/>
      <diagonal/>
    </border>
    <border>
      <left style="thin">
        <color rgb="FF000000"/>
      </left>
      <right/>
      <top style="thin">
        <color rgb="FF000000"/>
      </top>
      <bottom/>
      <diagonal/>
    </border>
    <border>
      <left style="thin">
        <color rgb="FF000000"/>
      </left>
      <right/>
      <top/>
      <bottom style="thin">
        <color rgb="FF000000"/>
      </bottom>
      <diagonal/>
    </border>
    <border>
      <left/>
      <right/>
      <top style="thin">
        <color rgb="FFFFFFFF"/>
      </top>
      <bottom/>
      <diagonal/>
    </border>
    <border>
      <left/>
      <right/>
      <top style="thin">
        <color rgb="FF000000"/>
      </top>
      <bottom/>
      <diagonal/>
    </border>
    <border>
      <left style="thin">
        <color rgb="FFD3D3D3"/>
      </left>
      <right style="thin">
        <color rgb="FFD3D3D3"/>
      </right>
      <top style="thin">
        <color rgb="FFD3D3D3"/>
      </top>
      <bottom style="thin">
        <color rgb="FFD3D3D3"/>
      </bottom>
      <diagonal/>
    </border>
    <border>
      <left style="thin">
        <color rgb="FFD3D3D3"/>
      </left>
      <right/>
      <top style="thin">
        <color rgb="FFD3D3D3"/>
      </top>
      <bottom style="thin">
        <color rgb="FFD3D3D3"/>
      </bottom>
      <diagonal/>
    </border>
    <border>
      <left/>
      <right/>
      <top/>
      <bottom style="thin">
        <color rgb="FF000000"/>
      </bottom>
      <diagonal/>
    </border>
    <border>
      <left/>
      <right style="thin">
        <color rgb="FF000000"/>
      </right>
      <top style="thin">
        <color rgb="FF000000"/>
      </top>
      <bottom style="thin">
        <color rgb="FF000000"/>
      </bottom>
      <diagonal/>
    </border>
    <border>
      <left style="thin">
        <color indexed="64"/>
      </left>
      <right/>
      <top/>
      <bottom style="thin">
        <color rgb="FF000000"/>
      </bottom>
      <diagonal/>
    </border>
    <border>
      <left style="medium">
        <color indexed="64"/>
      </left>
      <right style="thin">
        <color indexed="64"/>
      </right>
      <top style="thin">
        <color indexed="64"/>
      </top>
      <bottom/>
      <diagonal/>
    </border>
    <border>
      <left/>
      <right/>
      <top style="thin">
        <color rgb="FFD3D3D3"/>
      </top>
      <bottom style="thin">
        <color rgb="FFD3D3D3"/>
      </bottom>
      <diagonal/>
    </border>
    <border>
      <left/>
      <right style="thin">
        <color rgb="FFD3D3D3"/>
      </right>
      <top style="thin">
        <color rgb="FFD3D3D3"/>
      </top>
      <bottom style="thin">
        <color rgb="FFD3D3D3"/>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top style="thin">
        <color rgb="FFD3D3D3"/>
      </top>
      <bottom/>
      <diagonal/>
    </border>
    <border>
      <left style="medium">
        <color rgb="FFFFFFFF"/>
      </left>
      <right style="medium">
        <color rgb="FFFFFFFF"/>
      </right>
      <top style="medium">
        <color rgb="FFFFFFFF"/>
      </top>
      <bottom/>
      <diagonal/>
    </border>
    <border>
      <left style="medium">
        <color rgb="FFFFFFFF"/>
      </left>
      <right style="medium">
        <color rgb="FFFFFFFF"/>
      </right>
      <top/>
      <bottom/>
      <diagonal/>
    </border>
    <border>
      <left style="medium">
        <color rgb="FFFFFFFF"/>
      </left>
      <right style="medium">
        <color rgb="FFFFFFFF"/>
      </right>
      <top/>
      <bottom style="medium">
        <color rgb="FFAFAFAF"/>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style="double">
        <color rgb="FFDCDCDC"/>
      </top>
      <bottom style="medium">
        <color rgb="FFFFFFFF"/>
      </bottom>
      <diagonal/>
    </border>
    <border>
      <left/>
      <right style="medium">
        <color rgb="FFFFFFFF"/>
      </right>
      <top/>
      <bottom/>
      <diagonal/>
    </border>
    <border>
      <left/>
      <right style="medium">
        <color rgb="FFFFFFFF"/>
      </right>
      <top/>
      <bottom style="medium">
        <color rgb="FFAFAFAF"/>
      </bottom>
      <diagonal/>
    </border>
    <border>
      <left/>
      <right style="medium">
        <color rgb="FFFFFFFF"/>
      </right>
      <top style="medium">
        <color rgb="FFFFFFFF"/>
      </top>
      <bottom style="medium">
        <color rgb="FFFFFFFF"/>
      </bottom>
      <diagonal/>
    </border>
    <border>
      <left/>
      <right style="medium">
        <color rgb="FFFFFFFF"/>
      </right>
      <top style="double">
        <color rgb="FFDCDCDC"/>
      </top>
      <bottom/>
      <diagonal/>
    </border>
    <border>
      <left style="medium">
        <color rgb="FFFFFFFF"/>
      </left>
      <right style="medium">
        <color rgb="FFFFFFFF"/>
      </right>
      <top style="double">
        <color rgb="FFDCDCDC"/>
      </top>
      <bottom/>
      <diagonal/>
    </border>
    <border>
      <left style="thin">
        <color rgb="FF000000"/>
      </left>
      <right style="thin">
        <color rgb="FF000000"/>
      </right>
      <top/>
      <bottom style="thin">
        <color rgb="FF000000"/>
      </bottom>
      <diagonal/>
    </border>
  </borders>
  <cellStyleXfs count="351">
    <xf numFmtId="0" fontId="0" fillId="0" borderId="0"/>
    <xf numFmtId="44" fontId="16" fillId="0" borderId="0" applyFont="0" applyFill="0" applyBorder="0" applyAlignment="0" applyProtection="0"/>
    <xf numFmtId="0" fontId="16" fillId="0" borderId="0" applyProtection="0"/>
    <xf numFmtId="0" fontId="19" fillId="0" borderId="0"/>
    <xf numFmtId="0" fontId="21" fillId="0" borderId="0" applyNumberFormat="0" applyFill="0" applyBorder="0" applyAlignment="0" applyProtection="0"/>
    <xf numFmtId="0" fontId="22" fillId="0" borderId="19" applyNumberFormat="0" applyFill="0" applyAlignment="0" applyProtection="0"/>
    <xf numFmtId="0" fontId="23" fillId="0" borderId="20" applyNumberFormat="0" applyFill="0" applyAlignment="0" applyProtection="0"/>
    <xf numFmtId="0" fontId="24" fillId="0" borderId="21" applyNumberFormat="0" applyFill="0" applyAlignment="0" applyProtection="0"/>
    <xf numFmtId="0" fontId="24" fillId="0" borderId="0" applyNumberFormat="0" applyFill="0" applyBorder="0" applyAlignment="0" applyProtection="0"/>
    <xf numFmtId="0" fontId="25" fillId="3" borderId="0" applyNumberFormat="0" applyBorder="0" applyAlignment="0" applyProtection="0"/>
    <xf numFmtId="0" fontId="26" fillId="4" borderId="0" applyNumberFormat="0" applyBorder="0" applyAlignment="0" applyProtection="0"/>
    <xf numFmtId="0" fontId="27" fillId="5" borderId="0" applyNumberFormat="0" applyBorder="0" applyAlignment="0" applyProtection="0"/>
    <xf numFmtId="0" fontId="28" fillId="6" borderId="22" applyNumberFormat="0" applyAlignment="0" applyProtection="0"/>
    <xf numFmtId="0" fontId="29" fillId="7" borderId="23" applyNumberFormat="0" applyAlignment="0" applyProtection="0"/>
    <xf numFmtId="0" fontId="30" fillId="7" borderId="22" applyNumberFormat="0" applyAlignment="0" applyProtection="0"/>
    <xf numFmtId="0" fontId="31" fillId="0" borderId="24" applyNumberFormat="0" applyFill="0" applyAlignment="0" applyProtection="0"/>
    <xf numFmtId="0" fontId="32" fillId="8" borderId="25" applyNumberFormat="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5" fillId="0" borderId="27" applyNumberFormat="0" applyFill="0" applyAlignment="0" applyProtection="0"/>
    <xf numFmtId="0" fontId="36" fillId="10" borderId="0" applyNumberFormat="0" applyBorder="0" applyAlignment="0" applyProtection="0"/>
    <xf numFmtId="0" fontId="15" fillId="11" borderId="0" applyNumberFormat="0" applyBorder="0" applyAlignment="0" applyProtection="0"/>
    <xf numFmtId="0" fontId="15" fillId="12" borderId="0" applyNumberFormat="0" applyBorder="0" applyAlignment="0" applyProtection="0"/>
    <xf numFmtId="0" fontId="36" fillId="13" borderId="0" applyNumberFormat="0" applyBorder="0" applyAlignment="0" applyProtection="0"/>
    <xf numFmtId="0" fontId="36" fillId="14" borderId="0" applyNumberFormat="0" applyBorder="0" applyAlignment="0" applyProtection="0"/>
    <xf numFmtId="0" fontId="15" fillId="15" borderId="0" applyNumberFormat="0" applyBorder="0" applyAlignment="0" applyProtection="0"/>
    <xf numFmtId="0" fontId="15" fillId="16" borderId="0" applyNumberFormat="0" applyBorder="0" applyAlignment="0" applyProtection="0"/>
    <xf numFmtId="0" fontId="36" fillId="17" borderId="0" applyNumberFormat="0" applyBorder="0" applyAlignment="0" applyProtection="0"/>
    <xf numFmtId="0" fontId="36" fillId="18" borderId="0" applyNumberFormat="0" applyBorder="0" applyAlignment="0" applyProtection="0"/>
    <xf numFmtId="0" fontId="15" fillId="19" borderId="0" applyNumberFormat="0" applyBorder="0" applyAlignment="0" applyProtection="0"/>
    <xf numFmtId="0" fontId="15" fillId="20" borderId="0" applyNumberFormat="0" applyBorder="0" applyAlignment="0" applyProtection="0"/>
    <xf numFmtId="0" fontId="36" fillId="21" borderId="0" applyNumberFormat="0" applyBorder="0" applyAlignment="0" applyProtection="0"/>
    <xf numFmtId="0" fontId="36" fillId="22" borderId="0" applyNumberFormat="0" applyBorder="0" applyAlignment="0" applyProtection="0"/>
    <xf numFmtId="0" fontId="15" fillId="23" borderId="0" applyNumberFormat="0" applyBorder="0" applyAlignment="0" applyProtection="0"/>
    <xf numFmtId="0" fontId="15" fillId="24" borderId="0" applyNumberFormat="0" applyBorder="0" applyAlignment="0" applyProtection="0"/>
    <xf numFmtId="0" fontId="36" fillId="25" borderId="0" applyNumberFormat="0" applyBorder="0" applyAlignment="0" applyProtection="0"/>
    <xf numFmtId="0" fontId="36" fillId="26" borderId="0" applyNumberFormat="0" applyBorder="0" applyAlignment="0" applyProtection="0"/>
    <xf numFmtId="0" fontId="15" fillId="27" borderId="0" applyNumberFormat="0" applyBorder="0" applyAlignment="0" applyProtection="0"/>
    <xf numFmtId="0" fontId="15" fillId="28" borderId="0" applyNumberFormat="0" applyBorder="0" applyAlignment="0" applyProtection="0"/>
    <xf numFmtId="0" fontId="36" fillId="29" borderId="0" applyNumberFormat="0" applyBorder="0" applyAlignment="0" applyProtection="0"/>
    <xf numFmtId="0" fontId="36" fillId="30" borderId="0" applyNumberFormat="0" applyBorder="0" applyAlignment="0" applyProtection="0"/>
    <xf numFmtId="0" fontId="15" fillId="31" borderId="0" applyNumberFormat="0" applyBorder="0" applyAlignment="0" applyProtection="0"/>
    <xf numFmtId="0" fontId="15" fillId="32" borderId="0" applyNumberFormat="0" applyBorder="0" applyAlignment="0" applyProtection="0"/>
    <xf numFmtId="0" fontId="36" fillId="33" borderId="0" applyNumberFormat="0" applyBorder="0" applyAlignment="0" applyProtection="0"/>
    <xf numFmtId="0" fontId="15" fillId="0" borderId="0"/>
    <xf numFmtId="0" fontId="15" fillId="9" borderId="26" applyNumberFormat="0" applyFont="0" applyAlignment="0" applyProtection="0"/>
    <xf numFmtId="0" fontId="16" fillId="0" borderId="0"/>
    <xf numFmtId="0" fontId="16" fillId="0" borderId="0"/>
    <xf numFmtId="0" fontId="14" fillId="11" borderId="0" applyNumberFormat="0" applyBorder="0" applyAlignment="0" applyProtection="0"/>
    <xf numFmtId="0" fontId="14" fillId="12" borderId="0" applyNumberFormat="0" applyBorder="0" applyAlignment="0" applyProtection="0"/>
    <xf numFmtId="0" fontId="14" fillId="15" borderId="0" applyNumberFormat="0" applyBorder="0" applyAlignment="0" applyProtection="0"/>
    <xf numFmtId="0" fontId="14" fillId="16" borderId="0" applyNumberFormat="0" applyBorder="0" applyAlignment="0" applyProtection="0"/>
    <xf numFmtId="0" fontId="14" fillId="19" borderId="0" applyNumberFormat="0" applyBorder="0" applyAlignment="0" applyProtection="0"/>
    <xf numFmtId="0" fontId="14" fillId="20" borderId="0" applyNumberFormat="0" applyBorder="0" applyAlignment="0" applyProtection="0"/>
    <xf numFmtId="0" fontId="14" fillId="23" borderId="0" applyNumberFormat="0" applyBorder="0" applyAlignment="0" applyProtection="0"/>
    <xf numFmtId="0" fontId="14" fillId="24" borderId="0" applyNumberFormat="0" applyBorder="0" applyAlignment="0" applyProtection="0"/>
    <xf numFmtId="0" fontId="14" fillId="27" borderId="0" applyNumberFormat="0" applyBorder="0" applyAlignment="0" applyProtection="0"/>
    <xf numFmtId="0" fontId="14" fillId="28" borderId="0" applyNumberFormat="0" applyBorder="0" applyAlignment="0" applyProtection="0"/>
    <xf numFmtId="0" fontId="14" fillId="31" borderId="0" applyNumberFormat="0" applyBorder="0" applyAlignment="0" applyProtection="0"/>
    <xf numFmtId="0" fontId="14" fillId="32" borderId="0" applyNumberFormat="0" applyBorder="0" applyAlignment="0" applyProtection="0"/>
    <xf numFmtId="0" fontId="14" fillId="0" borderId="0"/>
    <xf numFmtId="0" fontId="14" fillId="9" borderId="26" applyNumberFormat="0" applyFont="0" applyAlignment="0" applyProtection="0"/>
    <xf numFmtId="0" fontId="13" fillId="11" borderId="0" applyNumberFormat="0" applyBorder="0" applyAlignment="0" applyProtection="0"/>
    <xf numFmtId="0" fontId="13" fillId="12" borderId="0" applyNumberFormat="0" applyBorder="0" applyAlignment="0" applyProtection="0"/>
    <xf numFmtId="0" fontId="13" fillId="15" borderId="0" applyNumberFormat="0" applyBorder="0" applyAlignment="0" applyProtection="0"/>
    <xf numFmtId="0" fontId="13" fillId="16" borderId="0" applyNumberFormat="0" applyBorder="0" applyAlignment="0" applyProtection="0"/>
    <xf numFmtId="0" fontId="13" fillId="19" borderId="0" applyNumberFormat="0" applyBorder="0" applyAlignment="0" applyProtection="0"/>
    <xf numFmtId="0" fontId="13" fillId="20" borderId="0" applyNumberFormat="0" applyBorder="0" applyAlignment="0" applyProtection="0"/>
    <xf numFmtId="0" fontId="13" fillId="23" borderId="0" applyNumberFormat="0" applyBorder="0" applyAlignment="0" applyProtection="0"/>
    <xf numFmtId="0" fontId="13" fillId="24" borderId="0" applyNumberFormat="0" applyBorder="0" applyAlignment="0" applyProtection="0"/>
    <xf numFmtId="0" fontId="13" fillId="27" borderId="0" applyNumberFormat="0" applyBorder="0" applyAlignment="0" applyProtection="0"/>
    <xf numFmtId="0" fontId="13" fillId="28" borderId="0" applyNumberFormat="0" applyBorder="0" applyAlignment="0" applyProtection="0"/>
    <xf numFmtId="0" fontId="13" fillId="31" borderId="0" applyNumberFormat="0" applyBorder="0" applyAlignment="0" applyProtection="0"/>
    <xf numFmtId="0" fontId="13" fillId="32" borderId="0" applyNumberFormat="0" applyBorder="0" applyAlignment="0" applyProtection="0"/>
    <xf numFmtId="0" fontId="13" fillId="0" borderId="0"/>
    <xf numFmtId="0" fontId="13" fillId="9" borderId="26" applyNumberFormat="0" applyFont="0" applyAlignment="0" applyProtection="0"/>
    <xf numFmtId="0" fontId="12" fillId="11" borderId="0" applyNumberFormat="0" applyBorder="0" applyAlignment="0" applyProtection="0"/>
    <xf numFmtId="0" fontId="12" fillId="12" borderId="0" applyNumberFormat="0" applyBorder="0" applyAlignment="0" applyProtection="0"/>
    <xf numFmtId="0" fontId="12" fillId="15" borderId="0" applyNumberFormat="0" applyBorder="0" applyAlignment="0" applyProtection="0"/>
    <xf numFmtId="0" fontId="12" fillId="16" borderId="0" applyNumberFormat="0" applyBorder="0" applyAlignment="0" applyProtection="0"/>
    <xf numFmtId="0" fontId="12" fillId="19" borderId="0" applyNumberFormat="0" applyBorder="0" applyAlignment="0" applyProtection="0"/>
    <xf numFmtId="0" fontId="12" fillId="20" borderId="0" applyNumberFormat="0" applyBorder="0" applyAlignment="0" applyProtection="0"/>
    <xf numFmtId="0" fontId="12" fillId="23" borderId="0" applyNumberFormat="0" applyBorder="0" applyAlignment="0" applyProtection="0"/>
    <xf numFmtId="0" fontId="12" fillId="24" borderId="0" applyNumberFormat="0" applyBorder="0" applyAlignment="0" applyProtection="0"/>
    <xf numFmtId="0" fontId="12" fillId="27" borderId="0" applyNumberFormat="0" applyBorder="0" applyAlignment="0" applyProtection="0"/>
    <xf numFmtId="0" fontId="12" fillId="28" borderId="0" applyNumberFormat="0" applyBorder="0" applyAlignment="0" applyProtection="0"/>
    <xf numFmtId="0" fontId="12" fillId="31" borderId="0" applyNumberFormat="0" applyBorder="0" applyAlignment="0" applyProtection="0"/>
    <xf numFmtId="0" fontId="12" fillId="32" borderId="0" applyNumberFormat="0" applyBorder="0" applyAlignment="0" applyProtection="0"/>
    <xf numFmtId="0" fontId="12" fillId="0" borderId="0"/>
    <xf numFmtId="0" fontId="12" fillId="9" borderId="26" applyNumberFormat="0" applyFont="0" applyAlignment="0" applyProtection="0"/>
    <xf numFmtId="0" fontId="12" fillId="11" borderId="0" applyNumberFormat="0" applyBorder="0" applyAlignment="0" applyProtection="0"/>
    <xf numFmtId="0" fontId="12" fillId="12" borderId="0" applyNumberFormat="0" applyBorder="0" applyAlignment="0" applyProtection="0"/>
    <xf numFmtId="0" fontId="12" fillId="15" borderId="0" applyNumberFormat="0" applyBorder="0" applyAlignment="0" applyProtection="0"/>
    <xf numFmtId="0" fontId="12" fillId="16" borderId="0" applyNumberFormat="0" applyBorder="0" applyAlignment="0" applyProtection="0"/>
    <xf numFmtId="0" fontId="12" fillId="19" borderId="0" applyNumberFormat="0" applyBorder="0" applyAlignment="0" applyProtection="0"/>
    <xf numFmtId="0" fontId="12" fillId="20" borderId="0" applyNumberFormat="0" applyBorder="0" applyAlignment="0" applyProtection="0"/>
    <xf numFmtId="0" fontId="12" fillId="23" borderId="0" applyNumberFormat="0" applyBorder="0" applyAlignment="0" applyProtection="0"/>
    <xf numFmtId="0" fontId="12" fillId="24" borderId="0" applyNumberFormat="0" applyBorder="0" applyAlignment="0" applyProtection="0"/>
    <xf numFmtId="0" fontId="12" fillId="27" borderId="0" applyNumberFormat="0" applyBorder="0" applyAlignment="0" applyProtection="0"/>
    <xf numFmtId="0" fontId="12" fillId="28" borderId="0" applyNumberFormat="0" applyBorder="0" applyAlignment="0" applyProtection="0"/>
    <xf numFmtId="0" fontId="12" fillId="31" borderId="0" applyNumberFormat="0" applyBorder="0" applyAlignment="0" applyProtection="0"/>
    <xf numFmtId="0" fontId="12" fillId="32" borderId="0" applyNumberFormat="0" applyBorder="0" applyAlignment="0" applyProtection="0"/>
    <xf numFmtId="0" fontId="12" fillId="0" borderId="0"/>
    <xf numFmtId="0" fontId="12" fillId="9" borderId="26" applyNumberFormat="0" applyFont="0" applyAlignment="0" applyProtection="0"/>
    <xf numFmtId="0" fontId="12" fillId="11" borderId="0" applyNumberFormat="0" applyBorder="0" applyAlignment="0" applyProtection="0"/>
    <xf numFmtId="0" fontId="12" fillId="12" borderId="0" applyNumberFormat="0" applyBorder="0" applyAlignment="0" applyProtection="0"/>
    <xf numFmtId="0" fontId="12" fillId="15" borderId="0" applyNumberFormat="0" applyBorder="0" applyAlignment="0" applyProtection="0"/>
    <xf numFmtId="0" fontId="12" fillId="16" borderId="0" applyNumberFormat="0" applyBorder="0" applyAlignment="0" applyProtection="0"/>
    <xf numFmtId="0" fontId="12" fillId="19" borderId="0" applyNumberFormat="0" applyBorder="0" applyAlignment="0" applyProtection="0"/>
    <xf numFmtId="0" fontId="12" fillId="20" borderId="0" applyNumberFormat="0" applyBorder="0" applyAlignment="0" applyProtection="0"/>
    <xf numFmtId="0" fontId="12" fillId="23" borderId="0" applyNumberFormat="0" applyBorder="0" applyAlignment="0" applyProtection="0"/>
    <xf numFmtId="0" fontId="12" fillId="24" borderId="0" applyNumberFormat="0" applyBorder="0" applyAlignment="0" applyProtection="0"/>
    <xf numFmtId="0" fontId="12" fillId="27" borderId="0" applyNumberFormat="0" applyBorder="0" applyAlignment="0" applyProtection="0"/>
    <xf numFmtId="0" fontId="12" fillId="28" borderId="0" applyNumberFormat="0" applyBorder="0" applyAlignment="0" applyProtection="0"/>
    <xf numFmtId="0" fontId="12" fillId="31" borderId="0" applyNumberFormat="0" applyBorder="0" applyAlignment="0" applyProtection="0"/>
    <xf numFmtId="0" fontId="12" fillId="32" borderId="0" applyNumberFormat="0" applyBorder="0" applyAlignment="0" applyProtection="0"/>
    <xf numFmtId="0" fontId="12" fillId="0" borderId="0"/>
    <xf numFmtId="0" fontId="12" fillId="9" borderId="26" applyNumberFormat="0" applyFont="0" applyAlignment="0" applyProtection="0"/>
    <xf numFmtId="9" fontId="39" fillId="0" borderId="0" applyFont="0" applyFill="0" applyBorder="0" applyAlignment="0" applyProtection="0"/>
    <xf numFmtId="0" fontId="11" fillId="0" borderId="0"/>
    <xf numFmtId="0" fontId="42" fillId="0" borderId="0" applyNumberFormat="0" applyFill="0" applyBorder="0" applyAlignment="0" applyProtection="0"/>
    <xf numFmtId="0" fontId="43" fillId="5" borderId="0" applyNumberFormat="0" applyBorder="0" applyAlignment="0" applyProtection="0"/>
    <xf numFmtId="0" fontId="11" fillId="9" borderId="26" applyNumberFormat="0" applyFont="0" applyAlignment="0" applyProtection="0"/>
    <xf numFmtId="0" fontId="11" fillId="11" borderId="0" applyNumberFormat="0" applyBorder="0" applyAlignment="0" applyProtection="0"/>
    <xf numFmtId="0" fontId="11" fillId="12" borderId="0" applyNumberFormat="0" applyBorder="0" applyAlignment="0" applyProtection="0"/>
    <xf numFmtId="0" fontId="11" fillId="13" borderId="0" applyNumberFormat="0" applyBorder="0" applyAlignment="0" applyProtection="0"/>
    <xf numFmtId="0" fontId="11" fillId="15" borderId="0" applyNumberFormat="0" applyBorder="0" applyAlignment="0" applyProtection="0"/>
    <xf numFmtId="0" fontId="11" fillId="16" borderId="0" applyNumberFormat="0" applyBorder="0" applyAlignment="0" applyProtection="0"/>
    <xf numFmtId="0" fontId="11" fillId="17" borderId="0" applyNumberFormat="0" applyBorder="0" applyAlignment="0" applyProtection="0"/>
    <xf numFmtId="0" fontId="11" fillId="19" borderId="0" applyNumberFormat="0" applyBorder="0" applyAlignment="0" applyProtection="0"/>
    <xf numFmtId="0" fontId="11" fillId="20" borderId="0" applyNumberFormat="0" applyBorder="0" applyAlignment="0" applyProtection="0"/>
    <xf numFmtId="0" fontId="11" fillId="21" borderId="0" applyNumberFormat="0" applyBorder="0" applyAlignment="0" applyProtection="0"/>
    <xf numFmtId="0" fontId="11" fillId="23" borderId="0" applyNumberFormat="0" applyBorder="0" applyAlignment="0" applyProtection="0"/>
    <xf numFmtId="0" fontId="11" fillId="24" borderId="0" applyNumberFormat="0" applyBorder="0" applyAlignment="0" applyProtection="0"/>
    <xf numFmtId="0" fontId="11" fillId="25" borderId="0" applyNumberFormat="0" applyBorder="0" applyAlignment="0" applyProtection="0"/>
    <xf numFmtId="0" fontId="11" fillId="27" borderId="0" applyNumberFormat="0" applyBorder="0" applyAlignment="0" applyProtection="0"/>
    <xf numFmtId="0" fontId="11" fillId="28" borderId="0" applyNumberFormat="0" applyBorder="0" applyAlignment="0" applyProtection="0"/>
    <xf numFmtId="0" fontId="11" fillId="29" borderId="0" applyNumberFormat="0" applyBorder="0" applyAlignment="0" applyProtection="0"/>
    <xf numFmtId="0" fontId="11" fillId="31" borderId="0" applyNumberFormat="0" applyBorder="0" applyAlignment="0" applyProtection="0"/>
    <xf numFmtId="0" fontId="11" fillId="32" borderId="0" applyNumberFormat="0" applyBorder="0" applyAlignment="0" applyProtection="0"/>
    <xf numFmtId="0" fontId="11" fillId="33" borderId="0" applyNumberFormat="0" applyBorder="0" applyAlignment="0" applyProtection="0"/>
    <xf numFmtId="0" fontId="44" fillId="0" borderId="0" applyNumberFormat="0" applyFill="0" applyBorder="0" applyAlignment="0" applyProtection="0"/>
    <xf numFmtId="0" fontId="10" fillId="0" borderId="0"/>
    <xf numFmtId="0" fontId="10" fillId="9" borderId="26" applyNumberFormat="0" applyFont="0" applyAlignment="0" applyProtection="0"/>
    <xf numFmtId="0" fontId="10" fillId="11" borderId="0" applyNumberFormat="0" applyBorder="0" applyAlignment="0" applyProtection="0"/>
    <xf numFmtId="0" fontId="10" fillId="12" borderId="0" applyNumberFormat="0" applyBorder="0" applyAlignment="0" applyProtection="0"/>
    <xf numFmtId="0" fontId="10" fillId="13" borderId="0" applyNumberFormat="0" applyBorder="0" applyAlignment="0" applyProtection="0"/>
    <xf numFmtId="0" fontId="10" fillId="15" borderId="0" applyNumberFormat="0" applyBorder="0" applyAlignment="0" applyProtection="0"/>
    <xf numFmtId="0" fontId="10" fillId="16" borderId="0" applyNumberFormat="0" applyBorder="0" applyAlignment="0" applyProtection="0"/>
    <xf numFmtId="0" fontId="10" fillId="17" borderId="0" applyNumberFormat="0" applyBorder="0" applyAlignment="0" applyProtection="0"/>
    <xf numFmtId="0" fontId="10" fillId="19" borderId="0" applyNumberFormat="0" applyBorder="0" applyAlignment="0" applyProtection="0"/>
    <xf numFmtId="0" fontId="10" fillId="20" borderId="0" applyNumberFormat="0" applyBorder="0" applyAlignment="0" applyProtection="0"/>
    <xf numFmtId="0" fontId="10" fillId="21" borderId="0" applyNumberFormat="0" applyBorder="0" applyAlignment="0" applyProtection="0"/>
    <xf numFmtId="0" fontId="10" fillId="23" borderId="0" applyNumberFormat="0" applyBorder="0" applyAlignment="0" applyProtection="0"/>
    <xf numFmtId="0" fontId="10" fillId="24" borderId="0" applyNumberFormat="0" applyBorder="0" applyAlignment="0" applyProtection="0"/>
    <xf numFmtId="0" fontId="10" fillId="25" borderId="0" applyNumberFormat="0" applyBorder="0" applyAlignment="0" applyProtection="0"/>
    <xf numFmtId="0" fontId="10" fillId="27" borderId="0" applyNumberFormat="0" applyBorder="0" applyAlignment="0" applyProtection="0"/>
    <xf numFmtId="0" fontId="10" fillId="28" borderId="0" applyNumberFormat="0" applyBorder="0" applyAlignment="0" applyProtection="0"/>
    <xf numFmtId="0" fontId="10" fillId="29" borderId="0" applyNumberFormat="0" applyBorder="0" applyAlignment="0" applyProtection="0"/>
    <xf numFmtId="0" fontId="10" fillId="31" borderId="0" applyNumberFormat="0" applyBorder="0" applyAlignment="0" applyProtection="0"/>
    <xf numFmtId="0" fontId="10" fillId="32" borderId="0" applyNumberFormat="0" applyBorder="0" applyAlignment="0" applyProtection="0"/>
    <xf numFmtId="0" fontId="10" fillId="33" borderId="0" applyNumberFormat="0" applyBorder="0" applyAlignment="0" applyProtection="0"/>
    <xf numFmtId="0" fontId="9" fillId="0" borderId="0"/>
    <xf numFmtId="0" fontId="9" fillId="9" borderId="26" applyNumberFormat="0" applyFont="0" applyAlignment="0" applyProtection="0"/>
    <xf numFmtId="0" fontId="9" fillId="11" borderId="0" applyNumberFormat="0" applyBorder="0" applyAlignment="0" applyProtection="0"/>
    <xf numFmtId="0" fontId="9" fillId="12" borderId="0" applyNumberFormat="0" applyBorder="0" applyAlignment="0" applyProtection="0"/>
    <xf numFmtId="0" fontId="9" fillId="13" borderId="0" applyNumberFormat="0" applyBorder="0" applyAlignment="0" applyProtection="0"/>
    <xf numFmtId="0" fontId="9" fillId="15" borderId="0" applyNumberFormat="0" applyBorder="0" applyAlignment="0" applyProtection="0"/>
    <xf numFmtId="0" fontId="9" fillId="16" borderId="0" applyNumberFormat="0" applyBorder="0" applyAlignment="0" applyProtection="0"/>
    <xf numFmtId="0" fontId="9" fillId="17" borderId="0" applyNumberFormat="0" applyBorder="0" applyAlignment="0" applyProtection="0"/>
    <xf numFmtId="0" fontId="9" fillId="19" borderId="0" applyNumberFormat="0" applyBorder="0" applyAlignment="0" applyProtection="0"/>
    <xf numFmtId="0" fontId="9" fillId="20" borderId="0" applyNumberFormat="0" applyBorder="0" applyAlignment="0" applyProtection="0"/>
    <xf numFmtId="0" fontId="9" fillId="21" borderId="0" applyNumberFormat="0" applyBorder="0" applyAlignment="0" applyProtection="0"/>
    <xf numFmtId="0" fontId="9" fillId="23" borderId="0" applyNumberFormat="0" applyBorder="0" applyAlignment="0" applyProtection="0"/>
    <xf numFmtId="0" fontId="9" fillId="24" borderId="0" applyNumberFormat="0" applyBorder="0" applyAlignment="0" applyProtection="0"/>
    <xf numFmtId="0" fontId="9" fillId="25" borderId="0" applyNumberFormat="0" applyBorder="0" applyAlignment="0" applyProtection="0"/>
    <xf numFmtId="0" fontId="9" fillId="27" borderId="0" applyNumberFormat="0" applyBorder="0" applyAlignment="0" applyProtection="0"/>
    <xf numFmtId="0" fontId="9" fillId="28" borderId="0" applyNumberFormat="0" applyBorder="0" applyAlignment="0" applyProtection="0"/>
    <xf numFmtId="0" fontId="9" fillId="29" borderId="0" applyNumberFormat="0" applyBorder="0" applyAlignment="0" applyProtection="0"/>
    <xf numFmtId="0" fontId="9" fillId="31" borderId="0" applyNumberFormat="0" applyBorder="0" applyAlignment="0" applyProtection="0"/>
    <xf numFmtId="0" fontId="9" fillId="32" borderId="0" applyNumberFormat="0" applyBorder="0" applyAlignment="0" applyProtection="0"/>
    <xf numFmtId="0" fontId="9" fillId="33" borderId="0" applyNumberFormat="0" applyBorder="0" applyAlignment="0" applyProtection="0"/>
    <xf numFmtId="0" fontId="8" fillId="0" borderId="0"/>
    <xf numFmtId="0" fontId="8" fillId="9" borderId="26" applyNumberFormat="0" applyFont="0" applyAlignment="0" applyProtection="0"/>
    <xf numFmtId="0" fontId="8" fillId="11" borderId="0" applyNumberFormat="0" applyBorder="0" applyAlignment="0" applyProtection="0"/>
    <xf numFmtId="0" fontId="8" fillId="12" borderId="0" applyNumberFormat="0" applyBorder="0" applyAlignment="0" applyProtection="0"/>
    <xf numFmtId="0" fontId="8" fillId="13" borderId="0" applyNumberFormat="0" applyBorder="0" applyAlignment="0" applyProtection="0"/>
    <xf numFmtId="0" fontId="8" fillId="15" borderId="0" applyNumberFormat="0" applyBorder="0" applyAlignment="0" applyProtection="0"/>
    <xf numFmtId="0" fontId="8" fillId="16" borderId="0" applyNumberFormat="0" applyBorder="0" applyAlignment="0" applyProtection="0"/>
    <xf numFmtId="0" fontId="8" fillId="17" borderId="0" applyNumberFormat="0" applyBorder="0" applyAlignment="0" applyProtection="0"/>
    <xf numFmtId="0" fontId="8" fillId="19" borderId="0" applyNumberFormat="0" applyBorder="0" applyAlignment="0" applyProtection="0"/>
    <xf numFmtId="0" fontId="8" fillId="20" borderId="0" applyNumberFormat="0" applyBorder="0" applyAlignment="0" applyProtection="0"/>
    <xf numFmtId="0" fontId="8" fillId="21" borderId="0" applyNumberFormat="0" applyBorder="0" applyAlignment="0" applyProtection="0"/>
    <xf numFmtId="0" fontId="8" fillId="23" borderId="0" applyNumberFormat="0" applyBorder="0" applyAlignment="0" applyProtection="0"/>
    <xf numFmtId="0" fontId="8" fillId="24" borderId="0" applyNumberFormat="0" applyBorder="0" applyAlignment="0" applyProtection="0"/>
    <xf numFmtId="0" fontId="8" fillId="25" borderId="0" applyNumberFormat="0" applyBorder="0" applyAlignment="0" applyProtection="0"/>
    <xf numFmtId="0" fontId="8" fillId="27" borderId="0" applyNumberFormat="0" applyBorder="0" applyAlignment="0" applyProtection="0"/>
    <xf numFmtId="0" fontId="8" fillId="28" borderId="0" applyNumberFormat="0" applyBorder="0" applyAlignment="0" applyProtection="0"/>
    <xf numFmtId="0" fontId="8" fillId="29" borderId="0" applyNumberFormat="0" applyBorder="0" applyAlignment="0" applyProtection="0"/>
    <xf numFmtId="0" fontId="8" fillId="31" borderId="0" applyNumberFormat="0" applyBorder="0" applyAlignment="0" applyProtection="0"/>
    <xf numFmtId="0" fontId="8" fillId="32" borderId="0" applyNumberFormat="0" applyBorder="0" applyAlignment="0" applyProtection="0"/>
    <xf numFmtId="0" fontId="8" fillId="33" borderId="0" applyNumberFormat="0" applyBorder="0" applyAlignment="0" applyProtection="0"/>
    <xf numFmtId="0" fontId="17" fillId="34" borderId="14" applyBorder="0" applyAlignment="0"/>
    <xf numFmtId="0" fontId="17" fillId="34" borderId="14" applyBorder="0" applyAlignment="0"/>
    <xf numFmtId="0" fontId="20" fillId="34" borderId="18" applyBorder="0">
      <alignment horizontal="center" vertical="center" wrapText="1"/>
    </xf>
    <xf numFmtId="0" fontId="18" fillId="2" borderId="12" applyBorder="0" applyAlignment="0">
      <alignment vertical="center"/>
    </xf>
    <xf numFmtId="0" fontId="20" fillId="2" borderId="12">
      <alignment horizontal="right" vertical="center"/>
    </xf>
    <xf numFmtId="0" fontId="37" fillId="34" borderId="28"/>
    <xf numFmtId="0" fontId="37" fillId="2" borderId="28"/>
    <xf numFmtId="0" fontId="37" fillId="34" borderId="28"/>
    <xf numFmtId="0" fontId="37" fillId="2" borderId="28"/>
    <xf numFmtId="0" fontId="7" fillId="0" borderId="0"/>
    <xf numFmtId="0" fontId="7" fillId="9" borderId="26" applyNumberFormat="0" applyFont="0" applyAlignment="0" applyProtection="0"/>
    <xf numFmtId="0" fontId="7" fillId="11" borderId="0" applyNumberFormat="0" applyBorder="0" applyAlignment="0" applyProtection="0"/>
    <xf numFmtId="0" fontId="7" fillId="12" borderId="0" applyNumberFormat="0" applyBorder="0" applyAlignment="0" applyProtection="0"/>
    <xf numFmtId="0" fontId="7" fillId="13" borderId="0" applyNumberFormat="0" applyBorder="0" applyAlignment="0" applyProtection="0"/>
    <xf numFmtId="0" fontId="7" fillId="15" borderId="0" applyNumberFormat="0" applyBorder="0" applyAlignment="0" applyProtection="0"/>
    <xf numFmtId="0" fontId="7" fillId="16" borderId="0" applyNumberFormat="0" applyBorder="0" applyAlignment="0" applyProtection="0"/>
    <xf numFmtId="0" fontId="7" fillId="17" borderId="0" applyNumberFormat="0" applyBorder="0" applyAlignment="0" applyProtection="0"/>
    <xf numFmtId="0" fontId="7" fillId="19" borderId="0" applyNumberFormat="0" applyBorder="0" applyAlignment="0" applyProtection="0"/>
    <xf numFmtId="0" fontId="7" fillId="20" borderId="0" applyNumberFormat="0" applyBorder="0" applyAlignment="0" applyProtection="0"/>
    <xf numFmtId="0" fontId="7" fillId="21" borderId="0" applyNumberFormat="0" applyBorder="0" applyAlignment="0" applyProtection="0"/>
    <xf numFmtId="0" fontId="7" fillId="23" borderId="0" applyNumberFormat="0" applyBorder="0" applyAlignment="0" applyProtection="0"/>
    <xf numFmtId="0" fontId="7" fillId="24" borderId="0" applyNumberFormat="0" applyBorder="0" applyAlignment="0" applyProtection="0"/>
    <xf numFmtId="0" fontId="7" fillId="25" borderId="0" applyNumberFormat="0" applyBorder="0" applyAlignment="0" applyProtection="0"/>
    <xf numFmtId="0" fontId="7" fillId="27" borderId="0" applyNumberFormat="0" applyBorder="0" applyAlignment="0" applyProtection="0"/>
    <xf numFmtId="0" fontId="7" fillId="28" borderId="0" applyNumberFormat="0" applyBorder="0" applyAlignment="0" applyProtection="0"/>
    <xf numFmtId="0" fontId="7" fillId="29" borderId="0" applyNumberFormat="0" applyBorder="0" applyAlignment="0" applyProtection="0"/>
    <xf numFmtId="0" fontId="7" fillId="31" borderId="0" applyNumberFormat="0" applyBorder="0" applyAlignment="0" applyProtection="0"/>
    <xf numFmtId="0" fontId="7" fillId="32" borderId="0" applyNumberFormat="0" applyBorder="0" applyAlignment="0" applyProtection="0"/>
    <xf numFmtId="0" fontId="7" fillId="33" borderId="0" applyNumberFormat="0" applyBorder="0" applyAlignment="0" applyProtection="0"/>
    <xf numFmtId="0" fontId="6" fillId="0" borderId="0"/>
    <xf numFmtId="0" fontId="6" fillId="9" borderId="26" applyNumberFormat="0" applyFont="0" applyAlignment="0" applyProtection="0"/>
    <xf numFmtId="0" fontId="6" fillId="11" borderId="0" applyNumberFormat="0" applyBorder="0" applyAlignment="0" applyProtection="0"/>
    <xf numFmtId="0" fontId="6" fillId="12" borderId="0" applyNumberFormat="0" applyBorder="0" applyAlignment="0" applyProtection="0"/>
    <xf numFmtId="0" fontId="6" fillId="13"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9" borderId="0" applyNumberFormat="0" applyBorder="0" applyAlignment="0" applyProtection="0"/>
    <xf numFmtId="0" fontId="6" fillId="20" borderId="0" applyNumberFormat="0" applyBorder="0" applyAlignment="0" applyProtection="0"/>
    <xf numFmtId="0" fontId="6" fillId="21" borderId="0" applyNumberFormat="0" applyBorder="0" applyAlignment="0" applyProtection="0"/>
    <xf numFmtId="0" fontId="6" fillId="23" borderId="0" applyNumberFormat="0" applyBorder="0" applyAlignment="0" applyProtection="0"/>
    <xf numFmtId="0" fontId="6" fillId="24" borderId="0" applyNumberFormat="0" applyBorder="0" applyAlignment="0" applyProtection="0"/>
    <xf numFmtId="0" fontId="6" fillId="25" borderId="0" applyNumberFormat="0" applyBorder="0" applyAlignment="0" applyProtection="0"/>
    <xf numFmtId="0" fontId="6" fillId="27" borderId="0" applyNumberFormat="0" applyBorder="0" applyAlignment="0" applyProtection="0"/>
    <xf numFmtId="0" fontId="6" fillId="28" borderId="0" applyNumberFormat="0" applyBorder="0" applyAlignment="0" applyProtection="0"/>
    <xf numFmtId="0" fontId="6" fillId="29" borderId="0" applyNumberFormat="0" applyBorder="0" applyAlignment="0" applyProtection="0"/>
    <xf numFmtId="0" fontId="6" fillId="31" borderId="0" applyNumberFormat="0" applyBorder="0" applyAlignment="0" applyProtection="0"/>
    <xf numFmtId="0" fontId="6" fillId="32" borderId="0" applyNumberFormat="0" applyBorder="0" applyAlignment="0" applyProtection="0"/>
    <xf numFmtId="0" fontId="6" fillId="33" borderId="0" applyNumberFormat="0" applyBorder="0" applyAlignment="0" applyProtection="0"/>
    <xf numFmtId="0" fontId="5" fillId="0" borderId="0"/>
    <xf numFmtId="0" fontId="5" fillId="9" borderId="26" applyNumberFormat="0" applyFont="0" applyAlignment="0" applyProtection="0"/>
    <xf numFmtId="0" fontId="5" fillId="11" borderId="0" applyNumberFormat="0" applyBorder="0" applyAlignment="0" applyProtection="0"/>
    <xf numFmtId="0" fontId="5" fillId="12" borderId="0" applyNumberFormat="0" applyBorder="0" applyAlignment="0" applyProtection="0"/>
    <xf numFmtId="0" fontId="5" fillId="13" borderId="0" applyNumberFormat="0" applyBorder="0" applyAlignment="0" applyProtection="0"/>
    <xf numFmtId="0" fontId="5" fillId="15" borderId="0" applyNumberFormat="0" applyBorder="0" applyAlignment="0" applyProtection="0"/>
    <xf numFmtId="0" fontId="5" fillId="16" borderId="0" applyNumberFormat="0" applyBorder="0" applyAlignment="0" applyProtection="0"/>
    <xf numFmtId="0" fontId="5" fillId="17" borderId="0" applyNumberFormat="0" applyBorder="0" applyAlignment="0" applyProtection="0"/>
    <xf numFmtId="0" fontId="5" fillId="19" borderId="0" applyNumberFormat="0" applyBorder="0" applyAlignment="0" applyProtection="0"/>
    <xf numFmtId="0" fontId="5" fillId="20" borderId="0" applyNumberFormat="0" applyBorder="0" applyAlignment="0" applyProtection="0"/>
    <xf numFmtId="0" fontId="5" fillId="21"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5" fillId="25" borderId="0" applyNumberFormat="0" applyBorder="0" applyAlignment="0" applyProtection="0"/>
    <xf numFmtId="0" fontId="5" fillId="27" borderId="0" applyNumberFormat="0" applyBorder="0" applyAlignment="0" applyProtection="0"/>
    <xf numFmtId="0" fontId="5" fillId="28" borderId="0" applyNumberFormat="0" applyBorder="0" applyAlignment="0" applyProtection="0"/>
    <xf numFmtId="0" fontId="5" fillId="29" borderId="0" applyNumberFormat="0" applyBorder="0" applyAlignment="0" applyProtection="0"/>
    <xf numFmtId="0" fontId="5" fillId="31" borderId="0" applyNumberFormat="0" applyBorder="0" applyAlignment="0" applyProtection="0"/>
    <xf numFmtId="0" fontId="5" fillId="32" borderId="0" applyNumberFormat="0" applyBorder="0" applyAlignment="0" applyProtection="0"/>
    <xf numFmtId="0" fontId="5" fillId="33" borderId="0" applyNumberFormat="0" applyBorder="0" applyAlignment="0" applyProtection="0"/>
    <xf numFmtId="0" fontId="4" fillId="0" borderId="0"/>
    <xf numFmtId="0" fontId="4" fillId="9" borderId="26" applyNumberFormat="0" applyFont="0" applyAlignment="0" applyProtection="0"/>
    <xf numFmtId="0" fontId="4" fillId="11" borderId="0" applyNumberFormat="0" applyBorder="0" applyAlignment="0" applyProtection="0"/>
    <xf numFmtId="0" fontId="4" fillId="12" borderId="0" applyNumberFormat="0" applyBorder="0" applyAlignment="0" applyProtection="0"/>
    <xf numFmtId="0" fontId="4" fillId="13"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7" borderId="0" applyNumberFormat="0" applyBorder="0" applyAlignment="0" applyProtection="0"/>
    <xf numFmtId="0" fontId="4" fillId="19" borderId="0" applyNumberFormat="0" applyBorder="0" applyAlignment="0" applyProtection="0"/>
    <xf numFmtId="0" fontId="4" fillId="20" borderId="0" applyNumberFormat="0" applyBorder="0" applyAlignment="0" applyProtection="0"/>
    <xf numFmtId="0" fontId="4" fillId="21"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33" borderId="0" applyNumberFormat="0" applyBorder="0" applyAlignment="0" applyProtection="0"/>
    <xf numFmtId="0" fontId="3" fillId="0" borderId="0"/>
    <xf numFmtId="0" fontId="3" fillId="9" borderId="26" applyNumberFormat="0" applyFont="0" applyAlignment="0" applyProtection="0"/>
    <xf numFmtId="0" fontId="3" fillId="11" borderId="0" applyNumberFormat="0" applyBorder="0" applyAlignment="0" applyProtection="0"/>
    <xf numFmtId="0" fontId="3" fillId="12" borderId="0" applyNumberFormat="0" applyBorder="0" applyAlignment="0" applyProtection="0"/>
    <xf numFmtId="0" fontId="3" fillId="13" borderId="0" applyNumberFormat="0" applyBorder="0" applyAlignment="0" applyProtection="0"/>
    <xf numFmtId="0" fontId="3" fillId="15" borderId="0" applyNumberFormat="0" applyBorder="0" applyAlignment="0" applyProtection="0"/>
    <xf numFmtId="0" fontId="3" fillId="16" borderId="0" applyNumberFormat="0" applyBorder="0" applyAlignment="0" applyProtection="0"/>
    <xf numFmtId="0" fontId="3" fillId="17" borderId="0" applyNumberFormat="0" applyBorder="0" applyAlignment="0" applyProtection="0"/>
    <xf numFmtId="0" fontId="3" fillId="19" borderId="0" applyNumberFormat="0" applyBorder="0" applyAlignment="0" applyProtection="0"/>
    <xf numFmtId="0" fontId="3" fillId="20" borderId="0" applyNumberFormat="0" applyBorder="0" applyAlignment="0" applyProtection="0"/>
    <xf numFmtId="0" fontId="3" fillId="21"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5"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29" borderId="0" applyNumberFormat="0" applyBorder="0" applyAlignment="0" applyProtection="0"/>
    <xf numFmtId="0" fontId="3" fillId="31" borderId="0" applyNumberFormat="0" applyBorder="0" applyAlignment="0" applyProtection="0"/>
    <xf numFmtId="0" fontId="3" fillId="32" borderId="0" applyNumberFormat="0" applyBorder="0" applyAlignment="0" applyProtection="0"/>
    <xf numFmtId="0" fontId="3" fillId="33" borderId="0" applyNumberFormat="0" applyBorder="0" applyAlignment="0" applyProtection="0"/>
    <xf numFmtId="0" fontId="2" fillId="0" borderId="0"/>
    <xf numFmtId="0" fontId="2" fillId="9" borderId="26" applyNumberFormat="0" applyFont="0" applyAlignment="0" applyProtection="0"/>
    <xf numFmtId="0" fontId="2" fillId="11" borderId="0" applyNumberFormat="0" applyBorder="0" applyAlignment="0" applyProtection="0"/>
    <xf numFmtId="0" fontId="2" fillId="12" borderId="0" applyNumberFormat="0" applyBorder="0" applyAlignment="0" applyProtection="0"/>
    <xf numFmtId="0" fontId="2" fillId="13"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3" borderId="0" applyNumberFormat="0" applyBorder="0" applyAlignment="0" applyProtection="0"/>
    <xf numFmtId="0" fontId="1" fillId="0" borderId="0"/>
    <xf numFmtId="0" fontId="1" fillId="9" borderId="26" applyNumberFormat="0" applyFont="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 fillId="33" borderId="0" applyNumberFormat="0" applyBorder="0" applyAlignment="0" applyProtection="0"/>
  </cellStyleXfs>
  <cellXfs count="892">
    <xf numFmtId="0" fontId="0" fillId="0" borderId="0" xfId="0"/>
    <xf numFmtId="0" fontId="38" fillId="0" borderId="3" xfId="0" applyFont="1" applyBorder="1" applyAlignment="1" applyProtection="1">
      <alignment horizontal="center" vertical="center"/>
      <protection locked="0"/>
    </xf>
    <xf numFmtId="0" fontId="17" fillId="0" borderId="5" xfId="0" applyFont="1" applyBorder="1" applyAlignment="1">
      <alignment horizontal="center" vertical="center"/>
    </xf>
    <xf numFmtId="44" fontId="17" fillId="0" borderId="3" xfId="1" applyFont="1" applyFill="1" applyBorder="1" applyAlignment="1" applyProtection="1">
      <alignment horizontal="center" vertical="center"/>
      <protection locked="0"/>
    </xf>
    <xf numFmtId="44" fontId="38" fillId="0" borderId="3" xfId="1" applyFont="1" applyFill="1" applyBorder="1" applyAlignment="1" applyProtection="1">
      <alignment horizontal="center" vertical="center"/>
      <protection locked="0"/>
    </xf>
    <xf numFmtId="44" fontId="17" fillId="34" borderId="5" xfId="1" applyFont="1" applyFill="1" applyBorder="1" applyAlignment="1" applyProtection="1">
      <alignment horizontal="center" vertical="center"/>
      <protection locked="0"/>
    </xf>
    <xf numFmtId="44" fontId="17" fillId="34" borderId="3" xfId="1" applyFont="1" applyFill="1" applyBorder="1" applyAlignment="1" applyProtection="1">
      <alignment horizontal="center" vertical="center"/>
      <protection locked="0"/>
    </xf>
    <xf numFmtId="44" fontId="17" fillId="34" borderId="6" xfId="1" applyFont="1" applyFill="1" applyBorder="1" applyAlignment="1" applyProtection="1">
      <alignment horizontal="center" vertical="center"/>
      <protection locked="0"/>
    </xf>
    <xf numFmtId="44" fontId="17" fillId="34" borderId="7" xfId="1" applyFont="1" applyFill="1" applyBorder="1" applyAlignment="1" applyProtection="1">
      <alignment horizontal="center" vertical="center"/>
      <protection locked="0"/>
    </xf>
    <xf numFmtId="44" fontId="17" fillId="0" borderId="9" xfId="1" applyFont="1" applyFill="1" applyBorder="1" applyAlignment="1" applyProtection="1">
      <alignment horizontal="center" vertical="center"/>
      <protection locked="0"/>
    </xf>
    <xf numFmtId="44" fontId="17" fillId="34" borderId="9" xfId="1" applyFont="1" applyFill="1" applyBorder="1" applyAlignment="1" applyProtection="1">
      <alignment horizontal="center" vertical="center"/>
      <protection locked="0"/>
    </xf>
    <xf numFmtId="44" fontId="17" fillId="34" borderId="3" xfId="1" applyFont="1" applyFill="1" applyBorder="1" applyAlignment="1">
      <alignment horizontal="center"/>
    </xf>
    <xf numFmtId="44" fontId="17" fillId="34" borderId="7" xfId="1" applyFont="1" applyFill="1" applyBorder="1" applyAlignment="1">
      <alignment horizontal="center"/>
    </xf>
    <xf numFmtId="44" fontId="17" fillId="36" borderId="7" xfId="1" applyFont="1" applyFill="1" applyBorder="1" applyAlignment="1" applyProtection="1">
      <alignment horizontal="center" vertical="center"/>
      <protection locked="0"/>
    </xf>
    <xf numFmtId="44" fontId="17" fillId="36" borderId="3" xfId="1" applyFont="1" applyFill="1" applyBorder="1" applyAlignment="1" applyProtection="1">
      <alignment horizontal="center" vertical="center"/>
      <protection locked="0"/>
    </xf>
    <xf numFmtId="44" fontId="17" fillId="36" borderId="14" xfId="1" applyFont="1" applyFill="1" applyBorder="1" applyAlignment="1" applyProtection="1">
      <alignment horizontal="center" vertical="center"/>
    </xf>
    <xf numFmtId="44" fontId="17" fillId="36" borderId="5" xfId="1" applyFont="1" applyFill="1" applyBorder="1" applyAlignment="1" applyProtection="1">
      <alignment horizontal="center" vertical="center"/>
      <protection locked="0"/>
    </xf>
    <xf numFmtId="44" fontId="17" fillId="36" borderId="6" xfId="1" applyFont="1" applyFill="1" applyBorder="1" applyAlignment="1" applyProtection="1">
      <alignment horizontal="center" vertical="center"/>
      <protection locked="0"/>
    </xf>
    <xf numFmtId="0" fontId="16" fillId="0" borderId="0" xfId="0" applyFont="1"/>
    <xf numFmtId="44" fontId="17" fillId="0" borderId="6" xfId="1" applyFont="1" applyFill="1" applyBorder="1" applyAlignment="1" applyProtection="1">
      <alignment horizontal="center" vertical="center"/>
      <protection locked="0"/>
    </xf>
    <xf numFmtId="44" fontId="17" fillId="0" borderId="5" xfId="1" applyFont="1" applyFill="1" applyBorder="1" applyAlignment="1" applyProtection="1">
      <alignment horizontal="center" vertical="center"/>
      <protection locked="0"/>
    </xf>
    <xf numFmtId="0" fontId="17" fillId="0" borderId="14" xfId="0" applyFont="1" applyBorder="1" applyAlignment="1" applyProtection="1">
      <alignment horizontal="center" vertical="center"/>
      <protection locked="0"/>
    </xf>
    <xf numFmtId="44" fontId="17" fillId="36" borderId="43" xfId="1" applyFont="1" applyFill="1" applyBorder="1" applyAlignment="1" applyProtection="1">
      <alignment horizontal="center" vertical="center"/>
    </xf>
    <xf numFmtId="44" fontId="17" fillId="36" borderId="45" xfId="1" applyFont="1" applyFill="1" applyBorder="1" applyAlignment="1" applyProtection="1">
      <alignment horizontal="center" vertical="center"/>
    </xf>
    <xf numFmtId="44" fontId="0" fillId="0" borderId="0" xfId="0" applyNumberFormat="1"/>
    <xf numFmtId="0" fontId="17" fillId="0" borderId="3" xfId="0" applyFont="1" applyBorder="1" applyAlignment="1" applyProtection="1">
      <alignment horizontal="center" vertical="center"/>
      <protection locked="0"/>
    </xf>
    <xf numFmtId="0" fontId="17" fillId="0" borderId="6" xfId="0" applyFont="1" applyBorder="1" applyAlignment="1" applyProtection="1">
      <alignment horizontal="center" vertical="center"/>
      <protection locked="0"/>
    </xf>
    <xf numFmtId="0" fontId="17" fillId="0" borderId="5" xfId="0" applyFont="1" applyBorder="1" applyAlignment="1" applyProtection="1">
      <alignment horizontal="center" vertical="center"/>
      <protection locked="0"/>
    </xf>
    <xf numFmtId="9" fontId="0" fillId="0" borderId="0" xfId="118" applyFont="1"/>
    <xf numFmtId="0" fontId="17" fillId="34" borderId="14" xfId="0" applyFont="1" applyFill="1" applyBorder="1"/>
    <xf numFmtId="0" fontId="17" fillId="34" borderId="3" xfId="0" applyFont="1" applyFill="1" applyBorder="1"/>
    <xf numFmtId="0" fontId="17" fillId="34" borderId="44" xfId="0" applyFont="1" applyFill="1" applyBorder="1"/>
    <xf numFmtId="0" fontId="17" fillId="0" borderId="7" xfId="0" applyFont="1" applyBorder="1" applyAlignment="1">
      <alignment horizontal="center" vertical="center"/>
    </xf>
    <xf numFmtId="0" fontId="17" fillId="34" borderId="5" xfId="0" applyFont="1" applyFill="1" applyBorder="1" applyAlignment="1">
      <alignment horizontal="center" vertical="center"/>
    </xf>
    <xf numFmtId="0" fontId="17" fillId="34" borderId="6" xfId="0" applyFont="1" applyFill="1" applyBorder="1" applyAlignment="1">
      <alignment horizontal="center" vertical="center"/>
    </xf>
    <xf numFmtId="0" fontId="17" fillId="34" borderId="3" xfId="0" applyFont="1" applyFill="1" applyBorder="1" applyAlignment="1">
      <alignment horizontal="center" vertical="center"/>
    </xf>
    <xf numFmtId="0" fontId="17" fillId="0" borderId="3" xfId="0" applyFont="1" applyBorder="1" applyAlignment="1">
      <alignment horizontal="center" vertical="center"/>
    </xf>
    <xf numFmtId="17" fontId="18" fillId="0" borderId="10" xfId="0" quotePrefix="1" applyNumberFormat="1" applyFont="1" applyBorder="1" applyAlignment="1" applyProtection="1">
      <alignment horizontal="left"/>
      <protection locked="0"/>
    </xf>
    <xf numFmtId="0" fontId="18" fillId="0" borderId="0" xfId="0" applyFont="1" applyAlignment="1">
      <alignment horizontal="left"/>
    </xf>
    <xf numFmtId="0" fontId="18" fillId="0" borderId="8" xfId="0" applyFont="1" applyBorder="1" applyAlignment="1" applyProtection="1">
      <alignment horizontal="right"/>
      <protection locked="0"/>
    </xf>
    <xf numFmtId="0" fontId="18" fillId="0" borderId="12" xfId="0" applyFont="1" applyBorder="1" applyAlignment="1">
      <alignment vertical="center"/>
    </xf>
    <xf numFmtId="0" fontId="18" fillId="2" borderId="12" xfId="0" applyFont="1" applyFill="1" applyBorder="1" applyAlignment="1">
      <alignment vertical="center"/>
    </xf>
    <xf numFmtId="0" fontId="18" fillId="2" borderId="28" xfId="0" applyFont="1" applyFill="1" applyBorder="1" applyAlignment="1">
      <alignment horizontal="center" vertical="center"/>
    </xf>
    <xf numFmtId="0" fontId="18" fillId="2" borderId="16" xfId="0" applyFont="1" applyFill="1" applyBorder="1" applyAlignment="1">
      <alignment horizontal="center" vertical="center"/>
    </xf>
    <xf numFmtId="0" fontId="18" fillId="2" borderId="30" xfId="0" applyFont="1" applyFill="1" applyBorder="1" applyAlignment="1">
      <alignment horizontal="center" vertical="center"/>
    </xf>
    <xf numFmtId="0" fontId="17" fillId="0" borderId="47" xfId="2" applyFont="1" applyBorder="1" applyAlignment="1" applyProtection="1">
      <alignment horizontal="right" vertical="center"/>
    </xf>
    <xf numFmtId="0" fontId="17" fillId="0" borderId="2" xfId="2" applyFont="1" applyBorder="1" applyAlignment="1" applyProtection="1">
      <alignment horizontal="right" vertical="center"/>
    </xf>
    <xf numFmtId="0" fontId="38" fillId="0" borderId="3" xfId="0" applyFont="1" applyBorder="1"/>
    <xf numFmtId="0" fontId="17" fillId="0" borderId="2" xfId="2" applyFont="1" applyBorder="1" applyAlignment="1" applyProtection="1">
      <alignment horizontal="right" vertical="center" wrapText="1"/>
    </xf>
    <xf numFmtId="0" fontId="17" fillId="0" borderId="48" xfId="2" applyFont="1" applyBorder="1" applyAlignment="1" applyProtection="1">
      <alignment horizontal="right" vertical="center"/>
    </xf>
    <xf numFmtId="0" fontId="20" fillId="2" borderId="12" xfId="2" applyFont="1" applyFill="1" applyBorder="1" applyAlignment="1" applyProtection="1">
      <alignment horizontal="right" vertical="center"/>
    </xf>
    <xf numFmtId="0" fontId="38" fillId="0" borderId="0" xfId="0" applyFont="1"/>
    <xf numFmtId="0" fontId="18" fillId="2" borderId="12" xfId="2" applyFont="1" applyFill="1" applyBorder="1" applyAlignment="1" applyProtection="1">
      <alignment horizontal="left" vertical="center" wrapText="1"/>
    </xf>
    <xf numFmtId="164" fontId="18" fillId="2" borderId="16" xfId="0" applyNumberFormat="1" applyFont="1" applyFill="1" applyBorder="1" applyAlignment="1">
      <alignment horizontal="center" vertical="center"/>
    </xf>
    <xf numFmtId="164" fontId="18" fillId="2" borderId="30" xfId="0" applyNumberFormat="1" applyFont="1" applyFill="1" applyBorder="1" applyAlignment="1">
      <alignment horizontal="center" vertical="center"/>
    </xf>
    <xf numFmtId="0" fontId="17" fillId="0" borderId="1" xfId="2" applyFont="1" applyBorder="1" applyAlignment="1" applyProtection="1">
      <alignment horizontal="right" vertical="center"/>
    </xf>
    <xf numFmtId="0" fontId="17" fillId="0" borderId="4" xfId="2" applyFont="1" applyBorder="1" applyAlignment="1" applyProtection="1">
      <alignment horizontal="right" vertical="center"/>
    </xf>
    <xf numFmtId="0" fontId="17" fillId="0" borderId="13" xfId="2" applyFont="1" applyBorder="1" applyAlignment="1" applyProtection="1">
      <alignment horizontal="right" vertical="center"/>
    </xf>
    <xf numFmtId="0" fontId="20" fillId="2" borderId="18" xfId="2" applyFont="1" applyFill="1" applyBorder="1" applyAlignment="1" applyProtection="1">
      <alignment horizontal="right" vertical="center"/>
    </xf>
    <xf numFmtId="0" fontId="18" fillId="2" borderId="12" xfId="61" applyFont="1" applyFill="1" applyBorder="1" applyAlignment="1" applyProtection="1">
      <alignment horizontal="left" vertical="center"/>
    </xf>
    <xf numFmtId="164" fontId="18" fillId="2" borderId="28" xfId="0" applyNumberFormat="1" applyFont="1" applyFill="1" applyBorder="1" applyAlignment="1">
      <alignment horizontal="center" vertical="center"/>
    </xf>
    <xf numFmtId="0" fontId="20" fillId="2" borderId="49" xfId="2" applyFont="1" applyFill="1" applyBorder="1" applyAlignment="1" applyProtection="1">
      <alignment horizontal="right" vertical="center" wrapText="1"/>
    </xf>
    <xf numFmtId="0" fontId="37" fillId="2" borderId="47" xfId="0" applyFont="1" applyFill="1" applyBorder="1" applyAlignment="1">
      <alignment wrapText="1"/>
    </xf>
    <xf numFmtId="0" fontId="40" fillId="2" borderId="12" xfId="0" applyFont="1" applyFill="1" applyBorder="1" applyAlignment="1">
      <alignment horizontal="right" wrapText="1"/>
    </xf>
    <xf numFmtId="0" fontId="37" fillId="0" borderId="18" xfId="0" applyFont="1" applyBorder="1"/>
    <xf numFmtId="0" fontId="37" fillId="0" borderId="0" xfId="0" applyFont="1"/>
    <xf numFmtId="0" fontId="38" fillId="0" borderId="15" xfId="0" applyFont="1" applyBorder="1" applyAlignment="1">
      <alignment horizontal="center"/>
    </xf>
    <xf numFmtId="0" fontId="18" fillId="37" borderId="47" xfId="2" applyFont="1" applyFill="1" applyBorder="1" applyAlignment="1" applyProtection="1">
      <alignment horizontal="left" vertical="center"/>
    </xf>
    <xf numFmtId="164" fontId="18" fillId="37" borderId="14" xfId="0" applyNumberFormat="1" applyFont="1" applyFill="1" applyBorder="1" applyAlignment="1">
      <alignment horizontal="center" vertical="center"/>
    </xf>
    <xf numFmtId="164" fontId="18" fillId="37" borderId="42" xfId="0" applyNumberFormat="1" applyFont="1" applyFill="1" applyBorder="1" applyAlignment="1">
      <alignment horizontal="center" vertical="center"/>
    </xf>
    <xf numFmtId="0" fontId="20" fillId="37" borderId="12" xfId="2" applyFont="1" applyFill="1" applyBorder="1" applyAlignment="1" applyProtection="1">
      <alignment horizontal="right" vertical="center"/>
    </xf>
    <xf numFmtId="0" fontId="18" fillId="37" borderId="47" xfId="2" applyFont="1" applyFill="1" applyBorder="1" applyAlignment="1" applyProtection="1">
      <alignment vertical="center"/>
    </xf>
    <xf numFmtId="0" fontId="17" fillId="0" borderId="48" xfId="0" applyFont="1" applyBorder="1" applyAlignment="1">
      <alignment horizontal="right"/>
    </xf>
    <xf numFmtId="0" fontId="20" fillId="37" borderId="12" xfId="0" applyFont="1" applyFill="1" applyBorder="1" applyAlignment="1">
      <alignment horizontal="right"/>
    </xf>
    <xf numFmtId="0" fontId="37" fillId="35" borderId="12" xfId="2" applyFont="1" applyFill="1" applyBorder="1" applyAlignment="1" applyProtection="1">
      <alignment horizontal="left" vertical="center"/>
    </xf>
    <xf numFmtId="0" fontId="17" fillId="0" borderId="0" xfId="0" applyFont="1"/>
    <xf numFmtId="0" fontId="17" fillId="0" borderId="44" xfId="0" applyFont="1" applyBorder="1" applyAlignment="1" applyProtection="1">
      <alignment horizontal="center" vertical="center"/>
      <protection locked="0"/>
    </xf>
    <xf numFmtId="0" fontId="17" fillId="0" borderId="14" xfId="0" applyFont="1" applyBorder="1" applyAlignment="1">
      <alignment horizontal="center" vertical="center"/>
    </xf>
    <xf numFmtId="0" fontId="17" fillId="0" borderId="44" xfId="0" applyFont="1" applyBorder="1" applyAlignment="1">
      <alignment horizontal="center" vertical="center"/>
    </xf>
    <xf numFmtId="44" fontId="38" fillId="0" borderId="3" xfId="0" applyNumberFormat="1" applyFont="1" applyBorder="1"/>
    <xf numFmtId="44" fontId="38" fillId="0" borderId="44" xfId="0" applyNumberFormat="1" applyFont="1" applyBorder="1"/>
    <xf numFmtId="0" fontId="37" fillId="34" borderId="28" xfId="0" applyFont="1" applyFill="1" applyBorder="1"/>
    <xf numFmtId="44" fontId="37" fillId="34" borderId="28" xfId="1" applyFont="1" applyFill="1" applyBorder="1"/>
    <xf numFmtId="0" fontId="37" fillId="2" borderId="28" xfId="0" applyFont="1" applyFill="1" applyBorder="1"/>
    <xf numFmtId="44" fontId="37" fillId="2" borderId="28" xfId="1" applyFont="1" applyFill="1" applyBorder="1"/>
    <xf numFmtId="44" fontId="37" fillId="34" borderId="28" xfId="0" applyNumberFormat="1" applyFont="1" applyFill="1" applyBorder="1"/>
    <xf numFmtId="44" fontId="37" fillId="2" borderId="28" xfId="0" applyNumberFormat="1" applyFont="1" applyFill="1" applyBorder="1"/>
    <xf numFmtId="44" fontId="37" fillId="2" borderId="30" xfId="0" applyNumberFormat="1" applyFont="1" applyFill="1" applyBorder="1"/>
    <xf numFmtId="44" fontId="37" fillId="36" borderId="28" xfId="0" applyNumberFormat="1" applyFont="1" applyFill="1" applyBorder="1"/>
    <xf numFmtId="44" fontId="37" fillId="37" borderId="28" xfId="0" applyNumberFormat="1" applyFont="1" applyFill="1" applyBorder="1"/>
    <xf numFmtId="44" fontId="37" fillId="37" borderId="30" xfId="0" applyNumberFormat="1" applyFont="1" applyFill="1" applyBorder="1"/>
    <xf numFmtId="44" fontId="37" fillId="35" borderId="28" xfId="0" applyNumberFormat="1" applyFont="1" applyFill="1" applyBorder="1"/>
    <xf numFmtId="44" fontId="37" fillId="35" borderId="30" xfId="0" applyNumberFormat="1" applyFont="1" applyFill="1" applyBorder="1"/>
    <xf numFmtId="0" fontId="37" fillId="2" borderId="50" xfId="0" applyFont="1" applyFill="1" applyBorder="1" applyAlignment="1">
      <alignment horizontal="center"/>
    </xf>
    <xf numFmtId="44" fontId="17" fillId="34" borderId="14" xfId="1" applyFont="1" applyFill="1" applyBorder="1"/>
    <xf numFmtId="44" fontId="17" fillId="34" borderId="3" xfId="1" applyFont="1" applyFill="1" applyBorder="1"/>
    <xf numFmtId="44" fontId="17" fillId="34" borderId="44" xfId="1" applyFont="1" applyFill="1" applyBorder="1"/>
    <xf numFmtId="0" fontId="37" fillId="34" borderId="50" xfId="0" applyFont="1" applyFill="1" applyBorder="1" applyAlignment="1">
      <alignment horizontal="center"/>
    </xf>
    <xf numFmtId="0" fontId="38" fillId="0" borderId="34" xfId="0" applyFont="1" applyBorder="1" applyAlignment="1">
      <alignment horizontal="center"/>
    </xf>
    <xf numFmtId="1" fontId="38" fillId="0" borderId="33" xfId="0" applyNumberFormat="1" applyFont="1" applyBorder="1" applyAlignment="1">
      <alignment horizontal="center"/>
    </xf>
    <xf numFmtId="0" fontId="17" fillId="36" borderId="34" xfId="47" applyFont="1" applyFill="1" applyBorder="1" applyAlignment="1" applyProtection="1">
      <alignment horizontal="center" vertical="center"/>
      <protection locked="0"/>
    </xf>
    <xf numFmtId="1" fontId="38" fillId="0" borderId="35" xfId="0" applyNumberFormat="1" applyFont="1" applyBorder="1" applyAlignment="1">
      <alignment horizontal="center"/>
    </xf>
    <xf numFmtId="0" fontId="38" fillId="0" borderId="36" xfId="0" applyFont="1" applyBorder="1" applyAlignment="1">
      <alignment horizontal="center"/>
    </xf>
    <xf numFmtId="0" fontId="17" fillId="36" borderId="33" xfId="0" applyFont="1" applyFill="1" applyBorder="1" applyAlignment="1" applyProtection="1">
      <alignment horizontal="center" vertical="center"/>
      <protection locked="0"/>
    </xf>
    <xf numFmtId="0" fontId="17" fillId="36" borderId="34" xfId="0" applyFont="1" applyFill="1" applyBorder="1" applyAlignment="1" applyProtection="1">
      <alignment horizontal="center" vertical="center"/>
      <protection locked="0"/>
    </xf>
    <xf numFmtId="0" fontId="17" fillId="36" borderId="33" xfId="0" applyFont="1" applyFill="1" applyBorder="1" applyAlignment="1">
      <alignment horizontal="center" vertical="center"/>
    </xf>
    <xf numFmtId="0" fontId="17" fillId="36" borderId="34" xfId="0" applyFont="1" applyFill="1" applyBorder="1" applyAlignment="1">
      <alignment horizontal="center" vertical="center"/>
    </xf>
    <xf numFmtId="0" fontId="17" fillId="36" borderId="31" xfId="0" applyFont="1" applyFill="1" applyBorder="1" applyAlignment="1">
      <alignment horizontal="center" vertical="center"/>
    </xf>
    <xf numFmtId="0" fontId="17" fillId="36" borderId="32" xfId="0" applyFont="1" applyFill="1" applyBorder="1" applyAlignment="1">
      <alignment horizontal="center" vertical="center"/>
    </xf>
    <xf numFmtId="0" fontId="17" fillId="36" borderId="36" xfId="47" applyFont="1" applyFill="1" applyBorder="1" applyAlignment="1" applyProtection="1">
      <alignment horizontal="center" vertical="center"/>
      <protection locked="0"/>
    </xf>
    <xf numFmtId="44" fontId="17" fillId="0" borderId="14" xfId="0" applyNumberFormat="1" applyFont="1" applyBorder="1" applyAlignment="1">
      <alignment horizontal="center" vertical="center"/>
    </xf>
    <xf numFmtId="44" fontId="17" fillId="0" borderId="3" xfId="0" applyNumberFormat="1" applyFont="1" applyBorder="1" applyAlignment="1">
      <alignment horizontal="center" vertical="center"/>
    </xf>
    <xf numFmtId="44" fontId="17" fillId="0" borderId="44" xfId="0" applyNumberFormat="1" applyFont="1" applyBorder="1" applyAlignment="1">
      <alignment horizontal="center" vertical="center"/>
    </xf>
    <xf numFmtId="44" fontId="17" fillId="0" borderId="5" xfId="1" applyFont="1" applyFill="1" applyBorder="1" applyAlignment="1" applyProtection="1">
      <alignment horizontal="center" vertical="center"/>
    </xf>
    <xf numFmtId="44" fontId="38" fillId="0" borderId="3" xfId="1" applyFont="1" applyFill="1" applyBorder="1" applyAlignment="1" applyProtection="1">
      <alignment horizontal="center" vertical="center"/>
    </xf>
    <xf numFmtId="44" fontId="17" fillId="0" borderId="3" xfId="1" applyFont="1" applyFill="1" applyBorder="1" applyAlignment="1" applyProtection="1">
      <alignment horizontal="center" vertical="center"/>
    </xf>
    <xf numFmtId="44" fontId="17" fillId="0" borderId="6" xfId="1" applyFont="1" applyFill="1" applyBorder="1" applyAlignment="1" applyProtection="1">
      <alignment horizontal="center" vertical="center"/>
    </xf>
    <xf numFmtId="1" fontId="37" fillId="34" borderId="16" xfId="0" applyNumberFormat="1" applyFont="1" applyFill="1" applyBorder="1" applyAlignment="1">
      <alignment horizontal="center"/>
    </xf>
    <xf numFmtId="1" fontId="37" fillId="34" borderId="29" xfId="0" applyNumberFormat="1" applyFont="1" applyFill="1" applyBorder="1"/>
    <xf numFmtId="0" fontId="0" fillId="34" borderId="29" xfId="0" applyFill="1" applyBorder="1"/>
    <xf numFmtId="0" fontId="18" fillId="34" borderId="16" xfId="0" applyFont="1" applyFill="1" applyBorder="1" applyAlignment="1">
      <alignment horizontal="center"/>
    </xf>
    <xf numFmtId="0" fontId="37" fillId="2" borderId="16" xfId="0" applyFont="1" applyFill="1" applyBorder="1" applyAlignment="1">
      <alignment horizontal="center"/>
    </xf>
    <xf numFmtId="0" fontId="37" fillId="2" borderId="29" xfId="0" applyFont="1" applyFill="1" applyBorder="1"/>
    <xf numFmtId="0" fontId="37" fillId="2" borderId="51" xfId="0" applyFont="1" applyFill="1" applyBorder="1" applyAlignment="1">
      <alignment horizontal="center"/>
    </xf>
    <xf numFmtId="0" fontId="37" fillId="34" borderId="16" xfId="0" applyFont="1" applyFill="1" applyBorder="1" applyAlignment="1">
      <alignment horizontal="center"/>
    </xf>
    <xf numFmtId="0" fontId="37" fillId="34" borderId="29" xfId="0" applyFont="1" applyFill="1" applyBorder="1"/>
    <xf numFmtId="0" fontId="17" fillId="0" borderId="31" xfId="0" applyFont="1" applyBorder="1" applyAlignment="1" applyProtection="1">
      <alignment vertical="center"/>
      <protection locked="0"/>
    </xf>
    <xf numFmtId="0" fontId="17" fillId="0" borderId="33" xfId="0" applyFont="1" applyBorder="1" applyAlignment="1" applyProtection="1">
      <alignment vertical="center"/>
      <protection locked="0"/>
    </xf>
    <xf numFmtId="0" fontId="38" fillId="0" borderId="35" xfId="0" applyFont="1" applyBorder="1" applyAlignment="1" applyProtection="1">
      <alignment vertical="center"/>
      <protection locked="0"/>
    </xf>
    <xf numFmtId="0" fontId="17" fillId="0" borderId="40" xfId="0" applyFont="1" applyBorder="1" applyAlignment="1" applyProtection="1">
      <alignment vertical="center"/>
      <protection locked="0"/>
    </xf>
    <xf numFmtId="0" fontId="17" fillId="0" borderId="39" xfId="0" applyFont="1" applyBorder="1" applyAlignment="1" applyProtection="1">
      <alignment vertical="center"/>
      <protection locked="0"/>
    </xf>
    <xf numFmtId="0" fontId="0" fillId="34" borderId="31" xfId="0" applyFill="1" applyBorder="1"/>
    <xf numFmtId="0" fontId="0" fillId="34" borderId="33" xfId="0" applyFill="1" applyBorder="1"/>
    <xf numFmtId="0" fontId="0" fillId="34" borderId="35" xfId="0" applyFill="1" applyBorder="1"/>
    <xf numFmtId="44" fontId="17" fillId="34" borderId="14" xfId="1" applyFont="1" applyFill="1" applyBorder="1" applyAlignment="1" applyProtection="1">
      <alignment horizontal="center" vertical="center"/>
      <protection locked="0"/>
    </xf>
    <xf numFmtId="44" fontId="17" fillId="34" borderId="56" xfId="1" applyFont="1" applyFill="1" applyBorder="1" applyAlignment="1" applyProtection="1">
      <alignment horizontal="center" vertical="center"/>
      <protection locked="0"/>
    </xf>
    <xf numFmtId="44" fontId="37" fillId="2" borderId="17" xfId="0" applyNumberFormat="1" applyFont="1" applyFill="1" applyBorder="1"/>
    <xf numFmtId="0" fontId="17" fillId="34" borderId="57" xfId="0" applyFont="1" applyFill="1" applyBorder="1" applyAlignment="1" applyProtection="1">
      <alignment horizontal="center" vertical="center"/>
      <protection locked="0"/>
    </xf>
    <xf numFmtId="0" fontId="17" fillId="34" borderId="56" xfId="0" applyFont="1" applyFill="1" applyBorder="1" applyAlignment="1" applyProtection="1">
      <alignment horizontal="center" vertical="center"/>
      <protection locked="0"/>
    </xf>
    <xf numFmtId="44" fontId="17" fillId="34" borderId="34" xfId="1" applyFont="1" applyFill="1" applyBorder="1" applyAlignment="1">
      <alignment horizontal="center"/>
    </xf>
    <xf numFmtId="44" fontId="17" fillId="34" borderId="11" xfId="1" applyFont="1" applyFill="1" applyBorder="1" applyAlignment="1">
      <alignment horizontal="center"/>
    </xf>
    <xf numFmtId="0" fontId="0" fillId="2" borderId="29" xfId="0" applyFill="1" applyBorder="1"/>
    <xf numFmtId="0" fontId="17" fillId="34" borderId="58" xfId="0" applyFont="1" applyFill="1" applyBorder="1" applyAlignment="1" applyProtection="1">
      <alignment horizontal="center" vertical="center"/>
      <protection locked="0"/>
    </xf>
    <xf numFmtId="44" fontId="17" fillId="34" borderId="58" xfId="1" applyFont="1" applyFill="1" applyBorder="1" applyAlignment="1" applyProtection="1">
      <alignment horizontal="center" vertical="center"/>
      <protection locked="0"/>
    </xf>
    <xf numFmtId="0" fontId="0" fillId="0" borderId="31" xfId="0" applyBorder="1"/>
    <xf numFmtId="0" fontId="0" fillId="0" borderId="33" xfId="0" applyBorder="1"/>
    <xf numFmtId="0" fontId="0" fillId="0" borderId="35" xfId="0" applyBorder="1"/>
    <xf numFmtId="0" fontId="0" fillId="34" borderId="15" xfId="0" applyFill="1" applyBorder="1"/>
    <xf numFmtId="44" fontId="17" fillId="34" borderId="56" xfId="1" applyFont="1" applyFill="1" applyBorder="1" applyAlignment="1" applyProtection="1">
      <alignment horizontal="center" vertical="center"/>
    </xf>
    <xf numFmtId="44" fontId="17" fillId="0" borderId="9" xfId="1" applyFont="1" applyFill="1" applyBorder="1" applyAlignment="1" applyProtection="1">
      <alignment horizontal="center" vertical="center"/>
    </xf>
    <xf numFmtId="44" fontId="17" fillId="0" borderId="3" xfId="1" applyFont="1" applyFill="1" applyBorder="1" applyAlignment="1" applyProtection="1">
      <alignment horizontal="center"/>
    </xf>
    <xf numFmtId="44" fontId="38" fillId="0" borderId="7" xfId="1" applyFont="1" applyFill="1" applyBorder="1" applyAlignment="1" applyProtection="1">
      <alignment horizontal="center"/>
    </xf>
    <xf numFmtId="44" fontId="17" fillId="0" borderId="32" xfId="1" applyFont="1" applyFill="1" applyBorder="1" applyAlignment="1" applyProtection="1">
      <alignment horizontal="center" vertical="center"/>
    </xf>
    <xf numFmtId="44" fontId="17" fillId="0" borderId="34" xfId="1" applyFont="1" applyFill="1" applyBorder="1" applyAlignment="1" applyProtection="1">
      <alignment horizontal="center" vertical="center"/>
    </xf>
    <xf numFmtId="44" fontId="17" fillId="0" borderId="36" xfId="1" applyFont="1" applyFill="1" applyBorder="1" applyAlignment="1" applyProtection="1">
      <alignment horizontal="center" vertical="center"/>
    </xf>
    <xf numFmtId="0" fontId="18" fillId="2" borderId="60" xfId="0" applyFont="1" applyFill="1" applyBorder="1" applyAlignment="1">
      <alignment horizontal="center" vertical="center"/>
    </xf>
    <xf numFmtId="0" fontId="18" fillId="2" borderId="61" xfId="0" applyFont="1" applyFill="1" applyBorder="1" applyAlignment="1">
      <alignment horizontal="center" vertical="center"/>
    </xf>
    <xf numFmtId="0" fontId="17" fillId="36" borderId="33" xfId="47" applyFont="1" applyFill="1" applyBorder="1" applyAlignment="1" applyProtection="1">
      <alignment vertical="center"/>
      <protection locked="0"/>
    </xf>
    <xf numFmtId="0" fontId="17" fillId="36" borderId="35" xfId="47" applyFont="1" applyFill="1" applyBorder="1" applyAlignment="1" applyProtection="1">
      <alignment vertical="center"/>
      <protection locked="0"/>
    </xf>
    <xf numFmtId="0" fontId="37" fillId="37" borderId="29" xfId="0" applyFont="1" applyFill="1" applyBorder="1"/>
    <xf numFmtId="0" fontId="37" fillId="37" borderId="16" xfId="0" applyFont="1" applyFill="1" applyBorder="1" applyAlignment="1">
      <alignment horizontal="center"/>
    </xf>
    <xf numFmtId="0" fontId="17" fillId="36" borderId="31" xfId="0" applyFont="1" applyFill="1" applyBorder="1" applyAlignment="1">
      <alignment vertical="center"/>
    </xf>
    <xf numFmtId="0" fontId="37" fillId="37" borderId="29" xfId="0" applyFont="1" applyFill="1" applyBorder="1" applyAlignment="1">
      <alignment horizontal="center"/>
    </xf>
    <xf numFmtId="0" fontId="38" fillId="0" borderId="0" xfId="0" applyFont="1" applyAlignment="1">
      <alignment horizontal="center"/>
    </xf>
    <xf numFmtId="0" fontId="37" fillId="35" borderId="29" xfId="0" applyFont="1" applyFill="1" applyBorder="1" applyAlignment="1">
      <alignment horizontal="center"/>
    </xf>
    <xf numFmtId="0" fontId="38" fillId="0" borderId="33" xfId="0" applyFont="1" applyBorder="1"/>
    <xf numFmtId="0" fontId="38" fillId="0" borderId="34" xfId="0" applyFont="1" applyBorder="1"/>
    <xf numFmtId="0" fontId="37" fillId="36" borderId="29" xfId="0" applyFont="1" applyFill="1" applyBorder="1"/>
    <xf numFmtId="0" fontId="37" fillId="36" borderId="16" xfId="0" applyFont="1" applyFill="1" applyBorder="1" applyAlignment="1">
      <alignment horizontal="center"/>
    </xf>
    <xf numFmtId="1" fontId="38" fillId="0" borderId="33" xfId="0" applyNumberFormat="1" applyFont="1" applyBorder="1"/>
    <xf numFmtId="1" fontId="37" fillId="37" borderId="29" xfId="0" applyNumberFormat="1" applyFont="1" applyFill="1" applyBorder="1"/>
    <xf numFmtId="1" fontId="38" fillId="0" borderId="34" xfId="0" applyNumberFormat="1" applyFont="1" applyBorder="1" applyAlignment="1">
      <alignment horizontal="center"/>
    </xf>
    <xf numFmtId="1" fontId="37" fillId="36" borderId="29" xfId="0" applyNumberFormat="1" applyFont="1" applyFill="1" applyBorder="1" applyAlignment="1">
      <alignment horizontal="center"/>
    </xf>
    <xf numFmtId="1" fontId="37" fillId="36" borderId="16" xfId="0" applyNumberFormat="1" applyFont="1" applyFill="1" applyBorder="1" applyAlignment="1">
      <alignment horizontal="center"/>
    </xf>
    <xf numFmtId="1" fontId="37" fillId="37" borderId="29" xfId="0" applyNumberFormat="1" applyFont="1" applyFill="1" applyBorder="1" applyAlignment="1">
      <alignment horizontal="center"/>
    </xf>
    <xf numFmtId="1" fontId="38" fillId="0" borderId="35" xfId="0" applyNumberFormat="1" applyFont="1" applyBorder="1"/>
    <xf numFmtId="0" fontId="38" fillId="0" borderId="36" xfId="0" applyFont="1" applyBorder="1"/>
    <xf numFmtId="0" fontId="37" fillId="36" borderId="16" xfId="0" applyFont="1" applyFill="1" applyBorder="1"/>
    <xf numFmtId="0" fontId="17" fillId="36" borderId="33" xfId="0" applyFont="1" applyFill="1" applyBorder="1" applyAlignment="1">
      <alignment vertical="center"/>
    </xf>
    <xf numFmtId="0" fontId="17" fillId="36" borderId="34" xfId="0" applyFont="1" applyFill="1" applyBorder="1" applyAlignment="1">
      <alignment vertical="center"/>
    </xf>
    <xf numFmtId="0" fontId="17" fillId="36" borderId="37" xfId="0" applyFont="1" applyFill="1" applyBorder="1" applyAlignment="1">
      <alignment horizontal="center" vertical="center"/>
    </xf>
    <xf numFmtId="0" fontId="17" fillId="36" borderId="35" xfId="0" applyFont="1" applyFill="1" applyBorder="1" applyAlignment="1">
      <alignment vertical="center"/>
    </xf>
    <xf numFmtId="44" fontId="37" fillId="37" borderId="30" xfId="1" applyFont="1" applyFill="1" applyBorder="1"/>
    <xf numFmtId="44" fontId="17" fillId="36" borderId="56" xfId="1" applyFont="1" applyFill="1" applyBorder="1" applyAlignment="1" applyProtection="1">
      <alignment horizontal="center" vertical="center"/>
    </xf>
    <xf numFmtId="0" fontId="18" fillId="37" borderId="62" xfId="2" applyFont="1" applyFill="1" applyBorder="1" applyAlignment="1" applyProtection="1">
      <alignment vertical="center"/>
    </xf>
    <xf numFmtId="164" fontId="18" fillId="37" borderId="60" xfId="0" applyNumberFormat="1" applyFont="1" applyFill="1" applyBorder="1" applyAlignment="1">
      <alignment horizontal="center" vertical="center"/>
    </xf>
    <xf numFmtId="164" fontId="18" fillId="37" borderId="61" xfId="0" applyNumberFormat="1" applyFont="1" applyFill="1" applyBorder="1" applyAlignment="1">
      <alignment horizontal="center" vertical="center"/>
    </xf>
    <xf numFmtId="1" fontId="38" fillId="0" borderId="31" xfId="0" applyNumberFormat="1" applyFont="1" applyBorder="1"/>
    <xf numFmtId="1" fontId="38" fillId="0" borderId="31" xfId="0" applyNumberFormat="1" applyFont="1" applyBorder="1" applyAlignment="1">
      <alignment horizontal="center"/>
    </xf>
    <xf numFmtId="44" fontId="17" fillId="36" borderId="57" xfId="1" applyFont="1" applyFill="1" applyBorder="1" applyAlignment="1" applyProtection="1">
      <alignment horizontal="center" vertical="center"/>
    </xf>
    <xf numFmtId="0" fontId="17" fillId="36" borderId="35" xfId="0" applyFont="1" applyFill="1" applyBorder="1" applyAlignment="1" applyProtection="1">
      <alignment horizontal="center" vertical="center"/>
      <protection locked="0"/>
    </xf>
    <xf numFmtId="44" fontId="17" fillId="36" borderId="44" xfId="1" applyFont="1" applyFill="1" applyBorder="1" applyAlignment="1" applyProtection="1">
      <alignment horizontal="center" vertical="center"/>
      <protection locked="0"/>
    </xf>
    <xf numFmtId="1" fontId="38" fillId="0" borderId="36" xfId="0" applyNumberFormat="1" applyFont="1" applyBorder="1" applyAlignment="1">
      <alignment horizontal="center"/>
    </xf>
    <xf numFmtId="44" fontId="17" fillId="36" borderId="58" xfId="1" applyFont="1" applyFill="1" applyBorder="1" applyAlignment="1" applyProtection="1">
      <alignment horizontal="center" vertical="center"/>
    </xf>
    <xf numFmtId="0" fontId="0" fillId="0" borderId="37" xfId="0" applyBorder="1"/>
    <xf numFmtId="0" fontId="0" fillId="0" borderId="33" xfId="0" applyBorder="1" applyAlignment="1">
      <alignment horizontal="center"/>
    </xf>
    <xf numFmtId="0" fontId="0" fillId="0" borderId="35" xfId="0" applyBorder="1" applyAlignment="1">
      <alignment horizontal="center"/>
    </xf>
    <xf numFmtId="0" fontId="0" fillId="36" borderId="35" xfId="0" applyFill="1" applyBorder="1" applyAlignment="1">
      <alignment horizontal="center"/>
    </xf>
    <xf numFmtId="0" fontId="0" fillId="0" borderId="37" xfId="0" applyBorder="1" applyAlignment="1">
      <alignment horizontal="center"/>
    </xf>
    <xf numFmtId="1" fontId="38" fillId="0" borderId="38" xfId="0" applyNumberFormat="1" applyFont="1" applyBorder="1" applyAlignment="1">
      <alignment horizontal="center"/>
    </xf>
    <xf numFmtId="0" fontId="0" fillId="36" borderId="29" xfId="0" applyFill="1" applyBorder="1" applyAlignment="1">
      <alignment horizontal="center"/>
    </xf>
    <xf numFmtId="0" fontId="0" fillId="36" borderId="29" xfId="0" applyFill="1" applyBorder="1"/>
    <xf numFmtId="0" fontId="0" fillId="36" borderId="33" xfId="0" applyFill="1" applyBorder="1" applyAlignment="1">
      <alignment horizontal="center"/>
    </xf>
    <xf numFmtId="0" fontId="0" fillId="37" borderId="29" xfId="0" applyFill="1" applyBorder="1" applyAlignment="1">
      <alignment horizontal="center"/>
    </xf>
    <xf numFmtId="0" fontId="17" fillId="36" borderId="36" xfId="0" applyFont="1" applyFill="1" applyBorder="1" applyAlignment="1" applyProtection="1">
      <alignment horizontal="center" vertical="center"/>
      <protection locked="0"/>
    </xf>
    <xf numFmtId="0" fontId="0" fillId="36" borderId="31" xfId="0" applyFill="1" applyBorder="1" applyAlignment="1">
      <alignment horizontal="center"/>
    </xf>
    <xf numFmtId="0" fontId="0" fillId="37" borderId="29" xfId="0" applyFill="1" applyBorder="1"/>
    <xf numFmtId="0" fontId="0" fillId="36" borderId="33" xfId="0" applyFill="1" applyBorder="1"/>
    <xf numFmtId="0" fontId="0" fillId="36" borderId="35" xfId="0" applyFill="1" applyBorder="1"/>
    <xf numFmtId="0" fontId="0" fillId="34" borderId="29" xfId="0" applyFill="1" applyBorder="1" applyAlignment="1">
      <alignment horizontal="center"/>
    </xf>
    <xf numFmtId="0" fontId="0" fillId="2" borderId="29" xfId="0" applyFill="1" applyBorder="1" applyAlignment="1">
      <alignment horizontal="center"/>
    </xf>
    <xf numFmtId="44" fontId="38" fillId="0" borderId="14" xfId="1" applyFont="1" applyBorder="1"/>
    <xf numFmtId="44" fontId="38" fillId="0" borderId="3" xfId="1" applyFont="1" applyBorder="1"/>
    <xf numFmtId="44" fontId="38" fillId="0" borderId="44" xfId="1" applyFont="1" applyBorder="1"/>
    <xf numFmtId="44" fontId="38" fillId="0" borderId="32" xfId="1" applyFont="1" applyBorder="1" applyAlignment="1">
      <alignment horizontal="center"/>
    </xf>
    <xf numFmtId="44" fontId="38" fillId="0" borderId="34" xfId="1" applyFont="1" applyBorder="1" applyAlignment="1">
      <alignment horizontal="center"/>
    </xf>
    <xf numFmtId="0" fontId="17" fillId="0" borderId="5" xfId="0" applyFont="1" applyBorder="1" applyAlignment="1">
      <alignment horizontal="right" vertical="center"/>
    </xf>
    <xf numFmtId="0" fontId="17" fillId="0" borderId="6" xfId="0" applyFont="1" applyBorder="1" applyAlignment="1">
      <alignment horizontal="right" vertical="center"/>
    </xf>
    <xf numFmtId="0" fontId="17" fillId="0" borderId="7" xfId="0" applyFont="1" applyBorder="1" applyAlignment="1">
      <alignment horizontal="right" vertical="center"/>
    </xf>
    <xf numFmtId="0" fontId="17" fillId="0" borderId="3" xfId="0" applyFont="1" applyBorder="1" applyAlignment="1">
      <alignment horizontal="right" vertical="center"/>
    </xf>
    <xf numFmtId="0" fontId="38" fillId="0" borderId="3" xfId="0" applyFont="1" applyBorder="1" applyAlignment="1">
      <alignment horizontal="right" vertical="center"/>
    </xf>
    <xf numFmtId="0" fontId="37" fillId="34" borderId="28" xfId="0" applyFont="1" applyFill="1" applyBorder="1" applyAlignment="1">
      <alignment horizontal="right"/>
    </xf>
    <xf numFmtId="0" fontId="17" fillId="34" borderId="14" xfId="0" applyFont="1" applyFill="1" applyBorder="1" applyAlignment="1">
      <alignment horizontal="right"/>
    </xf>
    <xf numFmtId="0" fontId="17" fillId="34" borderId="5" xfId="0" applyFont="1" applyFill="1" applyBorder="1" applyAlignment="1">
      <alignment horizontal="right" vertical="center"/>
    </xf>
    <xf numFmtId="0" fontId="17" fillId="34" borderId="3" xfId="0" applyFont="1" applyFill="1" applyBorder="1" applyAlignment="1">
      <alignment horizontal="right"/>
    </xf>
    <xf numFmtId="0" fontId="17" fillId="34" borderId="6" xfId="0" applyFont="1" applyFill="1" applyBorder="1" applyAlignment="1">
      <alignment horizontal="right" vertical="center"/>
    </xf>
    <xf numFmtId="0" fontId="17" fillId="34" borderId="3" xfId="0" applyFont="1" applyFill="1" applyBorder="1" applyAlignment="1">
      <alignment horizontal="right" vertical="center"/>
    </xf>
    <xf numFmtId="0" fontId="17" fillId="34" borderId="44" xfId="0" applyFont="1" applyFill="1" applyBorder="1" applyAlignment="1">
      <alignment horizontal="right"/>
    </xf>
    <xf numFmtId="0" fontId="37" fillId="2" borderId="28" xfId="0" applyFont="1" applyFill="1" applyBorder="1" applyAlignment="1">
      <alignment horizontal="right"/>
    </xf>
    <xf numFmtId="0" fontId="17" fillId="0" borderId="14" xfId="0" applyFont="1" applyBorder="1" applyAlignment="1">
      <alignment horizontal="right" vertical="center"/>
    </xf>
    <xf numFmtId="0" fontId="17" fillId="0" borderId="44" xfId="0" applyFont="1" applyBorder="1" applyAlignment="1">
      <alignment horizontal="right" vertical="center"/>
    </xf>
    <xf numFmtId="0" fontId="17" fillId="0" borderId="32" xfId="0" applyFont="1" applyBorder="1" applyAlignment="1">
      <alignment horizontal="right" vertical="center"/>
    </xf>
    <xf numFmtId="0" fontId="17" fillId="0" borderId="34" xfId="0" applyFont="1" applyBorder="1" applyAlignment="1">
      <alignment horizontal="right" vertical="center"/>
    </xf>
    <xf numFmtId="1" fontId="17" fillId="0" borderId="36" xfId="0" applyNumberFormat="1" applyFont="1" applyBorder="1" applyAlignment="1">
      <alignment horizontal="right" vertical="center"/>
    </xf>
    <xf numFmtId="0" fontId="37" fillId="34" borderId="16" xfId="0" applyFont="1" applyFill="1" applyBorder="1" applyAlignment="1">
      <alignment horizontal="right"/>
    </xf>
    <xf numFmtId="0" fontId="17" fillId="34" borderId="53" xfId="0" applyFont="1" applyFill="1" applyBorder="1" applyAlignment="1" applyProtection="1">
      <alignment horizontal="right" vertical="center"/>
      <protection locked="0"/>
    </xf>
    <xf numFmtId="0" fontId="17" fillId="34" borderId="54" xfId="0" applyFont="1" applyFill="1" applyBorder="1" applyAlignment="1" applyProtection="1">
      <alignment horizontal="right" vertical="center"/>
      <protection locked="0"/>
    </xf>
    <xf numFmtId="0" fontId="17" fillId="34" borderId="55" xfId="0" applyFont="1" applyFill="1" applyBorder="1" applyAlignment="1" applyProtection="1">
      <alignment horizontal="right" vertical="center"/>
      <protection locked="0"/>
    </xf>
    <xf numFmtId="0" fontId="37" fillId="2" borderId="16" xfId="0" applyFont="1" applyFill="1" applyBorder="1" applyAlignment="1">
      <alignment horizontal="right"/>
    </xf>
    <xf numFmtId="0" fontId="17" fillId="0" borderId="36" xfId="0" applyFont="1" applyBorder="1" applyAlignment="1">
      <alignment horizontal="right" vertical="center"/>
    </xf>
    <xf numFmtId="0" fontId="0" fillId="34" borderId="31" xfId="0" applyFill="1" applyBorder="1" applyAlignment="1">
      <alignment horizontal="right"/>
    </xf>
    <xf numFmtId="0" fontId="17" fillId="34" borderId="57" xfId="0" applyFont="1" applyFill="1" applyBorder="1" applyAlignment="1">
      <alignment horizontal="right" vertical="center"/>
    </xf>
    <xf numFmtId="0" fontId="0" fillId="34" borderId="33" xfId="0" applyFill="1" applyBorder="1" applyAlignment="1">
      <alignment horizontal="right"/>
    </xf>
    <xf numFmtId="0" fontId="17" fillId="34" borderId="56" xfId="0" applyFont="1" applyFill="1" applyBorder="1" applyAlignment="1">
      <alignment horizontal="right" vertical="center"/>
    </xf>
    <xf numFmtId="0" fontId="0" fillId="34" borderId="37" xfId="0" applyFill="1" applyBorder="1" applyAlignment="1">
      <alignment horizontal="right"/>
    </xf>
    <xf numFmtId="0" fontId="17" fillId="34" borderId="59" xfId="0" applyFont="1" applyFill="1" applyBorder="1" applyAlignment="1">
      <alignment horizontal="right" vertical="center"/>
    </xf>
    <xf numFmtId="0" fontId="0" fillId="34" borderId="29" xfId="0" applyFill="1" applyBorder="1" applyAlignment="1">
      <alignment horizontal="right"/>
    </xf>
    <xf numFmtId="0" fontId="37" fillId="34" borderId="17" xfId="0" applyFont="1" applyFill="1" applyBorder="1" applyAlignment="1">
      <alignment horizontal="right"/>
    </xf>
    <xf numFmtId="0" fontId="38" fillId="0" borderId="32" xfId="0" applyFont="1" applyBorder="1" applyAlignment="1">
      <alignment horizontal="right"/>
    </xf>
    <xf numFmtId="0" fontId="38" fillId="0" borderId="34" xfId="0" applyFont="1" applyBorder="1" applyAlignment="1">
      <alignment horizontal="right"/>
    </xf>
    <xf numFmtId="1" fontId="37" fillId="36" borderId="16" xfId="0" applyNumberFormat="1" applyFont="1" applyFill="1" applyBorder="1" applyAlignment="1">
      <alignment horizontal="right"/>
    </xf>
    <xf numFmtId="0" fontId="38" fillId="0" borderId="0" xfId="0" applyFont="1" applyAlignment="1">
      <alignment horizontal="right"/>
    </xf>
    <xf numFmtId="1" fontId="37" fillId="37" borderId="16" xfId="0" applyNumberFormat="1" applyFont="1" applyFill="1" applyBorder="1" applyAlignment="1">
      <alignment horizontal="right"/>
    </xf>
    <xf numFmtId="0" fontId="17" fillId="36" borderId="34" xfId="47" applyFont="1" applyFill="1" applyBorder="1" applyAlignment="1" applyProtection="1">
      <alignment horizontal="right" vertical="center"/>
      <protection locked="0"/>
    </xf>
    <xf numFmtId="0" fontId="17" fillId="36" borderId="36" xfId="47" applyFont="1" applyFill="1" applyBorder="1" applyAlignment="1" applyProtection="1">
      <alignment horizontal="right" vertical="center"/>
      <protection locked="0"/>
    </xf>
    <xf numFmtId="0" fontId="37" fillId="37" borderId="16" xfId="0" applyFont="1" applyFill="1" applyBorder="1" applyAlignment="1">
      <alignment horizontal="right"/>
    </xf>
    <xf numFmtId="0" fontId="17" fillId="36" borderId="53" xfId="0" applyFont="1" applyFill="1" applyBorder="1" applyAlignment="1">
      <alignment horizontal="right" vertical="center"/>
    </xf>
    <xf numFmtId="0" fontId="17" fillId="36" borderId="54" xfId="0" applyFont="1" applyFill="1" applyBorder="1" applyAlignment="1" applyProtection="1">
      <alignment horizontal="right" vertical="center"/>
      <protection locked="0"/>
    </xf>
    <xf numFmtId="0" fontId="17" fillId="36" borderId="55" xfId="0" applyFont="1" applyFill="1" applyBorder="1" applyAlignment="1" applyProtection="1">
      <alignment horizontal="right" vertical="center"/>
      <protection locked="0"/>
    </xf>
    <xf numFmtId="0" fontId="37" fillId="35" borderId="16" xfId="0" applyFont="1" applyFill="1" applyBorder="1" applyAlignment="1">
      <alignment horizontal="right"/>
    </xf>
    <xf numFmtId="0" fontId="37" fillId="36" borderId="16" xfId="0" applyFont="1" applyFill="1" applyBorder="1" applyAlignment="1">
      <alignment horizontal="right"/>
    </xf>
    <xf numFmtId="1" fontId="38" fillId="0" borderId="32" xfId="0" applyNumberFormat="1" applyFont="1" applyBorder="1" applyAlignment="1">
      <alignment horizontal="right"/>
    </xf>
    <xf numFmtId="1" fontId="38" fillId="0" borderId="34" xfId="0" applyNumberFormat="1" applyFont="1" applyBorder="1" applyAlignment="1">
      <alignment horizontal="right"/>
    </xf>
    <xf numFmtId="1" fontId="38" fillId="0" borderId="36" xfId="0" applyNumberFormat="1" applyFont="1" applyBorder="1" applyAlignment="1">
      <alignment horizontal="right"/>
    </xf>
    <xf numFmtId="0" fontId="17" fillId="36" borderId="34" xfId="0" applyFont="1" applyFill="1" applyBorder="1" applyAlignment="1">
      <alignment horizontal="right" vertical="center"/>
    </xf>
    <xf numFmtId="44" fontId="37" fillId="37" borderId="17" xfId="1" applyFont="1" applyFill="1" applyBorder="1"/>
    <xf numFmtId="0" fontId="17" fillId="36" borderId="32" xfId="0" applyFont="1" applyFill="1" applyBorder="1" applyAlignment="1">
      <alignment horizontal="right" vertical="center"/>
    </xf>
    <xf numFmtId="0" fontId="17" fillId="36" borderId="36" xfId="0" applyFont="1" applyFill="1" applyBorder="1" applyAlignment="1">
      <alignment horizontal="right" vertical="center"/>
    </xf>
    <xf numFmtId="0" fontId="17" fillId="34" borderId="32" xfId="0" applyFont="1" applyFill="1" applyBorder="1" applyAlignment="1">
      <alignment horizontal="right" vertical="center"/>
    </xf>
    <xf numFmtId="0" fontId="17" fillId="34" borderId="34" xfId="0" applyFont="1" applyFill="1" applyBorder="1" applyAlignment="1">
      <alignment horizontal="right" vertical="center"/>
    </xf>
    <xf numFmtId="0" fontId="17" fillId="34" borderId="36" xfId="0" applyFont="1" applyFill="1" applyBorder="1" applyAlignment="1">
      <alignment horizontal="right" vertical="center"/>
    </xf>
    <xf numFmtId="44" fontId="17" fillId="36" borderId="56" xfId="1" applyFont="1" applyFill="1" applyBorder="1" applyAlignment="1" applyProtection="1">
      <alignment horizontal="right" vertical="center"/>
    </xf>
    <xf numFmtId="44" fontId="17" fillId="36" borderId="58" xfId="1" applyFont="1" applyFill="1" applyBorder="1" applyAlignment="1" applyProtection="1">
      <alignment horizontal="right" vertical="center"/>
    </xf>
    <xf numFmtId="1" fontId="38" fillId="0" borderId="34" xfId="0" applyNumberFormat="1" applyFont="1" applyBorder="1"/>
    <xf numFmtId="1" fontId="38" fillId="0" borderId="36" xfId="0" applyNumberFormat="1" applyFont="1" applyBorder="1"/>
    <xf numFmtId="1" fontId="17" fillId="36" borderId="32" xfId="0" applyNumberFormat="1" applyFont="1" applyFill="1" applyBorder="1" applyAlignment="1">
      <alignment horizontal="right" vertical="center"/>
    </xf>
    <xf numFmtId="1" fontId="17" fillId="36" borderId="34" xfId="0" applyNumberFormat="1" applyFont="1" applyFill="1" applyBorder="1" applyAlignment="1">
      <alignment horizontal="right" vertical="center"/>
    </xf>
    <xf numFmtId="1" fontId="17" fillId="36" borderId="36" xfId="0" applyNumberFormat="1" applyFont="1" applyFill="1" applyBorder="1" applyAlignment="1">
      <alignment horizontal="right" vertical="center"/>
    </xf>
    <xf numFmtId="0" fontId="17" fillId="36" borderId="53" xfId="0" applyFont="1" applyFill="1" applyBorder="1" applyAlignment="1">
      <alignment vertical="center"/>
    </xf>
    <xf numFmtId="0" fontId="17" fillId="36" borderId="54" xfId="0" applyFont="1" applyFill="1" applyBorder="1" applyAlignment="1">
      <alignment vertical="center"/>
    </xf>
    <xf numFmtId="0" fontId="17" fillId="36" borderId="55" xfId="0" applyFont="1" applyFill="1" applyBorder="1" applyAlignment="1">
      <alignment vertical="center"/>
    </xf>
    <xf numFmtId="44" fontId="17" fillId="0" borderId="14" xfId="1" applyFont="1" applyFill="1" applyBorder="1" applyAlignment="1" applyProtection="1">
      <alignment horizontal="right" vertical="center"/>
    </xf>
    <xf numFmtId="44" fontId="17" fillId="0" borderId="3" xfId="1" applyFont="1" applyFill="1" applyBorder="1" applyAlignment="1" applyProtection="1">
      <alignment horizontal="right" vertical="center"/>
    </xf>
    <xf numFmtId="44" fontId="17" fillId="0" borderId="44" xfId="1" applyFont="1" applyFill="1" applyBorder="1" applyAlignment="1" applyProtection="1">
      <alignment horizontal="right" vertical="center"/>
    </xf>
    <xf numFmtId="44" fontId="17" fillId="34" borderId="14" xfId="1" applyFont="1" applyFill="1" applyBorder="1" applyAlignment="1">
      <alignment horizontal="right"/>
    </xf>
    <xf numFmtId="44" fontId="17" fillId="34" borderId="3" xfId="1" applyFont="1" applyFill="1" applyBorder="1" applyAlignment="1">
      <alignment horizontal="right"/>
    </xf>
    <xf numFmtId="44" fontId="17" fillId="34" borderId="44" xfId="1" applyFont="1" applyFill="1" applyBorder="1" applyAlignment="1">
      <alignment horizontal="right"/>
    </xf>
    <xf numFmtId="44" fontId="17" fillId="0" borderId="32" xfId="1" applyFont="1" applyFill="1" applyBorder="1" applyAlignment="1" applyProtection="1">
      <alignment horizontal="right" vertical="center"/>
    </xf>
    <xf numFmtId="44" fontId="17" fillId="0" borderId="34" xfId="1" applyFont="1" applyFill="1" applyBorder="1" applyAlignment="1" applyProtection="1">
      <alignment horizontal="right" vertical="center"/>
    </xf>
    <xf numFmtId="44" fontId="17" fillId="0" borderId="36" xfId="1" applyFont="1" applyFill="1" applyBorder="1" applyAlignment="1" applyProtection="1">
      <alignment horizontal="right" vertical="center"/>
    </xf>
    <xf numFmtId="44" fontId="17" fillId="34" borderId="57" xfId="1" applyFont="1" applyFill="1" applyBorder="1" applyAlignment="1" applyProtection="1">
      <alignment horizontal="right" vertical="center"/>
    </xf>
    <xf numFmtId="44" fontId="17" fillId="34" borderId="56" xfId="1" applyFont="1" applyFill="1" applyBorder="1" applyAlignment="1" applyProtection="1">
      <alignment horizontal="right" vertical="center"/>
    </xf>
    <xf numFmtId="44" fontId="17" fillId="34" borderId="58" xfId="1" applyFont="1" applyFill="1" applyBorder="1" applyAlignment="1" applyProtection="1">
      <alignment horizontal="right" vertical="center"/>
    </xf>
    <xf numFmtId="44" fontId="17" fillId="36" borderId="57" xfId="1" applyFont="1" applyFill="1" applyBorder="1" applyAlignment="1" applyProtection="1">
      <alignment horizontal="right" vertical="center"/>
    </xf>
    <xf numFmtId="44" fontId="17" fillId="34" borderId="42" xfId="1" applyFont="1" applyFill="1" applyBorder="1" applyAlignment="1">
      <alignment horizontal="right"/>
    </xf>
    <xf numFmtId="44" fontId="17" fillId="34" borderId="43" xfId="1" applyFont="1" applyFill="1" applyBorder="1" applyAlignment="1">
      <alignment horizontal="right"/>
    </xf>
    <xf numFmtId="44" fontId="17" fillId="34" borderId="45" xfId="1" applyFont="1" applyFill="1" applyBorder="1" applyAlignment="1">
      <alignment horizontal="right"/>
    </xf>
    <xf numFmtId="44" fontId="37" fillId="2" borderId="30" xfId="1" applyFont="1" applyFill="1" applyBorder="1"/>
    <xf numFmtId="0" fontId="18" fillId="2" borderId="29" xfId="0" applyFont="1" applyFill="1" applyBorder="1"/>
    <xf numFmtId="0" fontId="17" fillId="36" borderId="38" xfId="47" applyFont="1" applyFill="1" applyBorder="1" applyAlignment="1" applyProtection="1">
      <alignment horizontal="center" vertical="center"/>
      <protection locked="0"/>
    </xf>
    <xf numFmtId="0" fontId="17" fillId="36" borderId="11" xfId="47" applyFont="1" applyFill="1" applyBorder="1" applyAlignment="1" applyProtection="1">
      <alignment horizontal="center" vertical="center"/>
      <protection locked="0"/>
    </xf>
    <xf numFmtId="0" fontId="17" fillId="36" borderId="63" xfId="47" applyFont="1" applyFill="1" applyBorder="1" applyAlignment="1" applyProtection="1">
      <alignment horizontal="center" vertical="center"/>
      <protection locked="0"/>
    </xf>
    <xf numFmtId="0" fontId="17" fillId="36" borderId="9" xfId="0" applyFont="1" applyFill="1" applyBorder="1" applyAlignment="1" applyProtection="1">
      <alignment horizontal="center" vertical="center"/>
      <protection locked="0"/>
    </xf>
    <xf numFmtId="44" fontId="17" fillId="36" borderId="42" xfId="1" applyFont="1" applyFill="1" applyBorder="1" applyAlignment="1" applyProtection="1">
      <alignment horizontal="right" vertical="center"/>
    </xf>
    <xf numFmtId="44" fontId="17" fillId="36" borderId="43" xfId="1" applyFont="1" applyFill="1" applyBorder="1" applyAlignment="1" applyProtection="1">
      <alignment horizontal="right" vertical="center"/>
    </xf>
    <xf numFmtId="44" fontId="17" fillId="36" borderId="45" xfId="1" applyFont="1" applyFill="1" applyBorder="1" applyAlignment="1" applyProtection="1">
      <alignment horizontal="right" vertical="center"/>
    </xf>
    <xf numFmtId="44" fontId="38" fillId="0" borderId="32" xfId="1" applyFont="1" applyBorder="1" applyAlignment="1">
      <alignment horizontal="right"/>
    </xf>
    <xf numFmtId="44" fontId="38" fillId="0" borderId="34" xfId="1" applyFont="1" applyBorder="1" applyAlignment="1">
      <alignment horizontal="right"/>
    </xf>
    <xf numFmtId="44" fontId="38" fillId="0" borderId="36" xfId="1" applyFont="1" applyBorder="1" applyAlignment="1">
      <alignment horizontal="right"/>
    </xf>
    <xf numFmtId="44" fontId="17" fillId="34" borderId="32" xfId="1" applyFont="1" applyFill="1" applyBorder="1" applyAlignment="1" applyProtection="1">
      <alignment horizontal="right" vertical="center"/>
    </xf>
    <xf numFmtId="44" fontId="17" fillId="34" borderId="34" xfId="1" applyFont="1" applyFill="1" applyBorder="1" applyAlignment="1" applyProtection="1">
      <alignment horizontal="right" vertical="center"/>
    </xf>
    <xf numFmtId="44" fontId="17" fillId="34" borderId="36" xfId="1" applyFont="1" applyFill="1" applyBorder="1" applyAlignment="1" applyProtection="1">
      <alignment horizontal="right" vertical="center"/>
    </xf>
    <xf numFmtId="0" fontId="0" fillId="2" borderId="29" xfId="0" applyFill="1" applyBorder="1" applyAlignment="1">
      <alignment horizontal="right"/>
    </xf>
    <xf numFmtId="44" fontId="17" fillId="36" borderId="34" xfId="1" applyFont="1" applyFill="1" applyBorder="1" applyAlignment="1" applyProtection="1">
      <alignment horizontal="right" vertical="center"/>
    </xf>
    <xf numFmtId="44" fontId="17" fillId="36" borderId="32" xfId="1" applyFont="1" applyFill="1" applyBorder="1" applyAlignment="1" applyProtection="1">
      <alignment horizontal="right" vertical="center"/>
    </xf>
    <xf numFmtId="44" fontId="17" fillId="36" borderId="36" xfId="1" applyFont="1" applyFill="1" applyBorder="1" applyAlignment="1" applyProtection="1">
      <alignment horizontal="right" vertical="center"/>
    </xf>
    <xf numFmtId="44" fontId="17" fillId="36" borderId="14" xfId="1" applyFont="1" applyFill="1" applyBorder="1" applyAlignment="1">
      <alignment horizontal="center" vertical="center"/>
    </xf>
    <xf numFmtId="164" fontId="18" fillId="0" borderId="64" xfId="0" applyNumberFormat="1" applyFont="1" applyBorder="1" applyAlignment="1">
      <alignment horizontal="left" vertical="center"/>
    </xf>
    <xf numFmtId="44" fontId="17" fillId="34" borderId="14" xfId="0" applyNumberFormat="1" applyFont="1" applyFill="1" applyBorder="1" applyAlignment="1">
      <alignment horizontal="right"/>
    </xf>
    <xf numFmtId="44" fontId="17" fillId="34" borderId="3" xfId="0" applyNumberFormat="1" applyFont="1" applyFill="1" applyBorder="1" applyAlignment="1">
      <alignment horizontal="right"/>
    </xf>
    <xf numFmtId="44" fontId="17" fillId="34" borderId="44" xfId="0" applyNumberFormat="1" applyFont="1" applyFill="1" applyBorder="1" applyAlignment="1">
      <alignment horizontal="right"/>
    </xf>
    <xf numFmtId="44" fontId="16" fillId="0" borderId="0" xfId="0" applyNumberFormat="1" applyFont="1"/>
    <xf numFmtId="44" fontId="17" fillId="34" borderId="32" xfId="0" applyNumberFormat="1" applyFont="1" applyFill="1" applyBorder="1" applyAlignment="1">
      <alignment horizontal="right" vertical="center"/>
    </xf>
    <xf numFmtId="44" fontId="17" fillId="34" borderId="34" xfId="0" applyNumberFormat="1" applyFont="1" applyFill="1" applyBorder="1" applyAlignment="1">
      <alignment horizontal="right" vertical="center"/>
    </xf>
    <xf numFmtId="44" fontId="17" fillId="34" borderId="36" xfId="0" applyNumberFormat="1" applyFont="1" applyFill="1" applyBorder="1" applyAlignment="1">
      <alignment horizontal="right" vertical="center"/>
    </xf>
    <xf numFmtId="42" fontId="17" fillId="36" borderId="32" xfId="0" applyNumberFormat="1" applyFont="1" applyFill="1" applyBorder="1" applyAlignment="1">
      <alignment horizontal="right" vertical="center"/>
    </xf>
    <xf numFmtId="42" fontId="17" fillId="36" borderId="34" xfId="0" applyNumberFormat="1" applyFont="1" applyFill="1" applyBorder="1" applyAlignment="1">
      <alignment horizontal="right" vertical="center"/>
    </xf>
    <xf numFmtId="42" fontId="17" fillId="36" borderId="36" xfId="0" applyNumberFormat="1" applyFont="1" applyFill="1" applyBorder="1" applyAlignment="1">
      <alignment horizontal="right" vertical="center"/>
    </xf>
    <xf numFmtId="44" fontId="17" fillId="0" borderId="14" xfId="0" applyNumberFormat="1" applyFont="1" applyBorder="1" applyAlignment="1">
      <alignment horizontal="right" vertical="center"/>
    </xf>
    <xf numFmtId="44" fontId="17" fillId="0" borderId="3" xfId="0" applyNumberFormat="1" applyFont="1" applyBorder="1" applyAlignment="1">
      <alignment horizontal="right" vertical="center"/>
    </xf>
    <xf numFmtId="44" fontId="17" fillId="0" borderId="44" xfId="0" applyNumberFormat="1" applyFont="1" applyBorder="1" applyAlignment="1">
      <alignment horizontal="right" vertical="center"/>
    </xf>
    <xf numFmtId="44" fontId="17" fillId="0" borderId="32" xfId="0" applyNumberFormat="1" applyFont="1" applyBorder="1" applyAlignment="1">
      <alignment horizontal="right" vertical="center"/>
    </xf>
    <xf numFmtId="44" fontId="17" fillId="0" borderId="34" xfId="0" applyNumberFormat="1" applyFont="1" applyBorder="1" applyAlignment="1">
      <alignment horizontal="right" vertical="center"/>
    </xf>
    <xf numFmtId="44" fontId="17" fillId="0" borderId="36" xfId="0" applyNumberFormat="1" applyFont="1" applyBorder="1" applyAlignment="1">
      <alignment horizontal="right" vertical="center"/>
    </xf>
    <xf numFmtId="44" fontId="38" fillId="0" borderId="34" xfId="0" applyNumberFormat="1" applyFont="1" applyBorder="1" applyAlignment="1">
      <alignment horizontal="right"/>
    </xf>
    <xf numFmtId="44" fontId="38" fillId="0" borderId="0" xfId="0" applyNumberFormat="1" applyFont="1"/>
    <xf numFmtId="44" fontId="17" fillId="34" borderId="45" xfId="0" applyNumberFormat="1" applyFont="1" applyFill="1" applyBorder="1" applyAlignment="1">
      <alignment horizontal="right" vertical="center"/>
    </xf>
    <xf numFmtId="44" fontId="17" fillId="34" borderId="42" xfId="1" applyFont="1" applyFill="1" applyBorder="1" applyAlignment="1" applyProtection="1">
      <alignment horizontal="right" vertical="center"/>
    </xf>
    <xf numFmtId="44" fontId="17" fillId="34" borderId="43" xfId="1" applyFont="1" applyFill="1" applyBorder="1" applyAlignment="1" applyProtection="1">
      <alignment horizontal="right" vertical="center"/>
    </xf>
    <xf numFmtId="0" fontId="17" fillId="34" borderId="65" xfId="0" applyFont="1" applyFill="1" applyBorder="1" applyAlignment="1">
      <alignment horizontal="right"/>
    </xf>
    <xf numFmtId="0" fontId="17" fillId="34" borderId="66" xfId="0" applyFont="1" applyFill="1" applyBorder="1" applyAlignment="1">
      <alignment horizontal="right"/>
    </xf>
    <xf numFmtId="0" fontId="17" fillId="34" borderId="67" xfId="0" applyFont="1" applyFill="1" applyBorder="1" applyAlignment="1">
      <alignment horizontal="right"/>
    </xf>
    <xf numFmtId="42" fontId="17" fillId="34" borderId="5" xfId="1" applyNumberFormat="1" applyFont="1" applyFill="1" applyBorder="1" applyAlignment="1" applyProtection="1">
      <alignment horizontal="center" vertical="center"/>
      <protection locked="0"/>
    </xf>
    <xf numFmtId="42" fontId="17" fillId="34" borderId="3" xfId="1" applyNumberFormat="1" applyFont="1" applyFill="1" applyBorder="1" applyAlignment="1" applyProtection="1">
      <alignment horizontal="center" vertical="center"/>
      <protection locked="0"/>
    </xf>
    <xf numFmtId="42" fontId="17" fillId="34" borderId="6" xfId="1" applyNumberFormat="1" applyFont="1" applyFill="1" applyBorder="1" applyAlignment="1" applyProtection="1">
      <alignment horizontal="center" vertical="center"/>
      <protection locked="0"/>
    </xf>
    <xf numFmtId="42" fontId="17" fillId="34" borderId="14" xfId="1" applyNumberFormat="1" applyFont="1" applyFill="1" applyBorder="1" applyAlignment="1" applyProtection="1">
      <alignment horizontal="center" vertical="center"/>
      <protection locked="0"/>
    </xf>
    <xf numFmtId="42" fontId="17" fillId="34" borderId="3" xfId="1" applyNumberFormat="1" applyFont="1" applyFill="1" applyBorder="1" applyAlignment="1">
      <alignment horizontal="center"/>
    </xf>
    <xf numFmtId="42" fontId="17" fillId="34" borderId="7" xfId="1" applyNumberFormat="1" applyFont="1" applyFill="1" applyBorder="1" applyAlignment="1">
      <alignment horizontal="center"/>
    </xf>
    <xf numFmtId="42" fontId="17" fillId="36" borderId="7" xfId="1" applyNumberFormat="1" applyFont="1" applyFill="1" applyBorder="1" applyAlignment="1" applyProtection="1">
      <alignment horizontal="right" vertical="center"/>
      <protection locked="0"/>
    </xf>
    <xf numFmtId="42" fontId="17" fillId="36" borderId="3" xfId="1" applyNumberFormat="1" applyFont="1" applyFill="1" applyBorder="1" applyAlignment="1" applyProtection="1">
      <alignment horizontal="right" vertical="center"/>
      <protection locked="0"/>
    </xf>
    <xf numFmtId="42" fontId="17" fillId="36" borderId="5" xfId="1" applyNumberFormat="1" applyFont="1" applyFill="1" applyBorder="1" applyAlignment="1" applyProtection="1">
      <alignment horizontal="right" vertical="center"/>
      <protection locked="0"/>
    </xf>
    <xf numFmtId="42" fontId="17" fillId="36" borderId="34" xfId="1" applyNumberFormat="1" applyFont="1" applyFill="1" applyBorder="1" applyAlignment="1" applyProtection="1">
      <alignment horizontal="right" vertical="center"/>
    </xf>
    <xf numFmtId="42" fontId="37" fillId="37" borderId="30" xfId="1" applyNumberFormat="1" applyFont="1" applyFill="1" applyBorder="1"/>
    <xf numFmtId="42" fontId="37" fillId="37" borderId="28" xfId="0" applyNumberFormat="1" applyFont="1" applyFill="1" applyBorder="1"/>
    <xf numFmtId="44" fontId="17" fillId="0" borderId="5" xfId="1" applyFont="1" applyFill="1" applyBorder="1" applyAlignment="1" applyProtection="1">
      <alignment horizontal="right" vertical="center"/>
    </xf>
    <xf numFmtId="44" fontId="17" fillId="0" borderId="6" xfId="1" applyFont="1" applyFill="1" applyBorder="1" applyAlignment="1" applyProtection="1">
      <alignment horizontal="right" vertical="center"/>
    </xf>
    <xf numFmtId="0" fontId="17" fillId="36" borderId="38" xfId="47" applyFont="1" applyFill="1" applyBorder="1" applyAlignment="1" applyProtection="1">
      <alignment horizontal="right" vertical="center"/>
      <protection locked="0"/>
    </xf>
    <xf numFmtId="0" fontId="17" fillId="36" borderId="11" xfId="47" applyFont="1" applyFill="1" applyBorder="1" applyAlignment="1" applyProtection="1">
      <alignment horizontal="right" vertical="center"/>
      <protection locked="0"/>
    </xf>
    <xf numFmtId="0" fontId="17" fillId="36" borderId="63" xfId="47" applyFont="1" applyFill="1" applyBorder="1" applyAlignment="1" applyProtection="1">
      <alignment horizontal="right" vertical="center"/>
      <protection locked="0"/>
    </xf>
    <xf numFmtId="0" fontId="17" fillId="36" borderId="9" xfId="0" applyFont="1" applyFill="1" applyBorder="1" applyAlignment="1" applyProtection="1">
      <alignment horizontal="right" vertical="center"/>
      <protection locked="0"/>
    </xf>
    <xf numFmtId="0" fontId="17" fillId="36" borderId="36" xfId="0" applyFont="1" applyFill="1" applyBorder="1" applyAlignment="1" applyProtection="1">
      <alignment horizontal="right" vertical="center"/>
      <protection locked="0"/>
    </xf>
    <xf numFmtId="49" fontId="38" fillId="0" borderId="34" xfId="0" applyNumberFormat="1" applyFont="1" applyBorder="1" applyAlignment="1">
      <alignment horizontal="right"/>
    </xf>
    <xf numFmtId="1" fontId="17" fillId="0" borderId="6" xfId="0" applyNumberFormat="1" applyFont="1" applyBorder="1" applyAlignment="1">
      <alignment horizontal="right" vertical="center"/>
    </xf>
    <xf numFmtId="0" fontId="17" fillId="36" borderId="38" xfId="47" applyFont="1" applyFill="1" applyBorder="1" applyAlignment="1" applyProtection="1">
      <alignment vertical="center"/>
      <protection locked="0"/>
    </xf>
    <xf numFmtId="0" fontId="17" fillId="36" borderId="34" xfId="47" applyFont="1" applyFill="1" applyBorder="1" applyAlignment="1" applyProtection="1">
      <alignment vertical="center"/>
      <protection locked="0"/>
    </xf>
    <xf numFmtId="0" fontId="17" fillId="36" borderId="11" xfId="47" applyFont="1" applyFill="1" applyBorder="1" applyAlignment="1" applyProtection="1">
      <alignment vertical="center"/>
      <protection locked="0"/>
    </xf>
    <xf numFmtId="0" fontId="17" fillId="36" borderId="63" xfId="47" applyFont="1" applyFill="1" applyBorder="1" applyAlignment="1" applyProtection="1">
      <alignment vertical="center"/>
      <protection locked="0"/>
    </xf>
    <xf numFmtId="0" fontId="0" fillId="35" borderId="29" xfId="0" applyFill="1" applyBorder="1" applyAlignment="1">
      <alignment horizontal="center"/>
    </xf>
    <xf numFmtId="0" fontId="37" fillId="35" borderId="16" xfId="0" applyFont="1" applyFill="1" applyBorder="1" applyAlignment="1">
      <alignment horizontal="center"/>
    </xf>
    <xf numFmtId="1" fontId="37" fillId="34" borderId="50" xfId="0" applyNumberFormat="1" applyFont="1" applyFill="1" applyBorder="1" applyAlignment="1">
      <alignment horizontal="center"/>
    </xf>
    <xf numFmtId="164" fontId="17" fillId="36" borderId="7" xfId="47" applyNumberFormat="1" applyFont="1" applyFill="1" applyBorder="1" applyAlignment="1" applyProtection="1">
      <alignment horizontal="right" vertical="center"/>
      <protection locked="0"/>
    </xf>
    <xf numFmtId="164" fontId="17" fillId="36" borderId="3" xfId="47" applyNumberFormat="1" applyFont="1" applyFill="1" applyBorder="1" applyAlignment="1" applyProtection="1">
      <alignment horizontal="right" vertical="center"/>
      <protection locked="0"/>
    </xf>
    <xf numFmtId="164" fontId="17" fillId="36" borderId="5" xfId="47" applyNumberFormat="1" applyFont="1" applyFill="1" applyBorder="1" applyAlignment="1" applyProtection="1">
      <alignment horizontal="right" vertical="center"/>
      <protection locked="0"/>
    </xf>
    <xf numFmtId="44" fontId="17" fillId="36" borderId="5" xfId="1" applyFont="1" applyFill="1" applyBorder="1" applyAlignment="1" applyProtection="1">
      <alignment horizontal="right" vertical="center"/>
      <protection locked="0"/>
    </xf>
    <xf numFmtId="44" fontId="17" fillId="36" borderId="14" xfId="1" applyFont="1" applyFill="1" applyBorder="1" applyAlignment="1">
      <alignment horizontal="right" vertical="center"/>
    </xf>
    <xf numFmtId="44" fontId="17" fillId="36" borderId="44" xfId="1" applyFont="1" applyFill="1" applyBorder="1" applyAlignment="1" applyProtection="1">
      <alignment horizontal="right" vertical="center"/>
      <protection locked="0"/>
    </xf>
    <xf numFmtId="2" fontId="0" fillId="0" borderId="0" xfId="118" applyNumberFormat="1" applyFont="1"/>
    <xf numFmtId="165" fontId="17" fillId="36" borderId="14" xfId="1" applyNumberFormat="1" applyFont="1" applyFill="1" applyBorder="1" applyAlignment="1">
      <alignment horizontal="center" vertical="center"/>
    </xf>
    <xf numFmtId="165" fontId="17" fillId="36" borderId="5" xfId="1" applyNumberFormat="1" applyFont="1" applyFill="1" applyBorder="1" applyAlignment="1" applyProtection="1">
      <alignment horizontal="center" vertical="center"/>
      <protection locked="0"/>
    </xf>
    <xf numFmtId="165" fontId="17" fillId="36" borderId="44" xfId="1" applyNumberFormat="1" applyFont="1" applyFill="1" applyBorder="1" applyAlignment="1" applyProtection="1">
      <alignment horizontal="center" vertical="center"/>
      <protection locked="0"/>
    </xf>
    <xf numFmtId="165" fontId="37" fillId="37" borderId="28" xfId="1" applyNumberFormat="1" applyFont="1" applyFill="1" applyBorder="1"/>
    <xf numFmtId="165" fontId="37" fillId="35" borderId="28" xfId="0" applyNumberFormat="1" applyFont="1" applyFill="1" applyBorder="1"/>
    <xf numFmtId="165" fontId="17" fillId="36" borderId="32" xfId="1" applyNumberFormat="1" applyFont="1" applyFill="1" applyBorder="1" applyAlignment="1" applyProtection="1">
      <alignment horizontal="right" vertical="center"/>
    </xf>
    <xf numFmtId="165" fontId="17" fillId="36" borderId="34" xfId="1" applyNumberFormat="1" applyFont="1" applyFill="1" applyBorder="1" applyAlignment="1" applyProtection="1">
      <alignment horizontal="right" vertical="center"/>
    </xf>
    <xf numFmtId="165" fontId="17" fillId="36" borderId="36" xfId="1" applyNumberFormat="1" applyFont="1" applyFill="1" applyBorder="1" applyAlignment="1" applyProtection="1">
      <alignment horizontal="right" vertical="center"/>
    </xf>
    <xf numFmtId="165" fontId="37" fillId="37" borderId="17" xfId="1" applyNumberFormat="1" applyFont="1" applyFill="1" applyBorder="1"/>
    <xf numFmtId="165" fontId="38" fillId="0" borderId="0" xfId="0" applyNumberFormat="1" applyFont="1"/>
    <xf numFmtId="165" fontId="37" fillId="35" borderId="30" xfId="0" applyNumberFormat="1" applyFont="1" applyFill="1" applyBorder="1"/>
    <xf numFmtId="165" fontId="17" fillId="34" borderId="5" xfId="1" applyNumberFormat="1" applyFont="1" applyFill="1" applyBorder="1" applyAlignment="1" applyProtection="1">
      <alignment horizontal="center" vertical="center"/>
      <protection locked="0"/>
    </xf>
    <xf numFmtId="165" fontId="17" fillId="34" borderId="3" xfId="1" applyNumberFormat="1" applyFont="1" applyFill="1" applyBorder="1" applyAlignment="1" applyProtection="1">
      <alignment horizontal="center" vertical="center"/>
      <protection locked="0"/>
    </xf>
    <xf numFmtId="165" fontId="17" fillId="34" borderId="6" xfId="1" applyNumberFormat="1" applyFont="1" applyFill="1" applyBorder="1" applyAlignment="1" applyProtection="1">
      <alignment horizontal="center" vertical="center"/>
      <protection locked="0"/>
    </xf>
    <xf numFmtId="165" fontId="37" fillId="2" borderId="28" xfId="1" applyNumberFormat="1" applyFont="1" applyFill="1" applyBorder="1"/>
    <xf numFmtId="165" fontId="17" fillId="34" borderId="65" xfId="1" applyNumberFormat="1" applyFont="1" applyFill="1" applyBorder="1" applyAlignment="1">
      <alignment horizontal="right"/>
    </xf>
    <xf numFmtId="165" fontId="17" fillId="34" borderId="66" xfId="1" applyNumberFormat="1" applyFont="1" applyFill="1" applyBorder="1" applyAlignment="1">
      <alignment horizontal="right"/>
    </xf>
    <xf numFmtId="165" fontId="17" fillId="34" borderId="67" xfId="1" applyNumberFormat="1" applyFont="1" applyFill="1" applyBorder="1" applyAlignment="1">
      <alignment horizontal="right"/>
    </xf>
    <xf numFmtId="165" fontId="37" fillId="2" borderId="30" xfId="1" applyNumberFormat="1" applyFont="1" applyFill="1" applyBorder="1"/>
    <xf numFmtId="165" fontId="17" fillId="34" borderId="14" xfId="1" applyNumberFormat="1" applyFont="1" applyFill="1" applyBorder="1" applyAlignment="1" applyProtection="1">
      <alignment horizontal="center" vertical="center"/>
      <protection locked="0"/>
    </xf>
    <xf numFmtId="165" fontId="17" fillId="34" borderId="3" xfId="1" applyNumberFormat="1" applyFont="1" applyFill="1" applyBorder="1" applyAlignment="1">
      <alignment horizontal="center"/>
    </xf>
    <xf numFmtId="165" fontId="17" fillId="34" borderId="7" xfId="1" applyNumberFormat="1" applyFont="1" applyFill="1" applyBorder="1" applyAlignment="1">
      <alignment horizontal="center"/>
    </xf>
    <xf numFmtId="165" fontId="37" fillId="2" borderId="28" xfId="0" applyNumberFormat="1" applyFont="1" applyFill="1" applyBorder="1"/>
    <xf numFmtId="165" fontId="17" fillId="34" borderId="32" xfId="1" applyNumberFormat="1" applyFont="1" applyFill="1" applyBorder="1" applyAlignment="1" applyProtection="1">
      <alignment horizontal="right" vertical="center"/>
    </xf>
    <xf numFmtId="165" fontId="17" fillId="34" borderId="34" xfId="1" applyNumberFormat="1" applyFont="1" applyFill="1" applyBorder="1" applyAlignment="1" applyProtection="1">
      <alignment horizontal="right" vertical="center"/>
    </xf>
    <xf numFmtId="165" fontId="17" fillId="34" borderId="36" xfId="1" applyNumberFormat="1" applyFont="1" applyFill="1" applyBorder="1" applyAlignment="1" applyProtection="1">
      <alignment horizontal="right" vertical="center"/>
    </xf>
    <xf numFmtId="165" fontId="37" fillId="2" borderId="17" xfId="0" applyNumberFormat="1" applyFont="1" applyFill="1" applyBorder="1"/>
    <xf numFmtId="165" fontId="37" fillId="2" borderId="30" xfId="0" applyNumberFormat="1" applyFont="1" applyFill="1" applyBorder="1"/>
    <xf numFmtId="0" fontId="37" fillId="37" borderId="16" xfId="0" applyFont="1" applyFill="1" applyBorder="1"/>
    <xf numFmtId="44" fontId="37" fillId="37" borderId="28" xfId="1" applyFont="1" applyFill="1" applyBorder="1"/>
    <xf numFmtId="44" fontId="37" fillId="2" borderId="17" xfId="1" applyFont="1" applyFill="1" applyBorder="1"/>
    <xf numFmtId="165" fontId="37" fillId="37" borderId="30" xfId="1" applyNumberFormat="1" applyFont="1" applyFill="1" applyBorder="1"/>
    <xf numFmtId="44" fontId="17" fillId="36" borderId="44" xfId="0" applyNumberFormat="1" applyFont="1" applyFill="1" applyBorder="1" applyAlignment="1" applyProtection="1">
      <alignment horizontal="center" vertical="center"/>
      <protection locked="0"/>
    </xf>
    <xf numFmtId="0" fontId="0" fillId="0" borderId="0" xfId="0" applyAlignment="1">
      <alignment wrapText="1"/>
    </xf>
    <xf numFmtId="43" fontId="0" fillId="0" borderId="0" xfId="0" applyNumberFormat="1"/>
    <xf numFmtId="0" fontId="45" fillId="0" borderId="0" xfId="0" applyFont="1" applyAlignment="1">
      <alignment vertical="center"/>
    </xf>
    <xf numFmtId="0" fontId="16" fillId="0" borderId="0" xfId="0" applyFont="1" applyAlignment="1">
      <alignment horizontal="right"/>
    </xf>
    <xf numFmtId="164" fontId="46" fillId="0" borderId="64" xfId="0" applyNumberFormat="1" applyFont="1" applyBorder="1" applyAlignment="1">
      <alignment horizontal="right" vertical="center"/>
    </xf>
    <xf numFmtId="43" fontId="0" fillId="40" borderId="0" xfId="0" applyNumberFormat="1" applyFill="1"/>
    <xf numFmtId="0" fontId="47" fillId="41" borderId="0" xfId="0" applyFont="1" applyFill="1"/>
    <xf numFmtId="44" fontId="0" fillId="0" borderId="0" xfId="1" applyFont="1"/>
    <xf numFmtId="44" fontId="17" fillId="0" borderId="34" xfId="1" applyFont="1" applyFill="1" applyBorder="1" applyAlignment="1">
      <alignment horizontal="center"/>
    </xf>
    <xf numFmtId="44" fontId="38" fillId="0" borderId="11" xfId="1" applyFont="1" applyFill="1" applyBorder="1" applyAlignment="1">
      <alignment horizontal="center"/>
    </xf>
    <xf numFmtId="0" fontId="17" fillId="0" borderId="32" xfId="0" applyFont="1" applyBorder="1" applyAlignment="1" applyProtection="1">
      <alignment horizontal="center" vertical="center"/>
      <protection locked="0"/>
    </xf>
    <xf numFmtId="0" fontId="17" fillId="0" borderId="34" xfId="0" applyFont="1" applyBorder="1" applyAlignment="1" applyProtection="1">
      <alignment horizontal="center" vertical="center"/>
      <protection locked="0"/>
    </xf>
    <xf numFmtId="0" fontId="38" fillId="0" borderId="36" xfId="0" applyFont="1" applyBorder="1" applyAlignment="1" applyProtection="1">
      <alignment horizontal="center" vertical="center"/>
      <protection locked="0"/>
    </xf>
    <xf numFmtId="0" fontId="17" fillId="0" borderId="36" xfId="0" applyFont="1" applyBorder="1" applyAlignment="1" applyProtection="1">
      <alignment horizontal="center" vertical="center"/>
      <protection locked="0"/>
    </xf>
    <xf numFmtId="0" fontId="0" fillId="0" borderId="70" xfId="0" applyBorder="1"/>
    <xf numFmtId="0" fontId="47" fillId="0" borderId="0" xfId="0" applyFont="1"/>
    <xf numFmtId="0" fontId="47" fillId="39" borderId="0" xfId="0" applyFont="1" applyFill="1" applyAlignment="1">
      <alignment wrapText="1"/>
    </xf>
    <xf numFmtId="0" fontId="0" fillId="43" borderId="0" xfId="0" applyFill="1"/>
    <xf numFmtId="0" fontId="47" fillId="0" borderId="0" xfId="0" applyFont="1" applyAlignment="1">
      <alignment wrapText="1"/>
    </xf>
    <xf numFmtId="0" fontId="17" fillId="0" borderId="71" xfId="2" applyFont="1" applyBorder="1" applyAlignment="1" applyProtection="1">
      <alignment horizontal="right" vertical="center"/>
    </xf>
    <xf numFmtId="0" fontId="17" fillId="0" borderId="0" xfId="2" applyFont="1" applyAlignment="1" applyProtection="1">
      <alignment horizontal="right" vertical="center"/>
    </xf>
    <xf numFmtId="44" fontId="0" fillId="41" borderId="0" xfId="1" applyFont="1" applyFill="1"/>
    <xf numFmtId="1" fontId="0" fillId="0" borderId="0" xfId="0" applyNumberFormat="1"/>
    <xf numFmtId="44" fontId="0" fillId="0" borderId="70" xfId="1" applyFont="1" applyBorder="1"/>
    <xf numFmtId="0" fontId="0" fillId="0" borderId="0" xfId="0" applyAlignment="1">
      <alignment horizontal="left" vertical="top"/>
    </xf>
    <xf numFmtId="0" fontId="0" fillId="0" borderId="72" xfId="0" applyBorder="1" applyAlignment="1">
      <alignment horizontal="left" wrapText="1"/>
    </xf>
    <xf numFmtId="0" fontId="0" fillId="0" borderId="0" xfId="0" applyAlignment="1">
      <alignment horizontal="left" wrapText="1"/>
    </xf>
    <xf numFmtId="0" fontId="47" fillId="0" borderId="72" xfId="0" applyFont="1" applyBorder="1" applyAlignment="1">
      <alignment horizontal="left" vertical="top" wrapText="1"/>
    </xf>
    <xf numFmtId="0" fontId="16" fillId="0" borderId="72" xfId="0" applyFont="1" applyBorder="1" applyAlignment="1">
      <alignment horizontal="left" vertical="top" wrapText="1"/>
    </xf>
    <xf numFmtId="0" fontId="47" fillId="42" borderId="0" xfId="0" applyFont="1" applyFill="1"/>
    <xf numFmtId="0" fontId="47" fillId="42" borderId="0" xfId="0" applyFont="1" applyFill="1" applyAlignment="1">
      <alignment horizontal="right"/>
    </xf>
    <xf numFmtId="1" fontId="38" fillId="0" borderId="32" xfId="0" applyNumberFormat="1" applyFont="1" applyBorder="1"/>
    <xf numFmtId="0" fontId="47" fillId="41" borderId="0" xfId="0" applyFont="1" applyFill="1" applyAlignment="1">
      <alignment wrapText="1"/>
    </xf>
    <xf numFmtId="43" fontId="47" fillId="41" borderId="0" xfId="0" applyNumberFormat="1" applyFont="1" applyFill="1"/>
    <xf numFmtId="0" fontId="0" fillId="0" borderId="72" xfId="0" applyBorder="1" applyAlignment="1">
      <alignment wrapText="1"/>
    </xf>
    <xf numFmtId="0" fontId="16" fillId="0" borderId="72" xfId="0" applyFont="1" applyBorder="1" applyAlignment="1">
      <alignment vertical="top" wrapText="1"/>
    </xf>
    <xf numFmtId="43" fontId="47" fillId="47" borderId="0" xfId="0" applyNumberFormat="1" applyFont="1" applyFill="1"/>
    <xf numFmtId="0" fontId="47" fillId="47" borderId="0" xfId="0" applyFont="1" applyFill="1"/>
    <xf numFmtId="0" fontId="47" fillId="47" borderId="0" xfId="0" applyFont="1" applyFill="1" applyAlignment="1">
      <alignment wrapText="1"/>
    </xf>
    <xf numFmtId="1" fontId="38" fillId="0" borderId="0" xfId="0" applyNumberFormat="1" applyFont="1" applyAlignment="1">
      <alignment horizontal="right"/>
    </xf>
    <xf numFmtId="0" fontId="47" fillId="0" borderId="72" xfId="0" applyFont="1" applyBorder="1" applyAlignment="1">
      <alignment vertical="top" wrapText="1"/>
    </xf>
    <xf numFmtId="0" fontId="47" fillId="0" borderId="73" xfId="0" applyFont="1" applyBorder="1" applyAlignment="1">
      <alignment vertical="top" wrapText="1"/>
    </xf>
    <xf numFmtId="49" fontId="48" fillId="44" borderId="68" xfId="0" applyNumberFormat="1" applyFont="1" applyFill="1" applyBorder="1" applyAlignment="1">
      <alignment horizontal="center" wrapText="1"/>
    </xf>
    <xf numFmtId="49" fontId="48" fillId="45" borderId="68" xfId="0" applyNumberFormat="1" applyFont="1" applyFill="1" applyBorder="1" applyAlignment="1">
      <alignment horizontal="left" vertical="top" wrapText="1"/>
    </xf>
    <xf numFmtId="49" fontId="48" fillId="46" borderId="68" xfId="0" applyNumberFormat="1" applyFont="1" applyFill="1" applyBorder="1" applyAlignment="1">
      <alignment horizontal="left" vertical="top" wrapText="1"/>
    </xf>
    <xf numFmtId="49" fontId="49" fillId="0" borderId="69" xfId="0" applyNumberFormat="1" applyFont="1" applyBorder="1" applyAlignment="1">
      <alignment horizontal="left" vertical="top" wrapText="1"/>
    </xf>
    <xf numFmtId="43" fontId="0" fillId="34" borderId="0" xfId="0" applyNumberFormat="1" applyFill="1"/>
    <xf numFmtId="43" fontId="47" fillId="42" borderId="0" xfId="0" applyNumberFormat="1" applyFont="1" applyFill="1"/>
    <xf numFmtId="43" fontId="48" fillId="0" borderId="75" xfId="0" applyNumberFormat="1" applyFont="1" applyBorder="1" applyAlignment="1">
      <alignment vertical="top" shrinkToFit="1"/>
    </xf>
    <xf numFmtId="43" fontId="48" fillId="0" borderId="76" xfId="0" applyNumberFormat="1" applyFont="1" applyBorder="1" applyAlignment="1">
      <alignment vertical="top" shrinkToFit="1"/>
    </xf>
    <xf numFmtId="43" fontId="48" fillId="0" borderId="74" xfId="0" applyNumberFormat="1" applyFont="1" applyBorder="1" applyAlignment="1">
      <alignment vertical="top" shrinkToFit="1"/>
    </xf>
    <xf numFmtId="43" fontId="48" fillId="0" borderId="72" xfId="0" applyNumberFormat="1" applyFont="1" applyBorder="1" applyAlignment="1">
      <alignment vertical="top" shrinkToFit="1"/>
    </xf>
    <xf numFmtId="43" fontId="49" fillId="0" borderId="72" xfId="0" applyNumberFormat="1" applyFont="1" applyBorder="1" applyAlignment="1">
      <alignment vertical="top" shrinkToFit="1"/>
    </xf>
    <xf numFmtId="43" fontId="0" fillId="0" borderId="72" xfId="0" applyNumberFormat="1" applyBorder="1" applyAlignment="1">
      <alignment wrapText="1"/>
    </xf>
    <xf numFmtId="43" fontId="0" fillId="0" borderId="72" xfId="0" applyNumberFormat="1" applyBorder="1" applyAlignment="1">
      <alignment vertical="center" wrapText="1"/>
    </xf>
    <xf numFmtId="44" fontId="17" fillId="34" borderId="57" xfId="1" applyFont="1" applyFill="1" applyBorder="1" applyAlignment="1" applyProtection="1">
      <alignment horizontal="center" vertical="center"/>
      <protection locked="0"/>
    </xf>
    <xf numFmtId="44" fontId="17" fillId="36" borderId="34" xfId="1" applyFont="1" applyFill="1" applyBorder="1" applyAlignment="1">
      <alignment vertical="center"/>
    </xf>
    <xf numFmtId="44" fontId="17" fillId="36" borderId="57" xfId="1" applyFont="1" applyFill="1" applyBorder="1" applyAlignment="1">
      <alignment horizontal="center" vertical="center"/>
    </xf>
    <xf numFmtId="44" fontId="17" fillId="36" borderId="56" xfId="1" applyFont="1" applyFill="1" applyBorder="1" applyAlignment="1">
      <alignment horizontal="center" vertical="center"/>
    </xf>
    <xf numFmtId="44" fontId="37" fillId="2" borderId="16" xfId="1" applyFont="1" applyFill="1" applyBorder="1" applyAlignment="1">
      <alignment horizontal="center"/>
    </xf>
    <xf numFmtId="44" fontId="17" fillId="34" borderId="42" xfId="1" applyFont="1" applyFill="1" applyBorder="1"/>
    <xf numFmtId="44" fontId="17" fillId="34" borderId="43" xfId="1" applyFont="1" applyFill="1" applyBorder="1"/>
    <xf numFmtId="44" fontId="17" fillId="34" borderId="45" xfId="1" applyFont="1" applyFill="1" applyBorder="1"/>
    <xf numFmtId="44" fontId="38" fillId="0" borderId="3" xfId="1" applyFont="1" applyFill="1" applyBorder="1"/>
    <xf numFmtId="44" fontId="38" fillId="0" borderId="34" xfId="1" applyFont="1" applyFill="1" applyBorder="1" applyAlignment="1">
      <alignment horizontal="center"/>
    </xf>
    <xf numFmtId="43" fontId="0" fillId="0" borderId="0" xfId="1" applyNumberFormat="1" applyFont="1"/>
    <xf numFmtId="0" fontId="47" fillId="40" borderId="0" xfId="0" applyFont="1" applyFill="1" applyAlignment="1">
      <alignment wrapText="1"/>
    </xf>
    <xf numFmtId="0" fontId="47" fillId="34" borderId="0" xfId="0" applyFont="1" applyFill="1" applyAlignment="1">
      <alignment wrapText="1"/>
    </xf>
    <xf numFmtId="43" fontId="47" fillId="41" borderId="0" xfId="1" applyNumberFormat="1" applyFont="1" applyFill="1"/>
    <xf numFmtId="43" fontId="47" fillId="47" borderId="0" xfId="1" applyNumberFormat="1" applyFont="1" applyFill="1"/>
    <xf numFmtId="43" fontId="47" fillId="39" borderId="0" xfId="1" applyNumberFormat="1" applyFont="1" applyFill="1"/>
    <xf numFmtId="0" fontId="16" fillId="0" borderId="73" xfId="0" applyFont="1" applyBorder="1" applyAlignment="1">
      <alignment vertical="top" wrapText="1"/>
    </xf>
    <xf numFmtId="43" fontId="48" fillId="0" borderId="72" xfId="0" applyNumberFormat="1" applyFont="1" applyBorder="1" applyAlignment="1">
      <alignment horizontal="left" vertical="top" indent="6" shrinkToFit="1"/>
    </xf>
    <xf numFmtId="43" fontId="48" fillId="0" borderId="72" xfId="0" applyNumberFormat="1" applyFont="1" applyBorder="1" applyAlignment="1">
      <alignment horizontal="left" vertical="top" indent="4" shrinkToFit="1"/>
    </xf>
    <xf numFmtId="0" fontId="16" fillId="0" borderId="77" xfId="0" applyFont="1" applyBorder="1" applyAlignment="1">
      <alignment wrapText="1"/>
    </xf>
    <xf numFmtId="0" fontId="0" fillId="0" borderId="78" xfId="0" applyBorder="1" applyAlignment="1">
      <alignment horizontal="left" wrapText="1"/>
    </xf>
    <xf numFmtId="43" fontId="0" fillId="0" borderId="72" xfId="0" applyNumberFormat="1" applyBorder="1" applyAlignment="1">
      <alignment horizontal="left" wrapText="1"/>
    </xf>
    <xf numFmtId="49" fontId="50" fillId="44" borderId="68" xfId="0" applyNumberFormat="1" applyFont="1" applyFill="1" applyBorder="1" applyAlignment="1">
      <alignment horizontal="center" wrapText="1"/>
    </xf>
    <xf numFmtId="49" fontId="50" fillId="45" borderId="68" xfId="0" applyNumberFormat="1" applyFont="1" applyFill="1" applyBorder="1" applyAlignment="1">
      <alignment horizontal="left" vertical="top" wrapText="1"/>
    </xf>
    <xf numFmtId="49" fontId="50" fillId="46" borderId="68" xfId="0" applyNumberFormat="1" applyFont="1" applyFill="1" applyBorder="1" applyAlignment="1">
      <alignment horizontal="left" vertical="top" wrapText="1"/>
    </xf>
    <xf numFmtId="49" fontId="51" fillId="0" borderId="69" xfId="0" applyNumberFormat="1" applyFont="1" applyBorder="1" applyAlignment="1">
      <alignment horizontal="left" vertical="top" wrapText="1"/>
    </xf>
    <xf numFmtId="0" fontId="50" fillId="45" borderId="68" xfId="0" applyFont="1" applyFill="1" applyBorder="1" applyAlignment="1">
      <alignment horizontal="right" vertical="top" wrapText="1"/>
    </xf>
    <xf numFmtId="0" fontId="50" fillId="46" borderId="68" xfId="0" applyFont="1" applyFill="1" applyBorder="1" applyAlignment="1">
      <alignment horizontal="right" vertical="top" wrapText="1"/>
    </xf>
    <xf numFmtId="0" fontId="51" fillId="0" borderId="69" xfId="0" applyFont="1" applyBorder="1" applyAlignment="1">
      <alignment horizontal="right" vertical="top" wrapText="1"/>
    </xf>
    <xf numFmtId="0" fontId="48" fillId="45" borderId="68" xfId="0" applyFont="1" applyFill="1" applyBorder="1" applyAlignment="1">
      <alignment horizontal="right" vertical="top" wrapText="1"/>
    </xf>
    <xf numFmtId="0" fontId="48" fillId="46" borderId="68" xfId="0" applyFont="1" applyFill="1" applyBorder="1" applyAlignment="1">
      <alignment horizontal="right" vertical="top" wrapText="1"/>
    </xf>
    <xf numFmtId="0" fontId="49" fillId="0" borderId="69" xfId="0" applyFont="1" applyBorder="1" applyAlignment="1">
      <alignment horizontal="right" vertical="top" wrapText="1"/>
    </xf>
    <xf numFmtId="0" fontId="48" fillId="0" borderId="79" xfId="0" applyFont="1" applyBorder="1" applyAlignment="1">
      <alignment vertical="top" wrapText="1" readingOrder="1"/>
    </xf>
    <xf numFmtId="43" fontId="48" fillId="0" borderId="79" xfId="1" applyNumberFormat="1" applyFont="1" applyBorder="1" applyAlignment="1">
      <alignment vertical="top" wrapText="1" readingOrder="1"/>
    </xf>
    <xf numFmtId="0" fontId="48" fillId="0" borderId="80" xfId="0" applyFont="1" applyBorder="1" applyAlignment="1">
      <alignment horizontal="left" vertical="top" wrapText="1" readingOrder="1"/>
    </xf>
    <xf numFmtId="0" fontId="48" fillId="48" borderId="79" xfId="0" applyFont="1" applyFill="1" applyBorder="1" applyAlignment="1">
      <alignment vertical="top" wrapText="1" readingOrder="1"/>
    </xf>
    <xf numFmtId="0" fontId="52" fillId="0" borderId="0" xfId="0" applyFont="1"/>
    <xf numFmtId="0" fontId="0" fillId="0" borderId="0" xfId="0" applyAlignment="1">
      <alignment horizontal="left" vertical="center" wrapText="1"/>
    </xf>
    <xf numFmtId="43" fontId="48" fillId="0" borderId="79" xfId="1" applyNumberFormat="1" applyFont="1" applyFill="1" applyBorder="1" applyAlignment="1">
      <alignment vertical="top" wrapText="1" readingOrder="1"/>
    </xf>
    <xf numFmtId="0" fontId="49" fillId="41" borderId="79" xfId="0" applyFont="1" applyFill="1" applyBorder="1" applyAlignment="1">
      <alignment vertical="top" wrapText="1" readingOrder="1"/>
    </xf>
    <xf numFmtId="43" fontId="49" fillId="41" borderId="79" xfId="1" applyNumberFormat="1" applyFont="1" applyFill="1" applyBorder="1" applyAlignment="1">
      <alignment vertical="top" wrapText="1" readingOrder="1"/>
    </xf>
    <xf numFmtId="0" fontId="49" fillId="41" borderId="80" xfId="0" applyFont="1" applyFill="1" applyBorder="1" applyAlignment="1">
      <alignment horizontal="left" vertical="top" wrapText="1" readingOrder="1"/>
    </xf>
    <xf numFmtId="0" fontId="49" fillId="41" borderId="0" xfId="0" applyFont="1" applyFill="1" applyAlignment="1">
      <alignment vertical="top" wrapText="1" readingOrder="1"/>
    </xf>
    <xf numFmtId="43" fontId="49" fillId="41" borderId="0" xfId="1" applyNumberFormat="1" applyFont="1" applyFill="1" applyBorder="1" applyAlignment="1">
      <alignment vertical="top" wrapText="1" readingOrder="1"/>
    </xf>
    <xf numFmtId="0" fontId="49" fillId="49" borderId="0" xfId="0" applyFont="1" applyFill="1" applyAlignment="1">
      <alignment vertical="top" wrapText="1" readingOrder="1"/>
    </xf>
    <xf numFmtId="43" fontId="49" fillId="49" borderId="0" xfId="1" applyNumberFormat="1" applyFont="1" applyFill="1" applyBorder="1" applyAlignment="1">
      <alignment vertical="top" wrapText="1" readingOrder="1"/>
    </xf>
    <xf numFmtId="43" fontId="47" fillId="49" borderId="0" xfId="0" applyNumberFormat="1" applyFont="1" applyFill="1"/>
    <xf numFmtId="43" fontId="49" fillId="39" borderId="0" xfId="1" applyNumberFormat="1" applyFont="1" applyFill="1" applyBorder="1" applyAlignment="1">
      <alignment vertical="top" wrapText="1" readingOrder="1"/>
    </xf>
    <xf numFmtId="43" fontId="49" fillId="48" borderId="0" xfId="1" applyNumberFormat="1" applyFont="1" applyFill="1" applyBorder="1" applyAlignment="1">
      <alignment vertical="top" wrapText="1" readingOrder="1"/>
    </xf>
    <xf numFmtId="43" fontId="49" fillId="48" borderId="79" xfId="1" applyNumberFormat="1" applyFont="1" applyFill="1" applyBorder="1" applyAlignment="1">
      <alignment vertical="top" wrapText="1" readingOrder="1"/>
    </xf>
    <xf numFmtId="166" fontId="48" fillId="0" borderId="72" xfId="0" applyNumberFormat="1" applyFont="1" applyBorder="1" applyAlignment="1">
      <alignment vertical="top" shrinkToFit="1"/>
    </xf>
    <xf numFmtId="167" fontId="49" fillId="0" borderId="72" xfId="0" applyNumberFormat="1" applyFont="1" applyBorder="1" applyAlignment="1">
      <alignment vertical="top" shrinkToFit="1"/>
    </xf>
    <xf numFmtId="167" fontId="48" fillId="0" borderId="72" xfId="0" applyNumberFormat="1" applyFont="1" applyBorder="1" applyAlignment="1">
      <alignment vertical="top" shrinkToFit="1"/>
    </xf>
    <xf numFmtId="166" fontId="49" fillId="0" borderId="72" xfId="0" applyNumberFormat="1" applyFont="1" applyBorder="1" applyAlignment="1">
      <alignment vertical="top" shrinkToFit="1"/>
    </xf>
    <xf numFmtId="0" fontId="0" fillId="0" borderId="72" xfId="0" applyBorder="1" applyAlignment="1">
      <alignment vertical="center" wrapText="1"/>
    </xf>
    <xf numFmtId="43" fontId="48" fillId="0" borderId="75" xfId="1" applyNumberFormat="1" applyFont="1" applyBorder="1" applyAlignment="1">
      <alignment vertical="top" shrinkToFit="1"/>
    </xf>
    <xf numFmtId="43" fontId="48" fillId="0" borderId="76" xfId="1" applyNumberFormat="1" applyFont="1" applyBorder="1" applyAlignment="1">
      <alignment vertical="top" shrinkToFit="1"/>
    </xf>
    <xf numFmtId="43" fontId="48" fillId="0" borderId="74" xfId="1" applyNumberFormat="1" applyFont="1" applyBorder="1" applyAlignment="1">
      <alignment vertical="top" shrinkToFit="1"/>
    </xf>
    <xf numFmtId="43" fontId="48" fillId="0" borderId="72" xfId="1" applyNumberFormat="1" applyFont="1" applyBorder="1" applyAlignment="1">
      <alignment horizontal="left" vertical="top" indent="4" shrinkToFit="1"/>
    </xf>
    <xf numFmtId="43" fontId="48" fillId="0" borderId="72" xfId="1" applyNumberFormat="1" applyFont="1" applyBorder="1" applyAlignment="1">
      <alignment horizontal="left" vertical="top" indent="6" shrinkToFit="1"/>
    </xf>
    <xf numFmtId="0" fontId="0" fillId="0" borderId="0" xfId="0" applyAlignment="1">
      <alignment vertical="center" wrapText="1"/>
    </xf>
    <xf numFmtId="0" fontId="53" fillId="0" borderId="72" xfId="0" applyFont="1" applyBorder="1" applyAlignment="1">
      <alignment horizontal="left" vertical="top" wrapText="1"/>
    </xf>
    <xf numFmtId="0" fontId="0" fillId="0" borderId="73" xfId="0" applyBorder="1" applyAlignment="1">
      <alignment vertical="center" wrapText="1"/>
    </xf>
    <xf numFmtId="0" fontId="53" fillId="0" borderId="72" xfId="0" applyFont="1" applyBorder="1" applyAlignment="1">
      <alignment vertical="top" wrapText="1"/>
    </xf>
    <xf numFmtId="0" fontId="53" fillId="0" borderId="73" xfId="0" applyFont="1" applyBorder="1" applyAlignment="1">
      <alignment vertical="top" wrapText="1"/>
    </xf>
    <xf numFmtId="0" fontId="53" fillId="0" borderId="82" xfId="0" applyFont="1" applyBorder="1" applyAlignment="1">
      <alignment vertical="top" wrapText="1"/>
    </xf>
    <xf numFmtId="0" fontId="54" fillId="0" borderId="72" xfId="0" applyFont="1" applyBorder="1" applyAlignment="1">
      <alignment horizontal="left" vertical="top" wrapText="1"/>
    </xf>
    <xf numFmtId="0" fontId="0" fillId="0" borderId="81" xfId="0" applyBorder="1" applyAlignment="1">
      <alignment vertical="center" wrapText="1"/>
    </xf>
    <xf numFmtId="0" fontId="54" fillId="0" borderId="72" xfId="0" applyFont="1" applyBorder="1" applyAlignment="1">
      <alignment vertical="top" wrapText="1"/>
    </xf>
    <xf numFmtId="0" fontId="54" fillId="0" borderId="82" xfId="0" applyFont="1" applyBorder="1" applyAlignment="1">
      <alignment vertical="top" wrapText="1"/>
    </xf>
    <xf numFmtId="0" fontId="54" fillId="0" borderId="73" xfId="0" applyFont="1" applyBorder="1" applyAlignment="1">
      <alignment vertical="top" wrapText="1"/>
    </xf>
    <xf numFmtId="0" fontId="0" fillId="0" borderId="76" xfId="0" applyBorder="1" applyAlignment="1">
      <alignment wrapText="1"/>
    </xf>
    <xf numFmtId="0" fontId="0" fillId="0" borderId="3" xfId="0" applyBorder="1"/>
    <xf numFmtId="0" fontId="53" fillId="0" borderId="3" xfId="0" applyFont="1" applyBorder="1" applyAlignment="1">
      <alignment vertical="top" wrapText="1"/>
    </xf>
    <xf numFmtId="0" fontId="16" fillId="0" borderId="3" xfId="0" applyFont="1" applyBorder="1" applyAlignment="1">
      <alignment vertical="top" wrapText="1"/>
    </xf>
    <xf numFmtId="0" fontId="0" fillId="0" borderId="3" xfId="0" applyBorder="1" applyAlignment="1">
      <alignment wrapText="1"/>
    </xf>
    <xf numFmtId="44" fontId="0" fillId="0" borderId="3" xfId="1" applyFont="1" applyBorder="1" applyAlignment="1">
      <alignment wrapText="1"/>
    </xf>
    <xf numFmtId="0" fontId="16" fillId="0" borderId="33" xfId="0" applyFont="1" applyBorder="1" applyAlignment="1">
      <alignment vertical="top" wrapText="1"/>
    </xf>
    <xf numFmtId="0" fontId="0" fillId="0" borderId="83" xfId="0" applyBorder="1" applyAlignment="1">
      <alignment horizontal="left" wrapText="1"/>
    </xf>
    <xf numFmtId="49" fontId="55" fillId="44" borderId="68" xfId="0" applyNumberFormat="1" applyFont="1" applyFill="1" applyBorder="1" applyAlignment="1">
      <alignment horizontal="center" wrapText="1"/>
    </xf>
    <xf numFmtId="44" fontId="17" fillId="0" borderId="5" xfId="1" applyFont="1" applyBorder="1" applyAlignment="1">
      <alignment horizontal="right" vertical="center"/>
    </xf>
    <xf numFmtId="44" fontId="17" fillId="0" borderId="6" xfId="1" applyFont="1" applyBorder="1" applyAlignment="1">
      <alignment horizontal="right" vertical="center"/>
    </xf>
    <xf numFmtId="0" fontId="17" fillId="0" borderId="84" xfId="0" applyFont="1" applyBorder="1" applyAlignment="1">
      <alignment horizontal="right"/>
    </xf>
    <xf numFmtId="44" fontId="38" fillId="0" borderId="6" xfId="0" applyNumberFormat="1" applyFont="1" applyBorder="1"/>
    <xf numFmtId="0" fontId="0" fillId="36" borderId="37" xfId="0" applyFill="1" applyBorder="1" applyAlignment="1">
      <alignment horizontal="center"/>
    </xf>
    <xf numFmtId="0" fontId="17" fillId="36" borderId="38" xfId="0" applyFont="1" applyFill="1" applyBorder="1" applyAlignment="1" applyProtection="1">
      <alignment horizontal="center" vertical="center"/>
      <protection locked="0"/>
    </xf>
    <xf numFmtId="0" fontId="17" fillId="36" borderId="38" xfId="0" applyFont="1" applyFill="1" applyBorder="1" applyAlignment="1">
      <alignment horizontal="center" vertical="center"/>
    </xf>
    <xf numFmtId="44" fontId="17" fillId="36" borderId="59" xfId="1" applyFont="1" applyFill="1" applyBorder="1" applyAlignment="1">
      <alignment horizontal="center" vertical="center"/>
    </xf>
    <xf numFmtId="0" fontId="0" fillId="50" borderId="35" xfId="0" applyFill="1" applyBorder="1" applyAlignment="1">
      <alignment horizontal="center"/>
    </xf>
    <xf numFmtId="0" fontId="17" fillId="50" borderId="36" xfId="0" applyFont="1" applyFill="1" applyBorder="1" applyAlignment="1" applyProtection="1">
      <alignment horizontal="center" vertical="center"/>
      <protection locked="0"/>
    </xf>
    <xf numFmtId="44" fontId="17" fillId="50" borderId="44" xfId="1" applyFont="1" applyFill="1" applyBorder="1" applyAlignment="1" applyProtection="1">
      <alignment horizontal="center" vertical="center"/>
      <protection locked="0"/>
    </xf>
    <xf numFmtId="0" fontId="17" fillId="50" borderId="36" xfId="0" applyFont="1" applyFill="1" applyBorder="1" applyAlignment="1">
      <alignment horizontal="center" vertical="center"/>
    </xf>
    <xf numFmtId="44" fontId="17" fillId="50" borderId="58" xfId="1" applyFont="1" applyFill="1" applyBorder="1" applyAlignment="1">
      <alignment horizontal="center" vertical="center"/>
    </xf>
    <xf numFmtId="44" fontId="37" fillId="36" borderId="16" xfId="1" applyFont="1" applyFill="1" applyBorder="1" applyAlignment="1">
      <alignment horizontal="center"/>
    </xf>
    <xf numFmtId="44" fontId="37" fillId="37" borderId="16" xfId="1" applyFont="1" applyFill="1" applyBorder="1" applyAlignment="1">
      <alignment horizontal="center"/>
    </xf>
    <xf numFmtId="1" fontId="38" fillId="0" borderId="37" xfId="0" applyNumberFormat="1" applyFont="1" applyBorder="1"/>
    <xf numFmtId="49" fontId="38" fillId="0" borderId="38" xfId="0" applyNumberFormat="1" applyFont="1" applyBorder="1" applyAlignment="1">
      <alignment horizontal="right"/>
    </xf>
    <xf numFmtId="44" fontId="38" fillId="0" borderId="6" xfId="1" applyFont="1" applyBorder="1"/>
    <xf numFmtId="0" fontId="17" fillId="36" borderId="37" xfId="0" applyFont="1" applyFill="1" applyBorder="1" applyAlignment="1" applyProtection="1">
      <alignment horizontal="center" vertical="center"/>
      <protection locked="0"/>
    </xf>
    <xf numFmtId="0" fontId="17" fillId="36" borderId="70" xfId="0" applyFont="1" applyFill="1" applyBorder="1" applyAlignment="1" applyProtection="1">
      <alignment horizontal="right" vertical="center"/>
      <protection locked="0"/>
    </xf>
    <xf numFmtId="1" fontId="38" fillId="0" borderId="37" xfId="0" applyNumberFormat="1" applyFont="1" applyBorder="1" applyAlignment="1">
      <alignment horizontal="center"/>
    </xf>
    <xf numFmtId="1" fontId="38" fillId="0" borderId="38" xfId="0" applyNumberFormat="1" applyFont="1" applyBorder="1" applyAlignment="1">
      <alignment horizontal="right"/>
    </xf>
    <xf numFmtId="44" fontId="38" fillId="0" borderId="38" xfId="1" applyFont="1" applyBorder="1" applyAlignment="1">
      <alignment horizontal="center"/>
    </xf>
    <xf numFmtId="0" fontId="17" fillId="36" borderId="37" xfId="0" applyFont="1" applyFill="1" applyBorder="1" applyAlignment="1">
      <alignment vertical="center"/>
    </xf>
    <xf numFmtId="0" fontId="17" fillId="36" borderId="38" xfId="0" applyFont="1" applyFill="1" applyBorder="1" applyAlignment="1">
      <alignment horizontal="right" vertical="center"/>
    </xf>
    <xf numFmtId="44" fontId="17" fillId="36" borderId="59" xfId="1" applyFont="1" applyFill="1" applyBorder="1" applyAlignment="1" applyProtection="1">
      <alignment horizontal="center" vertical="center"/>
    </xf>
    <xf numFmtId="0" fontId="38" fillId="0" borderId="36" xfId="0" applyFont="1" applyBorder="1" applyAlignment="1">
      <alignment horizontal="right"/>
    </xf>
    <xf numFmtId="0" fontId="0" fillId="42" borderId="0" xfId="0" applyFill="1"/>
    <xf numFmtId="0" fontId="0" fillId="42" borderId="0" xfId="0" applyFill="1" applyAlignment="1">
      <alignment horizontal="right"/>
    </xf>
    <xf numFmtId="44" fontId="0" fillId="42" borderId="0" xfId="1" applyFont="1" applyFill="1"/>
    <xf numFmtId="0" fontId="56" fillId="0" borderId="79" xfId="0" applyFont="1" applyBorder="1" applyAlignment="1">
      <alignment vertical="top" wrapText="1" readingOrder="1"/>
    </xf>
    <xf numFmtId="0" fontId="56" fillId="0" borderId="80" xfId="0" applyFont="1" applyBorder="1" applyAlignment="1">
      <alignment horizontal="left" vertical="top" wrapText="1" readingOrder="1"/>
    </xf>
    <xf numFmtId="43" fontId="56" fillId="0" borderId="79" xfId="0" applyNumberFormat="1" applyFont="1" applyBorder="1" applyAlignment="1">
      <alignment vertical="top" wrapText="1" readingOrder="1"/>
    </xf>
    <xf numFmtId="0" fontId="56" fillId="41" borderId="79" xfId="0" applyFont="1" applyFill="1" applyBorder="1" applyAlignment="1">
      <alignment vertical="top" wrapText="1" readingOrder="1"/>
    </xf>
    <xf numFmtId="43" fontId="56" fillId="41" borderId="79" xfId="0" applyNumberFormat="1" applyFont="1" applyFill="1" applyBorder="1" applyAlignment="1">
      <alignment vertical="top" wrapText="1" readingOrder="1"/>
    </xf>
    <xf numFmtId="43" fontId="0" fillId="41" borderId="0" xfId="0" applyNumberFormat="1" applyFill="1"/>
    <xf numFmtId="0" fontId="56" fillId="41" borderId="80" xfId="0" applyFont="1" applyFill="1" applyBorder="1" applyAlignment="1">
      <alignment horizontal="left" vertical="top" wrapText="1" readingOrder="1"/>
    </xf>
    <xf numFmtId="0" fontId="56" fillId="41" borderId="0" xfId="0" applyFont="1" applyFill="1" applyAlignment="1">
      <alignment vertical="top" wrapText="1" readingOrder="1"/>
    </xf>
    <xf numFmtId="43" fontId="56" fillId="41" borderId="0" xfId="0" applyNumberFormat="1" applyFont="1" applyFill="1" applyAlignment="1">
      <alignment vertical="top" wrapText="1" readingOrder="1"/>
    </xf>
    <xf numFmtId="0" fontId="49" fillId="51" borderId="0" xfId="0" applyFont="1" applyFill="1" applyAlignment="1">
      <alignment vertical="top" wrapText="1" readingOrder="1"/>
    </xf>
    <xf numFmtId="0" fontId="56" fillId="51" borderId="0" xfId="0" applyFont="1" applyFill="1" applyAlignment="1">
      <alignment vertical="top" wrapText="1" readingOrder="1"/>
    </xf>
    <xf numFmtId="43" fontId="56" fillId="51" borderId="0" xfId="0" applyNumberFormat="1" applyFont="1" applyFill="1" applyAlignment="1">
      <alignment vertical="top" wrapText="1" readingOrder="1"/>
    </xf>
    <xf numFmtId="43" fontId="0" fillId="51" borderId="0" xfId="0" applyNumberFormat="1" applyFill="1"/>
    <xf numFmtId="43" fontId="56" fillId="48" borderId="0" xfId="0" applyNumberFormat="1" applyFont="1" applyFill="1" applyAlignment="1">
      <alignment vertical="top" wrapText="1" readingOrder="1"/>
    </xf>
    <xf numFmtId="43" fontId="56" fillId="48" borderId="79" xfId="0" applyNumberFormat="1" applyFont="1" applyFill="1" applyBorder="1" applyAlignment="1">
      <alignment vertical="top" wrapText="1" readingOrder="1"/>
    </xf>
    <xf numFmtId="43" fontId="0" fillId="0" borderId="0" xfId="0" applyNumberFormat="1" applyAlignment="1">
      <alignment horizontal="left" vertical="top"/>
    </xf>
    <xf numFmtId="43" fontId="0" fillId="0" borderId="0" xfId="0" applyNumberFormat="1" applyAlignment="1">
      <alignment vertical="center" wrapText="1"/>
    </xf>
    <xf numFmtId="0" fontId="47" fillId="52" borderId="0" xfId="0" applyFont="1" applyFill="1"/>
    <xf numFmtId="0" fontId="16" fillId="42" borderId="0" xfId="0" applyFont="1" applyFill="1" applyAlignment="1">
      <alignment horizontal="right"/>
    </xf>
    <xf numFmtId="0" fontId="16" fillId="42" borderId="0" xfId="0" applyFont="1" applyFill="1"/>
    <xf numFmtId="43" fontId="16" fillId="42" borderId="0" xfId="0" applyNumberFormat="1" applyFont="1" applyFill="1"/>
    <xf numFmtId="1" fontId="48" fillId="45" borderId="68" xfId="0" applyNumberFormat="1" applyFont="1" applyFill="1" applyBorder="1" applyAlignment="1">
      <alignment horizontal="right" vertical="top" wrapText="1"/>
    </xf>
    <xf numFmtId="0" fontId="57" fillId="0" borderId="0" xfId="0" applyFont="1"/>
    <xf numFmtId="0" fontId="47" fillId="53" borderId="0" xfId="0" applyFont="1" applyFill="1" applyAlignment="1">
      <alignment wrapText="1"/>
    </xf>
    <xf numFmtId="43" fontId="0" fillId="53" borderId="0" xfId="0" applyNumberFormat="1" applyFill="1"/>
    <xf numFmtId="43" fontId="57" fillId="0" borderId="0" xfId="0" applyNumberFormat="1" applyFont="1"/>
    <xf numFmtId="0" fontId="58" fillId="0" borderId="0" xfId="0" applyFont="1" applyAlignment="1">
      <alignment horizontal="left" vertical="top"/>
    </xf>
    <xf numFmtId="0" fontId="0" fillId="0" borderId="73" xfId="0" applyBorder="1" applyAlignment="1">
      <alignment horizontal="left" wrapText="1"/>
    </xf>
    <xf numFmtId="0" fontId="16" fillId="0" borderId="87" xfId="0" applyFont="1" applyBorder="1" applyAlignment="1">
      <alignment horizontal="left" vertical="top" wrapText="1"/>
    </xf>
    <xf numFmtId="0" fontId="16" fillId="0" borderId="88" xfId="0" applyFont="1" applyBorder="1" applyAlignment="1">
      <alignment horizontal="left" vertical="top" wrapText="1"/>
    </xf>
    <xf numFmtId="166" fontId="48" fillId="0" borderId="75" xfId="0" applyNumberFormat="1" applyFont="1" applyBorder="1" applyAlignment="1">
      <alignment vertical="top" shrinkToFit="1"/>
    </xf>
    <xf numFmtId="167" fontId="48" fillId="0" borderId="75" xfId="0" applyNumberFormat="1" applyFont="1" applyBorder="1" applyAlignment="1">
      <alignment vertical="top" shrinkToFit="1"/>
    </xf>
    <xf numFmtId="0" fontId="0" fillId="0" borderId="87" xfId="0" applyBorder="1" applyAlignment="1">
      <alignment horizontal="left" wrapText="1"/>
    </xf>
    <xf numFmtId="0" fontId="47" fillId="0" borderId="87" xfId="0" applyFont="1" applyBorder="1" applyAlignment="1">
      <alignment horizontal="left" vertical="top" wrapText="1"/>
    </xf>
    <xf numFmtId="0" fontId="57" fillId="54" borderId="0" xfId="0" applyFont="1" applyFill="1"/>
    <xf numFmtId="0" fontId="45" fillId="54" borderId="0" xfId="0" applyFont="1" applyFill="1" applyAlignment="1">
      <alignment horizontal="right"/>
    </xf>
    <xf numFmtId="43" fontId="57" fillId="54" borderId="0" xfId="0" applyNumberFormat="1" applyFont="1" applyFill="1"/>
    <xf numFmtId="0" fontId="57" fillId="0" borderId="0" xfId="0" applyFont="1" applyAlignment="1">
      <alignment vertical="top" wrapText="1"/>
    </xf>
    <xf numFmtId="0" fontId="59" fillId="41" borderId="79" xfId="0" applyFont="1" applyFill="1" applyBorder="1" applyAlignment="1">
      <alignment vertical="top" wrapText="1" readingOrder="1"/>
    </xf>
    <xf numFmtId="0" fontId="59" fillId="41" borderId="0" xfId="0" applyFont="1" applyFill="1" applyAlignment="1">
      <alignment vertical="top" wrapText="1" readingOrder="1"/>
    </xf>
    <xf numFmtId="0" fontId="59" fillId="51" borderId="0" xfId="0" applyFont="1" applyFill="1" applyAlignment="1">
      <alignment vertical="top" wrapText="1" readingOrder="1"/>
    </xf>
    <xf numFmtId="0" fontId="57" fillId="54" borderId="0" xfId="0" applyFont="1" applyFill="1" applyAlignment="1">
      <alignment horizontal="right"/>
    </xf>
    <xf numFmtId="0" fontId="48" fillId="41" borderId="79" xfId="0" applyFont="1" applyFill="1" applyBorder="1" applyAlignment="1">
      <alignment vertical="top" wrapText="1" readingOrder="1"/>
    </xf>
    <xf numFmtId="0" fontId="45" fillId="0" borderId="0" xfId="0" applyFont="1"/>
    <xf numFmtId="44" fontId="48" fillId="0" borderId="72" xfId="0" applyNumberFormat="1" applyFont="1" applyBorder="1" applyAlignment="1">
      <alignment vertical="top" shrinkToFit="1"/>
    </xf>
    <xf numFmtId="44" fontId="48" fillId="0" borderId="75" xfId="0" applyNumberFormat="1" applyFont="1" applyBorder="1" applyAlignment="1">
      <alignment vertical="top" shrinkToFit="1"/>
    </xf>
    <xf numFmtId="44" fontId="48" fillId="0" borderId="76" xfId="0" applyNumberFormat="1" applyFont="1" applyBorder="1" applyAlignment="1">
      <alignment vertical="top" shrinkToFit="1"/>
    </xf>
    <xf numFmtId="44" fontId="49" fillId="0" borderId="72" xfId="0" applyNumberFormat="1" applyFont="1" applyBorder="1" applyAlignment="1">
      <alignment vertical="top" shrinkToFit="1"/>
    </xf>
    <xf numFmtId="44" fontId="0" fillId="0" borderId="0" xfId="0" applyNumberFormat="1" applyAlignment="1">
      <alignment wrapText="1"/>
    </xf>
    <xf numFmtId="44" fontId="16" fillId="0" borderId="72" xfId="0" applyNumberFormat="1" applyFont="1" applyBorder="1" applyAlignment="1">
      <alignment vertical="top" wrapText="1"/>
    </xf>
    <xf numFmtId="44" fontId="0" fillId="0" borderId="72" xfId="0" applyNumberFormat="1" applyBorder="1" applyAlignment="1">
      <alignment wrapText="1"/>
    </xf>
    <xf numFmtId="44" fontId="0" fillId="0" borderId="0" xfId="0" applyNumberFormat="1" applyAlignment="1">
      <alignment vertical="center" wrapText="1"/>
    </xf>
    <xf numFmtId="44" fontId="0" fillId="0" borderId="72" xfId="0" applyNumberFormat="1" applyBorder="1" applyAlignment="1">
      <alignment vertical="center" wrapText="1"/>
    </xf>
    <xf numFmtId="44" fontId="48" fillId="0" borderId="74" xfId="0" applyNumberFormat="1" applyFont="1" applyBorder="1" applyAlignment="1">
      <alignment vertical="top" shrinkToFit="1"/>
    </xf>
    <xf numFmtId="49" fontId="60" fillId="44" borderId="68" xfId="0" applyNumberFormat="1" applyFont="1" applyFill="1" applyBorder="1" applyAlignment="1">
      <alignment horizontal="center" wrapText="1"/>
    </xf>
    <xf numFmtId="49" fontId="60" fillId="45" borderId="68" xfId="0" applyNumberFormat="1" applyFont="1" applyFill="1" applyBorder="1" applyAlignment="1">
      <alignment horizontal="left" vertical="top" wrapText="1"/>
    </xf>
    <xf numFmtId="49" fontId="60" fillId="46" borderId="68" xfId="0" applyNumberFormat="1" applyFont="1" applyFill="1" applyBorder="1" applyAlignment="1">
      <alignment horizontal="left" vertical="top" wrapText="1"/>
    </xf>
    <xf numFmtId="49" fontId="61" fillId="0" borderId="69" xfId="0" applyNumberFormat="1" applyFont="1" applyBorder="1" applyAlignment="1">
      <alignment horizontal="left" vertical="top" wrapText="1"/>
    </xf>
    <xf numFmtId="0" fontId="60" fillId="45" borderId="68" xfId="0" applyFont="1" applyFill="1" applyBorder="1" applyAlignment="1">
      <alignment horizontal="right" vertical="top" wrapText="1"/>
    </xf>
    <xf numFmtId="0" fontId="60" fillId="46" borderId="68" xfId="0" applyFont="1" applyFill="1" applyBorder="1" applyAlignment="1">
      <alignment horizontal="right" vertical="top" wrapText="1"/>
    </xf>
    <xf numFmtId="0" fontId="61" fillId="0" borderId="69" xfId="0" applyFont="1" applyBorder="1" applyAlignment="1">
      <alignment horizontal="right" vertical="top" wrapText="1"/>
    </xf>
    <xf numFmtId="0" fontId="62" fillId="0" borderId="79" xfId="0" applyFont="1" applyBorder="1" applyAlignment="1">
      <alignment vertical="top" wrapText="1" readingOrder="1"/>
    </xf>
    <xf numFmtId="44" fontId="62" fillId="0" borderId="79" xfId="1" applyFont="1" applyBorder="1" applyAlignment="1">
      <alignment vertical="top" wrapText="1" readingOrder="1"/>
    </xf>
    <xf numFmtId="0" fontId="62" fillId="0" borderId="79" xfId="1" applyNumberFormat="1" applyFont="1" applyBorder="1" applyAlignment="1">
      <alignment vertical="top" wrapText="1" readingOrder="1"/>
    </xf>
    <xf numFmtId="43" fontId="62" fillId="0" borderId="79" xfId="1" applyNumberFormat="1" applyFont="1" applyBorder="1" applyAlignment="1">
      <alignment vertical="top" wrapText="1" readingOrder="1"/>
    </xf>
    <xf numFmtId="0" fontId="62" fillId="41" borderId="79" xfId="0" applyFont="1" applyFill="1" applyBorder="1" applyAlignment="1">
      <alignment vertical="top" wrapText="1" readingOrder="1"/>
    </xf>
    <xf numFmtId="43" fontId="62" fillId="41" borderId="79" xfId="1" applyNumberFormat="1" applyFont="1" applyFill="1" applyBorder="1" applyAlignment="1">
      <alignment vertical="top" wrapText="1" readingOrder="1"/>
    </xf>
    <xf numFmtId="0" fontId="62" fillId="41" borderId="0" xfId="0" applyFont="1" applyFill="1" applyAlignment="1">
      <alignment vertical="top" wrapText="1" readingOrder="1"/>
    </xf>
    <xf numFmtId="43" fontId="62" fillId="41" borderId="0" xfId="1" applyNumberFormat="1" applyFont="1" applyFill="1" applyBorder="1" applyAlignment="1">
      <alignment vertical="top" wrapText="1" readingOrder="1"/>
    </xf>
    <xf numFmtId="0" fontId="62" fillId="49" borderId="0" xfId="0" applyFont="1" applyFill="1" applyAlignment="1">
      <alignment vertical="top" wrapText="1" readingOrder="1"/>
    </xf>
    <xf numFmtId="43" fontId="62" fillId="49" borderId="0" xfId="1" applyNumberFormat="1" applyFont="1" applyFill="1" applyBorder="1" applyAlignment="1">
      <alignment vertical="top" wrapText="1" readingOrder="1"/>
    </xf>
    <xf numFmtId="43" fontId="0" fillId="49" borderId="0" xfId="0" applyNumberFormat="1" applyFill="1"/>
    <xf numFmtId="43" fontId="0" fillId="42" borderId="0" xfId="0" applyNumberFormat="1" applyFill="1"/>
    <xf numFmtId="0" fontId="56" fillId="55" borderId="79" xfId="0" applyFont="1" applyFill="1" applyBorder="1" applyAlignment="1">
      <alignment vertical="top" wrapText="1" readingOrder="1"/>
    </xf>
    <xf numFmtId="43" fontId="62" fillId="55" borderId="79" xfId="1" applyNumberFormat="1" applyFont="1" applyFill="1" applyBorder="1" applyAlignment="1">
      <alignment vertical="top" wrapText="1" readingOrder="1"/>
    </xf>
    <xf numFmtId="0" fontId="64" fillId="0" borderId="72" xfId="0" applyFont="1" applyBorder="1" applyAlignment="1">
      <alignment horizontal="left" vertical="top" wrapText="1"/>
    </xf>
    <xf numFmtId="0" fontId="65" fillId="0" borderId="72" xfId="0" applyFont="1" applyBorder="1" applyAlignment="1">
      <alignment horizontal="left" vertical="top" wrapText="1"/>
    </xf>
    <xf numFmtId="0" fontId="64" fillId="0" borderId="72" xfId="0" applyFont="1" applyBorder="1" applyAlignment="1">
      <alignment vertical="top" wrapText="1"/>
    </xf>
    <xf numFmtId="0" fontId="64" fillId="0" borderId="73" xfId="0" applyFont="1" applyBorder="1" applyAlignment="1">
      <alignment vertical="top" wrapText="1"/>
    </xf>
    <xf numFmtId="0" fontId="0" fillId="0" borderId="78" xfId="0" applyBorder="1" applyAlignment="1">
      <alignment vertical="top"/>
    </xf>
    <xf numFmtId="0" fontId="0" fillId="0" borderId="81" xfId="0" applyBorder="1" applyAlignment="1">
      <alignment vertical="top"/>
    </xf>
    <xf numFmtId="44" fontId="0" fillId="0" borderId="72" xfId="0" applyNumberFormat="1" applyBorder="1" applyAlignment="1">
      <alignment horizontal="left" wrapText="1"/>
    </xf>
    <xf numFmtId="0" fontId="47" fillId="50" borderId="0" xfId="0" applyFont="1" applyFill="1"/>
    <xf numFmtId="0" fontId="16" fillId="0" borderId="75" xfId="0" applyFont="1" applyBorder="1" applyAlignment="1">
      <alignment vertical="top" wrapText="1"/>
    </xf>
    <xf numFmtId="0" fontId="16" fillId="0" borderId="76" xfId="0" applyFont="1" applyBorder="1" applyAlignment="1">
      <alignment vertical="top" wrapText="1"/>
    </xf>
    <xf numFmtId="0" fontId="66" fillId="0" borderId="0" xfId="0" applyFont="1" applyAlignment="1">
      <alignment wrapText="1"/>
    </xf>
    <xf numFmtId="0" fontId="67" fillId="0" borderId="79" xfId="0" applyFont="1" applyBorder="1" applyAlignment="1">
      <alignment vertical="top" wrapText="1" readingOrder="1"/>
    </xf>
    <xf numFmtId="43" fontId="67" fillId="0" borderId="79" xfId="0" applyNumberFormat="1" applyFont="1" applyBorder="1" applyAlignment="1">
      <alignment vertical="top" wrapText="1" readingOrder="1"/>
    </xf>
    <xf numFmtId="0" fontId="47" fillId="51" borderId="0" xfId="0" applyFont="1" applyFill="1"/>
    <xf numFmtId="0" fontId="47" fillId="51" borderId="0" xfId="0" applyFont="1" applyFill="1" applyAlignment="1">
      <alignment wrapText="1"/>
    </xf>
    <xf numFmtId="43" fontId="47" fillId="51" borderId="0" xfId="0" applyNumberFormat="1" applyFont="1" applyFill="1"/>
    <xf numFmtId="0" fontId="56" fillId="43" borderId="79" xfId="0" applyFont="1" applyFill="1" applyBorder="1" applyAlignment="1">
      <alignment vertical="top" wrapText="1" readingOrder="1"/>
    </xf>
    <xf numFmtId="43" fontId="0" fillId="43" borderId="0" xfId="0" applyNumberFormat="1" applyFill="1"/>
    <xf numFmtId="43" fontId="48" fillId="0" borderId="79" xfId="0" applyNumberFormat="1" applyFont="1" applyBorder="1" applyAlignment="1">
      <alignment vertical="top" wrapText="1" readingOrder="1"/>
    </xf>
    <xf numFmtId="0" fontId="49" fillId="0" borderId="79" xfId="0" applyFont="1" applyBorder="1" applyAlignment="1">
      <alignment vertical="top" wrapText="1" readingOrder="1"/>
    </xf>
    <xf numFmtId="0" fontId="48" fillId="0" borderId="0" xfId="0" applyFont="1" applyAlignment="1">
      <alignment vertical="top" wrapText="1" readingOrder="1"/>
    </xf>
    <xf numFmtId="0" fontId="45" fillId="0" borderId="0" xfId="0" applyFont="1" applyAlignment="1">
      <alignment vertical="top" wrapText="1"/>
    </xf>
    <xf numFmtId="0" fontId="47" fillId="53" borderId="0" xfId="0" applyFont="1" applyFill="1" applyAlignment="1">
      <alignment vertical="top" wrapText="1"/>
    </xf>
    <xf numFmtId="0" fontId="47" fillId="34" borderId="0" xfId="0" applyFont="1" applyFill="1" applyAlignment="1">
      <alignment vertical="top" wrapText="1"/>
    </xf>
    <xf numFmtId="43" fontId="49" fillId="41" borderId="79" xfId="0" applyNumberFormat="1" applyFont="1" applyFill="1" applyBorder="1" applyAlignment="1">
      <alignment vertical="top" wrapText="1" readingOrder="1"/>
    </xf>
    <xf numFmtId="43" fontId="49" fillId="41" borderId="0" xfId="0" applyNumberFormat="1" applyFont="1" applyFill="1" applyAlignment="1">
      <alignment vertical="top" wrapText="1" readingOrder="1"/>
    </xf>
    <xf numFmtId="0" fontId="49" fillId="56" borderId="0" xfId="0" applyFont="1" applyFill="1" applyAlignment="1">
      <alignment vertical="top" wrapText="1" readingOrder="1"/>
    </xf>
    <xf numFmtId="43" fontId="49" fillId="56" borderId="0" xfId="0" applyNumberFormat="1" applyFont="1" applyFill="1" applyAlignment="1">
      <alignment vertical="top" wrapText="1" readingOrder="1"/>
    </xf>
    <xf numFmtId="43" fontId="47" fillId="56" borderId="0" xfId="0" applyNumberFormat="1" applyFont="1" applyFill="1"/>
    <xf numFmtId="43" fontId="45" fillId="0" borderId="0" xfId="0" applyNumberFormat="1" applyFont="1"/>
    <xf numFmtId="0" fontId="0" fillId="0" borderId="72" xfId="0" applyBorder="1" applyAlignment="1">
      <alignment horizontal="left" vertical="top" wrapText="1"/>
    </xf>
    <xf numFmtId="44" fontId="0" fillId="0" borderId="0" xfId="0" applyNumberFormat="1" applyAlignment="1">
      <alignment horizontal="left" vertical="top"/>
    </xf>
    <xf numFmtId="1" fontId="50" fillId="45" borderId="68" xfId="0" applyNumberFormat="1" applyFont="1" applyFill="1" applyBorder="1" applyAlignment="1">
      <alignment horizontal="right" vertical="top" wrapText="1"/>
    </xf>
    <xf numFmtId="1" fontId="50" fillId="46" borderId="68" xfId="0" applyNumberFormat="1" applyFont="1" applyFill="1" applyBorder="1" applyAlignment="1">
      <alignment horizontal="right" vertical="top" wrapText="1"/>
    </xf>
    <xf numFmtId="1" fontId="51" fillId="0" borderId="69" xfId="0" applyNumberFormat="1" applyFont="1" applyBorder="1" applyAlignment="1">
      <alignment horizontal="right" vertical="top" wrapText="1"/>
    </xf>
    <xf numFmtId="0" fontId="47" fillId="54" borderId="0" xfId="0" applyFont="1" applyFill="1"/>
    <xf numFmtId="0" fontId="47" fillId="54" borderId="0" xfId="0" applyFont="1" applyFill="1" applyAlignment="1">
      <alignment horizontal="right"/>
    </xf>
    <xf numFmtId="43" fontId="47" fillId="54" borderId="0" xfId="0" applyNumberFormat="1" applyFont="1" applyFill="1"/>
    <xf numFmtId="0" fontId="70" fillId="54" borderId="0" xfId="0" applyFont="1" applyFill="1"/>
    <xf numFmtId="0" fontId="70" fillId="54" borderId="0" xfId="0" applyFont="1" applyFill="1" applyAlignment="1">
      <alignment horizontal="right"/>
    </xf>
    <xf numFmtId="43" fontId="70" fillId="54" borderId="0" xfId="0" applyNumberFormat="1" applyFont="1" applyFill="1"/>
    <xf numFmtId="0" fontId="69" fillId="0" borderId="72" xfId="0" applyFont="1" applyBorder="1" applyAlignment="1">
      <alignment horizontal="left" vertical="top" wrapText="1"/>
    </xf>
    <xf numFmtId="0" fontId="69" fillId="0" borderId="72" xfId="0" applyFont="1" applyBorder="1" applyAlignment="1">
      <alignment vertical="top" wrapText="1"/>
    </xf>
    <xf numFmtId="44" fontId="48" fillId="0" borderId="75" xfId="1" applyFont="1" applyBorder="1" applyAlignment="1">
      <alignment vertical="top" shrinkToFit="1"/>
    </xf>
    <xf numFmtId="44" fontId="48" fillId="0" borderId="76" xfId="1" applyFont="1" applyBorder="1" applyAlignment="1">
      <alignment vertical="top" shrinkToFit="1"/>
    </xf>
    <xf numFmtId="44" fontId="48" fillId="0" borderId="74" xfId="1" applyFont="1" applyBorder="1" applyAlignment="1">
      <alignment vertical="top" shrinkToFit="1"/>
    </xf>
    <xf numFmtId="44" fontId="48" fillId="0" borderId="72" xfId="1" applyFont="1" applyBorder="1" applyAlignment="1">
      <alignment vertical="top" shrinkToFit="1"/>
    </xf>
    <xf numFmtId="0" fontId="71" fillId="0" borderId="72" xfId="0" applyFont="1" applyBorder="1" applyAlignment="1">
      <alignment horizontal="left" vertical="top" wrapText="1"/>
    </xf>
    <xf numFmtId="44" fontId="49" fillId="0" borderId="72" xfId="1" applyFont="1" applyBorder="1" applyAlignment="1">
      <alignment vertical="top" shrinkToFit="1"/>
    </xf>
    <xf numFmtId="44" fontId="0" fillId="0" borderId="0" xfId="1" applyFont="1" applyAlignment="1">
      <alignment vertical="center" wrapText="1"/>
    </xf>
    <xf numFmtId="44" fontId="0" fillId="0" borderId="72" xfId="1" applyFont="1" applyBorder="1" applyAlignment="1">
      <alignment wrapText="1"/>
    </xf>
    <xf numFmtId="44" fontId="0" fillId="0" borderId="72" xfId="1" applyFont="1" applyBorder="1" applyAlignment="1">
      <alignment vertical="center" wrapText="1"/>
    </xf>
    <xf numFmtId="44" fontId="17" fillId="0" borderId="0" xfId="0" applyNumberFormat="1" applyFont="1"/>
    <xf numFmtId="4" fontId="48" fillId="0" borderId="79" xfId="1" applyNumberFormat="1" applyFont="1" applyBorder="1" applyAlignment="1">
      <alignment vertical="top" wrapText="1" readingOrder="1"/>
    </xf>
    <xf numFmtId="0" fontId="49" fillId="57" borderId="79" xfId="0" applyFont="1" applyFill="1" applyBorder="1" applyAlignment="1">
      <alignment vertical="top" wrapText="1" readingOrder="1"/>
    </xf>
    <xf numFmtId="0" fontId="49" fillId="57" borderId="80" xfId="0" applyFont="1" applyFill="1" applyBorder="1" applyAlignment="1">
      <alignment vertical="top" wrapText="1" readingOrder="1"/>
    </xf>
    <xf numFmtId="4" fontId="49" fillId="57" borderId="79" xfId="1" applyNumberFormat="1" applyFont="1" applyFill="1" applyBorder="1" applyAlignment="1">
      <alignment vertical="top" wrapText="1" readingOrder="1"/>
    </xf>
    <xf numFmtId="43" fontId="72" fillId="57" borderId="0" xfId="0" applyNumberFormat="1" applyFont="1" applyFill="1"/>
    <xf numFmtId="0" fontId="49" fillId="57" borderId="0" xfId="0" applyFont="1" applyFill="1" applyAlignment="1">
      <alignment vertical="top" wrapText="1" readingOrder="1"/>
    </xf>
    <xf numFmtId="4" fontId="49" fillId="57" borderId="0" xfId="1" applyNumberFormat="1" applyFont="1" applyFill="1" applyBorder="1" applyAlignment="1">
      <alignment vertical="top" wrapText="1" readingOrder="1"/>
    </xf>
    <xf numFmtId="4" fontId="49" fillId="49" borderId="0" xfId="1" applyNumberFormat="1" applyFont="1" applyFill="1" applyBorder="1" applyAlignment="1">
      <alignment vertical="top" wrapText="1" readingOrder="1"/>
    </xf>
    <xf numFmtId="43" fontId="72" fillId="49" borderId="0" xfId="0" applyNumberFormat="1" applyFont="1" applyFill="1"/>
    <xf numFmtId="44" fontId="0" fillId="0" borderId="0" xfId="1" applyFont="1" applyAlignment="1">
      <alignment horizontal="left" vertical="top"/>
    </xf>
    <xf numFmtId="0" fontId="0" fillId="0" borderId="0" xfId="0" applyAlignment="1">
      <alignment vertical="center"/>
    </xf>
    <xf numFmtId="44" fontId="0" fillId="0" borderId="0" xfId="1" applyFont="1" applyAlignment="1">
      <alignment vertical="center"/>
    </xf>
    <xf numFmtId="44" fontId="0" fillId="0" borderId="0" xfId="1" applyFont="1" applyAlignment="1">
      <alignment wrapText="1"/>
    </xf>
    <xf numFmtId="44" fontId="16" fillId="0" borderId="72" xfId="1" applyFont="1" applyBorder="1" applyAlignment="1">
      <alignment vertical="top" wrapText="1"/>
    </xf>
    <xf numFmtId="0" fontId="73" fillId="0" borderId="79" xfId="0" applyFont="1" applyBorder="1" applyAlignment="1">
      <alignment vertical="top" wrapText="1" readingOrder="1"/>
    </xf>
    <xf numFmtId="0" fontId="73" fillId="0" borderId="80" xfId="0" applyFont="1" applyBorder="1" applyAlignment="1">
      <alignment horizontal="left" vertical="top" wrapText="1" readingOrder="1"/>
    </xf>
    <xf numFmtId="0" fontId="74" fillId="0" borderId="0" xfId="0" applyFont="1"/>
    <xf numFmtId="43" fontId="73" fillId="0" borderId="79" xfId="1" applyNumberFormat="1" applyFont="1" applyBorder="1" applyAlignment="1">
      <alignment vertical="top" wrapText="1" readingOrder="1"/>
    </xf>
    <xf numFmtId="43" fontId="49" fillId="57" borderId="79" xfId="1" applyNumberFormat="1" applyFont="1" applyFill="1" applyBorder="1" applyAlignment="1">
      <alignment vertical="top" wrapText="1" readingOrder="1"/>
    </xf>
    <xf numFmtId="43" fontId="47" fillId="57" borderId="0" xfId="0" applyNumberFormat="1" applyFont="1" applyFill="1"/>
    <xf numFmtId="43" fontId="49" fillId="57" borderId="0" xfId="1" applyNumberFormat="1" applyFont="1" applyFill="1" applyBorder="1" applyAlignment="1">
      <alignment vertical="top" wrapText="1" readingOrder="1"/>
    </xf>
    <xf numFmtId="0" fontId="0" fillId="54" borderId="0" xfId="0" applyFill="1"/>
    <xf numFmtId="0" fontId="16" fillId="54" borderId="0" xfId="0" applyFont="1" applyFill="1" applyAlignment="1">
      <alignment horizontal="right"/>
    </xf>
    <xf numFmtId="43" fontId="0" fillId="54" borderId="0" xfId="0" applyNumberFormat="1" applyFill="1"/>
    <xf numFmtId="44" fontId="73" fillId="0" borderId="79" xfId="0" applyNumberFormat="1" applyFont="1" applyBorder="1" applyAlignment="1">
      <alignment vertical="top" wrapText="1" readingOrder="1"/>
    </xf>
    <xf numFmtId="44" fontId="74" fillId="0" borderId="0" xfId="0" applyNumberFormat="1" applyFont="1"/>
    <xf numFmtId="0" fontId="75" fillId="0" borderId="72" xfId="0" applyFont="1" applyBorder="1" applyAlignment="1">
      <alignment horizontal="left" vertical="top" wrapText="1"/>
    </xf>
    <xf numFmtId="0" fontId="75" fillId="0" borderId="72" xfId="0" applyFont="1" applyBorder="1" applyAlignment="1">
      <alignment vertical="top" wrapText="1"/>
    </xf>
    <xf numFmtId="0" fontId="76" fillId="0" borderId="72" xfId="0" applyFont="1" applyBorder="1" applyAlignment="1">
      <alignment horizontal="left" vertical="top" wrapText="1"/>
    </xf>
    <xf numFmtId="0" fontId="0" fillId="0" borderId="73" xfId="0" applyBorder="1" applyAlignment="1">
      <alignment wrapText="1"/>
    </xf>
    <xf numFmtId="0" fontId="49" fillId="56" borderId="79" xfId="0" applyFont="1" applyFill="1" applyBorder="1" applyAlignment="1">
      <alignment vertical="top" wrapText="1" readingOrder="1"/>
    </xf>
    <xf numFmtId="0" fontId="73" fillId="56" borderId="79" xfId="0" applyFont="1" applyFill="1" applyBorder="1" applyAlignment="1">
      <alignment vertical="top" wrapText="1" readingOrder="1"/>
    </xf>
    <xf numFmtId="43" fontId="73" fillId="56" borderId="79" xfId="1" applyNumberFormat="1" applyFont="1" applyFill="1" applyBorder="1" applyAlignment="1">
      <alignment vertical="top" wrapText="1" readingOrder="1"/>
    </xf>
    <xf numFmtId="43" fontId="0" fillId="56" borderId="0" xfId="0" applyNumberFormat="1" applyFill="1"/>
    <xf numFmtId="0" fontId="73" fillId="56" borderId="0" xfId="0" applyFont="1" applyFill="1" applyAlignment="1">
      <alignment vertical="top" wrapText="1" readingOrder="1"/>
    </xf>
    <xf numFmtId="43" fontId="73" fillId="56" borderId="0" xfId="1" applyNumberFormat="1" applyFont="1" applyFill="1" applyBorder="1" applyAlignment="1">
      <alignment vertical="top" wrapText="1" readingOrder="1"/>
    </xf>
    <xf numFmtId="43" fontId="49" fillId="51" borderId="0" xfId="1" applyNumberFormat="1" applyFont="1" applyFill="1" applyBorder="1" applyAlignment="1">
      <alignment vertical="top" wrapText="1" readingOrder="1"/>
    </xf>
    <xf numFmtId="43" fontId="49" fillId="57" borderId="79" xfId="0" applyNumberFormat="1" applyFont="1" applyFill="1" applyBorder="1" applyAlignment="1">
      <alignment vertical="top" wrapText="1" readingOrder="1"/>
    </xf>
    <xf numFmtId="43" fontId="49" fillId="57" borderId="0" xfId="0" applyNumberFormat="1" applyFont="1" applyFill="1" applyAlignment="1">
      <alignment vertical="top" wrapText="1" readingOrder="1"/>
    </xf>
    <xf numFmtId="0" fontId="48" fillId="40" borderId="79" xfId="0" applyFont="1" applyFill="1" applyBorder="1" applyAlignment="1">
      <alignment vertical="top" wrapText="1" readingOrder="1"/>
    </xf>
    <xf numFmtId="43" fontId="73" fillId="40" borderId="79" xfId="1" applyNumberFormat="1" applyFont="1" applyFill="1" applyBorder="1" applyAlignment="1">
      <alignment vertical="top" wrapText="1" readingOrder="1"/>
    </xf>
    <xf numFmtId="43" fontId="73" fillId="58" borderId="79" xfId="1" applyNumberFormat="1" applyFont="1" applyFill="1" applyBorder="1" applyAlignment="1">
      <alignment vertical="top" wrapText="1" readingOrder="1"/>
    </xf>
    <xf numFmtId="43" fontId="73" fillId="58" borderId="0" xfId="1" applyNumberFormat="1" applyFont="1" applyFill="1" applyBorder="1" applyAlignment="1">
      <alignment vertical="top" wrapText="1" readingOrder="1"/>
    </xf>
    <xf numFmtId="43" fontId="49" fillId="59" borderId="0" xfId="1" applyNumberFormat="1" applyFont="1" applyFill="1" applyBorder="1" applyAlignment="1">
      <alignment vertical="top" wrapText="1" readingOrder="1"/>
    </xf>
    <xf numFmtId="0" fontId="0" fillId="54" borderId="0" xfId="0" applyFill="1" applyAlignment="1">
      <alignment horizontal="right"/>
    </xf>
    <xf numFmtId="0" fontId="50" fillId="0" borderId="72" xfId="0" applyFont="1" applyBorder="1" applyAlignment="1">
      <alignment horizontal="left" vertical="center" wrapText="1"/>
    </xf>
    <xf numFmtId="0" fontId="50" fillId="0" borderId="72" xfId="0" applyFont="1" applyBorder="1" applyAlignment="1">
      <alignment vertical="center" wrapText="1"/>
    </xf>
    <xf numFmtId="0" fontId="50" fillId="0" borderId="72" xfId="0" applyFont="1" applyBorder="1" applyAlignment="1">
      <alignment horizontal="left" wrapText="1"/>
    </xf>
    <xf numFmtId="167" fontId="50" fillId="0" borderId="72" xfId="0" applyNumberFormat="1" applyFont="1" applyBorder="1" applyAlignment="1">
      <alignment vertical="top" shrinkToFit="1"/>
    </xf>
    <xf numFmtId="0" fontId="77" fillId="0" borderId="72" xfId="0" applyFont="1" applyBorder="1" applyAlignment="1">
      <alignment horizontal="left" vertical="top" wrapText="1"/>
    </xf>
    <xf numFmtId="0" fontId="50" fillId="0" borderId="72" xfId="0" applyFont="1" applyBorder="1" applyAlignment="1">
      <alignment horizontal="left" vertical="top" wrapText="1"/>
    </xf>
    <xf numFmtId="166" fontId="50" fillId="0" borderId="72" xfId="0" applyNumberFormat="1" applyFont="1" applyBorder="1" applyAlignment="1">
      <alignment vertical="top" shrinkToFit="1"/>
    </xf>
    <xf numFmtId="0" fontId="50" fillId="0" borderId="0" xfId="0" applyFont="1" applyAlignment="1">
      <alignment vertical="center" wrapText="1"/>
    </xf>
    <xf numFmtId="0" fontId="78" fillId="0" borderId="72" xfId="0" applyFont="1" applyBorder="1" applyAlignment="1">
      <alignment horizontal="left" vertical="top" wrapText="1"/>
    </xf>
    <xf numFmtId="167" fontId="51" fillId="0" borderId="72" xfId="0" applyNumberFormat="1" applyFont="1" applyBorder="1" applyAlignment="1">
      <alignment vertical="top" shrinkToFit="1"/>
    </xf>
    <xf numFmtId="0" fontId="50" fillId="0" borderId="0" xfId="0" applyFont="1" applyAlignment="1">
      <alignment horizontal="left" wrapText="1"/>
    </xf>
    <xf numFmtId="0" fontId="50" fillId="0" borderId="73" xfId="0" applyFont="1" applyBorder="1" applyAlignment="1">
      <alignment wrapText="1"/>
    </xf>
    <xf numFmtId="0" fontId="77" fillId="0" borderId="72" xfId="0" applyFont="1" applyBorder="1" applyAlignment="1">
      <alignment vertical="top" wrapText="1"/>
    </xf>
    <xf numFmtId="0" fontId="50" fillId="0" borderId="72" xfId="0" applyFont="1" applyBorder="1" applyAlignment="1">
      <alignment wrapText="1"/>
    </xf>
    <xf numFmtId="166" fontId="51" fillId="0" borderId="72" xfId="0" applyNumberFormat="1" applyFont="1" applyBorder="1" applyAlignment="1">
      <alignment vertical="top" shrinkToFit="1"/>
    </xf>
    <xf numFmtId="0" fontId="77" fillId="0" borderId="0" xfId="0" applyFont="1"/>
    <xf numFmtId="0" fontId="50" fillId="0" borderId="0" xfId="0" applyFont="1" applyAlignment="1">
      <alignment horizontal="left" vertical="top"/>
    </xf>
    <xf numFmtId="0" fontId="77" fillId="0" borderId="0" xfId="0" applyFont="1" applyAlignment="1">
      <alignment horizontal="left" vertical="top"/>
    </xf>
    <xf numFmtId="0" fontId="77" fillId="0" borderId="72" xfId="0" applyFont="1" applyBorder="1" applyAlignment="1">
      <alignment horizontal="left" wrapText="1"/>
    </xf>
    <xf numFmtId="0" fontId="77" fillId="0" borderId="0" xfId="0" applyFont="1" applyAlignment="1">
      <alignment vertical="center" wrapText="1"/>
    </xf>
    <xf numFmtId="0" fontId="77" fillId="0" borderId="0" xfId="0" applyFont="1" applyAlignment="1">
      <alignment horizontal="left" wrapText="1"/>
    </xf>
    <xf numFmtId="0" fontId="77" fillId="0" borderId="0" xfId="0" applyFont="1" applyAlignment="1">
      <alignment wrapText="1"/>
    </xf>
    <xf numFmtId="0" fontId="77" fillId="0" borderId="72" xfId="0" applyFont="1" applyBorder="1" applyAlignment="1">
      <alignment wrapText="1"/>
    </xf>
    <xf numFmtId="0" fontId="77" fillId="0" borderId="72" xfId="0" applyFont="1" applyBorder="1" applyAlignment="1">
      <alignment vertical="center" wrapText="1"/>
    </xf>
    <xf numFmtId="169" fontId="50" fillId="0" borderId="72" xfId="0" applyNumberFormat="1" applyFont="1" applyBorder="1" applyAlignment="1">
      <alignment vertical="top" shrinkToFit="1"/>
    </xf>
    <xf numFmtId="169" fontId="51" fillId="0" borderId="72" xfId="0" applyNumberFormat="1" applyFont="1" applyBorder="1" applyAlignment="1">
      <alignment vertical="top" shrinkToFit="1"/>
    </xf>
    <xf numFmtId="0" fontId="79" fillId="0" borderId="0" xfId="0" applyFont="1" applyAlignment="1">
      <alignment vertical="center" wrapText="1"/>
    </xf>
    <xf numFmtId="0" fontId="50" fillId="44" borderId="91" xfId="0" applyFont="1" applyFill="1" applyBorder="1" applyAlignment="1">
      <alignment horizontal="center" vertical="center" wrapText="1"/>
    </xf>
    <xf numFmtId="0" fontId="50" fillId="44" borderId="92" xfId="0" applyFont="1" applyFill="1" applyBorder="1" applyAlignment="1">
      <alignment horizontal="center" vertical="center" wrapText="1"/>
    </xf>
    <xf numFmtId="0" fontId="50" fillId="45" borderId="97" xfId="0" applyFont="1" applyFill="1" applyBorder="1" applyAlignment="1">
      <alignment horizontal="left" vertical="top" wrapText="1"/>
    </xf>
    <xf numFmtId="0" fontId="50" fillId="45" borderId="93" xfId="0" applyFont="1" applyFill="1" applyBorder="1" applyAlignment="1">
      <alignment horizontal="right" vertical="top" wrapText="1"/>
    </xf>
    <xf numFmtId="0" fontId="50" fillId="46" borderId="97" xfId="0" applyFont="1" applyFill="1" applyBorder="1" applyAlignment="1">
      <alignment horizontal="left" vertical="top" wrapText="1"/>
    </xf>
    <xf numFmtId="0" fontId="50" fillId="46" borderId="93" xfId="0" applyFont="1" applyFill="1" applyBorder="1" applyAlignment="1">
      <alignment horizontal="right" vertical="top" wrapText="1"/>
    </xf>
    <xf numFmtId="0" fontId="51" fillId="0" borderId="98" xfId="0" applyFont="1" applyBorder="1" applyAlignment="1">
      <alignment horizontal="left" vertical="top" wrapText="1"/>
    </xf>
    <xf numFmtId="0" fontId="51" fillId="0" borderId="99" xfId="0" applyFont="1" applyBorder="1" applyAlignment="1">
      <alignment horizontal="right" vertical="top" wrapText="1"/>
    </xf>
    <xf numFmtId="0" fontId="50" fillId="44" borderId="90" xfId="0" applyFont="1" applyFill="1" applyBorder="1" applyAlignment="1">
      <alignment horizontal="center" vertical="center" wrapText="1"/>
    </xf>
    <xf numFmtId="0" fontId="50" fillId="45" borderId="93" xfId="0" applyFont="1" applyFill="1" applyBorder="1" applyAlignment="1">
      <alignment horizontal="left" vertical="top" wrapText="1"/>
    </xf>
    <xf numFmtId="0" fontId="50" fillId="46" borderId="93" xfId="0" applyFont="1" applyFill="1" applyBorder="1" applyAlignment="1">
      <alignment horizontal="left" vertical="top" wrapText="1"/>
    </xf>
    <xf numFmtId="0" fontId="51" fillId="0" borderId="94" xfId="0" applyFont="1" applyBorder="1" applyAlignment="1">
      <alignment horizontal="left" vertical="top" wrapText="1"/>
    </xf>
    <xf numFmtId="0" fontId="51" fillId="0" borderId="94" xfId="0" applyFont="1" applyBorder="1" applyAlignment="1">
      <alignment horizontal="right" vertical="top" wrapText="1"/>
    </xf>
    <xf numFmtId="0" fontId="58" fillId="0" borderId="72" xfId="0" applyFont="1" applyBorder="1" applyAlignment="1">
      <alignment horizontal="left" wrapText="1"/>
    </xf>
    <xf numFmtId="167" fontId="48" fillId="0" borderId="76" xfId="0" applyNumberFormat="1" applyFont="1" applyBorder="1" applyAlignment="1">
      <alignment vertical="top" shrinkToFit="1"/>
    </xf>
    <xf numFmtId="0" fontId="20" fillId="34" borderId="18" xfId="0" applyFont="1" applyFill="1" applyBorder="1" applyAlignment="1">
      <alignment horizontal="center" vertical="center" wrapText="1"/>
    </xf>
    <xf numFmtId="0" fontId="20" fillId="34" borderId="46" xfId="0" applyFont="1" applyFill="1" applyBorder="1" applyAlignment="1">
      <alignment horizontal="center" vertical="center" wrapText="1"/>
    </xf>
    <xf numFmtId="0" fontId="18" fillId="0" borderId="15" xfId="0" applyFont="1" applyBorder="1" applyAlignment="1">
      <alignment horizontal="center" vertical="center"/>
    </xf>
    <xf numFmtId="0" fontId="18" fillId="0" borderId="16" xfId="0" applyFont="1" applyBorder="1" applyAlignment="1">
      <alignment horizontal="center" vertical="center"/>
    </xf>
    <xf numFmtId="0" fontId="18" fillId="0" borderId="17" xfId="0" applyFont="1" applyBorder="1" applyAlignment="1">
      <alignment horizontal="center" vertical="center"/>
    </xf>
    <xf numFmtId="0" fontId="18" fillId="2" borderId="29" xfId="0" applyFont="1" applyFill="1" applyBorder="1" applyAlignment="1">
      <alignment horizontal="center" vertical="center"/>
    </xf>
    <xf numFmtId="0" fontId="18" fillId="2" borderId="16" xfId="0" applyFont="1" applyFill="1" applyBorder="1" applyAlignment="1">
      <alignment horizontal="center" vertical="center"/>
    </xf>
    <xf numFmtId="0" fontId="18" fillId="2" borderId="60" xfId="0" applyFont="1" applyFill="1" applyBorder="1" applyAlignment="1">
      <alignment horizontal="center" vertical="center"/>
    </xf>
    <xf numFmtId="0" fontId="18" fillId="2" borderId="28" xfId="0" applyFont="1" applyFill="1" applyBorder="1" applyAlignment="1">
      <alignment horizontal="center" vertical="center"/>
    </xf>
    <xf numFmtId="44" fontId="37" fillId="38" borderId="15" xfId="1" applyFont="1" applyFill="1" applyBorder="1" applyAlignment="1">
      <alignment horizontal="center"/>
    </xf>
    <xf numFmtId="44" fontId="37" fillId="38" borderId="17" xfId="1" applyFont="1" applyFill="1" applyBorder="1" applyAlignment="1">
      <alignment horizontal="center"/>
    </xf>
    <xf numFmtId="0" fontId="18" fillId="0" borderId="52" xfId="0" applyFont="1" applyBorder="1" applyAlignment="1">
      <alignment horizontal="center" vertical="center"/>
    </xf>
    <xf numFmtId="0" fontId="18" fillId="37" borderId="14" xfId="0" applyFont="1" applyFill="1" applyBorder="1" applyAlignment="1">
      <alignment horizontal="center" vertical="center"/>
    </xf>
    <xf numFmtId="0" fontId="18" fillId="37" borderId="60" xfId="0" applyFont="1" applyFill="1" applyBorder="1" applyAlignment="1">
      <alignment horizontal="center" vertical="center"/>
    </xf>
    <xf numFmtId="0" fontId="16" fillId="0" borderId="75" xfId="0" applyFont="1" applyBorder="1" applyAlignment="1">
      <alignment horizontal="left" vertical="top" wrapText="1"/>
    </xf>
    <xf numFmtId="0" fontId="16" fillId="0" borderId="76" xfId="0" applyFont="1" applyBorder="1" applyAlignment="1">
      <alignment horizontal="left" vertical="top" wrapText="1"/>
    </xf>
    <xf numFmtId="43" fontId="48" fillId="0" borderId="75" xfId="0" applyNumberFormat="1" applyFont="1" applyBorder="1" applyAlignment="1">
      <alignment horizontal="left" vertical="top" indent="6" shrinkToFit="1"/>
    </xf>
    <xf numFmtId="43" fontId="48" fillId="0" borderId="76" xfId="0" applyNumberFormat="1" applyFont="1" applyBorder="1" applyAlignment="1">
      <alignment horizontal="left" vertical="top" indent="6" shrinkToFit="1"/>
    </xf>
    <xf numFmtId="0" fontId="47" fillId="0" borderId="75" xfId="0" applyFont="1" applyBorder="1" applyAlignment="1">
      <alignment horizontal="left" vertical="top" wrapText="1"/>
    </xf>
    <xf numFmtId="0" fontId="47" fillId="0" borderId="76" xfId="0" applyFont="1" applyBorder="1" applyAlignment="1">
      <alignment horizontal="left" vertical="top" wrapText="1"/>
    </xf>
    <xf numFmtId="0" fontId="0" fillId="0" borderId="0" xfId="0" applyAlignment="1">
      <alignment horizontal="left" vertical="center" wrapText="1"/>
    </xf>
    <xf numFmtId="0" fontId="16" fillId="0" borderId="77" xfId="0" applyFont="1" applyBorder="1" applyAlignment="1">
      <alignment horizontal="left" wrapText="1"/>
    </xf>
    <xf numFmtId="0" fontId="16" fillId="0" borderId="0" xfId="0" applyFont="1" applyAlignment="1">
      <alignment horizontal="left" wrapText="1"/>
    </xf>
    <xf numFmtId="43" fontId="48" fillId="0" borderId="75" xfId="0" applyNumberFormat="1" applyFont="1" applyBorder="1" applyAlignment="1">
      <alignment horizontal="left" vertical="top" indent="4" shrinkToFit="1"/>
    </xf>
    <xf numFmtId="43" fontId="48" fillId="0" borderId="76" xfId="0" applyNumberFormat="1" applyFont="1" applyBorder="1" applyAlignment="1">
      <alignment horizontal="left" vertical="top" indent="4" shrinkToFit="1"/>
    </xf>
    <xf numFmtId="0" fontId="16" fillId="0" borderId="74" xfId="0" applyFont="1" applyBorder="1" applyAlignment="1">
      <alignment horizontal="left" vertical="top" wrapText="1"/>
    </xf>
    <xf numFmtId="43" fontId="48" fillId="0" borderId="74" xfId="0" applyNumberFormat="1" applyFont="1" applyBorder="1" applyAlignment="1">
      <alignment horizontal="left" vertical="top" indent="6" shrinkToFit="1"/>
    </xf>
    <xf numFmtId="0" fontId="16" fillId="0" borderId="72" xfId="0" applyFont="1" applyBorder="1" applyAlignment="1">
      <alignment horizontal="left" vertical="top" wrapText="1" indent="1"/>
    </xf>
    <xf numFmtId="0" fontId="16" fillId="0" borderId="73" xfId="0" applyFont="1" applyBorder="1" applyAlignment="1">
      <alignment horizontal="left" vertical="top" wrapText="1" indent="1"/>
    </xf>
    <xf numFmtId="0" fontId="47" fillId="0" borderId="72" xfId="0" applyFont="1" applyBorder="1" applyAlignment="1">
      <alignment horizontal="left" vertical="top" wrapText="1"/>
    </xf>
    <xf numFmtId="0" fontId="47" fillId="0" borderId="73" xfId="0" applyFont="1" applyBorder="1" applyAlignment="1">
      <alignment horizontal="left" vertical="top" wrapText="1"/>
    </xf>
    <xf numFmtId="0" fontId="16" fillId="0" borderId="72" xfId="0" applyFont="1" applyBorder="1" applyAlignment="1">
      <alignment horizontal="left" vertical="top" wrapText="1"/>
    </xf>
    <xf numFmtId="0" fontId="16" fillId="0" borderId="73" xfId="0" applyFont="1" applyBorder="1" applyAlignment="1">
      <alignment horizontal="left" vertical="top" wrapText="1"/>
    </xf>
    <xf numFmtId="0" fontId="18" fillId="37" borderId="40" xfId="0" applyFont="1" applyFill="1" applyBorder="1" applyAlignment="1">
      <alignment horizontal="center" vertical="center"/>
    </xf>
    <xf numFmtId="0" fontId="18" fillId="37" borderId="41" xfId="0" applyFont="1" applyFill="1" applyBorder="1" applyAlignment="1">
      <alignment horizontal="center" vertical="center"/>
    </xf>
    <xf numFmtId="0" fontId="48" fillId="0" borderId="79" xfId="0" applyFont="1" applyBorder="1" applyAlignment="1">
      <alignment vertical="top" wrapText="1" readingOrder="1"/>
    </xf>
    <xf numFmtId="0" fontId="45" fillId="0" borderId="86" xfId="0" applyFont="1" applyBorder="1" applyAlignment="1">
      <alignment vertical="top" wrapText="1"/>
    </xf>
    <xf numFmtId="0" fontId="45" fillId="0" borderId="85" xfId="0" applyFont="1" applyBorder="1" applyAlignment="1">
      <alignment vertical="top" wrapText="1"/>
    </xf>
    <xf numFmtId="168" fontId="48" fillId="0" borderId="79" xfId="0" applyNumberFormat="1" applyFont="1" applyBorder="1" applyAlignment="1">
      <alignment vertical="top" wrapText="1" readingOrder="1"/>
    </xf>
    <xf numFmtId="168" fontId="45" fillId="0" borderId="86" xfId="0" applyNumberFormat="1" applyFont="1" applyBorder="1" applyAlignment="1">
      <alignment vertical="top" wrapText="1"/>
    </xf>
    <xf numFmtId="0" fontId="54" fillId="0" borderId="72" xfId="0" applyFont="1" applyBorder="1" applyAlignment="1">
      <alignment horizontal="left" vertical="top" wrapText="1"/>
    </xf>
    <xf numFmtId="0" fontId="54" fillId="0" borderId="73" xfId="0" applyFont="1" applyBorder="1" applyAlignment="1">
      <alignment horizontal="left" vertical="top" wrapText="1"/>
    </xf>
    <xf numFmtId="0" fontId="53" fillId="0" borderId="72" xfId="0" applyFont="1" applyBorder="1" applyAlignment="1">
      <alignment horizontal="left" vertical="top" wrapText="1" indent="1"/>
    </xf>
    <xf numFmtId="0" fontId="53" fillId="0" borderId="73" xfId="0" applyFont="1" applyBorder="1" applyAlignment="1">
      <alignment horizontal="left" vertical="top" wrapText="1" indent="1"/>
    </xf>
    <xf numFmtId="0" fontId="53" fillId="0" borderId="72" xfId="0" applyFont="1" applyBorder="1" applyAlignment="1">
      <alignment horizontal="left" vertical="top" wrapText="1"/>
    </xf>
    <xf numFmtId="0" fontId="53" fillId="0" borderId="73" xfId="0" applyFont="1" applyBorder="1" applyAlignment="1">
      <alignment horizontal="left" vertical="top" wrapText="1"/>
    </xf>
    <xf numFmtId="0" fontId="16" fillId="0" borderId="82" xfId="0" applyFont="1" applyBorder="1" applyAlignment="1">
      <alignment horizontal="left" vertical="top" wrapText="1" indent="1"/>
    </xf>
    <xf numFmtId="0" fontId="47" fillId="0" borderId="82" xfId="0" applyFont="1" applyBorder="1" applyAlignment="1">
      <alignment horizontal="left" vertical="top" wrapText="1"/>
    </xf>
    <xf numFmtId="0" fontId="16" fillId="0" borderId="0" xfId="0" applyFont="1" applyAlignment="1">
      <alignment horizontal="left" vertical="center" wrapText="1"/>
    </xf>
    <xf numFmtId="0" fontId="16" fillId="0" borderId="82" xfId="0" applyFont="1" applyBorder="1" applyAlignment="1">
      <alignment horizontal="left" vertical="top" wrapText="1"/>
    </xf>
    <xf numFmtId="0" fontId="56" fillId="0" borderId="79" xfId="0" applyFont="1" applyBorder="1" applyAlignment="1">
      <alignment vertical="top" wrapText="1" readingOrder="1"/>
    </xf>
    <xf numFmtId="0" fontId="57" fillId="0" borderId="86" xfId="0" applyFont="1" applyBorder="1" applyAlignment="1">
      <alignment vertical="top" wrapText="1"/>
    </xf>
    <xf numFmtId="0" fontId="57" fillId="0" borderId="85" xfId="0" applyFont="1" applyBorder="1" applyAlignment="1">
      <alignment vertical="top" wrapText="1"/>
    </xf>
    <xf numFmtId="0" fontId="62" fillId="0" borderId="79" xfId="0" applyFont="1" applyBorder="1" applyAlignment="1">
      <alignment vertical="top" wrapText="1" readingOrder="1"/>
    </xf>
    <xf numFmtId="0" fontId="63" fillId="0" borderId="86" xfId="0" applyFont="1" applyBorder="1" applyAlignment="1">
      <alignment vertical="top" wrapText="1"/>
    </xf>
    <xf numFmtId="0" fontId="63" fillId="0" borderId="85" xfId="0" applyFont="1" applyBorder="1" applyAlignment="1">
      <alignment vertical="top" wrapText="1"/>
    </xf>
    <xf numFmtId="0" fontId="64" fillId="0" borderId="72" xfId="0" applyFont="1" applyBorder="1" applyAlignment="1">
      <alignment horizontal="left" vertical="top" wrapText="1" indent="1"/>
    </xf>
    <xf numFmtId="0" fontId="64" fillId="0" borderId="73" xfId="0" applyFont="1" applyBorder="1" applyAlignment="1">
      <alignment horizontal="left" vertical="top" wrapText="1" indent="1"/>
    </xf>
    <xf numFmtId="0" fontId="65" fillId="0" borderId="72" xfId="0" applyFont="1" applyBorder="1" applyAlignment="1">
      <alignment horizontal="left" vertical="top" wrapText="1"/>
    </xf>
    <xf numFmtId="0" fontId="65" fillId="0" borderId="73" xfId="0" applyFont="1" applyBorder="1" applyAlignment="1">
      <alignment horizontal="left" vertical="top" wrapText="1"/>
    </xf>
    <xf numFmtId="0" fontId="64" fillId="0" borderId="72" xfId="0" applyFont="1" applyBorder="1" applyAlignment="1">
      <alignment horizontal="left" vertical="top" wrapText="1"/>
    </xf>
    <xf numFmtId="0" fontId="64" fillId="0" borderId="73" xfId="0" applyFont="1" applyBorder="1" applyAlignment="1">
      <alignment horizontal="left" vertical="top" wrapText="1"/>
    </xf>
    <xf numFmtId="0" fontId="67" fillId="0" borderId="79" xfId="0" applyFont="1" applyBorder="1" applyAlignment="1">
      <alignment vertical="top" wrapText="1" readingOrder="1"/>
    </xf>
    <xf numFmtId="0" fontId="68" fillId="0" borderId="85" xfId="0" applyFont="1" applyBorder="1" applyAlignment="1">
      <alignment vertical="top" wrapText="1"/>
    </xf>
    <xf numFmtId="0" fontId="68" fillId="0" borderId="86" xfId="0" applyFont="1" applyBorder="1" applyAlignment="1">
      <alignment vertical="top" wrapText="1"/>
    </xf>
    <xf numFmtId="43" fontId="67" fillId="0" borderId="79" xfId="0" applyNumberFormat="1" applyFont="1" applyBorder="1" applyAlignment="1">
      <alignment vertical="top" wrapText="1" readingOrder="1"/>
    </xf>
    <xf numFmtId="43" fontId="68" fillId="0" borderId="86" xfId="0" applyNumberFormat="1" applyFont="1" applyBorder="1" applyAlignment="1">
      <alignment vertical="top" wrapText="1"/>
    </xf>
    <xf numFmtId="43" fontId="0" fillId="0" borderId="89" xfId="0" applyNumberFormat="1" applyBorder="1" applyAlignment="1">
      <alignment horizontal="center"/>
    </xf>
    <xf numFmtId="0" fontId="0" fillId="0" borderId="89" xfId="0" applyBorder="1" applyAlignment="1">
      <alignment horizontal="center"/>
    </xf>
    <xf numFmtId="0" fontId="71" fillId="0" borderId="72" xfId="0" applyFont="1" applyBorder="1" applyAlignment="1">
      <alignment horizontal="left" vertical="top" wrapText="1"/>
    </xf>
    <xf numFmtId="0" fontId="71" fillId="0" borderId="73" xfId="0" applyFont="1" applyBorder="1" applyAlignment="1">
      <alignment horizontal="left" vertical="top" wrapText="1"/>
    </xf>
    <xf numFmtId="0" fontId="69" fillId="0" borderId="72" xfId="0" applyFont="1" applyBorder="1" applyAlignment="1">
      <alignment horizontal="left" vertical="top" wrapText="1" indent="1"/>
    </xf>
    <xf numFmtId="0" fontId="69" fillId="0" borderId="73" xfId="0" applyFont="1" applyBorder="1" applyAlignment="1">
      <alignment horizontal="left" vertical="top" wrapText="1" indent="1"/>
    </xf>
    <xf numFmtId="0" fontId="69" fillId="0" borderId="75" xfId="0" applyFont="1" applyBorder="1" applyAlignment="1">
      <alignment horizontal="left" vertical="top" wrapText="1"/>
    </xf>
    <xf numFmtId="0" fontId="69" fillId="0" borderId="76" xfId="0" applyFont="1" applyBorder="1" applyAlignment="1">
      <alignment horizontal="left" vertical="top" wrapText="1"/>
    </xf>
    <xf numFmtId="0" fontId="69" fillId="0" borderId="72" xfId="0" applyFont="1" applyBorder="1" applyAlignment="1">
      <alignment horizontal="left" vertical="top" wrapText="1"/>
    </xf>
    <xf numFmtId="0" fontId="69" fillId="0" borderId="73" xfId="0" applyFont="1" applyBorder="1" applyAlignment="1">
      <alignment horizontal="left" vertical="top" wrapText="1"/>
    </xf>
    <xf numFmtId="0" fontId="69" fillId="0" borderId="74" xfId="0" applyFont="1" applyBorder="1" applyAlignment="1">
      <alignment horizontal="left" vertical="top" wrapText="1"/>
    </xf>
    <xf numFmtId="0" fontId="73" fillId="0" borderId="79" xfId="0" applyFont="1" applyBorder="1" applyAlignment="1">
      <alignment vertical="top" wrapText="1" readingOrder="1"/>
    </xf>
    <xf numFmtId="0" fontId="74" fillId="0" borderId="85" xfId="0" applyFont="1" applyBorder="1" applyAlignment="1">
      <alignment vertical="top" wrapText="1"/>
    </xf>
    <xf numFmtId="0" fontId="74" fillId="0" borderId="86" xfId="0" applyFont="1" applyBorder="1" applyAlignment="1">
      <alignment vertical="top" wrapText="1"/>
    </xf>
    <xf numFmtId="0" fontId="75" fillId="0" borderId="72" xfId="0" applyFont="1" applyBorder="1" applyAlignment="1">
      <alignment horizontal="left" vertical="top" wrapText="1" indent="1"/>
    </xf>
    <xf numFmtId="0" fontId="75" fillId="0" borderId="73" xfId="0" applyFont="1" applyBorder="1" applyAlignment="1">
      <alignment horizontal="left" vertical="top" wrapText="1" indent="1"/>
    </xf>
    <xf numFmtId="0" fontId="76" fillId="0" borderId="72" xfId="0" applyFont="1" applyBorder="1" applyAlignment="1">
      <alignment horizontal="left" vertical="top" wrapText="1"/>
    </xf>
    <xf numFmtId="0" fontId="76" fillId="0" borderId="73" xfId="0" applyFont="1" applyBorder="1" applyAlignment="1">
      <alignment horizontal="left" vertical="top" wrapText="1"/>
    </xf>
    <xf numFmtId="0" fontId="75" fillId="0" borderId="72" xfId="0" applyFont="1" applyBorder="1" applyAlignment="1">
      <alignment horizontal="left" vertical="top" wrapText="1"/>
    </xf>
    <xf numFmtId="0" fontId="75" fillId="0" borderId="73" xfId="0" applyFont="1" applyBorder="1" applyAlignment="1">
      <alignment horizontal="left" vertical="top" wrapText="1"/>
    </xf>
    <xf numFmtId="0" fontId="78" fillId="0" borderId="72" xfId="0" applyFont="1" applyBorder="1" applyAlignment="1">
      <alignment horizontal="left" vertical="top" wrapText="1"/>
    </xf>
    <xf numFmtId="0" fontId="78" fillId="0" borderId="73" xfId="0" applyFont="1" applyBorder="1" applyAlignment="1">
      <alignment horizontal="left" vertical="top" wrapText="1"/>
    </xf>
    <xf numFmtId="0" fontId="50" fillId="44" borderId="95" xfId="0" applyFont="1" applyFill="1" applyBorder="1" applyAlignment="1">
      <alignment horizontal="center" vertical="center" wrapText="1"/>
    </xf>
    <xf numFmtId="0" fontId="50" fillId="44" borderId="96" xfId="0" applyFont="1" applyFill="1" applyBorder="1" applyAlignment="1">
      <alignment horizontal="center" vertical="center" wrapText="1"/>
    </xf>
    <xf numFmtId="0" fontId="50" fillId="44" borderId="90" xfId="0" applyFont="1" applyFill="1" applyBorder="1" applyAlignment="1">
      <alignment horizontal="center" vertical="center" wrapText="1"/>
    </xf>
    <xf numFmtId="0" fontId="50" fillId="44" borderId="91" xfId="0" applyFont="1" applyFill="1" applyBorder="1" applyAlignment="1">
      <alignment horizontal="center" vertical="center" wrapText="1"/>
    </xf>
    <xf numFmtId="0" fontId="50" fillId="44" borderId="92" xfId="0" applyFont="1" applyFill="1" applyBorder="1" applyAlignment="1">
      <alignment horizontal="center" vertical="center" wrapText="1"/>
    </xf>
    <xf numFmtId="0" fontId="77" fillId="0" borderId="72" xfId="0" applyFont="1" applyBorder="1" applyAlignment="1">
      <alignment horizontal="left" vertical="top" wrapText="1" indent="1"/>
    </xf>
    <xf numFmtId="0" fontId="77" fillId="0" borderId="73" xfId="0" applyFont="1" applyBorder="1" applyAlignment="1">
      <alignment horizontal="left" vertical="top" wrapText="1" indent="1"/>
    </xf>
    <xf numFmtId="0" fontId="77" fillId="0" borderId="72" xfId="0" applyFont="1" applyBorder="1" applyAlignment="1">
      <alignment horizontal="left" vertical="top" wrapText="1"/>
    </xf>
    <xf numFmtId="0" fontId="77" fillId="0" borderId="73" xfId="0" applyFont="1" applyBorder="1" applyAlignment="1">
      <alignment horizontal="left" vertical="top" wrapText="1"/>
    </xf>
    <xf numFmtId="0" fontId="77" fillId="0" borderId="0" xfId="0" applyFont="1" applyAlignment="1">
      <alignment horizontal="left" vertical="center" wrapText="1"/>
    </xf>
    <xf numFmtId="0" fontId="18" fillId="0" borderId="29" xfId="0" applyFont="1" applyBorder="1" applyAlignment="1">
      <alignment horizontal="center" vertical="center"/>
    </xf>
    <xf numFmtId="0" fontId="16" fillId="0" borderId="88" xfId="0" applyFont="1" applyBorder="1" applyAlignment="1">
      <alignment horizontal="left" vertical="top" wrapText="1"/>
    </xf>
    <xf numFmtId="0" fontId="16" fillId="0" borderId="100" xfId="0" applyFont="1" applyBorder="1" applyAlignment="1">
      <alignment horizontal="left" vertical="top" wrapText="1"/>
    </xf>
  </cellXfs>
  <cellStyles count="351">
    <cellStyle name="20% - Accent1" xfId="21" builtinId="30" customBuiltin="1"/>
    <cellStyle name="20% - Accent1 10" xfId="233" xr:uid="{03601857-A7C9-4EAB-8528-6DE128CA8613}"/>
    <cellStyle name="20% - Accent1 11" xfId="253" xr:uid="{9AE43908-4B28-4781-B417-0BAB6C404D1F}"/>
    <cellStyle name="20% - Accent1 12" xfId="273" xr:uid="{C77A0C7A-D02A-43B4-B181-9550DA92AB5C}"/>
    <cellStyle name="20% - Accent1 13" xfId="293" xr:uid="{5AD3014B-195A-4252-AF2B-4198A4197501}"/>
    <cellStyle name="20% - Accent1 14" xfId="313" xr:uid="{3D559A0F-8CE8-4B46-91C7-104659D3730C}"/>
    <cellStyle name="20% - Accent1 15" xfId="333" xr:uid="{0789E8EB-203D-4AFB-A319-9CAE0A155437}"/>
    <cellStyle name="20% - Accent1 2" xfId="48" xr:uid="{00000000-0005-0000-0000-000001000000}"/>
    <cellStyle name="20% - Accent1 2 2" xfId="90" xr:uid="{00000000-0005-0000-0000-000001000000}"/>
    <cellStyle name="20% - Accent1 3" xfId="62" xr:uid="{00000000-0005-0000-0000-000002000000}"/>
    <cellStyle name="20% - Accent1 3 2" xfId="104" xr:uid="{00000000-0005-0000-0000-000002000000}"/>
    <cellStyle name="20% - Accent1 4" xfId="76" xr:uid="{00000000-0005-0000-0000-000051000000}"/>
    <cellStyle name="20% - Accent1 5" xfId="123" xr:uid="{0E1E9BDF-0B9D-4E9A-948B-740E6CEA2C47}"/>
    <cellStyle name="20% - Accent1 6" xfId="144" xr:uid="{1BDFAC21-65DD-4CA6-B17A-164F263B1277}"/>
    <cellStyle name="20% - Accent1 7" xfId="164" xr:uid="{10E8E8DF-AFD8-48D6-823E-05B80EE40F20}"/>
    <cellStyle name="20% - Accent1 8" xfId="184" xr:uid="{9111BB71-41C0-4652-BAD5-E0FA3987DFD8}"/>
    <cellStyle name="20% - Accent1 9" xfId="213" xr:uid="{C56DB18C-6E04-415A-A53F-0FB1A42BEC91}"/>
    <cellStyle name="20% - Accent2" xfId="25" builtinId="34" customBuiltin="1"/>
    <cellStyle name="20% - Accent2 10" xfId="236" xr:uid="{63290B79-509A-466E-9064-425E627A7C92}"/>
    <cellStyle name="20% - Accent2 11" xfId="256" xr:uid="{04B94032-B939-4625-ABAB-2FE058DBAE7A}"/>
    <cellStyle name="20% - Accent2 12" xfId="276" xr:uid="{28559A9E-6492-451E-8796-E8DB58D948DC}"/>
    <cellStyle name="20% - Accent2 13" xfId="296" xr:uid="{87C857B7-B673-42B4-AF51-9B810D5F45D6}"/>
    <cellStyle name="20% - Accent2 14" xfId="316" xr:uid="{B19E19BB-5DB3-4D09-912E-35485CF49A5E}"/>
    <cellStyle name="20% - Accent2 15" xfId="336" xr:uid="{73EEF090-66D1-4D8A-8434-729F8B86BE0A}"/>
    <cellStyle name="20% - Accent2 2" xfId="50" xr:uid="{00000000-0005-0000-0000-000004000000}"/>
    <cellStyle name="20% - Accent2 2 2" xfId="92" xr:uid="{00000000-0005-0000-0000-000004000000}"/>
    <cellStyle name="20% - Accent2 3" xfId="64" xr:uid="{00000000-0005-0000-0000-000005000000}"/>
    <cellStyle name="20% - Accent2 3 2" xfId="106" xr:uid="{00000000-0005-0000-0000-000005000000}"/>
    <cellStyle name="20% - Accent2 4" xfId="78" xr:uid="{00000000-0005-0000-0000-000054000000}"/>
    <cellStyle name="20% - Accent2 5" xfId="126" xr:uid="{12A8F3C9-F988-4E41-A01B-FF976BBF6DBC}"/>
    <cellStyle name="20% - Accent2 6" xfId="147" xr:uid="{31DF663F-CF87-414D-BDB9-B8F880B0DFE8}"/>
    <cellStyle name="20% - Accent2 7" xfId="167" xr:uid="{CFFA6C3F-AFFA-4D6D-BF5D-48E985E15E90}"/>
    <cellStyle name="20% - Accent2 8" xfId="187" xr:uid="{E59A2C5B-FAA7-4FE5-977B-19AEB3B7C4DC}"/>
    <cellStyle name="20% - Accent2 9" xfId="216" xr:uid="{EA6B37DF-7C1B-45DB-B2C7-399E007D8697}"/>
    <cellStyle name="20% - Accent3" xfId="29" builtinId="38" customBuiltin="1"/>
    <cellStyle name="20% - Accent3 10" xfId="239" xr:uid="{36BBF676-19CB-4C8B-8077-2FDCB5FA57CE}"/>
    <cellStyle name="20% - Accent3 11" xfId="259" xr:uid="{629F3ACF-BFE9-49E9-A080-9AB7B1958CBA}"/>
    <cellStyle name="20% - Accent3 12" xfId="279" xr:uid="{E3F2A6BF-98B1-4BC9-90B7-7417A893D352}"/>
    <cellStyle name="20% - Accent3 13" xfId="299" xr:uid="{CDB999AC-B767-46CB-925F-BF4FF6587548}"/>
    <cellStyle name="20% - Accent3 14" xfId="319" xr:uid="{51461E0D-905D-4E0B-8795-FCC66DA180E6}"/>
    <cellStyle name="20% - Accent3 15" xfId="339" xr:uid="{896AB5E0-06B3-4854-956F-B00F934F64BD}"/>
    <cellStyle name="20% - Accent3 2" xfId="52" xr:uid="{00000000-0005-0000-0000-000007000000}"/>
    <cellStyle name="20% - Accent3 2 2" xfId="94" xr:uid="{00000000-0005-0000-0000-000007000000}"/>
    <cellStyle name="20% - Accent3 3" xfId="66" xr:uid="{00000000-0005-0000-0000-000008000000}"/>
    <cellStyle name="20% - Accent3 3 2" xfId="108" xr:uid="{00000000-0005-0000-0000-000008000000}"/>
    <cellStyle name="20% - Accent3 4" xfId="80" xr:uid="{00000000-0005-0000-0000-000057000000}"/>
    <cellStyle name="20% - Accent3 5" xfId="129" xr:uid="{85940954-27EF-4C0B-B165-347369484249}"/>
    <cellStyle name="20% - Accent3 6" xfId="150" xr:uid="{924BC71F-F1D7-4E87-A90C-FB78D0FD4359}"/>
    <cellStyle name="20% - Accent3 7" xfId="170" xr:uid="{FC8A6A41-DFC4-4CB3-880F-087CD4256B12}"/>
    <cellStyle name="20% - Accent3 8" xfId="190" xr:uid="{05A304F9-6041-4EF1-99B3-9C2B517B18A6}"/>
    <cellStyle name="20% - Accent3 9" xfId="219" xr:uid="{39E57C0E-90BE-4F70-A56D-3578EE5A3DFA}"/>
    <cellStyle name="20% - Accent4" xfId="33" builtinId="42" customBuiltin="1"/>
    <cellStyle name="20% - Accent4 10" xfId="242" xr:uid="{153763D6-FAAC-400F-88AC-865C9D79EAD9}"/>
    <cellStyle name="20% - Accent4 11" xfId="262" xr:uid="{29B601CA-B12E-47E8-A17E-D8AC79A14357}"/>
    <cellStyle name="20% - Accent4 12" xfId="282" xr:uid="{5434F0D5-75C4-4A35-AA34-D41025882F11}"/>
    <cellStyle name="20% - Accent4 13" xfId="302" xr:uid="{260E1906-3E29-4F6B-9FB3-3E047859E846}"/>
    <cellStyle name="20% - Accent4 14" xfId="322" xr:uid="{1A325620-C40D-4452-9F48-750718FAF1F3}"/>
    <cellStyle name="20% - Accent4 15" xfId="342" xr:uid="{4F4803B5-2FF7-4870-A1E5-27680654D327}"/>
    <cellStyle name="20% - Accent4 2" xfId="54" xr:uid="{00000000-0005-0000-0000-00000A000000}"/>
    <cellStyle name="20% - Accent4 2 2" xfId="96" xr:uid="{00000000-0005-0000-0000-00000A000000}"/>
    <cellStyle name="20% - Accent4 3" xfId="68" xr:uid="{00000000-0005-0000-0000-00000B000000}"/>
    <cellStyle name="20% - Accent4 3 2" xfId="110" xr:uid="{00000000-0005-0000-0000-00000B000000}"/>
    <cellStyle name="20% - Accent4 4" xfId="82" xr:uid="{00000000-0005-0000-0000-00005A000000}"/>
    <cellStyle name="20% - Accent4 5" xfId="132" xr:uid="{CB44D53F-4E50-4ABC-8A26-08D4E475D6AC}"/>
    <cellStyle name="20% - Accent4 6" xfId="153" xr:uid="{80DABAF7-48C5-4217-81B9-4C362FA80075}"/>
    <cellStyle name="20% - Accent4 7" xfId="173" xr:uid="{77590384-257B-40C0-9758-94E34285A3A4}"/>
    <cellStyle name="20% - Accent4 8" xfId="193" xr:uid="{5697C739-A397-4572-A1FD-79FB0A98D19D}"/>
    <cellStyle name="20% - Accent4 9" xfId="222" xr:uid="{38DC8A28-68A9-441E-AB11-499D12F1A10E}"/>
    <cellStyle name="20% - Accent5" xfId="37" builtinId="46" customBuiltin="1"/>
    <cellStyle name="20% - Accent5 10" xfId="245" xr:uid="{BC1C82CD-2B9A-4BEF-A8EE-0078AA14CD68}"/>
    <cellStyle name="20% - Accent5 11" xfId="265" xr:uid="{DF1AC65E-0DB5-45AB-B805-DEE852311284}"/>
    <cellStyle name="20% - Accent5 12" xfId="285" xr:uid="{9F92B04F-9DBE-459E-8DED-9DA6A9DF485A}"/>
    <cellStyle name="20% - Accent5 13" xfId="305" xr:uid="{E35EAC84-F719-467A-AECA-7BF3D1A77796}"/>
    <cellStyle name="20% - Accent5 14" xfId="325" xr:uid="{0861630F-F13F-4CF1-8277-D11CD0E03C96}"/>
    <cellStyle name="20% - Accent5 15" xfId="345" xr:uid="{B620EF6A-238D-4DAD-9E2F-A0D4EDC1C02F}"/>
    <cellStyle name="20% - Accent5 2" xfId="56" xr:uid="{00000000-0005-0000-0000-00000D000000}"/>
    <cellStyle name="20% - Accent5 2 2" xfId="98" xr:uid="{00000000-0005-0000-0000-00000D000000}"/>
    <cellStyle name="20% - Accent5 3" xfId="70" xr:uid="{00000000-0005-0000-0000-00000E000000}"/>
    <cellStyle name="20% - Accent5 3 2" xfId="112" xr:uid="{00000000-0005-0000-0000-00000E000000}"/>
    <cellStyle name="20% - Accent5 4" xfId="84" xr:uid="{00000000-0005-0000-0000-00005D000000}"/>
    <cellStyle name="20% - Accent5 5" xfId="135" xr:uid="{B9523B4A-C05E-4D81-91C5-3EA89B1D4202}"/>
    <cellStyle name="20% - Accent5 6" xfId="156" xr:uid="{C6DC311D-C798-46C2-B07B-91D9C479FE8A}"/>
    <cellStyle name="20% - Accent5 7" xfId="176" xr:uid="{568FD22A-5394-43B8-A393-D2C21CFD64EE}"/>
    <cellStyle name="20% - Accent5 8" xfId="196" xr:uid="{5FD4F2CC-A458-4370-8168-B3CEC41CA2FC}"/>
    <cellStyle name="20% - Accent5 9" xfId="225" xr:uid="{FFE5BDD2-514B-4627-AEF0-224231C71777}"/>
    <cellStyle name="20% - Accent6" xfId="41" builtinId="50" customBuiltin="1"/>
    <cellStyle name="20% - Accent6 10" xfId="248" xr:uid="{FFB2CF2E-8223-4CC5-B2E8-F55FDEBBBEB5}"/>
    <cellStyle name="20% - Accent6 11" xfId="268" xr:uid="{2988334E-01BF-4CBB-86BC-8E78DD96C084}"/>
    <cellStyle name="20% - Accent6 12" xfId="288" xr:uid="{0BD9C4DD-ABC9-4B1D-AEA2-1084BEB91DC7}"/>
    <cellStyle name="20% - Accent6 13" xfId="308" xr:uid="{777710DD-2A61-46EF-9F29-9175B9A146ED}"/>
    <cellStyle name="20% - Accent6 14" xfId="328" xr:uid="{36EDC990-98EC-424F-9A9E-B10D0E97CDB7}"/>
    <cellStyle name="20% - Accent6 15" xfId="348" xr:uid="{04E1F983-63C1-4274-A602-4583C99298BF}"/>
    <cellStyle name="20% - Accent6 2" xfId="58" xr:uid="{00000000-0005-0000-0000-000010000000}"/>
    <cellStyle name="20% - Accent6 2 2" xfId="100" xr:uid="{00000000-0005-0000-0000-000010000000}"/>
    <cellStyle name="20% - Accent6 3" xfId="72" xr:uid="{00000000-0005-0000-0000-000011000000}"/>
    <cellStyle name="20% - Accent6 3 2" xfId="114" xr:uid="{00000000-0005-0000-0000-000011000000}"/>
    <cellStyle name="20% - Accent6 4" xfId="86" xr:uid="{00000000-0005-0000-0000-000060000000}"/>
    <cellStyle name="20% - Accent6 5" xfId="138" xr:uid="{7A4B88E2-4831-48E9-BBE5-07BA63B138AF}"/>
    <cellStyle name="20% - Accent6 6" xfId="159" xr:uid="{0C200437-648D-42C1-A112-35D717777BDC}"/>
    <cellStyle name="20% - Accent6 7" xfId="179" xr:uid="{2A4D0601-0323-42E8-B40F-DAAD6CDF3676}"/>
    <cellStyle name="20% - Accent6 8" xfId="199" xr:uid="{282369FD-3CBF-4159-8757-55A041C78EF7}"/>
    <cellStyle name="20% - Accent6 9" xfId="228" xr:uid="{43A5DE85-4B84-4199-BE07-0C31189BB562}"/>
    <cellStyle name="40% - Accent1" xfId="22" builtinId="31" customBuiltin="1"/>
    <cellStyle name="40% - Accent1 10" xfId="234" xr:uid="{D8C915B0-42E7-4521-A7AA-2C44C5772E31}"/>
    <cellStyle name="40% - Accent1 11" xfId="254" xr:uid="{A5BCD86E-C16B-49AA-B7EE-185CB3E4E79A}"/>
    <cellStyle name="40% - Accent1 12" xfId="274" xr:uid="{EA8C94FA-8343-40AB-A72B-ED1EE5DE35C0}"/>
    <cellStyle name="40% - Accent1 13" xfId="294" xr:uid="{110E0790-9296-4B16-9201-D0FB64BDD681}"/>
    <cellStyle name="40% - Accent1 14" xfId="314" xr:uid="{5659D2D3-B684-4F9D-8868-67D35A2B49F4}"/>
    <cellStyle name="40% - Accent1 15" xfId="334" xr:uid="{126A6CCB-E849-4A7C-950A-A74035DA25D0}"/>
    <cellStyle name="40% - Accent1 2" xfId="49" xr:uid="{00000000-0005-0000-0000-000013000000}"/>
    <cellStyle name="40% - Accent1 2 2" xfId="91" xr:uid="{00000000-0005-0000-0000-000013000000}"/>
    <cellStyle name="40% - Accent1 3" xfId="63" xr:uid="{00000000-0005-0000-0000-000014000000}"/>
    <cellStyle name="40% - Accent1 3 2" xfId="105" xr:uid="{00000000-0005-0000-0000-000014000000}"/>
    <cellStyle name="40% - Accent1 4" xfId="77" xr:uid="{00000000-0005-0000-0000-000063000000}"/>
    <cellStyle name="40% - Accent1 5" xfId="124" xr:uid="{10C6A6A4-67F0-4BD1-8208-1A24B4A505E9}"/>
    <cellStyle name="40% - Accent1 6" xfId="145" xr:uid="{9F1A292F-31AE-4522-A823-FAC13A42A39B}"/>
    <cellStyle name="40% - Accent1 7" xfId="165" xr:uid="{96E42491-59E2-4559-926A-339C90A3FF5B}"/>
    <cellStyle name="40% - Accent1 8" xfId="185" xr:uid="{1EF2920D-F85F-4B09-A808-18D8BADE82F4}"/>
    <cellStyle name="40% - Accent1 9" xfId="214" xr:uid="{322F7B24-32BD-4266-91C8-2D3353D16AB2}"/>
    <cellStyle name="40% - Accent2" xfId="26" builtinId="35" customBuiltin="1"/>
    <cellStyle name="40% - Accent2 10" xfId="237" xr:uid="{6771B1A5-77E9-4076-B094-243D963B2294}"/>
    <cellStyle name="40% - Accent2 11" xfId="257" xr:uid="{A16A3739-00D3-494E-BE60-D2083CC97427}"/>
    <cellStyle name="40% - Accent2 12" xfId="277" xr:uid="{DB9397A8-330A-44D2-BA73-51A733A8EC61}"/>
    <cellStyle name="40% - Accent2 13" xfId="297" xr:uid="{77D1675F-5BCE-4292-B48F-500764DF1DB7}"/>
    <cellStyle name="40% - Accent2 14" xfId="317" xr:uid="{C8331A2B-C0B0-4E46-AC79-7EB8F29900D5}"/>
    <cellStyle name="40% - Accent2 15" xfId="337" xr:uid="{E2BB28F4-E819-45E9-B874-6414D54F6E52}"/>
    <cellStyle name="40% - Accent2 2" xfId="51" xr:uid="{00000000-0005-0000-0000-000016000000}"/>
    <cellStyle name="40% - Accent2 2 2" xfId="93" xr:uid="{00000000-0005-0000-0000-000016000000}"/>
    <cellStyle name="40% - Accent2 3" xfId="65" xr:uid="{00000000-0005-0000-0000-000017000000}"/>
    <cellStyle name="40% - Accent2 3 2" xfId="107" xr:uid="{00000000-0005-0000-0000-000017000000}"/>
    <cellStyle name="40% - Accent2 4" xfId="79" xr:uid="{00000000-0005-0000-0000-000066000000}"/>
    <cellStyle name="40% - Accent2 5" xfId="127" xr:uid="{60010FEB-BB9B-4FFC-A4A6-6FC253CEA14E}"/>
    <cellStyle name="40% - Accent2 6" xfId="148" xr:uid="{E1A018B9-085E-4DCD-9FA7-1B49737BF873}"/>
    <cellStyle name="40% - Accent2 7" xfId="168" xr:uid="{1DB2382A-2976-4A2E-9AFD-43E07A5A5541}"/>
    <cellStyle name="40% - Accent2 8" xfId="188" xr:uid="{139F2E9F-FC43-4D82-ADCA-8EEA073017E7}"/>
    <cellStyle name="40% - Accent2 9" xfId="217" xr:uid="{669AA663-8F03-4A6F-897E-C7A72CDFD255}"/>
    <cellStyle name="40% - Accent3" xfId="30" builtinId="39" customBuiltin="1"/>
    <cellStyle name="40% - Accent3 10" xfId="240" xr:uid="{B10B198E-9881-46B8-AA28-D0CAEBBC580C}"/>
    <cellStyle name="40% - Accent3 11" xfId="260" xr:uid="{A65C50B2-B3B7-4520-9CA5-85AF975BBBE8}"/>
    <cellStyle name="40% - Accent3 12" xfId="280" xr:uid="{68BC9AE8-EC59-4B15-8D9E-96E1AC50832A}"/>
    <cellStyle name="40% - Accent3 13" xfId="300" xr:uid="{9B2F6F5B-4263-4880-A5A4-2C35078B5DEC}"/>
    <cellStyle name="40% - Accent3 14" xfId="320" xr:uid="{8A63E681-0C7C-43F2-B237-779B2814484E}"/>
    <cellStyle name="40% - Accent3 15" xfId="340" xr:uid="{DB84FC70-02E8-4FB1-AA94-4D8FE88513D2}"/>
    <cellStyle name="40% - Accent3 2" xfId="53" xr:uid="{00000000-0005-0000-0000-000019000000}"/>
    <cellStyle name="40% - Accent3 2 2" xfId="95" xr:uid="{00000000-0005-0000-0000-000019000000}"/>
    <cellStyle name="40% - Accent3 3" xfId="67" xr:uid="{00000000-0005-0000-0000-00001A000000}"/>
    <cellStyle name="40% - Accent3 3 2" xfId="109" xr:uid="{00000000-0005-0000-0000-00001A000000}"/>
    <cellStyle name="40% - Accent3 4" xfId="81" xr:uid="{00000000-0005-0000-0000-000069000000}"/>
    <cellStyle name="40% - Accent3 5" xfId="130" xr:uid="{EEE1516B-CB75-482D-917D-FA006CD95B16}"/>
    <cellStyle name="40% - Accent3 6" xfId="151" xr:uid="{918496B5-D9D8-4400-A91B-869D450F0785}"/>
    <cellStyle name="40% - Accent3 7" xfId="171" xr:uid="{53A1C5F5-A3FD-4214-9E63-BD9E1362E19B}"/>
    <cellStyle name="40% - Accent3 8" xfId="191" xr:uid="{65864E5A-43D1-4252-A03C-0EB20EC826E6}"/>
    <cellStyle name="40% - Accent3 9" xfId="220" xr:uid="{407DF83B-0C3F-4E9F-BE4C-C4E8D435E1B8}"/>
    <cellStyle name="40% - Accent4" xfId="34" builtinId="43" customBuiltin="1"/>
    <cellStyle name="40% - Accent4 10" xfId="243" xr:uid="{BA44C214-39CB-43F5-BCF5-782519EBEBBD}"/>
    <cellStyle name="40% - Accent4 11" xfId="263" xr:uid="{4580A72C-D7F0-465B-9299-8D4746ACBAED}"/>
    <cellStyle name="40% - Accent4 12" xfId="283" xr:uid="{33258970-B645-40A9-9CF2-F7F10A2D076A}"/>
    <cellStyle name="40% - Accent4 13" xfId="303" xr:uid="{E0F14ACE-0A8F-4E22-BAA2-854A7EFAA5A5}"/>
    <cellStyle name="40% - Accent4 14" xfId="323" xr:uid="{98529DAC-9D1E-477D-B340-94C6AC46AF7A}"/>
    <cellStyle name="40% - Accent4 15" xfId="343" xr:uid="{60516514-170B-47F4-8900-2C76D3AD0332}"/>
    <cellStyle name="40% - Accent4 2" xfId="55" xr:uid="{00000000-0005-0000-0000-00001C000000}"/>
    <cellStyle name="40% - Accent4 2 2" xfId="97" xr:uid="{00000000-0005-0000-0000-00001C000000}"/>
    <cellStyle name="40% - Accent4 3" xfId="69" xr:uid="{00000000-0005-0000-0000-00001D000000}"/>
    <cellStyle name="40% - Accent4 3 2" xfId="111" xr:uid="{00000000-0005-0000-0000-00001D000000}"/>
    <cellStyle name="40% - Accent4 4" xfId="83" xr:uid="{00000000-0005-0000-0000-00006C000000}"/>
    <cellStyle name="40% - Accent4 5" xfId="133" xr:uid="{6D4C4B90-A7CA-4ACE-92C5-571EF7ED1202}"/>
    <cellStyle name="40% - Accent4 6" xfId="154" xr:uid="{C42A56B8-D6E4-425D-B915-98C1E6F34540}"/>
    <cellStyle name="40% - Accent4 7" xfId="174" xr:uid="{57DFA87D-4BA1-4D0C-AA70-8FAA12454611}"/>
    <cellStyle name="40% - Accent4 8" xfId="194" xr:uid="{233FD759-2DD0-4AB6-A2AC-AF3B1146E854}"/>
    <cellStyle name="40% - Accent4 9" xfId="223" xr:uid="{9C11626A-EA6B-47E8-A449-34BF5611C0EB}"/>
    <cellStyle name="40% - Accent5" xfId="38" builtinId="47" customBuiltin="1"/>
    <cellStyle name="40% - Accent5 10" xfId="246" xr:uid="{425D8533-A566-4525-B24D-62BC9DF4D7FC}"/>
    <cellStyle name="40% - Accent5 11" xfId="266" xr:uid="{F8838AD3-D350-4403-B64C-F10224B59784}"/>
    <cellStyle name="40% - Accent5 12" xfId="286" xr:uid="{E3FC7028-348A-4D2B-A4C4-DC0F1CF1F63A}"/>
    <cellStyle name="40% - Accent5 13" xfId="306" xr:uid="{792FFFF5-AC26-4A40-AF5F-D51A571401E8}"/>
    <cellStyle name="40% - Accent5 14" xfId="326" xr:uid="{58805E92-768B-4ADB-9FD2-B461E9DD9EE2}"/>
    <cellStyle name="40% - Accent5 15" xfId="346" xr:uid="{24FDB655-26AC-4989-B98F-6216621ED4AC}"/>
    <cellStyle name="40% - Accent5 2" xfId="57" xr:uid="{00000000-0005-0000-0000-00001F000000}"/>
    <cellStyle name="40% - Accent5 2 2" xfId="99" xr:uid="{00000000-0005-0000-0000-00001F000000}"/>
    <cellStyle name="40% - Accent5 3" xfId="71" xr:uid="{00000000-0005-0000-0000-000020000000}"/>
    <cellStyle name="40% - Accent5 3 2" xfId="113" xr:uid="{00000000-0005-0000-0000-000020000000}"/>
    <cellStyle name="40% - Accent5 4" xfId="85" xr:uid="{00000000-0005-0000-0000-00006F000000}"/>
    <cellStyle name="40% - Accent5 5" xfId="136" xr:uid="{4D8844FB-A02F-4DBB-9AA5-490EF832BD5D}"/>
    <cellStyle name="40% - Accent5 6" xfId="157" xr:uid="{63D979EF-5729-4ACE-8E8B-662963D1B29E}"/>
    <cellStyle name="40% - Accent5 7" xfId="177" xr:uid="{B94A37A1-58F4-4103-8150-C9267F2B3EF6}"/>
    <cellStyle name="40% - Accent5 8" xfId="197" xr:uid="{DB1E030B-4066-407C-9769-661582C90E61}"/>
    <cellStyle name="40% - Accent5 9" xfId="226" xr:uid="{E029161A-5305-4A37-A598-9603E7539659}"/>
    <cellStyle name="40% - Accent6" xfId="42" builtinId="51" customBuiltin="1"/>
    <cellStyle name="40% - Accent6 10" xfId="249" xr:uid="{6B2C0D1E-6064-4D03-B310-4F13481F863F}"/>
    <cellStyle name="40% - Accent6 11" xfId="269" xr:uid="{ED57DFA5-58FB-4941-BD5D-4EC4E0970166}"/>
    <cellStyle name="40% - Accent6 12" xfId="289" xr:uid="{39E9AC70-525F-489D-A8D7-D8C9DD8ACD4D}"/>
    <cellStyle name="40% - Accent6 13" xfId="309" xr:uid="{81827B2C-719E-4E62-B45D-3C1230E38DC4}"/>
    <cellStyle name="40% - Accent6 14" xfId="329" xr:uid="{432081CE-AE56-413F-9B83-F6B4A648B5DA}"/>
    <cellStyle name="40% - Accent6 15" xfId="349" xr:uid="{E3F980E3-A2B5-433B-9999-86E8A038CE12}"/>
    <cellStyle name="40% - Accent6 2" xfId="59" xr:uid="{00000000-0005-0000-0000-000022000000}"/>
    <cellStyle name="40% - Accent6 2 2" xfId="101" xr:uid="{00000000-0005-0000-0000-000022000000}"/>
    <cellStyle name="40% - Accent6 3" xfId="73" xr:uid="{00000000-0005-0000-0000-000023000000}"/>
    <cellStyle name="40% - Accent6 3 2" xfId="115" xr:uid="{00000000-0005-0000-0000-000023000000}"/>
    <cellStyle name="40% - Accent6 4" xfId="87" xr:uid="{00000000-0005-0000-0000-000072000000}"/>
    <cellStyle name="40% - Accent6 5" xfId="139" xr:uid="{909BCA6B-40D5-46B5-9B5C-C933DC2F26E3}"/>
    <cellStyle name="40% - Accent6 6" xfId="160" xr:uid="{ACE2C4DC-E8E4-4F45-8296-961170F06D49}"/>
    <cellStyle name="40% - Accent6 7" xfId="180" xr:uid="{58BD518B-8D69-4E6E-B652-BAEAE40DFD9A}"/>
    <cellStyle name="40% - Accent6 8" xfId="200" xr:uid="{C43109FE-53C3-4E16-961F-8CF84C70EF67}"/>
    <cellStyle name="40% - Accent6 9" xfId="229" xr:uid="{320A2C22-B7BF-4BAE-B2E4-3B7B79E92776}"/>
    <cellStyle name="60% - Accent1" xfId="23" builtinId="32" customBuiltin="1"/>
    <cellStyle name="60% - Accent1 10" xfId="295" xr:uid="{933BCFE8-BD3C-44C6-886A-796481CAC96E}"/>
    <cellStyle name="60% - Accent1 11" xfId="315" xr:uid="{29FB827C-64A6-4A49-8E39-AD5FB0732DF4}"/>
    <cellStyle name="60% - Accent1 12" xfId="335" xr:uid="{17AD5837-5B83-4157-A8CF-6368F1EDB28A}"/>
    <cellStyle name="60% - Accent1 2" xfId="125" xr:uid="{206E761A-0B15-4338-A891-1FD83A18937F}"/>
    <cellStyle name="60% - Accent1 3" xfId="146" xr:uid="{CBA357D4-3B48-4F8A-AE8F-996727E29090}"/>
    <cellStyle name="60% - Accent1 4" xfId="166" xr:uid="{00C81F1E-6E1A-4E78-86AC-EB90DC415662}"/>
    <cellStyle name="60% - Accent1 5" xfId="186" xr:uid="{2BF63065-8260-4AF8-85FB-A9D0EFD5F078}"/>
    <cellStyle name="60% - Accent1 6" xfId="215" xr:uid="{55E6A8C1-828E-4C45-9F0A-EB0FD433100A}"/>
    <cellStyle name="60% - Accent1 7" xfId="235" xr:uid="{F57C86E5-A8EB-4B7A-B7B5-E7216D1538AF}"/>
    <cellStyle name="60% - Accent1 8" xfId="255" xr:uid="{78B33524-F753-4586-946D-33F834A9E2D5}"/>
    <cellStyle name="60% - Accent1 9" xfId="275" xr:uid="{A3488F1F-70FA-449B-A65B-564DA2C84152}"/>
    <cellStyle name="60% - Accent2" xfId="27" builtinId="36" customBuiltin="1"/>
    <cellStyle name="60% - Accent2 10" xfId="298" xr:uid="{C308D10E-9462-4453-8350-B5C36C808ACC}"/>
    <cellStyle name="60% - Accent2 11" xfId="318" xr:uid="{334FE4F3-0CD1-443D-BF6D-5C4C212971D5}"/>
    <cellStyle name="60% - Accent2 12" xfId="338" xr:uid="{786B5452-753D-417D-A0DF-51A9DAFD54E7}"/>
    <cellStyle name="60% - Accent2 2" xfId="128" xr:uid="{4D04BCF8-B00C-4DE2-8829-619FFDD74BA0}"/>
    <cellStyle name="60% - Accent2 3" xfId="149" xr:uid="{4B82D4A5-1570-4FCE-90AF-A15762F82E05}"/>
    <cellStyle name="60% - Accent2 4" xfId="169" xr:uid="{018E6FC0-7271-4571-A818-A9B604A37832}"/>
    <cellStyle name="60% - Accent2 5" xfId="189" xr:uid="{A991E1B0-7487-457A-B14C-7DB6EEB4EE66}"/>
    <cellStyle name="60% - Accent2 6" xfId="218" xr:uid="{A8C8DA9D-7961-45C9-B91F-DD20659DFE3E}"/>
    <cellStyle name="60% - Accent2 7" xfId="238" xr:uid="{2D65D42B-81E9-4106-82E9-5BEC752BE4C9}"/>
    <cellStyle name="60% - Accent2 8" xfId="258" xr:uid="{EC4E3CC0-767C-4C4D-BADA-FAB3A8B20CA3}"/>
    <cellStyle name="60% - Accent2 9" xfId="278" xr:uid="{6D38E00C-3D23-4086-939E-8A5C969E8E4B}"/>
    <cellStyle name="60% - Accent3" xfId="31" builtinId="40" customBuiltin="1"/>
    <cellStyle name="60% - Accent3 10" xfId="301" xr:uid="{E12B0817-F5DD-4ABC-906F-BD202617863B}"/>
    <cellStyle name="60% - Accent3 11" xfId="321" xr:uid="{E2DE57F4-E61A-4544-9BDA-5047001F3433}"/>
    <cellStyle name="60% - Accent3 12" xfId="341" xr:uid="{1B4AEAAF-9330-4D88-8339-A9BC2F031ABE}"/>
    <cellStyle name="60% - Accent3 2" xfId="131" xr:uid="{F28C93E7-C67E-4D87-8CFD-8E608C385C71}"/>
    <cellStyle name="60% - Accent3 3" xfId="152" xr:uid="{6F490E63-3F89-4F65-9579-060A1E9EA60C}"/>
    <cellStyle name="60% - Accent3 4" xfId="172" xr:uid="{E45D348C-FB1C-46C9-9FC7-D6F35FF9C789}"/>
    <cellStyle name="60% - Accent3 5" xfId="192" xr:uid="{AA8913D5-E4B3-4BAA-A6AF-DB090D582E13}"/>
    <cellStyle name="60% - Accent3 6" xfId="221" xr:uid="{31D4BC8F-4FB7-4839-830D-F76B2E4F2A84}"/>
    <cellStyle name="60% - Accent3 7" xfId="241" xr:uid="{B0DAD320-9E7D-43A9-A003-F6021FCB097E}"/>
    <cellStyle name="60% - Accent3 8" xfId="261" xr:uid="{3C7C0FE2-AC2E-48BA-A5E3-F6DF4BA90838}"/>
    <cellStyle name="60% - Accent3 9" xfId="281" xr:uid="{926F3BB4-0827-4717-90F8-BC12BE65D107}"/>
    <cellStyle name="60% - Accent4" xfId="35" builtinId="44" customBuiltin="1"/>
    <cellStyle name="60% - Accent4 10" xfId="304" xr:uid="{ADCB8FC1-A061-47C3-8792-8F1B2811A8B7}"/>
    <cellStyle name="60% - Accent4 11" xfId="324" xr:uid="{7570D4B5-A72B-474C-8A1A-820A60BB112A}"/>
    <cellStyle name="60% - Accent4 12" xfId="344" xr:uid="{8035AE49-F02C-45FE-BF3C-E80BCF715264}"/>
    <cellStyle name="60% - Accent4 2" xfId="134" xr:uid="{18B10F10-6946-4226-A18F-2C78D2AC6E15}"/>
    <cellStyle name="60% - Accent4 3" xfId="155" xr:uid="{CBD13C16-F0CA-43C8-9AE5-B76188780DFF}"/>
    <cellStyle name="60% - Accent4 4" xfId="175" xr:uid="{D9C6D1AA-C8C2-4A0D-BE02-0AC1F1A463BC}"/>
    <cellStyle name="60% - Accent4 5" xfId="195" xr:uid="{2193C085-65EE-472F-B54D-EB49838D1422}"/>
    <cellStyle name="60% - Accent4 6" xfId="224" xr:uid="{F25231AB-D44E-4029-AA4E-2D7BDD57F4FD}"/>
    <cellStyle name="60% - Accent4 7" xfId="244" xr:uid="{58AA0794-25FB-4C1B-92F2-81048AD179EA}"/>
    <cellStyle name="60% - Accent4 8" xfId="264" xr:uid="{9850180B-3E93-40E4-9B31-839DFC69DF67}"/>
    <cellStyle name="60% - Accent4 9" xfId="284" xr:uid="{83E3BD21-4319-43BD-B01C-E6B2FBD644C9}"/>
    <cellStyle name="60% - Accent5" xfId="39" builtinId="48" customBuiltin="1"/>
    <cellStyle name="60% - Accent5 10" xfId="307" xr:uid="{83652363-B176-4D6F-B856-2751DC0500E1}"/>
    <cellStyle name="60% - Accent5 11" xfId="327" xr:uid="{4D97CE7C-3FBF-4FCC-B02E-5240B61B1922}"/>
    <cellStyle name="60% - Accent5 12" xfId="347" xr:uid="{60EAE581-A8A5-4C07-A248-FA91277E8CAE}"/>
    <cellStyle name="60% - Accent5 2" xfId="137" xr:uid="{96FC4AF0-04CF-4180-96B6-01E39FD591E2}"/>
    <cellStyle name="60% - Accent5 3" xfId="158" xr:uid="{103FE39B-F859-436B-A31B-520657D1F11D}"/>
    <cellStyle name="60% - Accent5 4" xfId="178" xr:uid="{C8F81B25-63AF-444E-9AA9-608B3C487E7A}"/>
    <cellStyle name="60% - Accent5 5" xfId="198" xr:uid="{DDEA6A12-E59A-411D-8E39-E958839DD46E}"/>
    <cellStyle name="60% - Accent5 6" xfId="227" xr:uid="{6B0AF76F-06CB-4438-A5D8-349EAC1F73CF}"/>
    <cellStyle name="60% - Accent5 7" xfId="247" xr:uid="{331181D0-7960-4EC5-B36C-26C778B189AE}"/>
    <cellStyle name="60% - Accent5 8" xfId="267" xr:uid="{9C8772C9-A60C-4808-916C-6E0BE5A02C90}"/>
    <cellStyle name="60% - Accent5 9" xfId="287" xr:uid="{8328C9D8-44E9-45A0-A181-E51216230D40}"/>
    <cellStyle name="60% - Accent6" xfId="43" builtinId="52" customBuiltin="1"/>
    <cellStyle name="60% - Accent6 10" xfId="310" xr:uid="{AA757E89-5BF6-4C27-A14D-B6B4AACFC322}"/>
    <cellStyle name="60% - Accent6 11" xfId="330" xr:uid="{CCAEEB87-EA89-410C-B8C9-447DED0DBDB3}"/>
    <cellStyle name="60% - Accent6 12" xfId="350" xr:uid="{17865922-AA5C-45AA-A693-0987AEB7B708}"/>
    <cellStyle name="60% - Accent6 2" xfId="140" xr:uid="{0769D34E-C03C-4653-B457-3984C4011D1C}"/>
    <cellStyle name="60% - Accent6 3" xfId="161" xr:uid="{E46A0320-3E5C-4358-886B-FB5AC899636A}"/>
    <cellStyle name="60% - Accent6 4" xfId="181" xr:uid="{8ED122EA-8F7C-4625-A1CF-0579932E306F}"/>
    <cellStyle name="60% - Accent6 5" xfId="201" xr:uid="{A4F0F8AC-8D4A-4B26-88AA-1E1C0183FA12}"/>
    <cellStyle name="60% - Accent6 6" xfId="230" xr:uid="{1912D7E8-D934-4C5D-A399-31B49788962E}"/>
    <cellStyle name="60% - Accent6 7" xfId="250" xr:uid="{DBEB637C-0539-40BC-8291-625A892F6621}"/>
    <cellStyle name="60% - Accent6 8" xfId="270" xr:uid="{1C844A6A-F1BA-46AB-B87E-E872B31165EC}"/>
    <cellStyle name="60% - Accent6 9" xfId="290" xr:uid="{46015892-E6DE-4BCD-B207-08FDDE934980}"/>
    <cellStyle name="Accent1" xfId="20" builtinId="29" customBuiltin="1"/>
    <cellStyle name="Accent2" xfId="24" builtinId="33" customBuiltin="1"/>
    <cellStyle name="Accent3" xfId="28" builtinId="37" customBuiltin="1"/>
    <cellStyle name="Accent4" xfId="32" builtinId="41" customBuiltin="1"/>
    <cellStyle name="Accent5" xfId="36" builtinId="45" customBuiltin="1"/>
    <cellStyle name="Accent6" xfId="40" builtinId="49" customBuiltin="1"/>
    <cellStyle name="Bad" xfId="10" builtinId="27" customBuiltin="1"/>
    <cellStyle name="Calculation" xfId="14" builtinId="22" customBuiltin="1"/>
    <cellStyle name="Check Cell" xfId="16" builtinId="23" customBuiltin="1"/>
    <cellStyle name="Currency" xfId="1" builtinId="4"/>
    <cellStyle name="Explanatory Text" xfId="18" builtinId="53" customBuiltin="1"/>
    <cellStyle name="Good" xfId="9" builtinId="26" customBuiltin="1"/>
    <cellStyle name="Heading 1" xfId="5" builtinId="16" customBuiltin="1"/>
    <cellStyle name="Heading 2" xfId="6" builtinId="17" customBuiltin="1"/>
    <cellStyle name="Heading 3" xfId="7" builtinId="18" customBuiltin="1"/>
    <cellStyle name="Heading 4" xfId="8" builtinId="19" customBuiltin="1"/>
    <cellStyle name="Hyperlink 2" xfId="141" xr:uid="{2D066276-FEFE-42DA-9438-9BA9FE3C3A32}"/>
    <cellStyle name="Input" xfId="12" builtinId="20" customBuiltin="1"/>
    <cellStyle name="Linked Cell" xfId="15" builtinId="24" customBuiltin="1"/>
    <cellStyle name="Neutral" xfId="11" builtinId="28" customBuiltin="1"/>
    <cellStyle name="Neutral 2" xfId="121" xr:uid="{7195AB11-F16B-4F4B-86FC-0F618CBA9289}"/>
    <cellStyle name="Normal" xfId="0" builtinId="0"/>
    <cellStyle name="Normal 10" xfId="231" xr:uid="{32CAD7A4-A26B-4666-8ED6-B9CD76D257E0}"/>
    <cellStyle name="Normal 11" xfId="251" xr:uid="{8F6B0F23-707E-4D40-A635-DB8F74DBD76F}"/>
    <cellStyle name="Normal 12" xfId="271" xr:uid="{38493ED2-A626-4B58-B21D-29B311D7FFF2}"/>
    <cellStyle name="Normal 13" xfId="291" xr:uid="{24F848B6-CD6D-44C2-B89F-E2AE29491D0F}"/>
    <cellStyle name="Normal 14" xfId="311" xr:uid="{D7B6D3C1-BA05-458B-BADB-E3361510B214}"/>
    <cellStyle name="Normal 15" xfId="331" xr:uid="{A63CD49A-6F00-4896-86F1-14D49213FE15}"/>
    <cellStyle name="Normal 2" xfId="3" xr:uid="{00000000-0005-0000-0000-00003E000000}"/>
    <cellStyle name="Normal 2 2" xfId="47" xr:uid="{00000000-0005-0000-0000-00003F000000}"/>
    <cellStyle name="Normal 3" xfId="44" xr:uid="{00000000-0005-0000-0000-000040000000}"/>
    <cellStyle name="Normal 3 2" xfId="60" xr:uid="{00000000-0005-0000-0000-000041000000}"/>
    <cellStyle name="Normal 3 2 2" xfId="102" xr:uid="{00000000-0005-0000-0000-000041000000}"/>
    <cellStyle name="Normal 3 3" xfId="74" xr:uid="{00000000-0005-0000-0000-000042000000}"/>
    <cellStyle name="Normal 3 3 2" xfId="116" xr:uid="{00000000-0005-0000-0000-000042000000}"/>
    <cellStyle name="Normal 3 4" xfId="88" xr:uid="{00000000-0005-0000-0000-000040000000}"/>
    <cellStyle name="Normal 4" xfId="46" xr:uid="{00000000-0005-0000-0000-000043000000}"/>
    <cellStyle name="Normal 5" xfId="119" xr:uid="{8594D136-F649-4534-8707-CF1C20F00394}"/>
    <cellStyle name="Normal 6" xfId="142" xr:uid="{B22359A0-C9E5-47EF-A23A-1F9057C76D13}"/>
    <cellStyle name="Normal 7" xfId="162" xr:uid="{994C4AC0-3093-416C-9BA1-682D5A5A221E}"/>
    <cellStyle name="Normal 8" xfId="182" xr:uid="{6F5FBE14-9945-45BA-B44B-1FD9DBDB270C}"/>
    <cellStyle name="Normal 9" xfId="211" xr:uid="{62BCF41A-D9C9-4908-8837-DC431D514356}"/>
    <cellStyle name="Normal_September" xfId="2" xr:uid="{00000000-0005-0000-0000-000044000000}"/>
    <cellStyle name="Note 10" xfId="272" xr:uid="{C63AFAD4-F8FC-4CCC-8518-25AAB9ABE1E5}"/>
    <cellStyle name="Note 11" xfId="292" xr:uid="{E25D80DB-2802-4B34-A1D5-20572BC56BD3}"/>
    <cellStyle name="Note 12" xfId="312" xr:uid="{0CDA8BE5-F9AB-434F-8738-950B8FA50F28}"/>
    <cellStyle name="Note 13" xfId="332" xr:uid="{59A875D0-2F8B-4CB0-8466-3C15017CE06D}"/>
    <cellStyle name="Note 2" xfId="45" xr:uid="{00000000-0005-0000-0000-000045000000}"/>
    <cellStyle name="Note 2 2" xfId="61" xr:uid="{00000000-0005-0000-0000-000046000000}"/>
    <cellStyle name="Note 2 2 2" xfId="103" xr:uid="{00000000-0005-0000-0000-000046000000}"/>
    <cellStyle name="Note 2 3" xfId="75" xr:uid="{00000000-0005-0000-0000-000047000000}"/>
    <cellStyle name="Note 2 3 2" xfId="117" xr:uid="{00000000-0005-0000-0000-000047000000}"/>
    <cellStyle name="Note 2 4" xfId="89" xr:uid="{00000000-0005-0000-0000-000045000000}"/>
    <cellStyle name="Note 3" xfId="122" xr:uid="{22BDAE79-47C6-4CB0-942F-72F43D6B8C33}"/>
    <cellStyle name="Note 4" xfId="143" xr:uid="{31424C95-CDE4-4A7E-82BE-F5BEA650455C}"/>
    <cellStyle name="Note 5" xfId="163" xr:uid="{5047826D-214A-4FA2-AA37-AF264CD39A7B}"/>
    <cellStyle name="Note 6" xfId="183" xr:uid="{D2348715-7E95-4A51-BC84-5A8C49D3C9EE}"/>
    <cellStyle name="Note 7" xfId="212" xr:uid="{E6185DB3-A86F-4D8C-BF69-07ADA019C49D}"/>
    <cellStyle name="Note 8" xfId="232" xr:uid="{56C5C132-971B-49CB-959F-3A65D8B249FE}"/>
    <cellStyle name="Note 9" xfId="252" xr:uid="{96443CC5-C236-441F-8D84-CE676EC8177E}"/>
    <cellStyle name="Output" xfId="13" builtinId="21" customBuiltin="1"/>
    <cellStyle name="Percent" xfId="118" builtinId="5"/>
    <cellStyle name="Style 1" xfId="202" xr:uid="{96241A42-ED4C-4E67-B2B3-39F6B35B7F70}"/>
    <cellStyle name="Style 2" xfId="203" xr:uid="{5837D109-B3E1-4E6E-A288-615AA7240013}"/>
    <cellStyle name="Style 3" xfId="204" xr:uid="{04841AA2-E24D-453C-9672-463018513F0F}"/>
    <cellStyle name="Style 4" xfId="205" xr:uid="{EFA8BE46-3C10-4BB9-B230-E17756AB5B16}"/>
    <cellStyle name="Style 5" xfId="206" xr:uid="{8551449B-CD17-4C1B-8016-42D3DAD09ACE}"/>
    <cellStyle name="Style 6" xfId="207" xr:uid="{41D6B0CC-328E-4180-A000-D29DB0F75BB9}"/>
    <cellStyle name="Style 7" xfId="208" xr:uid="{21B5FC65-5A10-4477-8C09-DF9E659F77BF}"/>
    <cellStyle name="Style 8" xfId="209" xr:uid="{282D75F6-9130-47E4-9121-5C2F06138A28}"/>
    <cellStyle name="Style 9" xfId="210" xr:uid="{417B081E-192C-4721-9432-9DC65E0F42D8}"/>
    <cellStyle name="Title" xfId="4" builtinId="15" customBuiltin="1"/>
    <cellStyle name="Title 2" xfId="120" xr:uid="{643B0556-8C83-4785-B7F3-5899A5BA14D1}"/>
    <cellStyle name="Total" xfId="19" builtinId="25" customBuiltin="1"/>
    <cellStyle name="Warning Text" xfId="17" builtinId="11" customBuiltin="1"/>
  </cellStyles>
  <dxfs count="21">
    <dxf>
      <fill>
        <patternFill>
          <bgColor theme="8" tint="0.39994506668294322"/>
        </patternFill>
      </fill>
    </dxf>
    <dxf>
      <font>
        <color rgb="FF9C0006"/>
      </font>
      <fill>
        <patternFill>
          <bgColor rgb="FFFFC7CE"/>
        </patternFill>
      </fill>
    </dxf>
    <dxf>
      <font>
        <color rgb="FF9C0006"/>
      </font>
      <fill>
        <patternFill>
          <bgColor rgb="FFFFC7CE"/>
        </patternFill>
      </fill>
    </dxf>
    <dxf>
      <fill>
        <patternFill>
          <bgColor theme="8" tint="0.39994506668294322"/>
        </patternFill>
      </fill>
    </dxf>
    <dxf>
      <font>
        <color rgb="FF9C0006"/>
      </font>
      <fill>
        <patternFill>
          <bgColor rgb="FFFFC7CE"/>
        </patternFill>
      </fill>
    </dxf>
    <dxf>
      <font>
        <color rgb="FF9C0006"/>
      </font>
      <fill>
        <patternFill>
          <bgColor rgb="FFFFC7CE"/>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theme="8" tint="0.39994506668294322"/>
        </patternFill>
      </fill>
    </dxf>
  </dxfs>
  <tableStyles count="0" defaultTableStyle="TableStyleMedium9" defaultPivotStyle="PivotStyleLight16"/>
  <colors>
    <mruColors>
      <color rgb="FF65FFB2"/>
      <color rgb="FFCCFFCC"/>
      <color rgb="FF00CC66"/>
      <color rgb="FFFFFF99"/>
      <color rgb="FFFFCCFF"/>
      <color rgb="FFFFFFCC"/>
      <color rgb="FFFFCCCC"/>
      <color rgb="FFFF66CC"/>
      <color rgb="FF006600"/>
      <color rgb="FF33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theme" Target="theme/theme1.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sheetMetadata" Target="metadata.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microsoft.com/office/2017/10/relationships/person" Target="persons/person.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2.png"/></Relationships>
</file>

<file path=xl/drawings/_rels/drawing8.xml.rels><?xml version="1.0" encoding="UTF-8" standalone="yes"?>
<Relationships xmlns="http://schemas.openxmlformats.org/package/2006/relationships"><Relationship Id="rId1" Type="http://schemas.openxmlformats.org/officeDocument/2006/relationships/image" Target="../media/image3.png"/></Relationships>
</file>

<file path=xl/drawings/_rels/drawing9.xml.rels><?xml version="1.0" encoding="UTF-8" standalone="yes"?>
<Relationships xmlns="http://schemas.openxmlformats.org/package/2006/relationships"><Relationship Id="rId1" Type="http://schemas.openxmlformats.org/officeDocument/2006/relationships/image" Target="../media/image3.png"/></Relationships>
</file>

<file path=xl/drawings/_rels/drawing10.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3.png"/></Relationships>
</file>

<file path=xl/drawings/_rels/drawing12.xml.rels><?xml version="1.0" encoding="UTF-8" standalone="yes"?>
<Relationships xmlns="http://schemas.openxmlformats.org/package/2006/relationships"><Relationship Id="rId1" Type="http://schemas.openxmlformats.org/officeDocument/2006/relationships/image" Target="../media/image3.png"/></Relationships>
</file>

<file path=xl/drawings/_rels/drawing13.xml.rels><?xml version="1.0" encoding="UTF-8" standalone="yes"?>
<Relationships xmlns="http://schemas.openxmlformats.org/package/2006/relationships"><Relationship Id="rId1" Type="http://schemas.openxmlformats.org/officeDocument/2006/relationships/image" Target="../media/image3.png"/></Relationships>
</file>

<file path=xl/drawings/_rels/drawing15.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1.png"/></Relationships>
</file>

<file path=xl/drawings/_rels/drawing16.xml.rels><?xml version="1.0" encoding="UTF-8" standalone="yes"?>
<Relationships xmlns="http://schemas.openxmlformats.org/package/2006/relationships"><Relationship Id="rId2" Type="http://schemas.openxmlformats.org/officeDocument/2006/relationships/image" Target="../media/image5.gif"/><Relationship Id="rId1" Type="http://schemas.openxmlformats.org/officeDocument/2006/relationships/image" Target="../media/image4.gif"/></Relationships>
</file>

<file path=xl/drawings/_rels/drawing17.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1.png"/></Relationships>
</file>

<file path=xl/drawings/_rels/drawing18.xml.rels><?xml version="1.0" encoding="UTF-8" standalone="yes"?>
<Relationships xmlns="http://schemas.openxmlformats.org/package/2006/relationships"><Relationship Id="rId1" Type="http://schemas.openxmlformats.org/officeDocument/2006/relationships/image" Target="../media/image5.gif"/></Relationships>
</file>

<file path=xl/drawings/drawing1.xml><?xml version="1.0" encoding="utf-8"?>
<xdr:wsDr xmlns:xdr="http://schemas.openxmlformats.org/drawingml/2006/spreadsheetDrawing" xmlns:a="http://schemas.openxmlformats.org/drawingml/2006/main">
  <xdr:twoCellAnchor>
    <xdr:from>
      <xdr:col>0</xdr:col>
      <xdr:colOff>21897</xdr:colOff>
      <xdr:row>0</xdr:row>
      <xdr:rowOff>1275716</xdr:rowOff>
    </xdr:from>
    <xdr:to>
      <xdr:col>12</xdr:col>
      <xdr:colOff>1277621</xdr:colOff>
      <xdr:row>0</xdr:row>
      <xdr:rowOff>1678897</xdr:rowOff>
    </xdr:to>
    <xdr:sp macro="" textlink="">
      <xdr:nvSpPr>
        <xdr:cNvPr id="6" name="Wave 5">
          <a:extLst>
            <a:ext uri="{FF2B5EF4-FFF2-40B4-BE49-F238E27FC236}">
              <a16:creationId xmlns:a16="http://schemas.microsoft.com/office/drawing/2014/main" id="{3852C61C-B97A-4D7D-8711-8CC3615448C2}"/>
            </a:ext>
          </a:extLst>
        </xdr:cNvPr>
        <xdr:cNvSpPr/>
      </xdr:nvSpPr>
      <xdr:spPr>
        <a:xfrm>
          <a:off x="18087" y="1279526"/>
          <a:ext cx="11761799" cy="399371"/>
        </a:xfrm>
        <a:prstGeom prst="wave">
          <a:avLst>
            <a:gd name="adj1" fmla="val 11630"/>
            <a:gd name="adj2" fmla="val 0"/>
          </a:avLst>
        </a:prstGeom>
        <a:gradFill flip="none" rotWithShape="1">
          <a:gsLst>
            <a:gs pos="0">
              <a:schemeClr val="accent1">
                <a:lumMod val="75000"/>
              </a:schemeClr>
            </a:gs>
            <a:gs pos="52000">
              <a:schemeClr val="accent5">
                <a:lumMod val="75000"/>
              </a:schemeClr>
            </a:gs>
            <a:gs pos="100000">
              <a:schemeClr val="accent5">
                <a:lumMod val="40000"/>
                <a:lumOff val="60000"/>
              </a:schemeClr>
            </a:gs>
          </a:gsLst>
          <a:lin ang="16200000" scaled="1"/>
          <a:tileRect/>
        </a:gra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360813</xdr:colOff>
      <xdr:row>0</xdr:row>
      <xdr:rowOff>76637</xdr:rowOff>
    </xdr:from>
    <xdr:to>
      <xdr:col>12</xdr:col>
      <xdr:colOff>1008333</xdr:colOff>
      <xdr:row>0</xdr:row>
      <xdr:rowOff>1495425</xdr:rowOff>
    </xdr:to>
    <xdr:grpSp>
      <xdr:nvGrpSpPr>
        <xdr:cNvPr id="7" name="Group 6">
          <a:extLst>
            <a:ext uri="{FF2B5EF4-FFF2-40B4-BE49-F238E27FC236}">
              <a16:creationId xmlns:a16="http://schemas.microsoft.com/office/drawing/2014/main" id="{09CE40F2-C0D7-4866-970E-C54FCD41508F}"/>
            </a:ext>
          </a:extLst>
        </xdr:cNvPr>
        <xdr:cNvGrpSpPr/>
      </xdr:nvGrpSpPr>
      <xdr:grpSpPr>
        <a:xfrm>
          <a:off x="360813" y="76637"/>
          <a:ext cx="12674420" cy="1418788"/>
          <a:chOff x="368433" y="76638"/>
          <a:chExt cx="10493348" cy="1209544"/>
        </a:xfrm>
      </xdr:grpSpPr>
      <xdr:pic>
        <xdr:nvPicPr>
          <xdr:cNvPr id="8" name="Picture 7">
            <a:extLst>
              <a:ext uri="{FF2B5EF4-FFF2-40B4-BE49-F238E27FC236}">
                <a16:creationId xmlns:a16="http://schemas.microsoft.com/office/drawing/2014/main" id="{9E0836CB-0885-484A-AEC2-F2768DFEDB89}"/>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526922" y="76638"/>
            <a:ext cx="2334859" cy="967651"/>
          </a:xfrm>
          <a:prstGeom prst="rect">
            <a:avLst/>
          </a:prstGeom>
        </xdr:spPr>
      </xdr:pic>
      <xdr:sp macro="" textlink="">
        <xdr:nvSpPr>
          <xdr:cNvPr id="9" name="TextBox 8">
            <a:extLst>
              <a:ext uri="{FF2B5EF4-FFF2-40B4-BE49-F238E27FC236}">
                <a16:creationId xmlns:a16="http://schemas.microsoft.com/office/drawing/2014/main" id="{19576928-642C-4E9E-B4EF-1677D97E07BE}"/>
              </a:ext>
            </a:extLst>
          </xdr:cNvPr>
          <xdr:cNvSpPr txBox="1"/>
        </xdr:nvSpPr>
        <xdr:spPr>
          <a:xfrm>
            <a:off x="368433" y="323215"/>
            <a:ext cx="8322594" cy="96296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2000" b="1"/>
              <a:t>COMMUNITY PLANNING,</a:t>
            </a:r>
            <a:r>
              <a:rPr lang="en-US" sz="2000" b="1" baseline="0"/>
              <a:t> DEVELOPMENT AND INNOVATION</a:t>
            </a:r>
            <a:endParaRPr lang="en-US" sz="1000" b="1" baseline="0"/>
          </a:p>
          <a:p>
            <a:pPr algn="ctr"/>
            <a:endParaRPr lang="en-US" sz="1000" b="1" baseline="0"/>
          </a:p>
          <a:p>
            <a:pPr algn="ctr"/>
            <a:r>
              <a:rPr lang="en-US" sz="2000" b="1" baseline="0"/>
              <a:t>MONTHLY DEVELOPMENT REPORT</a:t>
            </a:r>
            <a:endParaRPr lang="en-US" sz="2000" b="1"/>
          </a:p>
        </xdr:txBody>
      </xdr:sp>
    </xdr:grpSp>
    <xdr:clientData/>
  </xdr:twoCellAnchor>
</xdr:wsDr>
</file>

<file path=xl/drawings/drawing2.xml><?xml version="1.0" encoding="utf-8"?>
<xdr:wsDr xmlns:xdr="http://schemas.openxmlformats.org/drawingml/2006/spreadsheetDrawing" xmlns:a="http://schemas.openxmlformats.org/drawingml/2006/main">
  <xdr:oneCellAnchor>
    <xdr:from>
      <xdr:col>3</xdr:col>
      <xdr:colOff>0</xdr:colOff>
      <xdr:row>0</xdr:row>
      <xdr:rowOff>371167</xdr:rowOff>
    </xdr:from>
    <xdr:ext cx="0" cy="2051050"/>
    <xdr:sp macro="" textlink="">
      <xdr:nvSpPr>
        <xdr:cNvPr id="11" name="Shape 707">
          <a:extLst>
            <a:ext uri="{FF2B5EF4-FFF2-40B4-BE49-F238E27FC236}">
              <a16:creationId xmlns:a16="http://schemas.microsoft.com/office/drawing/2014/main" id="{02FDA244-0FE8-41E0-8B9E-FB384C026E5B}"/>
            </a:ext>
          </a:extLst>
        </xdr:cNvPr>
        <xdr:cNvSpPr/>
      </xdr:nvSpPr>
      <xdr:spPr>
        <a:xfrm>
          <a:off x="4686795" y="570107137"/>
          <a:ext cx="0" cy="2051050"/>
        </a:xfrm>
        <a:custGeom>
          <a:avLst/>
          <a:gdLst/>
          <a:ahLst/>
          <a:cxnLst/>
          <a:rect l="0" t="0" r="0" b="0"/>
          <a:pathLst>
            <a:path h="2051050">
              <a:moveTo>
                <a:pt x="0" y="223837"/>
              </a:moveTo>
              <a:lnTo>
                <a:pt x="0" y="455612"/>
              </a:lnTo>
            </a:path>
            <a:path h="2051050">
              <a:moveTo>
                <a:pt x="0" y="452437"/>
              </a:moveTo>
              <a:lnTo>
                <a:pt x="0" y="684212"/>
              </a:lnTo>
            </a:path>
            <a:path h="2051050">
              <a:moveTo>
                <a:pt x="0" y="681037"/>
              </a:moveTo>
              <a:lnTo>
                <a:pt x="0" y="912812"/>
              </a:lnTo>
            </a:path>
            <a:path h="2051050">
              <a:moveTo>
                <a:pt x="0" y="909637"/>
              </a:moveTo>
              <a:lnTo>
                <a:pt x="0" y="1141412"/>
              </a:lnTo>
            </a:path>
            <a:path h="2051050">
              <a:moveTo>
                <a:pt x="0" y="1366837"/>
              </a:moveTo>
              <a:lnTo>
                <a:pt x="0" y="1598612"/>
              </a:lnTo>
            </a:path>
            <a:path h="2051050">
              <a:moveTo>
                <a:pt x="0" y="1595437"/>
              </a:moveTo>
              <a:lnTo>
                <a:pt x="0" y="1827212"/>
              </a:lnTo>
            </a:path>
            <a:path h="2051050">
              <a:moveTo>
                <a:pt x="0" y="1824037"/>
              </a:moveTo>
              <a:lnTo>
                <a:pt x="0" y="2051050"/>
              </a:lnTo>
            </a:path>
            <a:path h="2051050">
              <a:moveTo>
                <a:pt x="0" y="1138237"/>
              </a:moveTo>
              <a:lnTo>
                <a:pt x="0" y="1370012"/>
              </a:lnTo>
            </a:path>
            <a:path h="2051050">
              <a:moveTo>
                <a:pt x="0" y="0"/>
              </a:moveTo>
              <a:lnTo>
                <a:pt x="0" y="227012"/>
              </a:lnTo>
            </a:path>
          </a:pathLst>
        </a:custGeom>
        <a:ln w="6350">
          <a:solidFill>
            <a:srgbClr val="FFFFFF"/>
          </a:solidFill>
        </a:ln>
      </xdr:spPr>
    </xdr:sp>
    <xdr:clientData/>
  </xdr:oneCellAnchor>
  <xdr:oneCellAnchor>
    <xdr:from>
      <xdr:col>3</xdr:col>
      <xdr:colOff>0</xdr:colOff>
      <xdr:row>11</xdr:row>
      <xdr:rowOff>19694</xdr:rowOff>
    </xdr:from>
    <xdr:ext cx="12700" cy="684530"/>
    <xdr:grpSp>
      <xdr:nvGrpSpPr>
        <xdr:cNvPr id="12" name="Group 708">
          <a:extLst>
            <a:ext uri="{FF2B5EF4-FFF2-40B4-BE49-F238E27FC236}">
              <a16:creationId xmlns:a16="http://schemas.microsoft.com/office/drawing/2014/main" id="{D7B0892B-B422-4037-8707-90F93620B195}"/>
            </a:ext>
          </a:extLst>
        </xdr:cNvPr>
        <xdr:cNvGrpSpPr/>
      </xdr:nvGrpSpPr>
      <xdr:grpSpPr>
        <a:xfrm>
          <a:off x="8750300" y="2280294"/>
          <a:ext cx="12700" cy="684530"/>
          <a:chOff x="0" y="0"/>
          <a:chExt cx="12700" cy="684530"/>
        </a:xfrm>
      </xdr:grpSpPr>
      <xdr:sp macro="" textlink="">
        <xdr:nvSpPr>
          <xdr:cNvPr id="13" name="Shape 709">
            <a:extLst>
              <a:ext uri="{FF2B5EF4-FFF2-40B4-BE49-F238E27FC236}">
                <a16:creationId xmlns:a16="http://schemas.microsoft.com/office/drawing/2014/main" id="{94FC6727-D009-0146-6119-1FBFC7A46C27}"/>
              </a:ext>
            </a:extLst>
          </xdr:cNvPr>
          <xdr:cNvSpPr/>
        </xdr:nvSpPr>
        <xdr:spPr>
          <a:xfrm>
            <a:off x="0" y="0"/>
            <a:ext cx="12700" cy="684530"/>
          </a:xfrm>
          <a:custGeom>
            <a:avLst/>
            <a:gdLst/>
            <a:ahLst/>
            <a:cxnLst/>
            <a:rect l="0" t="0" r="0" b="0"/>
            <a:pathLst>
              <a:path w="12700" h="684530">
                <a:moveTo>
                  <a:pt x="12700" y="241300"/>
                </a:moveTo>
                <a:lnTo>
                  <a:pt x="0" y="228600"/>
                </a:lnTo>
                <a:lnTo>
                  <a:pt x="0" y="457200"/>
                </a:lnTo>
                <a:lnTo>
                  <a:pt x="0" y="460375"/>
                </a:lnTo>
                <a:lnTo>
                  <a:pt x="0" y="684212"/>
                </a:lnTo>
                <a:lnTo>
                  <a:pt x="12700" y="677862"/>
                </a:lnTo>
                <a:lnTo>
                  <a:pt x="12700" y="469900"/>
                </a:lnTo>
                <a:lnTo>
                  <a:pt x="1587" y="458787"/>
                </a:lnTo>
                <a:lnTo>
                  <a:pt x="12700" y="447675"/>
                </a:lnTo>
                <a:lnTo>
                  <a:pt x="12700" y="241300"/>
                </a:lnTo>
                <a:close/>
              </a:path>
              <a:path w="12700" h="684530">
                <a:moveTo>
                  <a:pt x="12700" y="0"/>
                </a:moveTo>
                <a:lnTo>
                  <a:pt x="0" y="12700"/>
                </a:lnTo>
                <a:lnTo>
                  <a:pt x="0" y="219075"/>
                </a:lnTo>
                <a:lnTo>
                  <a:pt x="12700" y="231775"/>
                </a:lnTo>
                <a:lnTo>
                  <a:pt x="12700" y="0"/>
                </a:lnTo>
                <a:close/>
              </a:path>
            </a:pathLst>
          </a:custGeom>
          <a:solidFill>
            <a:srgbClr val="FFFFFF"/>
          </a:solidFill>
        </xdr:spPr>
      </xdr:sp>
      <xdr:sp macro="" textlink="">
        <xdr:nvSpPr>
          <xdr:cNvPr id="14" name="Shape 710">
            <a:extLst>
              <a:ext uri="{FF2B5EF4-FFF2-40B4-BE49-F238E27FC236}">
                <a16:creationId xmlns:a16="http://schemas.microsoft.com/office/drawing/2014/main" id="{1B3B52A4-36B3-437B-B41F-5F37FA4C5735}"/>
              </a:ext>
            </a:extLst>
          </xdr:cNvPr>
          <xdr:cNvSpPr/>
        </xdr:nvSpPr>
        <xdr:spPr>
          <a:xfrm>
            <a:off x="6350" y="228600"/>
            <a:ext cx="0" cy="455930"/>
          </a:xfrm>
          <a:custGeom>
            <a:avLst/>
            <a:gdLst/>
            <a:ahLst/>
            <a:cxnLst/>
            <a:rect l="0" t="0" r="0" b="0"/>
            <a:pathLst>
              <a:path h="455930">
                <a:moveTo>
                  <a:pt x="0" y="0"/>
                </a:moveTo>
                <a:lnTo>
                  <a:pt x="0" y="231775"/>
                </a:lnTo>
              </a:path>
              <a:path h="455930">
                <a:moveTo>
                  <a:pt x="0" y="228600"/>
                </a:moveTo>
                <a:lnTo>
                  <a:pt x="0" y="455612"/>
                </a:lnTo>
              </a:path>
            </a:pathLst>
          </a:custGeom>
          <a:ln w="12700">
            <a:solidFill>
              <a:srgbClr val="FFFFFF"/>
            </a:solidFill>
          </a:ln>
        </xdr:spPr>
      </xdr:sp>
    </xdr:grpSp>
    <xdr:clientData/>
  </xdr:oneCellAnchor>
</xdr:wsDr>
</file>

<file path=xl/drawings/drawing3.xml><?xml version="1.0" encoding="utf-8"?>
<xdr:wsDr xmlns:xdr="http://schemas.openxmlformats.org/drawingml/2006/spreadsheetDrawing" xmlns:a="http://schemas.openxmlformats.org/drawingml/2006/main">
  <xdr:twoCellAnchor>
    <xdr:from>
      <xdr:col>0</xdr:col>
      <xdr:colOff>21897</xdr:colOff>
      <xdr:row>0</xdr:row>
      <xdr:rowOff>1275716</xdr:rowOff>
    </xdr:from>
    <xdr:to>
      <xdr:col>12</xdr:col>
      <xdr:colOff>1277621</xdr:colOff>
      <xdr:row>0</xdr:row>
      <xdr:rowOff>1678897</xdr:rowOff>
    </xdr:to>
    <xdr:sp macro="" textlink="">
      <xdr:nvSpPr>
        <xdr:cNvPr id="6" name="Wave 5">
          <a:extLst>
            <a:ext uri="{FF2B5EF4-FFF2-40B4-BE49-F238E27FC236}">
              <a16:creationId xmlns:a16="http://schemas.microsoft.com/office/drawing/2014/main" id="{E0F9CDE6-92F5-4E8F-9695-9A7D84320015}"/>
            </a:ext>
          </a:extLst>
        </xdr:cNvPr>
        <xdr:cNvSpPr/>
      </xdr:nvSpPr>
      <xdr:spPr>
        <a:xfrm>
          <a:off x="18087" y="1279526"/>
          <a:ext cx="11761799" cy="399371"/>
        </a:xfrm>
        <a:prstGeom prst="wave">
          <a:avLst>
            <a:gd name="adj1" fmla="val 11630"/>
            <a:gd name="adj2" fmla="val 0"/>
          </a:avLst>
        </a:prstGeom>
        <a:gradFill flip="none" rotWithShape="1">
          <a:gsLst>
            <a:gs pos="0">
              <a:schemeClr val="accent1">
                <a:lumMod val="75000"/>
              </a:schemeClr>
            </a:gs>
            <a:gs pos="52000">
              <a:schemeClr val="accent5">
                <a:lumMod val="75000"/>
              </a:schemeClr>
            </a:gs>
            <a:gs pos="100000">
              <a:schemeClr val="accent5">
                <a:lumMod val="40000"/>
                <a:lumOff val="60000"/>
              </a:schemeClr>
            </a:gs>
          </a:gsLst>
          <a:lin ang="16200000" scaled="1"/>
          <a:tileRect/>
        </a:gra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364623</xdr:colOff>
      <xdr:row>0</xdr:row>
      <xdr:rowOff>76637</xdr:rowOff>
    </xdr:from>
    <xdr:to>
      <xdr:col>12</xdr:col>
      <xdr:colOff>1012143</xdr:colOff>
      <xdr:row>1</xdr:row>
      <xdr:rowOff>1905</xdr:rowOff>
    </xdr:to>
    <xdr:grpSp>
      <xdr:nvGrpSpPr>
        <xdr:cNvPr id="7" name="Group 6">
          <a:extLst>
            <a:ext uri="{FF2B5EF4-FFF2-40B4-BE49-F238E27FC236}">
              <a16:creationId xmlns:a16="http://schemas.microsoft.com/office/drawing/2014/main" id="{88CD4C46-08F7-4514-B646-B69824582881}"/>
            </a:ext>
          </a:extLst>
        </xdr:cNvPr>
        <xdr:cNvGrpSpPr/>
      </xdr:nvGrpSpPr>
      <xdr:grpSpPr>
        <a:xfrm>
          <a:off x="364623" y="76637"/>
          <a:ext cx="12776020" cy="1385768"/>
          <a:chOff x="368433" y="76638"/>
          <a:chExt cx="10493348" cy="1209544"/>
        </a:xfrm>
      </xdr:grpSpPr>
      <xdr:pic>
        <xdr:nvPicPr>
          <xdr:cNvPr id="8" name="Picture 7">
            <a:extLst>
              <a:ext uri="{FF2B5EF4-FFF2-40B4-BE49-F238E27FC236}">
                <a16:creationId xmlns:a16="http://schemas.microsoft.com/office/drawing/2014/main" id="{97DAFB62-6F5E-4F84-B967-604AFCF7644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526922" y="76638"/>
            <a:ext cx="2334859" cy="967651"/>
          </a:xfrm>
          <a:prstGeom prst="rect">
            <a:avLst/>
          </a:prstGeom>
        </xdr:spPr>
      </xdr:pic>
      <xdr:sp macro="" textlink="">
        <xdr:nvSpPr>
          <xdr:cNvPr id="9" name="TextBox 8">
            <a:extLst>
              <a:ext uri="{FF2B5EF4-FFF2-40B4-BE49-F238E27FC236}">
                <a16:creationId xmlns:a16="http://schemas.microsoft.com/office/drawing/2014/main" id="{CE551E8D-5BCC-4786-A15C-EB9D6D114ED2}"/>
              </a:ext>
            </a:extLst>
          </xdr:cNvPr>
          <xdr:cNvSpPr txBox="1"/>
        </xdr:nvSpPr>
        <xdr:spPr>
          <a:xfrm>
            <a:off x="368433" y="323215"/>
            <a:ext cx="8322594" cy="96296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2000" b="1"/>
              <a:t>COMMUNITY PLANNING,</a:t>
            </a:r>
            <a:r>
              <a:rPr lang="en-US" sz="2000" b="1" baseline="0"/>
              <a:t> DEVELOPMENT AND INNOVATION</a:t>
            </a:r>
            <a:endParaRPr lang="en-US" sz="1000" b="1" baseline="0"/>
          </a:p>
          <a:p>
            <a:pPr algn="ctr"/>
            <a:endParaRPr lang="en-US" sz="1000" b="1" baseline="0"/>
          </a:p>
          <a:p>
            <a:pPr algn="ctr"/>
            <a:r>
              <a:rPr lang="en-US" sz="2000" b="1" baseline="0"/>
              <a:t>MONTHLY DEVELOPMENT REPORT</a:t>
            </a:r>
            <a:endParaRPr lang="en-US" sz="2000" b="1"/>
          </a:p>
        </xdr:txBody>
      </xdr:sp>
    </xdr:grpSp>
    <xdr:clientData/>
  </xdr:twoCellAnchor>
</xdr:wsDr>
</file>

<file path=xl/drawings/drawing4.xml><?xml version="1.0" encoding="utf-8"?>
<xdr:wsDr xmlns:xdr="http://schemas.openxmlformats.org/drawingml/2006/spreadsheetDrawing" xmlns:a="http://schemas.openxmlformats.org/drawingml/2006/main">
  <xdr:oneCellAnchor>
    <xdr:from>
      <xdr:col>5</xdr:col>
      <xdr:colOff>0</xdr:colOff>
      <xdr:row>4</xdr:row>
      <xdr:rowOff>20647</xdr:rowOff>
    </xdr:from>
    <xdr:ext cx="12700" cy="684530"/>
    <xdr:grpSp>
      <xdr:nvGrpSpPr>
        <xdr:cNvPr id="79" name="Group 907">
          <a:extLst>
            <a:ext uri="{FF2B5EF4-FFF2-40B4-BE49-F238E27FC236}">
              <a16:creationId xmlns:a16="http://schemas.microsoft.com/office/drawing/2014/main" id="{7443D490-0100-4F3C-85EC-A84044DA113D}"/>
            </a:ext>
          </a:extLst>
        </xdr:cNvPr>
        <xdr:cNvGrpSpPr/>
      </xdr:nvGrpSpPr>
      <xdr:grpSpPr>
        <a:xfrm>
          <a:off x="11582400" y="693747"/>
          <a:ext cx="12700" cy="684530"/>
          <a:chOff x="0" y="0"/>
          <a:chExt cx="12700" cy="684530"/>
        </a:xfrm>
      </xdr:grpSpPr>
      <xdr:sp macro="" textlink="">
        <xdr:nvSpPr>
          <xdr:cNvPr id="80" name="Shape 908">
            <a:extLst>
              <a:ext uri="{FF2B5EF4-FFF2-40B4-BE49-F238E27FC236}">
                <a16:creationId xmlns:a16="http://schemas.microsoft.com/office/drawing/2014/main" id="{BCE92D97-3FDD-58C3-C79C-C018DEDBF12F}"/>
              </a:ext>
            </a:extLst>
          </xdr:cNvPr>
          <xdr:cNvSpPr/>
        </xdr:nvSpPr>
        <xdr:spPr>
          <a:xfrm>
            <a:off x="0" y="0"/>
            <a:ext cx="12700" cy="684530"/>
          </a:xfrm>
          <a:custGeom>
            <a:avLst/>
            <a:gdLst/>
            <a:ahLst/>
            <a:cxnLst/>
            <a:rect l="0" t="0" r="0" b="0"/>
            <a:pathLst>
              <a:path w="12700" h="684530">
                <a:moveTo>
                  <a:pt x="12700" y="241300"/>
                </a:moveTo>
                <a:lnTo>
                  <a:pt x="0" y="228600"/>
                </a:lnTo>
                <a:lnTo>
                  <a:pt x="0" y="457200"/>
                </a:lnTo>
                <a:lnTo>
                  <a:pt x="0" y="460375"/>
                </a:lnTo>
                <a:lnTo>
                  <a:pt x="0" y="684212"/>
                </a:lnTo>
                <a:lnTo>
                  <a:pt x="12700" y="677862"/>
                </a:lnTo>
                <a:lnTo>
                  <a:pt x="12700" y="469900"/>
                </a:lnTo>
                <a:lnTo>
                  <a:pt x="1587" y="458787"/>
                </a:lnTo>
                <a:lnTo>
                  <a:pt x="12700" y="447675"/>
                </a:lnTo>
                <a:lnTo>
                  <a:pt x="12700" y="241300"/>
                </a:lnTo>
                <a:close/>
              </a:path>
              <a:path w="12700" h="684530">
                <a:moveTo>
                  <a:pt x="12700" y="0"/>
                </a:moveTo>
                <a:lnTo>
                  <a:pt x="0" y="12700"/>
                </a:lnTo>
                <a:lnTo>
                  <a:pt x="0" y="219075"/>
                </a:lnTo>
                <a:lnTo>
                  <a:pt x="12700" y="231775"/>
                </a:lnTo>
                <a:lnTo>
                  <a:pt x="12700" y="0"/>
                </a:lnTo>
                <a:close/>
              </a:path>
            </a:pathLst>
          </a:custGeom>
          <a:solidFill>
            <a:srgbClr val="FFFFFF"/>
          </a:solidFill>
        </xdr:spPr>
      </xdr:sp>
      <xdr:sp macro="" textlink="">
        <xdr:nvSpPr>
          <xdr:cNvPr id="81" name="Shape 909">
            <a:extLst>
              <a:ext uri="{FF2B5EF4-FFF2-40B4-BE49-F238E27FC236}">
                <a16:creationId xmlns:a16="http://schemas.microsoft.com/office/drawing/2014/main" id="{E696F432-D461-FDD9-2EB7-5D65C7B17158}"/>
              </a:ext>
            </a:extLst>
          </xdr:cNvPr>
          <xdr:cNvSpPr/>
        </xdr:nvSpPr>
        <xdr:spPr>
          <a:xfrm>
            <a:off x="6350" y="228600"/>
            <a:ext cx="0" cy="455930"/>
          </a:xfrm>
          <a:custGeom>
            <a:avLst/>
            <a:gdLst/>
            <a:ahLst/>
            <a:cxnLst/>
            <a:rect l="0" t="0" r="0" b="0"/>
            <a:pathLst>
              <a:path h="455930">
                <a:moveTo>
                  <a:pt x="0" y="0"/>
                </a:moveTo>
                <a:lnTo>
                  <a:pt x="0" y="231775"/>
                </a:lnTo>
              </a:path>
              <a:path h="455930">
                <a:moveTo>
                  <a:pt x="0" y="228600"/>
                </a:moveTo>
                <a:lnTo>
                  <a:pt x="0" y="455612"/>
                </a:lnTo>
              </a:path>
            </a:pathLst>
          </a:custGeom>
          <a:ln w="12700">
            <a:solidFill>
              <a:srgbClr val="FFFFFF"/>
            </a:solidFill>
          </a:ln>
        </xdr:spPr>
      </xdr:sp>
    </xdr:grpSp>
    <xdr:clientData/>
  </xdr:oneCellAnchor>
</xdr:wsDr>
</file>

<file path=xl/drawings/drawing5.xml><?xml version="1.0" encoding="utf-8"?>
<xdr:wsDr xmlns:xdr="http://schemas.openxmlformats.org/drawingml/2006/spreadsheetDrawing" xmlns:a="http://schemas.openxmlformats.org/drawingml/2006/main">
  <xdr:twoCellAnchor>
    <xdr:from>
      <xdr:col>0</xdr:col>
      <xdr:colOff>21897</xdr:colOff>
      <xdr:row>0</xdr:row>
      <xdr:rowOff>1275716</xdr:rowOff>
    </xdr:from>
    <xdr:to>
      <xdr:col>12</xdr:col>
      <xdr:colOff>1277621</xdr:colOff>
      <xdr:row>0</xdr:row>
      <xdr:rowOff>1678897</xdr:rowOff>
    </xdr:to>
    <xdr:sp macro="" textlink="">
      <xdr:nvSpPr>
        <xdr:cNvPr id="6" name="Wave 5">
          <a:extLst>
            <a:ext uri="{FF2B5EF4-FFF2-40B4-BE49-F238E27FC236}">
              <a16:creationId xmlns:a16="http://schemas.microsoft.com/office/drawing/2014/main" id="{3A5405A4-5D9B-433F-ACA5-AEA5E755E029}"/>
            </a:ext>
          </a:extLst>
        </xdr:cNvPr>
        <xdr:cNvSpPr/>
      </xdr:nvSpPr>
      <xdr:spPr>
        <a:xfrm>
          <a:off x="18087" y="1279526"/>
          <a:ext cx="11999924" cy="189821"/>
        </a:xfrm>
        <a:prstGeom prst="wave">
          <a:avLst>
            <a:gd name="adj1" fmla="val 11630"/>
            <a:gd name="adj2" fmla="val 0"/>
          </a:avLst>
        </a:prstGeom>
        <a:gradFill flip="none" rotWithShape="1">
          <a:gsLst>
            <a:gs pos="0">
              <a:schemeClr val="accent1">
                <a:lumMod val="75000"/>
              </a:schemeClr>
            </a:gs>
            <a:gs pos="52000">
              <a:schemeClr val="accent5">
                <a:lumMod val="75000"/>
              </a:schemeClr>
            </a:gs>
            <a:gs pos="100000">
              <a:schemeClr val="accent5">
                <a:lumMod val="40000"/>
                <a:lumOff val="60000"/>
              </a:schemeClr>
            </a:gs>
          </a:gsLst>
          <a:lin ang="16200000" scaled="1"/>
          <a:tileRect/>
        </a:gra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360813</xdr:colOff>
      <xdr:row>0</xdr:row>
      <xdr:rowOff>76637</xdr:rowOff>
    </xdr:from>
    <xdr:to>
      <xdr:col>12</xdr:col>
      <xdr:colOff>1008333</xdr:colOff>
      <xdr:row>1</xdr:row>
      <xdr:rowOff>1905</xdr:rowOff>
    </xdr:to>
    <xdr:grpSp>
      <xdr:nvGrpSpPr>
        <xdr:cNvPr id="7" name="Group 6">
          <a:extLst>
            <a:ext uri="{FF2B5EF4-FFF2-40B4-BE49-F238E27FC236}">
              <a16:creationId xmlns:a16="http://schemas.microsoft.com/office/drawing/2014/main" id="{95AB1BF7-6F48-45BB-895A-1F3456DE58BD}"/>
            </a:ext>
          </a:extLst>
        </xdr:cNvPr>
        <xdr:cNvGrpSpPr/>
      </xdr:nvGrpSpPr>
      <xdr:grpSpPr>
        <a:xfrm>
          <a:off x="360813" y="76637"/>
          <a:ext cx="12610920" cy="1157168"/>
          <a:chOff x="368433" y="76638"/>
          <a:chExt cx="10493348" cy="1209544"/>
        </a:xfrm>
      </xdr:grpSpPr>
      <xdr:pic>
        <xdr:nvPicPr>
          <xdr:cNvPr id="8" name="Picture 7">
            <a:extLst>
              <a:ext uri="{FF2B5EF4-FFF2-40B4-BE49-F238E27FC236}">
                <a16:creationId xmlns:a16="http://schemas.microsoft.com/office/drawing/2014/main" id="{552999C2-7D2C-4251-BFF3-52A003D0781B}"/>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526922" y="76638"/>
            <a:ext cx="2334859" cy="967651"/>
          </a:xfrm>
          <a:prstGeom prst="rect">
            <a:avLst/>
          </a:prstGeom>
        </xdr:spPr>
      </xdr:pic>
      <xdr:sp macro="" textlink="">
        <xdr:nvSpPr>
          <xdr:cNvPr id="9" name="TextBox 8">
            <a:extLst>
              <a:ext uri="{FF2B5EF4-FFF2-40B4-BE49-F238E27FC236}">
                <a16:creationId xmlns:a16="http://schemas.microsoft.com/office/drawing/2014/main" id="{445DADD3-FC23-4AA2-A7EA-CF0E11E93C28}"/>
              </a:ext>
            </a:extLst>
          </xdr:cNvPr>
          <xdr:cNvSpPr txBox="1"/>
        </xdr:nvSpPr>
        <xdr:spPr>
          <a:xfrm>
            <a:off x="368433" y="323215"/>
            <a:ext cx="8322594" cy="96296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2000" b="1"/>
              <a:t>COMMUNITY PLANNING,</a:t>
            </a:r>
            <a:r>
              <a:rPr lang="en-US" sz="2000" b="1" baseline="0"/>
              <a:t> DEVELOPMENT AND INNOVATION</a:t>
            </a:r>
            <a:endParaRPr lang="en-US" sz="1000" b="1" baseline="0"/>
          </a:p>
          <a:p>
            <a:pPr algn="ctr"/>
            <a:endParaRPr lang="en-US" sz="1000" b="1" baseline="0"/>
          </a:p>
          <a:p>
            <a:pPr algn="ctr"/>
            <a:r>
              <a:rPr lang="en-US" sz="2000" b="1" baseline="0"/>
              <a:t>MONTHLY DEVELOPMENT REPORT</a:t>
            </a:r>
            <a:endParaRPr lang="en-US" sz="2000" b="1"/>
          </a:p>
        </xdr:txBody>
      </xdr:sp>
    </xdr:grp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21897</xdr:colOff>
      <xdr:row>0</xdr:row>
      <xdr:rowOff>1275716</xdr:rowOff>
    </xdr:from>
    <xdr:to>
      <xdr:col>12</xdr:col>
      <xdr:colOff>1277621</xdr:colOff>
      <xdr:row>0</xdr:row>
      <xdr:rowOff>1678897</xdr:rowOff>
    </xdr:to>
    <xdr:sp macro="" textlink="">
      <xdr:nvSpPr>
        <xdr:cNvPr id="2" name="Wave 1">
          <a:extLst>
            <a:ext uri="{FF2B5EF4-FFF2-40B4-BE49-F238E27FC236}">
              <a16:creationId xmlns:a16="http://schemas.microsoft.com/office/drawing/2014/main" id="{C04E8335-55EA-411A-B246-E5934BEDEABF}"/>
            </a:ext>
          </a:extLst>
        </xdr:cNvPr>
        <xdr:cNvSpPr/>
      </xdr:nvSpPr>
      <xdr:spPr>
        <a:xfrm>
          <a:off x="18087" y="1241426"/>
          <a:ext cx="11999924" cy="0"/>
        </a:xfrm>
        <a:prstGeom prst="wave">
          <a:avLst>
            <a:gd name="adj1" fmla="val 11630"/>
            <a:gd name="adj2" fmla="val 0"/>
          </a:avLst>
        </a:prstGeom>
        <a:gradFill flip="none" rotWithShape="1">
          <a:gsLst>
            <a:gs pos="0">
              <a:schemeClr val="accent1">
                <a:lumMod val="75000"/>
              </a:schemeClr>
            </a:gs>
            <a:gs pos="52000">
              <a:schemeClr val="accent5">
                <a:lumMod val="75000"/>
              </a:schemeClr>
            </a:gs>
            <a:gs pos="100000">
              <a:schemeClr val="accent5">
                <a:lumMod val="40000"/>
                <a:lumOff val="60000"/>
              </a:schemeClr>
            </a:gs>
          </a:gsLst>
          <a:lin ang="16200000" scaled="1"/>
          <a:tileRect/>
        </a:gra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364623</xdr:colOff>
      <xdr:row>0</xdr:row>
      <xdr:rowOff>190937</xdr:rowOff>
    </xdr:from>
    <xdr:to>
      <xdr:col>12</xdr:col>
      <xdr:colOff>774017</xdr:colOff>
      <xdr:row>1</xdr:row>
      <xdr:rowOff>1905</xdr:rowOff>
    </xdr:to>
    <xdr:grpSp>
      <xdr:nvGrpSpPr>
        <xdr:cNvPr id="3" name="Group 2">
          <a:extLst>
            <a:ext uri="{FF2B5EF4-FFF2-40B4-BE49-F238E27FC236}">
              <a16:creationId xmlns:a16="http://schemas.microsoft.com/office/drawing/2014/main" id="{E3E0BDF0-05A3-49AF-860A-0FEA11407CD8}"/>
            </a:ext>
          </a:extLst>
        </xdr:cNvPr>
        <xdr:cNvGrpSpPr/>
      </xdr:nvGrpSpPr>
      <xdr:grpSpPr>
        <a:xfrm>
          <a:off x="364623" y="190937"/>
          <a:ext cx="12372794" cy="1080968"/>
          <a:chOff x="368433" y="191692"/>
          <a:chExt cx="10274001" cy="1094490"/>
        </a:xfrm>
      </xdr:grpSpPr>
      <xdr:pic>
        <xdr:nvPicPr>
          <xdr:cNvPr id="4" name="Picture 3">
            <a:extLst>
              <a:ext uri="{FF2B5EF4-FFF2-40B4-BE49-F238E27FC236}">
                <a16:creationId xmlns:a16="http://schemas.microsoft.com/office/drawing/2014/main" id="{8A44D487-0F75-46BD-9A92-7FCD557C3EBF}"/>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607650" y="191692"/>
            <a:ext cx="2034784" cy="843289"/>
          </a:xfrm>
          <a:prstGeom prst="rect">
            <a:avLst/>
          </a:prstGeom>
        </xdr:spPr>
      </xdr:pic>
      <xdr:sp macro="" textlink="">
        <xdr:nvSpPr>
          <xdr:cNvPr id="5" name="TextBox 4">
            <a:extLst>
              <a:ext uri="{FF2B5EF4-FFF2-40B4-BE49-F238E27FC236}">
                <a16:creationId xmlns:a16="http://schemas.microsoft.com/office/drawing/2014/main" id="{E9E4C18A-085E-4635-9795-33CF1FFC3806}"/>
              </a:ext>
            </a:extLst>
          </xdr:cNvPr>
          <xdr:cNvSpPr txBox="1"/>
        </xdr:nvSpPr>
        <xdr:spPr>
          <a:xfrm>
            <a:off x="368433" y="323215"/>
            <a:ext cx="8322594" cy="96296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2000" b="1"/>
              <a:t>COMMUNITY PLANNING,</a:t>
            </a:r>
            <a:r>
              <a:rPr lang="en-US" sz="2000" b="1" baseline="0"/>
              <a:t> DEVELOPMENT AND INNOVATION</a:t>
            </a:r>
            <a:endParaRPr lang="en-US" sz="1000" b="1" baseline="0"/>
          </a:p>
          <a:p>
            <a:pPr algn="ctr"/>
            <a:endParaRPr lang="en-US" sz="1000" b="1" baseline="0"/>
          </a:p>
          <a:p>
            <a:pPr algn="ctr"/>
            <a:r>
              <a:rPr lang="en-US" sz="2000" b="1" baseline="0"/>
              <a:t>MONTHLY DEVELOPMENT REPORT</a:t>
            </a:r>
            <a:endParaRPr lang="en-US" sz="2000" b="1"/>
          </a:p>
        </xdr:txBody>
      </xdr:sp>
    </xdr:grpSp>
    <xdr:clientData/>
  </xdr:twoCellAnchor>
</xdr:wsDr>
</file>

<file path=xl/drawings/drawing7.xml><?xml version="1.0" encoding="utf-8"?>
<xdr:wsDr xmlns:xdr="http://schemas.openxmlformats.org/drawingml/2006/spreadsheetDrawing" xmlns:a="http://schemas.openxmlformats.org/drawingml/2006/main">
  <xdr:oneCellAnchor>
    <xdr:from>
      <xdr:col>2</xdr:col>
      <xdr:colOff>628639</xdr:colOff>
      <xdr:row>1</xdr:row>
      <xdr:rowOff>0</xdr:rowOff>
    </xdr:from>
    <xdr:ext cx="13335" cy="117475"/>
    <xdr:sp macro="" textlink="">
      <xdr:nvSpPr>
        <xdr:cNvPr id="6" name="Shape 7">
          <a:extLst>
            <a:ext uri="{FF2B5EF4-FFF2-40B4-BE49-F238E27FC236}">
              <a16:creationId xmlns:a16="http://schemas.microsoft.com/office/drawing/2014/main" id="{52555DC9-39C9-458D-B4E4-063FA97C19C4}"/>
            </a:ext>
          </a:extLst>
        </xdr:cNvPr>
        <xdr:cNvSpPr/>
      </xdr:nvSpPr>
      <xdr:spPr>
        <a:xfrm>
          <a:off x="6757024" y="247650"/>
          <a:ext cx="13335" cy="117475"/>
        </a:xfrm>
        <a:custGeom>
          <a:avLst/>
          <a:gdLst/>
          <a:ahLst/>
          <a:cxnLst/>
          <a:rect l="0" t="0" r="0" b="0"/>
          <a:pathLst>
            <a:path w="13335" h="117475">
              <a:moveTo>
                <a:pt x="12712" y="0"/>
              </a:moveTo>
              <a:lnTo>
                <a:pt x="6350" y="6362"/>
              </a:lnTo>
              <a:lnTo>
                <a:pt x="0" y="0"/>
              </a:lnTo>
              <a:lnTo>
                <a:pt x="0" y="117475"/>
              </a:lnTo>
              <a:lnTo>
                <a:pt x="6350" y="111125"/>
              </a:lnTo>
              <a:lnTo>
                <a:pt x="12712" y="117475"/>
              </a:lnTo>
              <a:lnTo>
                <a:pt x="12712" y="0"/>
              </a:lnTo>
              <a:close/>
            </a:path>
          </a:pathLst>
        </a:custGeom>
        <a:solidFill>
          <a:srgbClr val="FFFFFF"/>
        </a:solidFill>
      </xdr:spPr>
    </xdr:sp>
    <xdr:clientData/>
  </xdr:oneCellAnchor>
  <xdr:oneCellAnchor>
    <xdr:from>
      <xdr:col>1</xdr:col>
      <xdr:colOff>884555</xdr:colOff>
      <xdr:row>1</xdr:row>
      <xdr:rowOff>0</xdr:rowOff>
    </xdr:from>
    <xdr:ext cx="12700" cy="117475"/>
    <xdr:grpSp>
      <xdr:nvGrpSpPr>
        <xdr:cNvPr id="7" name="Group 8">
          <a:extLst>
            <a:ext uri="{FF2B5EF4-FFF2-40B4-BE49-F238E27FC236}">
              <a16:creationId xmlns:a16="http://schemas.microsoft.com/office/drawing/2014/main" id="{9DF63879-F9CB-4F19-8353-E0D22152BBF2}"/>
            </a:ext>
          </a:extLst>
        </xdr:cNvPr>
        <xdr:cNvGrpSpPr/>
      </xdr:nvGrpSpPr>
      <xdr:grpSpPr>
        <a:xfrm>
          <a:off x="5329555" y="177800"/>
          <a:ext cx="12700" cy="117475"/>
          <a:chOff x="0" y="0"/>
          <a:chExt cx="12700" cy="117475"/>
        </a:xfrm>
      </xdr:grpSpPr>
      <xdr:sp macro="" textlink="">
        <xdr:nvSpPr>
          <xdr:cNvPr id="8" name="Shape 9">
            <a:extLst>
              <a:ext uri="{FF2B5EF4-FFF2-40B4-BE49-F238E27FC236}">
                <a16:creationId xmlns:a16="http://schemas.microsoft.com/office/drawing/2014/main" id="{C6637E63-5535-26B1-5DA2-1F6A521E5623}"/>
              </a:ext>
            </a:extLst>
          </xdr:cNvPr>
          <xdr:cNvSpPr/>
        </xdr:nvSpPr>
        <xdr:spPr>
          <a:xfrm>
            <a:off x="0" y="0"/>
            <a:ext cx="12700" cy="117475"/>
          </a:xfrm>
          <a:custGeom>
            <a:avLst/>
            <a:gdLst/>
            <a:ahLst/>
            <a:cxnLst/>
            <a:rect l="0" t="0" r="0" b="0"/>
            <a:pathLst>
              <a:path w="12700" h="117475">
                <a:moveTo>
                  <a:pt x="0" y="0"/>
                </a:moveTo>
                <a:lnTo>
                  <a:pt x="0" y="117475"/>
                </a:lnTo>
                <a:lnTo>
                  <a:pt x="12700" y="104775"/>
                </a:lnTo>
                <a:lnTo>
                  <a:pt x="12700" y="12700"/>
                </a:lnTo>
                <a:lnTo>
                  <a:pt x="0" y="0"/>
                </a:lnTo>
                <a:close/>
              </a:path>
            </a:pathLst>
          </a:custGeom>
          <a:solidFill>
            <a:srgbClr val="FFFFFF"/>
          </a:solidFill>
        </xdr:spPr>
      </xdr:sp>
      <xdr:sp macro="" textlink="">
        <xdr:nvSpPr>
          <xdr:cNvPr id="9" name="Shape 10">
            <a:extLst>
              <a:ext uri="{FF2B5EF4-FFF2-40B4-BE49-F238E27FC236}">
                <a16:creationId xmlns:a16="http://schemas.microsoft.com/office/drawing/2014/main" id="{DFA9129F-ED35-034B-77C5-21B1CF55B54B}"/>
              </a:ext>
            </a:extLst>
          </xdr:cNvPr>
          <xdr:cNvSpPr/>
        </xdr:nvSpPr>
        <xdr:spPr>
          <a:xfrm>
            <a:off x="0" y="0"/>
            <a:ext cx="12700" cy="117475"/>
          </a:xfrm>
          <a:custGeom>
            <a:avLst/>
            <a:gdLst/>
            <a:ahLst/>
            <a:cxnLst/>
            <a:rect l="0" t="0" r="0" b="0"/>
            <a:pathLst>
              <a:path w="12700" h="117475">
                <a:moveTo>
                  <a:pt x="12700" y="0"/>
                </a:moveTo>
                <a:lnTo>
                  <a:pt x="0" y="12700"/>
                </a:lnTo>
                <a:lnTo>
                  <a:pt x="0" y="104775"/>
                </a:lnTo>
                <a:lnTo>
                  <a:pt x="12700" y="117475"/>
                </a:lnTo>
                <a:lnTo>
                  <a:pt x="12700" y="0"/>
                </a:lnTo>
                <a:close/>
              </a:path>
            </a:pathLst>
          </a:custGeom>
          <a:solidFill>
            <a:srgbClr val="FFFFFF"/>
          </a:solidFill>
        </xdr:spPr>
      </xdr:sp>
    </xdr:grpSp>
    <xdr:clientData/>
  </xdr:oneCellAnchor>
</xdr:wsDr>
</file>

<file path=xl/drawings/drawing8.xml><?xml version="1.0" encoding="utf-8"?>
<xdr:wsDr xmlns:xdr="http://schemas.openxmlformats.org/drawingml/2006/spreadsheetDrawing" xmlns:a="http://schemas.openxmlformats.org/drawingml/2006/main">
  <xdr:twoCellAnchor>
    <xdr:from>
      <xdr:col>0</xdr:col>
      <xdr:colOff>21897</xdr:colOff>
      <xdr:row>0</xdr:row>
      <xdr:rowOff>1275716</xdr:rowOff>
    </xdr:from>
    <xdr:to>
      <xdr:col>12</xdr:col>
      <xdr:colOff>1277621</xdr:colOff>
      <xdr:row>0</xdr:row>
      <xdr:rowOff>1678897</xdr:rowOff>
    </xdr:to>
    <xdr:sp macro="" textlink="">
      <xdr:nvSpPr>
        <xdr:cNvPr id="6" name="Wave 5">
          <a:extLst>
            <a:ext uri="{FF2B5EF4-FFF2-40B4-BE49-F238E27FC236}">
              <a16:creationId xmlns:a16="http://schemas.microsoft.com/office/drawing/2014/main" id="{B7AF8901-F863-469A-8B1C-F43E7996AF7E}"/>
            </a:ext>
          </a:extLst>
        </xdr:cNvPr>
        <xdr:cNvSpPr/>
      </xdr:nvSpPr>
      <xdr:spPr>
        <a:xfrm>
          <a:off x="18087" y="1279526"/>
          <a:ext cx="11999924" cy="0"/>
        </a:xfrm>
        <a:prstGeom prst="wave">
          <a:avLst>
            <a:gd name="adj1" fmla="val 11630"/>
            <a:gd name="adj2" fmla="val 0"/>
          </a:avLst>
        </a:prstGeom>
        <a:gradFill flip="none" rotWithShape="1">
          <a:gsLst>
            <a:gs pos="0">
              <a:schemeClr val="accent1">
                <a:lumMod val="75000"/>
              </a:schemeClr>
            </a:gs>
            <a:gs pos="52000">
              <a:schemeClr val="accent5">
                <a:lumMod val="75000"/>
              </a:schemeClr>
            </a:gs>
            <a:gs pos="100000">
              <a:schemeClr val="accent5">
                <a:lumMod val="40000"/>
                <a:lumOff val="60000"/>
              </a:schemeClr>
            </a:gs>
          </a:gsLst>
          <a:lin ang="16200000" scaled="1"/>
          <a:tileRect/>
        </a:gra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257175</xdr:colOff>
      <xdr:row>0</xdr:row>
      <xdr:rowOff>209550</xdr:rowOff>
    </xdr:from>
    <xdr:to>
      <xdr:col>9</xdr:col>
      <xdr:colOff>980001</xdr:colOff>
      <xdr:row>0</xdr:row>
      <xdr:rowOff>1157826</xdr:rowOff>
    </xdr:to>
    <xdr:sp macro="" textlink="">
      <xdr:nvSpPr>
        <xdr:cNvPr id="11" name="TextBox 10">
          <a:extLst>
            <a:ext uri="{FF2B5EF4-FFF2-40B4-BE49-F238E27FC236}">
              <a16:creationId xmlns:a16="http://schemas.microsoft.com/office/drawing/2014/main" id="{9322F72D-8CE1-44E9-BA14-6856DE479652}"/>
            </a:ext>
          </a:extLst>
        </xdr:cNvPr>
        <xdr:cNvSpPr txBox="1"/>
      </xdr:nvSpPr>
      <xdr:spPr>
        <a:xfrm>
          <a:off x="257175" y="209550"/>
          <a:ext cx="8819076" cy="94827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2000" b="1"/>
            <a:t>COMMUNITY PLANNING,</a:t>
          </a:r>
          <a:r>
            <a:rPr lang="en-US" sz="2000" b="1" baseline="0"/>
            <a:t> DEVELOPMENT AND INNOVATION</a:t>
          </a:r>
          <a:endParaRPr lang="en-US" sz="1000" b="1" baseline="0"/>
        </a:p>
        <a:p>
          <a:pPr algn="ctr"/>
          <a:endParaRPr lang="en-US" sz="1000" b="1" baseline="0"/>
        </a:p>
        <a:p>
          <a:pPr algn="ctr"/>
          <a:r>
            <a:rPr lang="en-US" sz="2000" b="1" baseline="0"/>
            <a:t>MONTHLY DEVELOPMENT REPORT</a:t>
          </a:r>
          <a:endParaRPr lang="en-US" sz="2000" b="1"/>
        </a:p>
      </xdr:txBody>
    </xdr:sp>
    <xdr:clientData/>
  </xdr:twoCellAnchor>
  <xdr:twoCellAnchor>
    <xdr:from>
      <xdr:col>9</xdr:col>
      <xdr:colOff>685575</xdr:colOff>
      <xdr:row>0</xdr:row>
      <xdr:rowOff>142875</xdr:rowOff>
    </xdr:from>
    <xdr:to>
      <xdr:col>12</xdr:col>
      <xdr:colOff>451194</xdr:colOff>
      <xdr:row>0</xdr:row>
      <xdr:rowOff>1011399</xdr:rowOff>
    </xdr:to>
    <xdr:pic>
      <xdr:nvPicPr>
        <xdr:cNvPr id="12" name="Picture 11">
          <a:extLst>
            <a:ext uri="{FF2B5EF4-FFF2-40B4-BE49-F238E27FC236}">
              <a16:creationId xmlns:a16="http://schemas.microsoft.com/office/drawing/2014/main" id="{9C54A5A2-A69D-4564-B746-E769D4FB6AE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781825" y="142875"/>
          <a:ext cx="2146869" cy="868524"/>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xdr:from>
      <xdr:col>0</xdr:col>
      <xdr:colOff>21897</xdr:colOff>
      <xdr:row>0</xdr:row>
      <xdr:rowOff>1275716</xdr:rowOff>
    </xdr:from>
    <xdr:to>
      <xdr:col>12</xdr:col>
      <xdr:colOff>1277621</xdr:colOff>
      <xdr:row>0</xdr:row>
      <xdr:rowOff>1678897</xdr:rowOff>
    </xdr:to>
    <xdr:sp macro="" textlink="">
      <xdr:nvSpPr>
        <xdr:cNvPr id="8" name="Wave 7">
          <a:extLst>
            <a:ext uri="{FF2B5EF4-FFF2-40B4-BE49-F238E27FC236}">
              <a16:creationId xmlns:a16="http://schemas.microsoft.com/office/drawing/2014/main" id="{D2AC861B-48C0-4E54-8C6D-D9DF9BEBA96B}"/>
            </a:ext>
          </a:extLst>
        </xdr:cNvPr>
        <xdr:cNvSpPr/>
      </xdr:nvSpPr>
      <xdr:spPr>
        <a:xfrm>
          <a:off x="21897" y="1266191"/>
          <a:ext cx="11704649" cy="3131"/>
        </a:xfrm>
        <a:prstGeom prst="wave">
          <a:avLst>
            <a:gd name="adj1" fmla="val 11630"/>
            <a:gd name="adj2" fmla="val 0"/>
          </a:avLst>
        </a:prstGeom>
        <a:gradFill flip="none" rotWithShape="1">
          <a:gsLst>
            <a:gs pos="0">
              <a:schemeClr val="accent1">
                <a:lumMod val="75000"/>
              </a:schemeClr>
            </a:gs>
            <a:gs pos="52000">
              <a:schemeClr val="accent5">
                <a:lumMod val="75000"/>
              </a:schemeClr>
            </a:gs>
            <a:gs pos="100000">
              <a:schemeClr val="accent5">
                <a:lumMod val="40000"/>
                <a:lumOff val="60000"/>
              </a:schemeClr>
            </a:gs>
          </a:gsLst>
          <a:lin ang="16200000" scaled="1"/>
          <a:tileRect/>
        </a:gra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257175</xdr:colOff>
      <xdr:row>0</xdr:row>
      <xdr:rowOff>209550</xdr:rowOff>
    </xdr:from>
    <xdr:to>
      <xdr:col>9</xdr:col>
      <xdr:colOff>980001</xdr:colOff>
      <xdr:row>0</xdr:row>
      <xdr:rowOff>1157826</xdr:rowOff>
    </xdr:to>
    <xdr:sp macro="" textlink="">
      <xdr:nvSpPr>
        <xdr:cNvPr id="12" name="TextBox 11">
          <a:extLst>
            <a:ext uri="{FF2B5EF4-FFF2-40B4-BE49-F238E27FC236}">
              <a16:creationId xmlns:a16="http://schemas.microsoft.com/office/drawing/2014/main" id="{41ED5384-BC1D-41C4-9B23-279A53AFAE11}"/>
            </a:ext>
          </a:extLst>
        </xdr:cNvPr>
        <xdr:cNvSpPr txBox="1"/>
      </xdr:nvSpPr>
      <xdr:spPr>
        <a:xfrm>
          <a:off x="257175" y="209550"/>
          <a:ext cx="8819076" cy="94827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2000" b="1"/>
            <a:t>COMMUNITY PLANNING,</a:t>
          </a:r>
          <a:r>
            <a:rPr lang="en-US" sz="2000" b="1" baseline="0"/>
            <a:t> DEVELOPMENT AND INNOVATION</a:t>
          </a:r>
          <a:endParaRPr lang="en-US" sz="1000" b="1" baseline="0"/>
        </a:p>
        <a:p>
          <a:pPr algn="ctr"/>
          <a:endParaRPr lang="en-US" sz="1000" b="1" baseline="0"/>
        </a:p>
        <a:p>
          <a:pPr algn="ctr"/>
          <a:r>
            <a:rPr lang="en-US" sz="2000" b="1" baseline="0"/>
            <a:t>MONTHLY DEVELOPMENT REPORT</a:t>
          </a:r>
          <a:endParaRPr lang="en-US" sz="2000" b="1"/>
        </a:p>
      </xdr:txBody>
    </xdr:sp>
    <xdr:clientData/>
  </xdr:twoCellAnchor>
  <xdr:twoCellAnchor>
    <xdr:from>
      <xdr:col>9</xdr:col>
      <xdr:colOff>685575</xdr:colOff>
      <xdr:row>0</xdr:row>
      <xdr:rowOff>142875</xdr:rowOff>
    </xdr:from>
    <xdr:to>
      <xdr:col>12</xdr:col>
      <xdr:colOff>451194</xdr:colOff>
      <xdr:row>0</xdr:row>
      <xdr:rowOff>1011399</xdr:rowOff>
    </xdr:to>
    <xdr:pic>
      <xdr:nvPicPr>
        <xdr:cNvPr id="13" name="Picture 12">
          <a:extLst>
            <a:ext uri="{FF2B5EF4-FFF2-40B4-BE49-F238E27FC236}">
              <a16:creationId xmlns:a16="http://schemas.microsoft.com/office/drawing/2014/main" id="{D4571871-1D42-4F02-AEE1-29EB26589FC3}"/>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781825" y="142875"/>
          <a:ext cx="2146869" cy="868524"/>
        </a:xfrm>
        <a:prstGeom prst="rect">
          <a:avLst/>
        </a:prstGeom>
      </xdr:spPr>
    </xdr:pic>
    <xdr:clientData/>
  </xdr:twoCellAnchor>
</xdr:wsDr>
</file>

<file path=xl/drawings/drawing10.xml><?xml version="1.0" encoding="utf-8"?>
<xdr:wsDr xmlns:xdr="http://schemas.openxmlformats.org/drawingml/2006/spreadsheetDrawing" xmlns:a="http://schemas.openxmlformats.org/drawingml/2006/main">
  <xdr:twoCellAnchor>
    <xdr:from>
      <xdr:col>0</xdr:col>
      <xdr:colOff>21897</xdr:colOff>
      <xdr:row>0</xdr:row>
      <xdr:rowOff>1275716</xdr:rowOff>
    </xdr:from>
    <xdr:to>
      <xdr:col>12</xdr:col>
      <xdr:colOff>1277621</xdr:colOff>
      <xdr:row>0</xdr:row>
      <xdr:rowOff>1678897</xdr:rowOff>
    </xdr:to>
    <xdr:sp macro="" textlink="">
      <xdr:nvSpPr>
        <xdr:cNvPr id="2" name="Wave 1">
          <a:extLst>
            <a:ext uri="{FF2B5EF4-FFF2-40B4-BE49-F238E27FC236}">
              <a16:creationId xmlns:a16="http://schemas.microsoft.com/office/drawing/2014/main" id="{B65038F5-1014-4F3E-BB46-CABC5854D534}"/>
            </a:ext>
          </a:extLst>
        </xdr:cNvPr>
        <xdr:cNvSpPr/>
      </xdr:nvSpPr>
      <xdr:spPr>
        <a:xfrm>
          <a:off x="18087" y="1089026"/>
          <a:ext cx="11999924" cy="0"/>
        </a:xfrm>
        <a:prstGeom prst="wave">
          <a:avLst>
            <a:gd name="adj1" fmla="val 11630"/>
            <a:gd name="adj2" fmla="val 0"/>
          </a:avLst>
        </a:prstGeom>
        <a:gradFill flip="none" rotWithShape="1">
          <a:gsLst>
            <a:gs pos="0">
              <a:schemeClr val="accent1">
                <a:lumMod val="75000"/>
              </a:schemeClr>
            </a:gs>
            <a:gs pos="52000">
              <a:schemeClr val="accent5">
                <a:lumMod val="75000"/>
              </a:schemeClr>
            </a:gs>
            <a:gs pos="100000">
              <a:schemeClr val="accent5">
                <a:lumMod val="40000"/>
                <a:lumOff val="60000"/>
              </a:schemeClr>
            </a:gs>
          </a:gsLst>
          <a:lin ang="16200000" scaled="1"/>
          <a:tileRect/>
        </a:gra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364623</xdr:colOff>
      <xdr:row>1</xdr:row>
      <xdr:rowOff>437</xdr:rowOff>
    </xdr:from>
    <xdr:to>
      <xdr:col>12</xdr:col>
      <xdr:colOff>781637</xdr:colOff>
      <xdr:row>1</xdr:row>
      <xdr:rowOff>1905</xdr:rowOff>
    </xdr:to>
    <xdr:grpSp>
      <xdr:nvGrpSpPr>
        <xdr:cNvPr id="3" name="Group 2">
          <a:extLst>
            <a:ext uri="{FF2B5EF4-FFF2-40B4-BE49-F238E27FC236}">
              <a16:creationId xmlns:a16="http://schemas.microsoft.com/office/drawing/2014/main" id="{671C21FC-2614-4802-9447-22A808D6FFBB}"/>
            </a:ext>
          </a:extLst>
        </xdr:cNvPr>
        <xdr:cNvGrpSpPr/>
      </xdr:nvGrpSpPr>
      <xdr:grpSpPr>
        <a:xfrm>
          <a:off x="364623" y="1079937"/>
          <a:ext cx="12380414" cy="1468"/>
          <a:chOff x="368433" y="191692"/>
          <a:chExt cx="10274001" cy="1094490"/>
        </a:xfrm>
      </xdr:grpSpPr>
      <xdr:pic>
        <xdr:nvPicPr>
          <xdr:cNvPr id="4" name="Picture 3">
            <a:extLst>
              <a:ext uri="{FF2B5EF4-FFF2-40B4-BE49-F238E27FC236}">
                <a16:creationId xmlns:a16="http://schemas.microsoft.com/office/drawing/2014/main" id="{8946E7B3-E2AC-4528-9409-ACE7A7A87F3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607650" y="191692"/>
            <a:ext cx="2034784" cy="843289"/>
          </a:xfrm>
          <a:prstGeom prst="rect">
            <a:avLst/>
          </a:prstGeom>
        </xdr:spPr>
      </xdr:pic>
      <xdr:sp macro="" textlink="">
        <xdr:nvSpPr>
          <xdr:cNvPr id="5" name="TextBox 4">
            <a:extLst>
              <a:ext uri="{FF2B5EF4-FFF2-40B4-BE49-F238E27FC236}">
                <a16:creationId xmlns:a16="http://schemas.microsoft.com/office/drawing/2014/main" id="{880A3E5A-30C2-423B-8DA4-7FBBDE1BA7D8}"/>
              </a:ext>
            </a:extLst>
          </xdr:cNvPr>
          <xdr:cNvSpPr txBox="1"/>
        </xdr:nvSpPr>
        <xdr:spPr>
          <a:xfrm>
            <a:off x="368433" y="323215"/>
            <a:ext cx="8322594" cy="96296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2000" b="1"/>
              <a:t>COMMUNITY PLANNING,</a:t>
            </a:r>
            <a:r>
              <a:rPr lang="en-US" sz="2000" b="1" baseline="0"/>
              <a:t> DEVELOPMENT AND INNOVATION</a:t>
            </a:r>
            <a:endParaRPr lang="en-US" sz="1000" b="1" baseline="0"/>
          </a:p>
          <a:p>
            <a:pPr algn="ctr"/>
            <a:endParaRPr lang="en-US" sz="1000" b="1" baseline="0"/>
          </a:p>
          <a:p>
            <a:pPr algn="ctr"/>
            <a:r>
              <a:rPr lang="en-US" sz="2000" b="1" baseline="0"/>
              <a:t>MONTHLY DEVELOPMENT REPORT</a:t>
            </a:r>
            <a:endParaRPr lang="en-US" sz="2000" b="1"/>
          </a:p>
        </xdr:txBody>
      </xdr:sp>
    </xdr:grpSp>
    <xdr:clientData/>
  </xdr:twoCellAnchor>
  <xdr:twoCellAnchor>
    <xdr:from>
      <xdr:col>0</xdr:col>
      <xdr:colOff>257175</xdr:colOff>
      <xdr:row>0</xdr:row>
      <xdr:rowOff>209550</xdr:rowOff>
    </xdr:from>
    <xdr:to>
      <xdr:col>9</xdr:col>
      <xdr:colOff>980001</xdr:colOff>
      <xdr:row>0</xdr:row>
      <xdr:rowOff>1157826</xdr:rowOff>
    </xdr:to>
    <xdr:sp macro="" textlink="">
      <xdr:nvSpPr>
        <xdr:cNvPr id="6" name="TextBox 5">
          <a:extLst>
            <a:ext uri="{FF2B5EF4-FFF2-40B4-BE49-F238E27FC236}">
              <a16:creationId xmlns:a16="http://schemas.microsoft.com/office/drawing/2014/main" id="{ABD9175A-0020-423F-A941-8B8BF22007C7}"/>
            </a:ext>
          </a:extLst>
        </xdr:cNvPr>
        <xdr:cNvSpPr txBox="1"/>
      </xdr:nvSpPr>
      <xdr:spPr>
        <a:xfrm>
          <a:off x="255270" y="205740"/>
          <a:ext cx="9028626" cy="87969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2000" b="1"/>
            <a:t>COMMUNITY PLANNING,</a:t>
          </a:r>
          <a:r>
            <a:rPr lang="en-US" sz="2000" b="1" baseline="0"/>
            <a:t> DEVELOPMENT AND INNOVATION</a:t>
          </a:r>
          <a:endParaRPr lang="en-US" sz="1000" b="1" baseline="0"/>
        </a:p>
        <a:p>
          <a:pPr algn="ctr"/>
          <a:endParaRPr lang="en-US" sz="1000" b="1" baseline="0"/>
        </a:p>
        <a:p>
          <a:pPr algn="ctr"/>
          <a:r>
            <a:rPr lang="en-US" sz="2000" b="1" baseline="0"/>
            <a:t>MONTHLY DEVELOPMENT REPORT</a:t>
          </a:r>
          <a:endParaRPr lang="en-US" sz="2000" b="1"/>
        </a:p>
      </xdr:txBody>
    </xdr:sp>
    <xdr:clientData/>
  </xdr:twoCellAnchor>
  <xdr:twoCellAnchor>
    <xdr:from>
      <xdr:col>9</xdr:col>
      <xdr:colOff>685575</xdr:colOff>
      <xdr:row>0</xdr:row>
      <xdr:rowOff>142875</xdr:rowOff>
    </xdr:from>
    <xdr:to>
      <xdr:col>12</xdr:col>
      <xdr:colOff>451194</xdr:colOff>
      <xdr:row>0</xdr:row>
      <xdr:rowOff>1011399</xdr:rowOff>
    </xdr:to>
    <xdr:pic>
      <xdr:nvPicPr>
        <xdr:cNvPr id="7" name="Picture 6">
          <a:extLst>
            <a:ext uri="{FF2B5EF4-FFF2-40B4-BE49-F238E27FC236}">
              <a16:creationId xmlns:a16="http://schemas.microsoft.com/office/drawing/2014/main" id="{E5D12821-ACD3-4563-BA8F-B1BB50702073}"/>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8991375" y="140970"/>
          <a:ext cx="2202114" cy="866619"/>
        </a:xfrm>
        <a:prstGeom prst="rect">
          <a:avLst/>
        </a:prstGeom>
      </xdr:spPr>
    </xdr:pic>
    <xdr:clientData/>
  </xdr:twoCellAnchor>
</xdr:wsDr>
</file>

<file path=xl/drawings/drawing11.xml><?xml version="1.0" encoding="utf-8"?>
<xdr:wsDr xmlns:xdr="http://schemas.openxmlformats.org/drawingml/2006/spreadsheetDrawing" xmlns:a="http://schemas.openxmlformats.org/drawingml/2006/main">
  <xdr:twoCellAnchor>
    <xdr:from>
      <xdr:col>0</xdr:col>
      <xdr:colOff>21897</xdr:colOff>
      <xdr:row>0</xdr:row>
      <xdr:rowOff>1275716</xdr:rowOff>
    </xdr:from>
    <xdr:to>
      <xdr:col>12</xdr:col>
      <xdr:colOff>1277621</xdr:colOff>
      <xdr:row>0</xdr:row>
      <xdr:rowOff>1678897</xdr:rowOff>
    </xdr:to>
    <xdr:sp macro="" textlink="">
      <xdr:nvSpPr>
        <xdr:cNvPr id="2" name="Wave 1">
          <a:extLst>
            <a:ext uri="{FF2B5EF4-FFF2-40B4-BE49-F238E27FC236}">
              <a16:creationId xmlns:a16="http://schemas.microsoft.com/office/drawing/2014/main" id="{8F39AC59-69A3-4DCE-88B7-B04C61DA4B05}"/>
            </a:ext>
          </a:extLst>
        </xdr:cNvPr>
        <xdr:cNvSpPr/>
      </xdr:nvSpPr>
      <xdr:spPr>
        <a:xfrm>
          <a:off x="18087" y="1089026"/>
          <a:ext cx="11999924" cy="0"/>
        </a:xfrm>
        <a:prstGeom prst="wave">
          <a:avLst>
            <a:gd name="adj1" fmla="val 11630"/>
            <a:gd name="adj2" fmla="val 0"/>
          </a:avLst>
        </a:prstGeom>
        <a:gradFill flip="none" rotWithShape="1">
          <a:gsLst>
            <a:gs pos="0">
              <a:schemeClr val="accent1">
                <a:lumMod val="75000"/>
              </a:schemeClr>
            </a:gs>
            <a:gs pos="52000">
              <a:schemeClr val="accent5">
                <a:lumMod val="75000"/>
              </a:schemeClr>
            </a:gs>
            <a:gs pos="100000">
              <a:schemeClr val="accent5">
                <a:lumMod val="40000"/>
                <a:lumOff val="60000"/>
              </a:schemeClr>
            </a:gs>
          </a:gsLst>
          <a:lin ang="16200000" scaled="1"/>
          <a:tileRect/>
        </a:gra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257175</xdr:colOff>
      <xdr:row>0</xdr:row>
      <xdr:rowOff>209550</xdr:rowOff>
    </xdr:from>
    <xdr:to>
      <xdr:col>9</xdr:col>
      <xdr:colOff>980001</xdr:colOff>
      <xdr:row>0</xdr:row>
      <xdr:rowOff>1157826</xdr:rowOff>
    </xdr:to>
    <xdr:sp macro="" textlink="">
      <xdr:nvSpPr>
        <xdr:cNvPr id="6" name="TextBox 5">
          <a:extLst>
            <a:ext uri="{FF2B5EF4-FFF2-40B4-BE49-F238E27FC236}">
              <a16:creationId xmlns:a16="http://schemas.microsoft.com/office/drawing/2014/main" id="{752AEEB6-A903-455B-87AC-E704E4CD9620}"/>
            </a:ext>
          </a:extLst>
        </xdr:cNvPr>
        <xdr:cNvSpPr txBox="1"/>
      </xdr:nvSpPr>
      <xdr:spPr>
        <a:xfrm>
          <a:off x="255270" y="205740"/>
          <a:ext cx="9028626" cy="87969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2000" b="1"/>
            <a:t>COMMUNITY PLANNING,</a:t>
          </a:r>
          <a:r>
            <a:rPr lang="en-US" sz="2000" b="1" baseline="0"/>
            <a:t> DEVELOPMENT AND INNOVATION</a:t>
          </a:r>
          <a:endParaRPr lang="en-US" sz="1000" b="1" baseline="0"/>
        </a:p>
        <a:p>
          <a:pPr algn="ctr"/>
          <a:endParaRPr lang="en-US" sz="1000" b="1" baseline="0"/>
        </a:p>
        <a:p>
          <a:pPr algn="ctr"/>
          <a:r>
            <a:rPr lang="en-US" sz="2000" b="1" baseline="0"/>
            <a:t>MONTHLY DEVELOPMENT REPORT</a:t>
          </a:r>
          <a:endParaRPr lang="en-US" sz="2000" b="1"/>
        </a:p>
      </xdr:txBody>
    </xdr:sp>
    <xdr:clientData/>
  </xdr:twoCellAnchor>
  <xdr:twoCellAnchor>
    <xdr:from>
      <xdr:col>9</xdr:col>
      <xdr:colOff>685575</xdr:colOff>
      <xdr:row>0</xdr:row>
      <xdr:rowOff>142875</xdr:rowOff>
    </xdr:from>
    <xdr:to>
      <xdr:col>12</xdr:col>
      <xdr:colOff>451194</xdr:colOff>
      <xdr:row>0</xdr:row>
      <xdr:rowOff>1011399</xdr:rowOff>
    </xdr:to>
    <xdr:pic>
      <xdr:nvPicPr>
        <xdr:cNvPr id="7" name="Picture 6">
          <a:extLst>
            <a:ext uri="{FF2B5EF4-FFF2-40B4-BE49-F238E27FC236}">
              <a16:creationId xmlns:a16="http://schemas.microsoft.com/office/drawing/2014/main" id="{54252BC8-5DA3-4509-9F75-25640AA4AAA2}"/>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991375" y="140970"/>
          <a:ext cx="2202114" cy="866619"/>
        </a:xfrm>
        <a:prstGeom prst="rect">
          <a:avLst/>
        </a:prstGeom>
      </xdr:spPr>
    </xdr:pic>
    <xdr:clientData/>
  </xdr:twoCellAnchor>
</xdr:wsDr>
</file>

<file path=xl/drawings/drawing12.xml><?xml version="1.0" encoding="utf-8"?>
<xdr:wsDr xmlns:xdr="http://schemas.openxmlformats.org/drawingml/2006/spreadsheetDrawing" xmlns:a="http://schemas.openxmlformats.org/drawingml/2006/main">
  <xdr:twoCellAnchor>
    <xdr:from>
      <xdr:col>0</xdr:col>
      <xdr:colOff>21897</xdr:colOff>
      <xdr:row>0</xdr:row>
      <xdr:rowOff>1275716</xdr:rowOff>
    </xdr:from>
    <xdr:to>
      <xdr:col>12</xdr:col>
      <xdr:colOff>1277621</xdr:colOff>
      <xdr:row>0</xdr:row>
      <xdr:rowOff>1678897</xdr:rowOff>
    </xdr:to>
    <xdr:sp macro="" textlink="">
      <xdr:nvSpPr>
        <xdr:cNvPr id="8" name="Wave 7">
          <a:extLst>
            <a:ext uri="{FF2B5EF4-FFF2-40B4-BE49-F238E27FC236}">
              <a16:creationId xmlns:a16="http://schemas.microsoft.com/office/drawing/2014/main" id="{A916D0E8-5948-4A7D-9E2E-77BD15E57193}"/>
            </a:ext>
          </a:extLst>
        </xdr:cNvPr>
        <xdr:cNvSpPr/>
      </xdr:nvSpPr>
      <xdr:spPr>
        <a:xfrm>
          <a:off x="18087" y="1089026"/>
          <a:ext cx="11999924" cy="0"/>
        </a:xfrm>
        <a:prstGeom prst="wave">
          <a:avLst>
            <a:gd name="adj1" fmla="val 11630"/>
            <a:gd name="adj2" fmla="val 0"/>
          </a:avLst>
        </a:prstGeom>
        <a:gradFill flip="none" rotWithShape="1">
          <a:gsLst>
            <a:gs pos="0">
              <a:schemeClr val="accent1">
                <a:lumMod val="75000"/>
              </a:schemeClr>
            </a:gs>
            <a:gs pos="52000">
              <a:schemeClr val="accent5">
                <a:lumMod val="75000"/>
              </a:schemeClr>
            </a:gs>
            <a:gs pos="100000">
              <a:schemeClr val="accent5">
                <a:lumMod val="40000"/>
                <a:lumOff val="60000"/>
              </a:schemeClr>
            </a:gs>
          </a:gsLst>
          <a:lin ang="16200000" scaled="1"/>
          <a:tileRect/>
        </a:gra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257175</xdr:colOff>
      <xdr:row>0</xdr:row>
      <xdr:rowOff>209550</xdr:rowOff>
    </xdr:from>
    <xdr:to>
      <xdr:col>9</xdr:col>
      <xdr:colOff>980001</xdr:colOff>
      <xdr:row>0</xdr:row>
      <xdr:rowOff>1157826</xdr:rowOff>
    </xdr:to>
    <xdr:sp macro="" textlink="">
      <xdr:nvSpPr>
        <xdr:cNvPr id="12" name="TextBox 11">
          <a:extLst>
            <a:ext uri="{FF2B5EF4-FFF2-40B4-BE49-F238E27FC236}">
              <a16:creationId xmlns:a16="http://schemas.microsoft.com/office/drawing/2014/main" id="{7F28AF1C-74B1-4B2F-A6B2-E8B4FFBFC806}"/>
            </a:ext>
          </a:extLst>
        </xdr:cNvPr>
        <xdr:cNvSpPr txBox="1"/>
      </xdr:nvSpPr>
      <xdr:spPr>
        <a:xfrm>
          <a:off x="255270" y="205740"/>
          <a:ext cx="9028626" cy="87969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2000" b="1"/>
            <a:t>COMMUNITY PLANNING,</a:t>
          </a:r>
          <a:r>
            <a:rPr lang="en-US" sz="2000" b="1" baseline="0"/>
            <a:t> DEVELOPMENT AND INNOVATION</a:t>
          </a:r>
          <a:endParaRPr lang="en-US" sz="1000" b="1" baseline="0"/>
        </a:p>
        <a:p>
          <a:pPr algn="ctr"/>
          <a:endParaRPr lang="en-US" sz="1000" b="1" baseline="0"/>
        </a:p>
        <a:p>
          <a:pPr algn="ctr"/>
          <a:r>
            <a:rPr lang="en-US" sz="2000" b="1" baseline="0"/>
            <a:t>MONTHLY DEVELOPMENT REPORT</a:t>
          </a:r>
          <a:endParaRPr lang="en-US" sz="2000" b="1"/>
        </a:p>
      </xdr:txBody>
    </xdr:sp>
    <xdr:clientData/>
  </xdr:twoCellAnchor>
  <xdr:twoCellAnchor>
    <xdr:from>
      <xdr:col>9</xdr:col>
      <xdr:colOff>685575</xdr:colOff>
      <xdr:row>0</xdr:row>
      <xdr:rowOff>142875</xdr:rowOff>
    </xdr:from>
    <xdr:to>
      <xdr:col>12</xdr:col>
      <xdr:colOff>451194</xdr:colOff>
      <xdr:row>0</xdr:row>
      <xdr:rowOff>1011399</xdr:rowOff>
    </xdr:to>
    <xdr:pic>
      <xdr:nvPicPr>
        <xdr:cNvPr id="13" name="Picture 12">
          <a:extLst>
            <a:ext uri="{FF2B5EF4-FFF2-40B4-BE49-F238E27FC236}">
              <a16:creationId xmlns:a16="http://schemas.microsoft.com/office/drawing/2014/main" id="{01AC5410-1F98-4EFF-8E61-52C33CBCB34E}"/>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991375" y="140970"/>
          <a:ext cx="2202114" cy="866619"/>
        </a:xfrm>
        <a:prstGeom prst="rect">
          <a:avLst/>
        </a:prstGeom>
      </xdr:spPr>
    </xdr:pic>
    <xdr:clientData/>
  </xdr:twoCellAnchor>
</xdr:wsDr>
</file>

<file path=xl/drawings/drawing13.xml><?xml version="1.0" encoding="utf-8"?>
<xdr:wsDr xmlns:xdr="http://schemas.openxmlformats.org/drawingml/2006/spreadsheetDrawing" xmlns:a="http://schemas.openxmlformats.org/drawingml/2006/main">
  <xdr:twoCellAnchor>
    <xdr:from>
      <xdr:col>0</xdr:col>
      <xdr:colOff>21897</xdr:colOff>
      <xdr:row>0</xdr:row>
      <xdr:rowOff>1275716</xdr:rowOff>
    </xdr:from>
    <xdr:to>
      <xdr:col>12</xdr:col>
      <xdr:colOff>1277621</xdr:colOff>
      <xdr:row>0</xdr:row>
      <xdr:rowOff>1678897</xdr:rowOff>
    </xdr:to>
    <xdr:sp macro="" textlink="">
      <xdr:nvSpPr>
        <xdr:cNvPr id="8" name="Wave 7">
          <a:extLst>
            <a:ext uri="{FF2B5EF4-FFF2-40B4-BE49-F238E27FC236}">
              <a16:creationId xmlns:a16="http://schemas.microsoft.com/office/drawing/2014/main" id="{7A46B42F-0927-41DC-B366-C02B89FB067A}"/>
            </a:ext>
          </a:extLst>
        </xdr:cNvPr>
        <xdr:cNvSpPr/>
      </xdr:nvSpPr>
      <xdr:spPr>
        <a:xfrm>
          <a:off x="21897" y="1229996"/>
          <a:ext cx="12015164" cy="0"/>
        </a:xfrm>
        <a:prstGeom prst="wave">
          <a:avLst>
            <a:gd name="adj1" fmla="val 11630"/>
            <a:gd name="adj2" fmla="val 0"/>
          </a:avLst>
        </a:prstGeom>
        <a:gradFill flip="none" rotWithShape="1">
          <a:gsLst>
            <a:gs pos="0">
              <a:schemeClr val="accent1">
                <a:lumMod val="75000"/>
              </a:schemeClr>
            </a:gs>
            <a:gs pos="52000">
              <a:schemeClr val="accent5">
                <a:lumMod val="75000"/>
              </a:schemeClr>
            </a:gs>
            <a:gs pos="100000">
              <a:schemeClr val="accent5">
                <a:lumMod val="40000"/>
                <a:lumOff val="60000"/>
              </a:schemeClr>
            </a:gs>
          </a:gsLst>
          <a:lin ang="16200000" scaled="1"/>
          <a:tileRect/>
        </a:gra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257175</xdr:colOff>
      <xdr:row>0</xdr:row>
      <xdr:rowOff>209550</xdr:rowOff>
    </xdr:from>
    <xdr:to>
      <xdr:col>9</xdr:col>
      <xdr:colOff>980001</xdr:colOff>
      <xdr:row>0</xdr:row>
      <xdr:rowOff>1157826</xdr:rowOff>
    </xdr:to>
    <xdr:sp macro="" textlink="">
      <xdr:nvSpPr>
        <xdr:cNvPr id="12" name="TextBox 11">
          <a:extLst>
            <a:ext uri="{FF2B5EF4-FFF2-40B4-BE49-F238E27FC236}">
              <a16:creationId xmlns:a16="http://schemas.microsoft.com/office/drawing/2014/main" id="{681A1228-9A6D-4EED-A24F-704B5269B8F5}"/>
            </a:ext>
          </a:extLst>
        </xdr:cNvPr>
        <xdr:cNvSpPr txBox="1"/>
      </xdr:nvSpPr>
      <xdr:spPr>
        <a:xfrm>
          <a:off x="257175" y="209550"/>
          <a:ext cx="9036246" cy="94827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2000" b="1"/>
            <a:t>COMMUNITY PLANNING,</a:t>
          </a:r>
          <a:r>
            <a:rPr lang="en-US" sz="2000" b="1" baseline="0"/>
            <a:t> DEVELOPMENT AND INNOVATION</a:t>
          </a:r>
          <a:endParaRPr lang="en-US" sz="1000" b="1" baseline="0"/>
        </a:p>
        <a:p>
          <a:pPr algn="ctr"/>
          <a:endParaRPr lang="en-US" sz="1000" b="1" baseline="0"/>
        </a:p>
        <a:p>
          <a:pPr algn="ctr"/>
          <a:r>
            <a:rPr lang="en-US" sz="2000" b="1" baseline="0"/>
            <a:t>MONTHLY DEVELOPMENT REPORT</a:t>
          </a:r>
          <a:endParaRPr lang="en-US" sz="2000" b="1"/>
        </a:p>
      </xdr:txBody>
    </xdr:sp>
    <xdr:clientData/>
  </xdr:twoCellAnchor>
  <xdr:twoCellAnchor>
    <xdr:from>
      <xdr:col>9</xdr:col>
      <xdr:colOff>685575</xdr:colOff>
      <xdr:row>0</xdr:row>
      <xdr:rowOff>142875</xdr:rowOff>
    </xdr:from>
    <xdr:to>
      <xdr:col>12</xdr:col>
      <xdr:colOff>451194</xdr:colOff>
      <xdr:row>0</xdr:row>
      <xdr:rowOff>1011399</xdr:rowOff>
    </xdr:to>
    <xdr:pic>
      <xdr:nvPicPr>
        <xdr:cNvPr id="13" name="Picture 12">
          <a:extLst>
            <a:ext uri="{FF2B5EF4-FFF2-40B4-BE49-F238E27FC236}">
              <a16:creationId xmlns:a16="http://schemas.microsoft.com/office/drawing/2014/main" id="{980EB3C5-5D3D-45C1-A319-DE1B6A97A1EA}"/>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998995" y="142875"/>
          <a:ext cx="2211639" cy="868524"/>
        </a:xfrm>
        <a:prstGeom prst="rect">
          <a:avLst/>
        </a:prstGeom>
      </xdr:spPr>
    </xdr:pic>
    <xdr:clientData/>
  </xdr:twoCellAnchor>
</xdr:wsDr>
</file>

<file path=xl/drawings/drawing14.xml><?xml version="1.0" encoding="utf-8"?>
<xdr:wsDr xmlns:xdr="http://schemas.openxmlformats.org/drawingml/2006/spreadsheetDrawing" xmlns:a="http://schemas.openxmlformats.org/drawingml/2006/main">
  <xdr:oneCellAnchor>
    <xdr:from>
      <xdr:col>2</xdr:col>
      <xdr:colOff>628641</xdr:colOff>
      <xdr:row>1</xdr:row>
      <xdr:rowOff>0</xdr:rowOff>
    </xdr:from>
    <xdr:ext cx="13335" cy="117475"/>
    <xdr:sp macro="" textlink="">
      <xdr:nvSpPr>
        <xdr:cNvPr id="2" name="Shape 7">
          <a:extLst>
            <a:ext uri="{FF2B5EF4-FFF2-40B4-BE49-F238E27FC236}">
              <a16:creationId xmlns:a16="http://schemas.microsoft.com/office/drawing/2014/main" id="{B69D7400-E814-48C7-BBF3-22AD7B03B2E6}"/>
            </a:ext>
          </a:extLst>
        </xdr:cNvPr>
        <xdr:cNvSpPr/>
      </xdr:nvSpPr>
      <xdr:spPr>
        <a:xfrm>
          <a:off x="6223626" y="0"/>
          <a:ext cx="13335" cy="117475"/>
        </a:xfrm>
        <a:custGeom>
          <a:avLst/>
          <a:gdLst/>
          <a:ahLst/>
          <a:cxnLst/>
          <a:rect l="0" t="0" r="0" b="0"/>
          <a:pathLst>
            <a:path w="13335" h="117475">
              <a:moveTo>
                <a:pt x="12712" y="0"/>
              </a:moveTo>
              <a:lnTo>
                <a:pt x="6350" y="6362"/>
              </a:lnTo>
              <a:lnTo>
                <a:pt x="0" y="0"/>
              </a:lnTo>
              <a:lnTo>
                <a:pt x="0" y="117475"/>
              </a:lnTo>
              <a:lnTo>
                <a:pt x="6350" y="111125"/>
              </a:lnTo>
              <a:lnTo>
                <a:pt x="12712" y="117475"/>
              </a:lnTo>
              <a:lnTo>
                <a:pt x="12712" y="0"/>
              </a:lnTo>
              <a:close/>
            </a:path>
          </a:pathLst>
        </a:custGeom>
        <a:solidFill>
          <a:srgbClr val="FFFFFF"/>
        </a:solidFill>
      </xdr:spPr>
    </xdr:sp>
    <xdr:clientData/>
  </xdr:oneCellAnchor>
  <xdr:oneCellAnchor>
    <xdr:from>
      <xdr:col>1</xdr:col>
      <xdr:colOff>882650</xdr:colOff>
      <xdr:row>1</xdr:row>
      <xdr:rowOff>0</xdr:rowOff>
    </xdr:from>
    <xdr:ext cx="12700" cy="117475"/>
    <xdr:sp macro="" textlink="">
      <xdr:nvSpPr>
        <xdr:cNvPr id="3" name="Shape 8">
          <a:extLst>
            <a:ext uri="{FF2B5EF4-FFF2-40B4-BE49-F238E27FC236}">
              <a16:creationId xmlns:a16="http://schemas.microsoft.com/office/drawing/2014/main" id="{889AFD12-9EDE-41ED-9901-7181E8EDE85F}"/>
            </a:ext>
          </a:extLst>
        </xdr:cNvPr>
        <xdr:cNvSpPr/>
      </xdr:nvSpPr>
      <xdr:spPr>
        <a:xfrm>
          <a:off x="4475480" y="0"/>
          <a:ext cx="12700" cy="117475"/>
        </a:xfrm>
        <a:custGeom>
          <a:avLst/>
          <a:gdLst/>
          <a:ahLst/>
          <a:cxnLst/>
          <a:rect l="0" t="0" r="0" b="0"/>
          <a:pathLst>
            <a:path w="12700" h="117475">
              <a:moveTo>
                <a:pt x="12700" y="0"/>
              </a:moveTo>
              <a:lnTo>
                <a:pt x="6350" y="6350"/>
              </a:lnTo>
              <a:lnTo>
                <a:pt x="0" y="0"/>
              </a:lnTo>
              <a:lnTo>
                <a:pt x="0" y="12700"/>
              </a:lnTo>
              <a:lnTo>
                <a:pt x="0" y="104775"/>
              </a:lnTo>
              <a:lnTo>
                <a:pt x="0" y="117475"/>
              </a:lnTo>
              <a:lnTo>
                <a:pt x="6350" y="111125"/>
              </a:lnTo>
              <a:lnTo>
                <a:pt x="12700" y="117475"/>
              </a:lnTo>
              <a:lnTo>
                <a:pt x="12700" y="104775"/>
              </a:lnTo>
              <a:lnTo>
                <a:pt x="12700" y="12700"/>
              </a:lnTo>
              <a:lnTo>
                <a:pt x="12700" y="0"/>
              </a:lnTo>
              <a:close/>
            </a:path>
          </a:pathLst>
        </a:custGeom>
        <a:solidFill>
          <a:srgbClr val="FFFFFF"/>
        </a:solidFill>
      </xdr:spPr>
    </xdr:sp>
    <xdr:clientData/>
  </xdr:oneCellAnchor>
  <xdr:oneCellAnchor>
    <xdr:from>
      <xdr:col>6</xdr:col>
      <xdr:colOff>628650</xdr:colOff>
      <xdr:row>1</xdr:row>
      <xdr:rowOff>0</xdr:rowOff>
    </xdr:from>
    <xdr:ext cx="12700" cy="117475"/>
    <xdr:sp macro="" textlink="">
      <xdr:nvSpPr>
        <xdr:cNvPr id="4" name="Shape 7">
          <a:extLst>
            <a:ext uri="{FF2B5EF4-FFF2-40B4-BE49-F238E27FC236}">
              <a16:creationId xmlns:a16="http://schemas.microsoft.com/office/drawing/2014/main" id="{4AF231A1-5859-43D4-BA62-204D8F4F0969}"/>
            </a:ext>
          </a:extLst>
        </xdr:cNvPr>
        <xdr:cNvSpPr/>
      </xdr:nvSpPr>
      <xdr:spPr>
        <a:xfrm>
          <a:off x="5530215" y="19050"/>
          <a:ext cx="12700" cy="117475"/>
        </a:xfrm>
        <a:custGeom>
          <a:avLst/>
          <a:gdLst/>
          <a:ahLst/>
          <a:cxnLst/>
          <a:rect l="0" t="0" r="0" b="0"/>
          <a:pathLst>
            <a:path w="12700" h="117475">
              <a:moveTo>
                <a:pt x="12700" y="0"/>
              </a:moveTo>
              <a:lnTo>
                <a:pt x="6350" y="6350"/>
              </a:lnTo>
              <a:lnTo>
                <a:pt x="0" y="0"/>
              </a:lnTo>
              <a:lnTo>
                <a:pt x="0" y="12700"/>
              </a:lnTo>
              <a:lnTo>
                <a:pt x="0" y="104775"/>
              </a:lnTo>
              <a:lnTo>
                <a:pt x="0" y="117475"/>
              </a:lnTo>
              <a:lnTo>
                <a:pt x="6350" y="111125"/>
              </a:lnTo>
              <a:lnTo>
                <a:pt x="12700" y="117475"/>
              </a:lnTo>
              <a:lnTo>
                <a:pt x="12700" y="104775"/>
              </a:lnTo>
              <a:lnTo>
                <a:pt x="12700" y="12700"/>
              </a:lnTo>
              <a:lnTo>
                <a:pt x="12700" y="0"/>
              </a:lnTo>
              <a:close/>
            </a:path>
          </a:pathLst>
        </a:custGeom>
        <a:solidFill>
          <a:srgbClr val="FFFFFF"/>
        </a:solidFill>
      </xdr:spPr>
    </xdr:sp>
    <xdr:clientData/>
  </xdr:oneCellAnchor>
  <xdr:oneCellAnchor>
    <xdr:from>
      <xdr:col>5</xdr:col>
      <xdr:colOff>819150</xdr:colOff>
      <xdr:row>1</xdr:row>
      <xdr:rowOff>0</xdr:rowOff>
    </xdr:from>
    <xdr:ext cx="12700" cy="117475"/>
    <xdr:sp macro="" textlink="">
      <xdr:nvSpPr>
        <xdr:cNvPr id="5" name="Shape 8">
          <a:extLst>
            <a:ext uri="{FF2B5EF4-FFF2-40B4-BE49-F238E27FC236}">
              <a16:creationId xmlns:a16="http://schemas.microsoft.com/office/drawing/2014/main" id="{CF79EEAF-6555-46C9-9115-44AD7B096E21}"/>
            </a:ext>
          </a:extLst>
        </xdr:cNvPr>
        <xdr:cNvSpPr/>
      </xdr:nvSpPr>
      <xdr:spPr>
        <a:xfrm>
          <a:off x="3663315" y="19050"/>
          <a:ext cx="12700" cy="117475"/>
        </a:xfrm>
        <a:custGeom>
          <a:avLst/>
          <a:gdLst/>
          <a:ahLst/>
          <a:cxnLst/>
          <a:rect l="0" t="0" r="0" b="0"/>
          <a:pathLst>
            <a:path w="12700" h="117475">
              <a:moveTo>
                <a:pt x="12700" y="0"/>
              </a:moveTo>
              <a:lnTo>
                <a:pt x="6350" y="6350"/>
              </a:lnTo>
              <a:lnTo>
                <a:pt x="0" y="0"/>
              </a:lnTo>
              <a:lnTo>
                <a:pt x="0" y="12700"/>
              </a:lnTo>
              <a:lnTo>
                <a:pt x="0" y="104775"/>
              </a:lnTo>
              <a:lnTo>
                <a:pt x="0" y="117475"/>
              </a:lnTo>
              <a:lnTo>
                <a:pt x="6350" y="111125"/>
              </a:lnTo>
              <a:lnTo>
                <a:pt x="12700" y="117475"/>
              </a:lnTo>
              <a:lnTo>
                <a:pt x="12700" y="104775"/>
              </a:lnTo>
              <a:lnTo>
                <a:pt x="12700" y="12700"/>
              </a:lnTo>
              <a:lnTo>
                <a:pt x="12700" y="0"/>
              </a:lnTo>
              <a:close/>
            </a:path>
          </a:pathLst>
        </a:custGeom>
        <a:solidFill>
          <a:srgbClr val="FFFFFF"/>
        </a:solidFill>
      </xdr:spPr>
    </xdr:sp>
    <xdr:clientData/>
  </xdr:oneCellAnchor>
</xdr:wsDr>
</file>

<file path=xl/drawings/drawing15.xml><?xml version="1.0" encoding="utf-8"?>
<xdr:wsDr xmlns:xdr="http://schemas.openxmlformats.org/drawingml/2006/spreadsheetDrawing" xmlns:a="http://schemas.openxmlformats.org/drawingml/2006/main">
  <xdr:twoCellAnchor>
    <xdr:from>
      <xdr:col>0</xdr:col>
      <xdr:colOff>21897</xdr:colOff>
      <xdr:row>0</xdr:row>
      <xdr:rowOff>1275716</xdr:rowOff>
    </xdr:from>
    <xdr:to>
      <xdr:col>12</xdr:col>
      <xdr:colOff>1277621</xdr:colOff>
      <xdr:row>0</xdr:row>
      <xdr:rowOff>1678897</xdr:rowOff>
    </xdr:to>
    <xdr:sp macro="" textlink="">
      <xdr:nvSpPr>
        <xdr:cNvPr id="14" name="Wave 13">
          <a:extLst>
            <a:ext uri="{FF2B5EF4-FFF2-40B4-BE49-F238E27FC236}">
              <a16:creationId xmlns:a16="http://schemas.microsoft.com/office/drawing/2014/main" id="{819728A1-5C64-49EF-AD01-75CD42D914D9}"/>
            </a:ext>
          </a:extLst>
        </xdr:cNvPr>
        <xdr:cNvSpPr/>
      </xdr:nvSpPr>
      <xdr:spPr>
        <a:xfrm>
          <a:off x="18087" y="1231901"/>
          <a:ext cx="11999924" cy="0"/>
        </a:xfrm>
        <a:prstGeom prst="wave">
          <a:avLst>
            <a:gd name="adj1" fmla="val 11630"/>
            <a:gd name="adj2" fmla="val 0"/>
          </a:avLst>
        </a:prstGeom>
        <a:gradFill flip="none" rotWithShape="1">
          <a:gsLst>
            <a:gs pos="0">
              <a:schemeClr val="accent1">
                <a:lumMod val="75000"/>
              </a:schemeClr>
            </a:gs>
            <a:gs pos="52000">
              <a:schemeClr val="accent5">
                <a:lumMod val="75000"/>
              </a:schemeClr>
            </a:gs>
            <a:gs pos="100000">
              <a:schemeClr val="accent5">
                <a:lumMod val="40000"/>
                <a:lumOff val="60000"/>
              </a:schemeClr>
            </a:gs>
          </a:gsLst>
          <a:lin ang="16200000" scaled="1"/>
          <a:tileRect/>
        </a:gra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360813</xdr:colOff>
      <xdr:row>1</xdr:row>
      <xdr:rowOff>437</xdr:rowOff>
    </xdr:from>
    <xdr:to>
      <xdr:col>12</xdr:col>
      <xdr:colOff>606377</xdr:colOff>
      <xdr:row>1</xdr:row>
      <xdr:rowOff>1905</xdr:rowOff>
    </xdr:to>
    <xdr:grpSp>
      <xdr:nvGrpSpPr>
        <xdr:cNvPr id="15" name="Group 14">
          <a:extLst>
            <a:ext uri="{FF2B5EF4-FFF2-40B4-BE49-F238E27FC236}">
              <a16:creationId xmlns:a16="http://schemas.microsoft.com/office/drawing/2014/main" id="{5B261CB9-C189-4074-A9BC-42184C3627BA}"/>
            </a:ext>
          </a:extLst>
        </xdr:cNvPr>
        <xdr:cNvGrpSpPr/>
      </xdr:nvGrpSpPr>
      <xdr:grpSpPr>
        <a:xfrm>
          <a:off x="360813" y="1232337"/>
          <a:ext cx="12208964" cy="1468"/>
          <a:chOff x="368433" y="191692"/>
          <a:chExt cx="10274001" cy="1094490"/>
        </a:xfrm>
      </xdr:grpSpPr>
      <xdr:pic>
        <xdr:nvPicPr>
          <xdr:cNvPr id="16" name="Picture 15">
            <a:extLst>
              <a:ext uri="{FF2B5EF4-FFF2-40B4-BE49-F238E27FC236}">
                <a16:creationId xmlns:a16="http://schemas.microsoft.com/office/drawing/2014/main" id="{0C22AC7C-1CDA-891A-78ED-FD9C7065FAD4}"/>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607650" y="191692"/>
            <a:ext cx="2034784" cy="843289"/>
          </a:xfrm>
          <a:prstGeom prst="rect">
            <a:avLst/>
          </a:prstGeom>
        </xdr:spPr>
      </xdr:pic>
      <xdr:sp macro="" textlink="">
        <xdr:nvSpPr>
          <xdr:cNvPr id="17" name="TextBox 16">
            <a:extLst>
              <a:ext uri="{FF2B5EF4-FFF2-40B4-BE49-F238E27FC236}">
                <a16:creationId xmlns:a16="http://schemas.microsoft.com/office/drawing/2014/main" id="{00778C58-B1FE-051B-5DA9-0601FF1FD295}"/>
              </a:ext>
            </a:extLst>
          </xdr:cNvPr>
          <xdr:cNvSpPr txBox="1"/>
        </xdr:nvSpPr>
        <xdr:spPr>
          <a:xfrm>
            <a:off x="368433" y="323215"/>
            <a:ext cx="8322594" cy="96296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2000" b="1"/>
              <a:t>COMMUNITY PLANNING,</a:t>
            </a:r>
            <a:r>
              <a:rPr lang="en-US" sz="2000" b="1" baseline="0"/>
              <a:t> DEVELOPMENT AND INNOVATION</a:t>
            </a:r>
            <a:endParaRPr lang="en-US" sz="1000" b="1" baseline="0"/>
          </a:p>
          <a:p>
            <a:pPr algn="ctr"/>
            <a:endParaRPr lang="en-US" sz="1000" b="1" baseline="0"/>
          </a:p>
          <a:p>
            <a:pPr algn="ctr"/>
            <a:r>
              <a:rPr lang="en-US" sz="2000" b="1" baseline="0"/>
              <a:t>MONTHLY DEVELOPMENT REPORT</a:t>
            </a:r>
            <a:endParaRPr lang="en-US" sz="2000" b="1"/>
          </a:p>
        </xdr:txBody>
      </xdr:sp>
    </xdr:grpSp>
    <xdr:clientData/>
  </xdr:twoCellAnchor>
  <xdr:twoCellAnchor>
    <xdr:from>
      <xdr:col>0</xdr:col>
      <xdr:colOff>257175</xdr:colOff>
      <xdr:row>0</xdr:row>
      <xdr:rowOff>209550</xdr:rowOff>
    </xdr:from>
    <xdr:to>
      <xdr:col>9</xdr:col>
      <xdr:colOff>980001</xdr:colOff>
      <xdr:row>0</xdr:row>
      <xdr:rowOff>1157826</xdr:rowOff>
    </xdr:to>
    <xdr:sp macro="" textlink="">
      <xdr:nvSpPr>
        <xdr:cNvPr id="18" name="TextBox 17">
          <a:extLst>
            <a:ext uri="{FF2B5EF4-FFF2-40B4-BE49-F238E27FC236}">
              <a16:creationId xmlns:a16="http://schemas.microsoft.com/office/drawing/2014/main" id="{102720BC-F5B1-4BDE-BD0A-0CDC088B6AE0}"/>
            </a:ext>
          </a:extLst>
        </xdr:cNvPr>
        <xdr:cNvSpPr txBox="1"/>
      </xdr:nvSpPr>
      <xdr:spPr>
        <a:xfrm>
          <a:off x="255270" y="205740"/>
          <a:ext cx="9028626" cy="95589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2000" b="1"/>
            <a:t>COMMUNITY PLANNING,</a:t>
          </a:r>
          <a:r>
            <a:rPr lang="en-US" sz="2000" b="1" baseline="0"/>
            <a:t> DEVELOPMENT AND INNOVATION</a:t>
          </a:r>
          <a:endParaRPr lang="en-US" sz="1000" b="1" baseline="0"/>
        </a:p>
        <a:p>
          <a:pPr algn="ctr"/>
          <a:endParaRPr lang="en-US" sz="1000" b="1" baseline="0"/>
        </a:p>
        <a:p>
          <a:pPr algn="ctr"/>
          <a:r>
            <a:rPr lang="en-US" sz="2000" b="1" baseline="0"/>
            <a:t>MONTHLY DEVELOPMENT REPORT</a:t>
          </a:r>
          <a:endParaRPr lang="en-US" sz="2000" b="1"/>
        </a:p>
      </xdr:txBody>
    </xdr:sp>
    <xdr:clientData/>
  </xdr:twoCellAnchor>
  <xdr:twoCellAnchor>
    <xdr:from>
      <xdr:col>9</xdr:col>
      <xdr:colOff>685575</xdr:colOff>
      <xdr:row>0</xdr:row>
      <xdr:rowOff>142875</xdr:rowOff>
    </xdr:from>
    <xdr:to>
      <xdr:col>12</xdr:col>
      <xdr:colOff>451194</xdr:colOff>
      <xdr:row>0</xdr:row>
      <xdr:rowOff>1011399</xdr:rowOff>
    </xdr:to>
    <xdr:pic>
      <xdr:nvPicPr>
        <xdr:cNvPr id="19" name="Picture 18">
          <a:extLst>
            <a:ext uri="{FF2B5EF4-FFF2-40B4-BE49-F238E27FC236}">
              <a16:creationId xmlns:a16="http://schemas.microsoft.com/office/drawing/2014/main" id="{803791D7-EADE-4EA6-B8B1-44AA44877393}"/>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8991375" y="140970"/>
          <a:ext cx="2202114" cy="866619"/>
        </a:xfrm>
        <a:prstGeom prst="rect">
          <a:avLst/>
        </a:prstGeom>
      </xdr:spPr>
    </xdr:pic>
    <xdr:clientData/>
  </xdr:twoCellAnchor>
</xdr:wsDr>
</file>

<file path=xl/drawings/drawing16.xml><?xml version="1.0" encoding="utf-8"?>
<xdr:wsDr xmlns:xdr="http://schemas.openxmlformats.org/drawingml/2006/spreadsheetDrawing" xmlns:a="http://schemas.openxmlformats.org/drawingml/2006/main">
  <xdr:oneCellAnchor>
    <xdr:from>
      <xdr:col>1</xdr:col>
      <xdr:colOff>882650</xdr:colOff>
      <xdr:row>0</xdr:row>
      <xdr:rowOff>0</xdr:rowOff>
    </xdr:from>
    <xdr:ext cx="12700" cy="117475"/>
    <xdr:sp macro="" textlink="">
      <xdr:nvSpPr>
        <xdr:cNvPr id="3" name="Shape 8">
          <a:extLst>
            <a:ext uri="{FF2B5EF4-FFF2-40B4-BE49-F238E27FC236}">
              <a16:creationId xmlns:a16="http://schemas.microsoft.com/office/drawing/2014/main" id="{F730DA59-E20C-4E06-BC02-E84367365E0B}"/>
            </a:ext>
          </a:extLst>
        </xdr:cNvPr>
        <xdr:cNvSpPr/>
      </xdr:nvSpPr>
      <xdr:spPr>
        <a:xfrm>
          <a:off x="3332480" y="0"/>
          <a:ext cx="12700" cy="117475"/>
        </a:xfrm>
        <a:custGeom>
          <a:avLst/>
          <a:gdLst/>
          <a:ahLst/>
          <a:cxnLst/>
          <a:rect l="0" t="0" r="0" b="0"/>
          <a:pathLst>
            <a:path w="12700" h="117475">
              <a:moveTo>
                <a:pt x="12700" y="0"/>
              </a:moveTo>
              <a:lnTo>
                <a:pt x="6350" y="6350"/>
              </a:lnTo>
              <a:lnTo>
                <a:pt x="0" y="0"/>
              </a:lnTo>
              <a:lnTo>
                <a:pt x="0" y="12700"/>
              </a:lnTo>
              <a:lnTo>
                <a:pt x="0" y="104775"/>
              </a:lnTo>
              <a:lnTo>
                <a:pt x="0" y="117475"/>
              </a:lnTo>
              <a:lnTo>
                <a:pt x="6350" y="111125"/>
              </a:lnTo>
              <a:lnTo>
                <a:pt x="12700" y="117475"/>
              </a:lnTo>
              <a:lnTo>
                <a:pt x="12700" y="104775"/>
              </a:lnTo>
              <a:lnTo>
                <a:pt x="12700" y="12700"/>
              </a:lnTo>
              <a:lnTo>
                <a:pt x="12700" y="0"/>
              </a:lnTo>
              <a:close/>
            </a:path>
          </a:pathLst>
        </a:custGeom>
        <a:solidFill>
          <a:srgbClr val="FFFFFF"/>
        </a:solidFill>
      </xdr:spPr>
    </xdr:sp>
    <xdr:clientData/>
  </xdr:oneCellAnchor>
  <xdr:oneCellAnchor>
    <xdr:from>
      <xdr:col>6</xdr:col>
      <xdr:colOff>628650</xdr:colOff>
      <xdr:row>1</xdr:row>
      <xdr:rowOff>0</xdr:rowOff>
    </xdr:from>
    <xdr:ext cx="12700" cy="117475"/>
    <xdr:sp macro="" textlink="">
      <xdr:nvSpPr>
        <xdr:cNvPr id="4" name="Shape 7">
          <a:extLst>
            <a:ext uri="{FF2B5EF4-FFF2-40B4-BE49-F238E27FC236}">
              <a16:creationId xmlns:a16="http://schemas.microsoft.com/office/drawing/2014/main" id="{F454CE03-5823-4301-B357-D9DE28A818E0}"/>
            </a:ext>
          </a:extLst>
        </xdr:cNvPr>
        <xdr:cNvSpPr/>
      </xdr:nvSpPr>
      <xdr:spPr>
        <a:xfrm>
          <a:off x="5901690" y="171450"/>
          <a:ext cx="12700" cy="117475"/>
        </a:xfrm>
        <a:custGeom>
          <a:avLst/>
          <a:gdLst/>
          <a:ahLst/>
          <a:cxnLst/>
          <a:rect l="0" t="0" r="0" b="0"/>
          <a:pathLst>
            <a:path w="12700" h="117475">
              <a:moveTo>
                <a:pt x="12700" y="0"/>
              </a:moveTo>
              <a:lnTo>
                <a:pt x="6350" y="6350"/>
              </a:lnTo>
              <a:lnTo>
                <a:pt x="0" y="0"/>
              </a:lnTo>
              <a:lnTo>
                <a:pt x="0" y="12700"/>
              </a:lnTo>
              <a:lnTo>
                <a:pt x="0" y="104775"/>
              </a:lnTo>
              <a:lnTo>
                <a:pt x="0" y="117475"/>
              </a:lnTo>
              <a:lnTo>
                <a:pt x="6350" y="111125"/>
              </a:lnTo>
              <a:lnTo>
                <a:pt x="12700" y="117475"/>
              </a:lnTo>
              <a:lnTo>
                <a:pt x="12700" y="104775"/>
              </a:lnTo>
              <a:lnTo>
                <a:pt x="12700" y="12700"/>
              </a:lnTo>
              <a:lnTo>
                <a:pt x="12700" y="0"/>
              </a:lnTo>
              <a:close/>
            </a:path>
          </a:pathLst>
        </a:custGeom>
        <a:solidFill>
          <a:srgbClr val="FFFFFF"/>
        </a:solidFill>
      </xdr:spPr>
    </xdr:sp>
    <xdr:clientData/>
  </xdr:oneCellAnchor>
  <xdr:oneCellAnchor>
    <xdr:from>
      <xdr:col>5</xdr:col>
      <xdr:colOff>815340</xdr:colOff>
      <xdr:row>1</xdr:row>
      <xdr:rowOff>0</xdr:rowOff>
    </xdr:from>
    <xdr:ext cx="12700" cy="117475"/>
    <xdr:grpSp>
      <xdr:nvGrpSpPr>
        <xdr:cNvPr id="5" name="Group 8">
          <a:extLst>
            <a:ext uri="{FF2B5EF4-FFF2-40B4-BE49-F238E27FC236}">
              <a16:creationId xmlns:a16="http://schemas.microsoft.com/office/drawing/2014/main" id="{5EC0ED95-50A3-4E51-A86D-66C949DFAEE4}"/>
            </a:ext>
          </a:extLst>
        </xdr:cNvPr>
        <xdr:cNvGrpSpPr/>
      </xdr:nvGrpSpPr>
      <xdr:grpSpPr>
        <a:xfrm>
          <a:off x="10353040" y="190500"/>
          <a:ext cx="12700" cy="117475"/>
          <a:chOff x="0" y="0"/>
          <a:chExt cx="12700" cy="117475"/>
        </a:xfrm>
      </xdr:grpSpPr>
      <xdr:sp macro="" textlink="">
        <xdr:nvSpPr>
          <xdr:cNvPr id="6" name="Shape 9">
            <a:extLst>
              <a:ext uri="{FF2B5EF4-FFF2-40B4-BE49-F238E27FC236}">
                <a16:creationId xmlns:a16="http://schemas.microsoft.com/office/drawing/2014/main" id="{804DD54C-1915-0406-B822-763F490666F1}"/>
              </a:ext>
            </a:extLst>
          </xdr:cNvPr>
          <xdr:cNvSpPr/>
        </xdr:nvSpPr>
        <xdr:spPr>
          <a:xfrm>
            <a:off x="0" y="0"/>
            <a:ext cx="12700" cy="117475"/>
          </a:xfrm>
          <a:custGeom>
            <a:avLst/>
            <a:gdLst/>
            <a:ahLst/>
            <a:cxnLst/>
            <a:rect l="0" t="0" r="0" b="0"/>
            <a:pathLst>
              <a:path w="12700" h="117475">
                <a:moveTo>
                  <a:pt x="0" y="0"/>
                </a:moveTo>
                <a:lnTo>
                  <a:pt x="0" y="117475"/>
                </a:lnTo>
                <a:lnTo>
                  <a:pt x="12700" y="104775"/>
                </a:lnTo>
                <a:lnTo>
                  <a:pt x="12700" y="12700"/>
                </a:lnTo>
                <a:lnTo>
                  <a:pt x="0" y="0"/>
                </a:lnTo>
                <a:close/>
              </a:path>
            </a:pathLst>
          </a:custGeom>
          <a:solidFill>
            <a:srgbClr val="FFFFFF"/>
          </a:solidFill>
        </xdr:spPr>
      </xdr:sp>
      <xdr:sp macro="" textlink="">
        <xdr:nvSpPr>
          <xdr:cNvPr id="7" name="Shape 10">
            <a:extLst>
              <a:ext uri="{FF2B5EF4-FFF2-40B4-BE49-F238E27FC236}">
                <a16:creationId xmlns:a16="http://schemas.microsoft.com/office/drawing/2014/main" id="{E84F14B9-7E51-3BDF-2507-ABADCF92411E}"/>
              </a:ext>
            </a:extLst>
          </xdr:cNvPr>
          <xdr:cNvSpPr/>
        </xdr:nvSpPr>
        <xdr:spPr>
          <a:xfrm>
            <a:off x="0" y="0"/>
            <a:ext cx="12700" cy="117475"/>
          </a:xfrm>
          <a:custGeom>
            <a:avLst/>
            <a:gdLst/>
            <a:ahLst/>
            <a:cxnLst/>
            <a:rect l="0" t="0" r="0" b="0"/>
            <a:pathLst>
              <a:path w="12700" h="117475">
                <a:moveTo>
                  <a:pt x="12700" y="0"/>
                </a:moveTo>
                <a:lnTo>
                  <a:pt x="0" y="12700"/>
                </a:lnTo>
                <a:lnTo>
                  <a:pt x="0" y="104775"/>
                </a:lnTo>
                <a:lnTo>
                  <a:pt x="12700" y="117475"/>
                </a:lnTo>
                <a:lnTo>
                  <a:pt x="12700" y="0"/>
                </a:lnTo>
                <a:close/>
              </a:path>
            </a:pathLst>
          </a:custGeom>
          <a:solidFill>
            <a:srgbClr val="FFFFFF"/>
          </a:solidFill>
        </xdr:spPr>
      </xdr:sp>
    </xdr:grpSp>
    <xdr:clientData/>
  </xdr:oneCellAnchor>
  <xdr:twoCellAnchor editAs="oneCell">
    <xdr:from>
      <xdr:col>8</xdr:col>
      <xdr:colOff>0</xdr:colOff>
      <xdr:row>2</xdr:row>
      <xdr:rowOff>0</xdr:rowOff>
    </xdr:from>
    <xdr:to>
      <xdr:col>8</xdr:col>
      <xdr:colOff>91440</xdr:colOff>
      <xdr:row>2</xdr:row>
      <xdr:rowOff>95250</xdr:rowOff>
    </xdr:to>
    <xdr:pic>
      <xdr:nvPicPr>
        <xdr:cNvPr id="11" name="Picture 10" descr="Sorted ascending">
          <a:extLst>
            <a:ext uri="{FF2B5EF4-FFF2-40B4-BE49-F238E27FC236}">
              <a16:creationId xmlns:a16="http://schemas.microsoft.com/office/drawing/2014/main" id="{EA1968B7-8E28-317D-D73B-C9ADAD9F679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037820" y="350520"/>
          <a:ext cx="99060" cy="838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1</xdr:row>
      <xdr:rowOff>0</xdr:rowOff>
    </xdr:from>
    <xdr:to>
      <xdr:col>9</xdr:col>
      <xdr:colOff>19050</xdr:colOff>
      <xdr:row>1</xdr:row>
      <xdr:rowOff>19050</xdr:rowOff>
    </xdr:to>
    <xdr:pic>
      <xdr:nvPicPr>
        <xdr:cNvPr id="12" name="Picture 11">
          <a:extLst>
            <a:ext uri="{FF2B5EF4-FFF2-40B4-BE49-F238E27FC236}">
              <a16:creationId xmlns:a16="http://schemas.microsoft.com/office/drawing/2014/main" id="{C0FBC6ED-028B-6694-8207-B9342242CAB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647420" y="175260"/>
          <a:ext cx="7620" cy="76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3</xdr:row>
      <xdr:rowOff>0</xdr:rowOff>
    </xdr:from>
    <xdr:to>
      <xdr:col>9</xdr:col>
      <xdr:colOff>19050</xdr:colOff>
      <xdr:row>3</xdr:row>
      <xdr:rowOff>19050</xdr:rowOff>
    </xdr:to>
    <xdr:pic>
      <xdr:nvPicPr>
        <xdr:cNvPr id="13" name="Picture 12" descr="Unsorted">
          <a:extLst>
            <a:ext uri="{FF2B5EF4-FFF2-40B4-BE49-F238E27FC236}">
              <a16:creationId xmlns:a16="http://schemas.microsoft.com/office/drawing/2014/main" id="{CB3A6D66-BF37-9BCB-341B-FAD0713F7B9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647420" y="784860"/>
          <a:ext cx="7620" cy="76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10</xdr:row>
      <xdr:rowOff>0</xdr:rowOff>
    </xdr:from>
    <xdr:to>
      <xdr:col>8</xdr:col>
      <xdr:colOff>15240</xdr:colOff>
      <xdr:row>10</xdr:row>
      <xdr:rowOff>15240</xdr:rowOff>
    </xdr:to>
    <xdr:pic>
      <xdr:nvPicPr>
        <xdr:cNvPr id="18" name="Picture 17">
          <a:extLst>
            <a:ext uri="{FF2B5EF4-FFF2-40B4-BE49-F238E27FC236}">
              <a16:creationId xmlns:a16="http://schemas.microsoft.com/office/drawing/2014/main" id="{16F6DE88-35D5-6044-4294-A62E9A7FF656}"/>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037820" y="2667000"/>
          <a:ext cx="7620" cy="76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12</xdr:row>
      <xdr:rowOff>0</xdr:rowOff>
    </xdr:from>
    <xdr:to>
      <xdr:col>8</xdr:col>
      <xdr:colOff>95250</xdr:colOff>
      <xdr:row>12</xdr:row>
      <xdr:rowOff>91440</xdr:rowOff>
    </xdr:to>
    <xdr:pic>
      <xdr:nvPicPr>
        <xdr:cNvPr id="19" name="Picture 18" descr="Sorted ascending">
          <a:extLst>
            <a:ext uri="{FF2B5EF4-FFF2-40B4-BE49-F238E27FC236}">
              <a16:creationId xmlns:a16="http://schemas.microsoft.com/office/drawing/2014/main" id="{72750CA6-5F01-372F-1599-6A9D9AFFD34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037820" y="3131820"/>
          <a:ext cx="99060" cy="838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10</xdr:row>
      <xdr:rowOff>0</xdr:rowOff>
    </xdr:from>
    <xdr:to>
      <xdr:col>9</xdr:col>
      <xdr:colOff>15240</xdr:colOff>
      <xdr:row>10</xdr:row>
      <xdr:rowOff>15240</xdr:rowOff>
    </xdr:to>
    <xdr:pic>
      <xdr:nvPicPr>
        <xdr:cNvPr id="20" name="Picture 19">
          <a:extLst>
            <a:ext uri="{FF2B5EF4-FFF2-40B4-BE49-F238E27FC236}">
              <a16:creationId xmlns:a16="http://schemas.microsoft.com/office/drawing/2014/main" id="{0CBE21F4-6BD2-3F74-79F9-63D3A7670CE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4607540" y="2667000"/>
          <a:ext cx="7620" cy="76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12</xdr:row>
      <xdr:rowOff>0</xdr:rowOff>
    </xdr:from>
    <xdr:to>
      <xdr:col>9</xdr:col>
      <xdr:colOff>15240</xdr:colOff>
      <xdr:row>12</xdr:row>
      <xdr:rowOff>15240</xdr:rowOff>
    </xdr:to>
    <xdr:pic>
      <xdr:nvPicPr>
        <xdr:cNvPr id="21" name="Picture 20" descr="Unsorted">
          <a:extLst>
            <a:ext uri="{FF2B5EF4-FFF2-40B4-BE49-F238E27FC236}">
              <a16:creationId xmlns:a16="http://schemas.microsoft.com/office/drawing/2014/main" id="{DA8EC6BD-AC2B-0B97-86C1-E7A50841635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4607540" y="3131820"/>
          <a:ext cx="7620" cy="76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29</xdr:row>
      <xdr:rowOff>0</xdr:rowOff>
    </xdr:from>
    <xdr:to>
      <xdr:col>8</xdr:col>
      <xdr:colOff>15240</xdr:colOff>
      <xdr:row>29</xdr:row>
      <xdr:rowOff>15240</xdr:rowOff>
    </xdr:to>
    <xdr:pic>
      <xdr:nvPicPr>
        <xdr:cNvPr id="25" name="Picture 24" descr="Unsorted">
          <a:extLst>
            <a:ext uri="{FF2B5EF4-FFF2-40B4-BE49-F238E27FC236}">
              <a16:creationId xmlns:a16="http://schemas.microsoft.com/office/drawing/2014/main" id="{D20699C9-F267-B905-4048-F10F02C66B2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037820" y="6690360"/>
          <a:ext cx="7620" cy="76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28</xdr:row>
      <xdr:rowOff>0</xdr:rowOff>
    </xdr:from>
    <xdr:to>
      <xdr:col>9</xdr:col>
      <xdr:colOff>15240</xdr:colOff>
      <xdr:row>28</xdr:row>
      <xdr:rowOff>15240</xdr:rowOff>
    </xdr:to>
    <xdr:pic>
      <xdr:nvPicPr>
        <xdr:cNvPr id="26" name="Picture 25">
          <a:extLst>
            <a:ext uri="{FF2B5EF4-FFF2-40B4-BE49-F238E27FC236}">
              <a16:creationId xmlns:a16="http://schemas.microsoft.com/office/drawing/2014/main" id="{C4F548C3-2E2C-E3E5-2B80-C44471DEB5B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4607540" y="6515100"/>
          <a:ext cx="7620" cy="76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30</xdr:row>
      <xdr:rowOff>0</xdr:rowOff>
    </xdr:from>
    <xdr:to>
      <xdr:col>9</xdr:col>
      <xdr:colOff>15240</xdr:colOff>
      <xdr:row>30</xdr:row>
      <xdr:rowOff>15240</xdr:rowOff>
    </xdr:to>
    <xdr:pic>
      <xdr:nvPicPr>
        <xdr:cNvPr id="27" name="Picture 26" descr="Unsorted">
          <a:extLst>
            <a:ext uri="{FF2B5EF4-FFF2-40B4-BE49-F238E27FC236}">
              <a16:creationId xmlns:a16="http://schemas.microsoft.com/office/drawing/2014/main" id="{8B3E8B73-5026-B582-677D-0A32F241FEC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4607540" y="6865620"/>
          <a:ext cx="7620" cy="76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17.xml><?xml version="1.0" encoding="utf-8"?>
<xdr:wsDr xmlns:xdr="http://schemas.openxmlformats.org/drawingml/2006/spreadsheetDrawing" xmlns:a="http://schemas.openxmlformats.org/drawingml/2006/main">
  <xdr:twoCellAnchor>
    <xdr:from>
      <xdr:col>0</xdr:col>
      <xdr:colOff>21897</xdr:colOff>
      <xdr:row>0</xdr:row>
      <xdr:rowOff>1275716</xdr:rowOff>
    </xdr:from>
    <xdr:to>
      <xdr:col>12</xdr:col>
      <xdr:colOff>1277621</xdr:colOff>
      <xdr:row>0</xdr:row>
      <xdr:rowOff>1678897</xdr:rowOff>
    </xdr:to>
    <xdr:sp macro="" textlink="">
      <xdr:nvSpPr>
        <xdr:cNvPr id="8" name="Wave 7">
          <a:extLst>
            <a:ext uri="{FF2B5EF4-FFF2-40B4-BE49-F238E27FC236}">
              <a16:creationId xmlns:a16="http://schemas.microsoft.com/office/drawing/2014/main" id="{0313E929-AE5A-49EE-B4ED-E286B0C7F466}"/>
            </a:ext>
          </a:extLst>
        </xdr:cNvPr>
        <xdr:cNvSpPr/>
      </xdr:nvSpPr>
      <xdr:spPr>
        <a:xfrm>
          <a:off x="18087" y="1241426"/>
          <a:ext cx="11999924" cy="0"/>
        </a:xfrm>
        <a:prstGeom prst="wave">
          <a:avLst>
            <a:gd name="adj1" fmla="val 11630"/>
            <a:gd name="adj2" fmla="val 0"/>
          </a:avLst>
        </a:prstGeom>
        <a:gradFill flip="none" rotWithShape="1">
          <a:gsLst>
            <a:gs pos="0">
              <a:schemeClr val="accent1">
                <a:lumMod val="75000"/>
              </a:schemeClr>
            </a:gs>
            <a:gs pos="52000">
              <a:schemeClr val="accent5">
                <a:lumMod val="75000"/>
              </a:schemeClr>
            </a:gs>
            <a:gs pos="100000">
              <a:schemeClr val="accent5">
                <a:lumMod val="40000"/>
                <a:lumOff val="60000"/>
              </a:schemeClr>
            </a:gs>
          </a:gsLst>
          <a:lin ang="16200000" scaled="1"/>
          <a:tileRect/>
        </a:gra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364623</xdr:colOff>
      <xdr:row>1</xdr:row>
      <xdr:rowOff>437</xdr:rowOff>
    </xdr:from>
    <xdr:to>
      <xdr:col>12</xdr:col>
      <xdr:colOff>606377</xdr:colOff>
      <xdr:row>1</xdr:row>
      <xdr:rowOff>1905</xdr:rowOff>
    </xdr:to>
    <xdr:grpSp>
      <xdr:nvGrpSpPr>
        <xdr:cNvPr id="9" name="Group 8">
          <a:extLst>
            <a:ext uri="{FF2B5EF4-FFF2-40B4-BE49-F238E27FC236}">
              <a16:creationId xmlns:a16="http://schemas.microsoft.com/office/drawing/2014/main" id="{85007730-7F9B-48BA-8767-A60D93A6E2BA}"/>
            </a:ext>
          </a:extLst>
        </xdr:cNvPr>
        <xdr:cNvGrpSpPr/>
      </xdr:nvGrpSpPr>
      <xdr:grpSpPr>
        <a:xfrm>
          <a:off x="364623" y="1232337"/>
          <a:ext cx="12205154" cy="1468"/>
          <a:chOff x="368433" y="191692"/>
          <a:chExt cx="10274001" cy="1094490"/>
        </a:xfrm>
      </xdr:grpSpPr>
      <xdr:pic>
        <xdr:nvPicPr>
          <xdr:cNvPr id="10" name="Picture 9">
            <a:extLst>
              <a:ext uri="{FF2B5EF4-FFF2-40B4-BE49-F238E27FC236}">
                <a16:creationId xmlns:a16="http://schemas.microsoft.com/office/drawing/2014/main" id="{DC1D4971-A2DF-696A-E513-1131DC23037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607650" y="191692"/>
            <a:ext cx="2034784" cy="843289"/>
          </a:xfrm>
          <a:prstGeom prst="rect">
            <a:avLst/>
          </a:prstGeom>
        </xdr:spPr>
      </xdr:pic>
      <xdr:sp macro="" textlink="">
        <xdr:nvSpPr>
          <xdr:cNvPr id="11" name="TextBox 10">
            <a:extLst>
              <a:ext uri="{FF2B5EF4-FFF2-40B4-BE49-F238E27FC236}">
                <a16:creationId xmlns:a16="http://schemas.microsoft.com/office/drawing/2014/main" id="{6C4AF609-971F-0EC3-744E-CFBE4FC439FE}"/>
              </a:ext>
            </a:extLst>
          </xdr:cNvPr>
          <xdr:cNvSpPr txBox="1"/>
        </xdr:nvSpPr>
        <xdr:spPr>
          <a:xfrm>
            <a:off x="368433" y="323215"/>
            <a:ext cx="8322594" cy="96296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2000" b="1"/>
              <a:t>COMMUNITY PLANNING,</a:t>
            </a:r>
            <a:r>
              <a:rPr lang="en-US" sz="2000" b="1" baseline="0"/>
              <a:t> DEVELOPMENT AND INNOVATION</a:t>
            </a:r>
            <a:endParaRPr lang="en-US" sz="1000" b="1" baseline="0"/>
          </a:p>
          <a:p>
            <a:pPr algn="ctr"/>
            <a:endParaRPr lang="en-US" sz="1000" b="1" baseline="0"/>
          </a:p>
          <a:p>
            <a:pPr algn="ctr"/>
            <a:r>
              <a:rPr lang="en-US" sz="2000" b="1" baseline="0"/>
              <a:t>MONTHLY DEVELOPMENT REPORT</a:t>
            </a:r>
            <a:endParaRPr lang="en-US" sz="2000" b="1"/>
          </a:p>
        </xdr:txBody>
      </xdr:sp>
    </xdr:grpSp>
    <xdr:clientData/>
  </xdr:twoCellAnchor>
  <xdr:twoCellAnchor>
    <xdr:from>
      <xdr:col>0</xdr:col>
      <xdr:colOff>257175</xdr:colOff>
      <xdr:row>0</xdr:row>
      <xdr:rowOff>209550</xdr:rowOff>
    </xdr:from>
    <xdr:to>
      <xdr:col>9</xdr:col>
      <xdr:colOff>980001</xdr:colOff>
      <xdr:row>0</xdr:row>
      <xdr:rowOff>1157826</xdr:rowOff>
    </xdr:to>
    <xdr:sp macro="" textlink="">
      <xdr:nvSpPr>
        <xdr:cNvPr id="12" name="TextBox 11">
          <a:extLst>
            <a:ext uri="{FF2B5EF4-FFF2-40B4-BE49-F238E27FC236}">
              <a16:creationId xmlns:a16="http://schemas.microsoft.com/office/drawing/2014/main" id="{689DF99E-3AC7-4917-8868-1858EE775D9A}"/>
            </a:ext>
          </a:extLst>
        </xdr:cNvPr>
        <xdr:cNvSpPr txBox="1"/>
      </xdr:nvSpPr>
      <xdr:spPr>
        <a:xfrm>
          <a:off x="255270" y="205740"/>
          <a:ext cx="9028626" cy="95589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2000" b="1"/>
            <a:t>COMMUNITY PLANNING,</a:t>
          </a:r>
          <a:r>
            <a:rPr lang="en-US" sz="2000" b="1" baseline="0"/>
            <a:t> DEVELOPMENT AND INNOVATION</a:t>
          </a:r>
          <a:endParaRPr lang="en-US" sz="1000" b="1" baseline="0"/>
        </a:p>
        <a:p>
          <a:pPr algn="ctr"/>
          <a:endParaRPr lang="en-US" sz="1000" b="1" baseline="0"/>
        </a:p>
        <a:p>
          <a:pPr algn="ctr"/>
          <a:r>
            <a:rPr lang="en-US" sz="2000" b="1" baseline="0"/>
            <a:t>MONTHLY DEVELOPMENT REPORT</a:t>
          </a:r>
          <a:endParaRPr lang="en-US" sz="2000" b="1"/>
        </a:p>
      </xdr:txBody>
    </xdr:sp>
    <xdr:clientData/>
  </xdr:twoCellAnchor>
  <xdr:twoCellAnchor>
    <xdr:from>
      <xdr:col>9</xdr:col>
      <xdr:colOff>685575</xdr:colOff>
      <xdr:row>0</xdr:row>
      <xdr:rowOff>142875</xdr:rowOff>
    </xdr:from>
    <xdr:to>
      <xdr:col>12</xdr:col>
      <xdr:colOff>451194</xdr:colOff>
      <xdr:row>0</xdr:row>
      <xdr:rowOff>1011399</xdr:rowOff>
    </xdr:to>
    <xdr:pic>
      <xdr:nvPicPr>
        <xdr:cNvPr id="13" name="Picture 12">
          <a:extLst>
            <a:ext uri="{FF2B5EF4-FFF2-40B4-BE49-F238E27FC236}">
              <a16:creationId xmlns:a16="http://schemas.microsoft.com/office/drawing/2014/main" id="{2FBEBD19-803B-4387-80B7-E6F92F3FD2E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8991375" y="140970"/>
          <a:ext cx="2202114" cy="866619"/>
        </a:xfrm>
        <a:prstGeom prst="rect">
          <a:avLst/>
        </a:prstGeom>
      </xdr:spPr>
    </xdr:pic>
    <xdr:clientData/>
  </xdr:twoCellAnchor>
</xdr:wsDr>
</file>

<file path=xl/drawings/drawing18.xml><?xml version="1.0" encoding="utf-8"?>
<xdr:wsDr xmlns:xdr="http://schemas.openxmlformats.org/drawingml/2006/spreadsheetDrawing" xmlns:a="http://schemas.openxmlformats.org/drawingml/2006/main">
  <xdr:oneCellAnchor>
    <xdr:from>
      <xdr:col>2</xdr:col>
      <xdr:colOff>628640</xdr:colOff>
      <xdr:row>1</xdr:row>
      <xdr:rowOff>0</xdr:rowOff>
    </xdr:from>
    <xdr:ext cx="13335" cy="117475"/>
    <xdr:sp macro="" textlink="">
      <xdr:nvSpPr>
        <xdr:cNvPr id="6" name="Shape 7">
          <a:extLst>
            <a:ext uri="{FF2B5EF4-FFF2-40B4-BE49-F238E27FC236}">
              <a16:creationId xmlns:a16="http://schemas.microsoft.com/office/drawing/2014/main" id="{95266966-4A82-40D7-997F-6C8C6102FFBC}"/>
            </a:ext>
          </a:extLst>
        </xdr:cNvPr>
        <xdr:cNvSpPr/>
      </xdr:nvSpPr>
      <xdr:spPr>
        <a:xfrm>
          <a:off x="5709275" y="0"/>
          <a:ext cx="13335" cy="117475"/>
        </a:xfrm>
        <a:custGeom>
          <a:avLst/>
          <a:gdLst/>
          <a:ahLst/>
          <a:cxnLst/>
          <a:rect l="0" t="0" r="0" b="0"/>
          <a:pathLst>
            <a:path w="13335" h="117475">
              <a:moveTo>
                <a:pt x="12712" y="0"/>
              </a:moveTo>
              <a:lnTo>
                <a:pt x="6350" y="6362"/>
              </a:lnTo>
              <a:lnTo>
                <a:pt x="0" y="0"/>
              </a:lnTo>
              <a:lnTo>
                <a:pt x="0" y="117475"/>
              </a:lnTo>
              <a:lnTo>
                <a:pt x="6350" y="111125"/>
              </a:lnTo>
              <a:lnTo>
                <a:pt x="12712" y="117475"/>
              </a:lnTo>
              <a:lnTo>
                <a:pt x="12712" y="0"/>
              </a:lnTo>
              <a:close/>
            </a:path>
          </a:pathLst>
        </a:custGeom>
        <a:solidFill>
          <a:srgbClr val="FFFFFF"/>
        </a:solidFill>
      </xdr:spPr>
    </xdr:sp>
    <xdr:clientData/>
  </xdr:oneCellAnchor>
  <xdr:oneCellAnchor>
    <xdr:from>
      <xdr:col>1</xdr:col>
      <xdr:colOff>884555</xdr:colOff>
      <xdr:row>1</xdr:row>
      <xdr:rowOff>0</xdr:rowOff>
    </xdr:from>
    <xdr:ext cx="12700" cy="117475"/>
    <xdr:grpSp>
      <xdr:nvGrpSpPr>
        <xdr:cNvPr id="7" name="Group 8">
          <a:extLst>
            <a:ext uri="{FF2B5EF4-FFF2-40B4-BE49-F238E27FC236}">
              <a16:creationId xmlns:a16="http://schemas.microsoft.com/office/drawing/2014/main" id="{1FDAE20F-F981-4213-B938-994F384E200F}"/>
            </a:ext>
          </a:extLst>
        </xdr:cNvPr>
        <xdr:cNvGrpSpPr/>
      </xdr:nvGrpSpPr>
      <xdr:grpSpPr>
        <a:xfrm>
          <a:off x="3449955" y="190500"/>
          <a:ext cx="12700" cy="117475"/>
          <a:chOff x="0" y="0"/>
          <a:chExt cx="12700" cy="117475"/>
        </a:xfrm>
      </xdr:grpSpPr>
      <xdr:sp macro="" textlink="">
        <xdr:nvSpPr>
          <xdr:cNvPr id="8" name="Shape 9">
            <a:extLst>
              <a:ext uri="{FF2B5EF4-FFF2-40B4-BE49-F238E27FC236}">
                <a16:creationId xmlns:a16="http://schemas.microsoft.com/office/drawing/2014/main" id="{08E6BCB0-E522-DA98-6435-AEE50703670D}"/>
              </a:ext>
            </a:extLst>
          </xdr:cNvPr>
          <xdr:cNvSpPr/>
        </xdr:nvSpPr>
        <xdr:spPr>
          <a:xfrm>
            <a:off x="0" y="0"/>
            <a:ext cx="12700" cy="117475"/>
          </a:xfrm>
          <a:custGeom>
            <a:avLst/>
            <a:gdLst/>
            <a:ahLst/>
            <a:cxnLst/>
            <a:rect l="0" t="0" r="0" b="0"/>
            <a:pathLst>
              <a:path w="12700" h="117475">
                <a:moveTo>
                  <a:pt x="0" y="0"/>
                </a:moveTo>
                <a:lnTo>
                  <a:pt x="0" y="117475"/>
                </a:lnTo>
                <a:lnTo>
                  <a:pt x="12700" y="104775"/>
                </a:lnTo>
                <a:lnTo>
                  <a:pt x="12700" y="12700"/>
                </a:lnTo>
                <a:lnTo>
                  <a:pt x="0" y="0"/>
                </a:lnTo>
                <a:close/>
              </a:path>
            </a:pathLst>
          </a:custGeom>
          <a:solidFill>
            <a:srgbClr val="FFFFFF"/>
          </a:solidFill>
        </xdr:spPr>
      </xdr:sp>
      <xdr:sp macro="" textlink="">
        <xdr:nvSpPr>
          <xdr:cNvPr id="9" name="Shape 10">
            <a:extLst>
              <a:ext uri="{FF2B5EF4-FFF2-40B4-BE49-F238E27FC236}">
                <a16:creationId xmlns:a16="http://schemas.microsoft.com/office/drawing/2014/main" id="{A4A68C97-D92F-DA49-3431-BC7CF1EB3241}"/>
              </a:ext>
            </a:extLst>
          </xdr:cNvPr>
          <xdr:cNvSpPr/>
        </xdr:nvSpPr>
        <xdr:spPr>
          <a:xfrm>
            <a:off x="0" y="0"/>
            <a:ext cx="12700" cy="117475"/>
          </a:xfrm>
          <a:custGeom>
            <a:avLst/>
            <a:gdLst/>
            <a:ahLst/>
            <a:cxnLst/>
            <a:rect l="0" t="0" r="0" b="0"/>
            <a:pathLst>
              <a:path w="12700" h="117475">
                <a:moveTo>
                  <a:pt x="12700" y="0"/>
                </a:moveTo>
                <a:lnTo>
                  <a:pt x="0" y="12700"/>
                </a:lnTo>
                <a:lnTo>
                  <a:pt x="0" y="104775"/>
                </a:lnTo>
                <a:lnTo>
                  <a:pt x="12700" y="117475"/>
                </a:lnTo>
                <a:lnTo>
                  <a:pt x="12700" y="0"/>
                </a:lnTo>
                <a:close/>
              </a:path>
            </a:pathLst>
          </a:custGeom>
          <a:solidFill>
            <a:srgbClr val="FFFFFF"/>
          </a:solidFill>
        </xdr:spPr>
      </xdr:sp>
    </xdr:grpSp>
    <xdr:clientData/>
  </xdr:oneCellAnchor>
  <xdr:twoCellAnchor editAs="oneCell">
    <xdr:from>
      <xdr:col>8</xdr:col>
      <xdr:colOff>0</xdr:colOff>
      <xdr:row>1</xdr:row>
      <xdr:rowOff>0</xdr:rowOff>
    </xdr:from>
    <xdr:to>
      <xdr:col>8</xdr:col>
      <xdr:colOff>19050</xdr:colOff>
      <xdr:row>1</xdr:row>
      <xdr:rowOff>19050</xdr:rowOff>
    </xdr:to>
    <xdr:pic>
      <xdr:nvPicPr>
        <xdr:cNvPr id="10" name="Picture 9">
          <a:extLst>
            <a:ext uri="{FF2B5EF4-FFF2-40B4-BE49-F238E27FC236}">
              <a16:creationId xmlns:a16="http://schemas.microsoft.com/office/drawing/2014/main" id="{77E87E79-02D6-0AB3-9BE7-49AC7C44705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862560" y="175260"/>
          <a:ext cx="7620" cy="76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xdr:row>
      <xdr:rowOff>0</xdr:rowOff>
    </xdr:from>
    <xdr:to>
      <xdr:col>8</xdr:col>
      <xdr:colOff>19050</xdr:colOff>
      <xdr:row>3</xdr:row>
      <xdr:rowOff>19050</xdr:rowOff>
    </xdr:to>
    <xdr:pic>
      <xdr:nvPicPr>
        <xdr:cNvPr id="11" name="Picture 10" descr="Unsorted">
          <a:extLst>
            <a:ext uri="{FF2B5EF4-FFF2-40B4-BE49-F238E27FC236}">
              <a16:creationId xmlns:a16="http://schemas.microsoft.com/office/drawing/2014/main" id="{C366985B-9D64-1699-D4D5-0ED69189ACC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862560" y="777240"/>
          <a:ext cx="7620" cy="76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1</xdr:row>
      <xdr:rowOff>0</xdr:rowOff>
    </xdr:from>
    <xdr:to>
      <xdr:col>9</xdr:col>
      <xdr:colOff>19050</xdr:colOff>
      <xdr:row>1</xdr:row>
      <xdr:rowOff>19050</xdr:rowOff>
    </xdr:to>
    <xdr:pic>
      <xdr:nvPicPr>
        <xdr:cNvPr id="12" name="Picture 11">
          <a:extLst>
            <a:ext uri="{FF2B5EF4-FFF2-40B4-BE49-F238E27FC236}">
              <a16:creationId xmlns:a16="http://schemas.microsoft.com/office/drawing/2014/main" id="{20261112-EBCF-EE3B-8ACB-2313E718171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472160" y="175260"/>
          <a:ext cx="7620" cy="76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3</xdr:row>
      <xdr:rowOff>0</xdr:rowOff>
    </xdr:from>
    <xdr:to>
      <xdr:col>9</xdr:col>
      <xdr:colOff>19050</xdr:colOff>
      <xdr:row>3</xdr:row>
      <xdr:rowOff>19050</xdr:rowOff>
    </xdr:to>
    <xdr:pic>
      <xdr:nvPicPr>
        <xdr:cNvPr id="13" name="Picture 12" descr="Unsorted">
          <a:extLst>
            <a:ext uri="{FF2B5EF4-FFF2-40B4-BE49-F238E27FC236}">
              <a16:creationId xmlns:a16="http://schemas.microsoft.com/office/drawing/2014/main" id="{73417804-B6F2-1BF2-9D02-507FCB2CBD9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472160" y="777240"/>
          <a:ext cx="7620" cy="76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12</xdr:row>
      <xdr:rowOff>0</xdr:rowOff>
    </xdr:from>
    <xdr:to>
      <xdr:col>8</xdr:col>
      <xdr:colOff>15240</xdr:colOff>
      <xdr:row>12</xdr:row>
      <xdr:rowOff>15240</xdr:rowOff>
    </xdr:to>
    <xdr:pic>
      <xdr:nvPicPr>
        <xdr:cNvPr id="14" name="Picture 13">
          <a:extLst>
            <a:ext uri="{FF2B5EF4-FFF2-40B4-BE49-F238E27FC236}">
              <a16:creationId xmlns:a16="http://schemas.microsoft.com/office/drawing/2014/main" id="{BAAB939B-FE1F-AF6F-CCFF-534A4524FF3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862560" y="2583180"/>
          <a:ext cx="7620" cy="76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14</xdr:row>
      <xdr:rowOff>0</xdr:rowOff>
    </xdr:from>
    <xdr:to>
      <xdr:col>8</xdr:col>
      <xdr:colOff>15240</xdr:colOff>
      <xdr:row>14</xdr:row>
      <xdr:rowOff>15240</xdr:rowOff>
    </xdr:to>
    <xdr:pic>
      <xdr:nvPicPr>
        <xdr:cNvPr id="15" name="Picture 14" descr="Unsorted">
          <a:extLst>
            <a:ext uri="{FF2B5EF4-FFF2-40B4-BE49-F238E27FC236}">
              <a16:creationId xmlns:a16="http://schemas.microsoft.com/office/drawing/2014/main" id="{8FE111D4-FB98-94DA-7511-517C6BE8E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862560" y="3040380"/>
          <a:ext cx="7620" cy="76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12</xdr:row>
      <xdr:rowOff>0</xdr:rowOff>
    </xdr:from>
    <xdr:to>
      <xdr:col>9</xdr:col>
      <xdr:colOff>15240</xdr:colOff>
      <xdr:row>12</xdr:row>
      <xdr:rowOff>15240</xdr:rowOff>
    </xdr:to>
    <xdr:pic>
      <xdr:nvPicPr>
        <xdr:cNvPr id="16" name="Picture 15">
          <a:extLst>
            <a:ext uri="{FF2B5EF4-FFF2-40B4-BE49-F238E27FC236}">
              <a16:creationId xmlns:a16="http://schemas.microsoft.com/office/drawing/2014/main" id="{7DCCFE35-5489-AE47-B5C8-FCAB25749A7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4394180" y="2583180"/>
          <a:ext cx="7620" cy="76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14</xdr:row>
      <xdr:rowOff>0</xdr:rowOff>
    </xdr:from>
    <xdr:to>
      <xdr:col>9</xdr:col>
      <xdr:colOff>15240</xdr:colOff>
      <xdr:row>14</xdr:row>
      <xdr:rowOff>15240</xdr:rowOff>
    </xdr:to>
    <xdr:pic>
      <xdr:nvPicPr>
        <xdr:cNvPr id="17" name="Picture 16" descr="Unsorted">
          <a:extLst>
            <a:ext uri="{FF2B5EF4-FFF2-40B4-BE49-F238E27FC236}">
              <a16:creationId xmlns:a16="http://schemas.microsoft.com/office/drawing/2014/main" id="{22E93A9C-B17E-88FC-B446-F7594F226BE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4394180" y="3040380"/>
          <a:ext cx="7620" cy="76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30</xdr:row>
      <xdr:rowOff>0</xdr:rowOff>
    </xdr:from>
    <xdr:to>
      <xdr:col>8</xdr:col>
      <xdr:colOff>19050</xdr:colOff>
      <xdr:row>30</xdr:row>
      <xdr:rowOff>19050</xdr:rowOff>
    </xdr:to>
    <xdr:pic>
      <xdr:nvPicPr>
        <xdr:cNvPr id="18" name="Picture 17">
          <a:extLst>
            <a:ext uri="{FF2B5EF4-FFF2-40B4-BE49-F238E27FC236}">
              <a16:creationId xmlns:a16="http://schemas.microsoft.com/office/drawing/2014/main" id="{55CD6945-D33A-DB5E-38E4-BEBC5DBA644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862560" y="6522720"/>
          <a:ext cx="7620" cy="76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32</xdr:row>
      <xdr:rowOff>0</xdr:rowOff>
    </xdr:from>
    <xdr:to>
      <xdr:col>8</xdr:col>
      <xdr:colOff>19050</xdr:colOff>
      <xdr:row>32</xdr:row>
      <xdr:rowOff>19050</xdr:rowOff>
    </xdr:to>
    <xdr:pic>
      <xdr:nvPicPr>
        <xdr:cNvPr id="19" name="Picture 18" descr="Unsorted">
          <a:extLst>
            <a:ext uri="{FF2B5EF4-FFF2-40B4-BE49-F238E27FC236}">
              <a16:creationId xmlns:a16="http://schemas.microsoft.com/office/drawing/2014/main" id="{6309B399-0E78-B570-7D16-47D93C5EDB2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862560" y="6979920"/>
          <a:ext cx="7620" cy="76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30</xdr:row>
      <xdr:rowOff>0</xdr:rowOff>
    </xdr:from>
    <xdr:to>
      <xdr:col>9</xdr:col>
      <xdr:colOff>19050</xdr:colOff>
      <xdr:row>30</xdr:row>
      <xdr:rowOff>19050</xdr:rowOff>
    </xdr:to>
    <xdr:pic>
      <xdr:nvPicPr>
        <xdr:cNvPr id="20" name="Picture 19">
          <a:extLst>
            <a:ext uri="{FF2B5EF4-FFF2-40B4-BE49-F238E27FC236}">
              <a16:creationId xmlns:a16="http://schemas.microsoft.com/office/drawing/2014/main" id="{B279E889-9227-1E8E-0873-35DFE604625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5681960" y="6522720"/>
          <a:ext cx="7620" cy="76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32</xdr:row>
      <xdr:rowOff>0</xdr:rowOff>
    </xdr:from>
    <xdr:to>
      <xdr:col>9</xdr:col>
      <xdr:colOff>19050</xdr:colOff>
      <xdr:row>32</xdr:row>
      <xdr:rowOff>19050</xdr:rowOff>
    </xdr:to>
    <xdr:pic>
      <xdr:nvPicPr>
        <xdr:cNvPr id="21" name="Picture 20" descr="Unsorted">
          <a:extLst>
            <a:ext uri="{FF2B5EF4-FFF2-40B4-BE49-F238E27FC236}">
              <a16:creationId xmlns:a16="http://schemas.microsoft.com/office/drawing/2014/main" id="{A6E37AD2-3F3D-DEFC-B156-AE9F76C8D3F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5681960" y="6979920"/>
          <a:ext cx="7620" cy="76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persons/person.xml><?xml version="1.0" encoding="utf-8"?>
<personList xmlns="http://schemas.microsoft.com/office/spreadsheetml/2018/threadedcomments" xmlns:x="http://schemas.openxmlformats.org/spreadsheetml/2006/main">
  <person displayName="Kirsten Hands" id="{6F03FDAB-838A-4721-8F54-3B49E33EF2C8}" userId="S::HandsK@ci.missoula.mt.us::5f3f0a7c-ce58-4050-9baf-c9b08c558a5e" providerId="AD"/>
</personList>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H2" dT="2023-09-06T19:26:33.42" personId="{6F03FDAB-838A-4721-8F54-3B49E33EF2C8}" id="{26AAC44A-8CAE-47EA-B39B-B9C98D25E22A}">
    <text xml:space="preserve">Per Maggie - this is for a com cannibis permit that does not have a fee
</text>
  </threadedComment>
</ThreadedComments>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5.bin"/><Relationship Id="rId4" Type="http://schemas.microsoft.com/office/2017/10/relationships/threadedComment" Target="../threadedComments/threadedComment1.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27.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8.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_rels/sheet30.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30.bin"/></Relationships>
</file>

<file path=xl/worksheets/_rels/sheet31.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rinterSettings" Target="../printerSettings/printerSettings31.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32.bin"/></Relationships>
</file>

<file path=xl/worksheets/_rels/sheet33.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34.xml.rels><?xml version="1.0" encoding="UTF-8" standalone="yes"?>
<Relationships xmlns="http://schemas.openxmlformats.org/package/2006/relationships"><Relationship Id="rId2" Type="http://schemas.openxmlformats.org/officeDocument/2006/relationships/drawing" Target="../drawings/drawing17.xml"/><Relationship Id="rId1" Type="http://schemas.openxmlformats.org/officeDocument/2006/relationships/printerSettings" Target="../printerSettings/printerSettings33.bin"/></Relationships>
</file>

<file path=xl/worksheets/_rels/sheet35.xml.rels><?xml version="1.0" encoding="UTF-8" standalone="yes"?>
<Relationships xmlns="http://schemas.openxmlformats.org/package/2006/relationships"><Relationship Id="rId1" Type="http://schemas.openxmlformats.org/officeDocument/2006/relationships/printerSettings" Target="../printerSettings/printerSettings34.bin"/></Relationships>
</file>

<file path=xl/worksheets/_rels/sheet36.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37.xml.rels><?xml version="1.0" encoding="UTF-8" standalone="yes"?>
<Relationships xmlns="http://schemas.openxmlformats.org/package/2006/relationships"><Relationship Id="rId1" Type="http://schemas.openxmlformats.org/officeDocument/2006/relationships/printerSettings" Target="../printerSettings/printerSettings35.bin"/></Relationships>
</file>

<file path=xl/worksheets/_rels/sheet38.xml.rels><?xml version="1.0" encoding="UTF-8" standalone="yes"?>
<Relationships xmlns="http://schemas.openxmlformats.org/package/2006/relationships"><Relationship Id="rId1" Type="http://schemas.openxmlformats.org/officeDocument/2006/relationships/printerSettings" Target="../printerSettings/printerSettings3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AF8E4E-9992-4D4F-AEB1-4EED36307BF6}">
  <sheetPr>
    <pageSetUpPr fitToPage="1"/>
  </sheetPr>
  <dimension ref="A1:P65"/>
  <sheetViews>
    <sheetView workbookViewId="0">
      <selection activeCell="A58" sqref="A58"/>
    </sheetView>
  </sheetViews>
  <sheetFormatPr baseColWidth="10" defaultColWidth="8.83203125" defaultRowHeight="13" x14ac:dyDescent="0.15"/>
  <cols>
    <col min="1" max="1" width="36.83203125" customWidth="1"/>
    <col min="2" max="3" width="7.6640625" customWidth="1"/>
    <col min="4" max="4" width="20.83203125" customWidth="1"/>
    <col min="5" max="6" width="7.6640625" customWidth="1"/>
    <col min="7" max="7" width="18.5" customWidth="1"/>
    <col min="8" max="9" width="7.6640625" customWidth="1"/>
    <col min="10" max="10" width="20.33203125" customWidth="1"/>
    <col min="11" max="12" width="7.6640625" customWidth="1"/>
    <col min="13" max="13" width="18.6640625" customWidth="1"/>
  </cols>
  <sheetData>
    <row r="1" spans="1:13" ht="137" customHeight="1" thickBot="1" x14ac:dyDescent="0.2">
      <c r="A1" s="790"/>
      <c r="B1" s="790"/>
      <c r="C1" s="790"/>
      <c r="D1" s="790"/>
      <c r="E1" s="790"/>
      <c r="F1" s="790"/>
      <c r="G1" s="790"/>
      <c r="H1" s="790"/>
      <c r="I1" s="790"/>
      <c r="J1" s="790"/>
      <c r="K1" s="790"/>
      <c r="L1" s="790"/>
      <c r="M1" s="791"/>
    </row>
    <row r="2" spans="1:13" ht="17" thickBot="1" x14ac:dyDescent="0.25">
      <c r="A2" s="37">
        <v>45108</v>
      </c>
      <c r="B2" s="38"/>
      <c r="C2" s="38"/>
      <c r="D2" s="38"/>
      <c r="E2" s="38"/>
      <c r="F2" s="38"/>
      <c r="G2" s="38"/>
      <c r="H2" s="38"/>
      <c r="I2" s="38"/>
      <c r="J2" s="38"/>
      <c r="K2" s="38"/>
      <c r="L2" s="38"/>
      <c r="M2" s="39" t="s">
        <v>392</v>
      </c>
    </row>
    <row r="3" spans="1:13" ht="17" thickBot="1" x14ac:dyDescent="0.2">
      <c r="A3" s="40"/>
      <c r="B3" s="792" t="s">
        <v>390</v>
      </c>
      <c r="C3" s="792"/>
      <c r="D3" s="793"/>
      <c r="E3" s="792" t="s">
        <v>64</v>
      </c>
      <c r="F3" s="792"/>
      <c r="G3" s="793"/>
      <c r="H3" s="792" t="s">
        <v>391</v>
      </c>
      <c r="I3" s="792"/>
      <c r="J3" s="793"/>
      <c r="K3" s="792" t="s">
        <v>65</v>
      </c>
      <c r="L3" s="792"/>
      <c r="M3" s="794"/>
    </row>
    <row r="4" spans="1:13" ht="17" thickBot="1" x14ac:dyDescent="0.2">
      <c r="A4" s="41" t="s">
        <v>17</v>
      </c>
      <c r="B4" s="42" t="s">
        <v>2</v>
      </c>
      <c r="C4" s="42" t="s">
        <v>48</v>
      </c>
      <c r="D4" s="42" t="s">
        <v>0</v>
      </c>
      <c r="E4" s="42" t="s">
        <v>2</v>
      </c>
      <c r="F4" s="42" t="s">
        <v>48</v>
      </c>
      <c r="G4" s="42" t="s">
        <v>0</v>
      </c>
      <c r="H4" s="42" t="s">
        <v>2</v>
      </c>
      <c r="I4" s="42" t="s">
        <v>48</v>
      </c>
      <c r="J4" s="42" t="s">
        <v>0</v>
      </c>
      <c r="K4" s="43" t="s">
        <v>2</v>
      </c>
      <c r="L4" s="42" t="s">
        <v>48</v>
      </c>
      <c r="M4" s="44" t="s">
        <v>0</v>
      </c>
    </row>
    <row r="5" spans="1:13" ht="16" x14ac:dyDescent="0.2">
      <c r="A5" s="45" t="s">
        <v>42</v>
      </c>
      <c r="B5" s="27">
        <f>'07 Data Dump'!R110</f>
        <v>7</v>
      </c>
      <c r="C5" s="2">
        <f>'07 Data Dump'!S110</f>
        <v>7</v>
      </c>
      <c r="D5" s="20">
        <f>'07 Data Dump'!T110</f>
        <v>601157.75</v>
      </c>
      <c r="E5" s="29">
        <v>5</v>
      </c>
      <c r="F5" s="33">
        <v>5</v>
      </c>
      <c r="G5" s="5">
        <v>421921.89</v>
      </c>
      <c r="H5" s="21">
        <f t="shared" ref="H5:M5" si="0">B5</f>
        <v>7</v>
      </c>
      <c r="I5" s="77">
        <f t="shared" si="0"/>
        <v>7</v>
      </c>
      <c r="J5" s="20">
        <f t="shared" si="0"/>
        <v>601157.75</v>
      </c>
      <c r="K5" s="29">
        <f t="shared" si="0"/>
        <v>5</v>
      </c>
      <c r="L5" s="29">
        <f t="shared" si="0"/>
        <v>5</v>
      </c>
      <c r="M5" s="470">
        <f t="shared" si="0"/>
        <v>421921.89</v>
      </c>
    </row>
    <row r="6" spans="1:13" ht="16" x14ac:dyDescent="0.2">
      <c r="A6" s="46" t="s">
        <v>41</v>
      </c>
      <c r="B6" s="27">
        <f>'07 Data Dump'!R109</f>
        <v>6</v>
      </c>
      <c r="C6" s="2">
        <f>'07 Data Dump'!S109</f>
        <v>6</v>
      </c>
      <c r="D6" s="20">
        <f>'07 Data Dump'!T109</f>
        <v>650208.81000000006</v>
      </c>
      <c r="E6" s="30">
        <v>8</v>
      </c>
      <c r="F6" s="33">
        <v>8</v>
      </c>
      <c r="G6" s="5">
        <v>915008.1399999999</v>
      </c>
      <c r="H6" s="25">
        <f t="shared" ref="H6:H18" si="1">B6</f>
        <v>6</v>
      </c>
      <c r="I6" s="36">
        <f t="shared" ref="I6:I18" si="2">C6</f>
        <v>6</v>
      </c>
      <c r="J6" s="20">
        <f t="shared" ref="J6:J18" si="3">D6</f>
        <v>650208.81000000006</v>
      </c>
      <c r="K6" s="30">
        <f t="shared" ref="K6:K18" si="4">E6</f>
        <v>8</v>
      </c>
      <c r="L6" s="30">
        <f t="shared" ref="L6:L18" si="5">F6</f>
        <v>8</v>
      </c>
      <c r="M6" s="471">
        <f t="shared" ref="M6:M18" si="6">G6</f>
        <v>915008.1399999999</v>
      </c>
    </row>
    <row r="7" spans="1:13" ht="16" x14ac:dyDescent="0.2">
      <c r="A7" s="46" t="s">
        <v>5</v>
      </c>
      <c r="B7" s="26">
        <v>0</v>
      </c>
      <c r="C7" s="32">
        <v>0</v>
      </c>
      <c r="D7" s="20">
        <v>0</v>
      </c>
      <c r="E7" s="30">
        <v>0</v>
      </c>
      <c r="F7" s="34">
        <v>0</v>
      </c>
      <c r="G7" s="5">
        <v>0</v>
      </c>
      <c r="H7" s="25">
        <f t="shared" si="1"/>
        <v>0</v>
      </c>
      <c r="I7" s="36">
        <f t="shared" si="2"/>
        <v>0</v>
      </c>
      <c r="J7" s="20">
        <f t="shared" si="3"/>
        <v>0</v>
      </c>
      <c r="K7" s="30">
        <f t="shared" si="4"/>
        <v>0</v>
      </c>
      <c r="L7" s="30">
        <f t="shared" si="5"/>
        <v>0</v>
      </c>
      <c r="M7" s="471">
        <f t="shared" si="6"/>
        <v>0</v>
      </c>
    </row>
    <row r="8" spans="1:13" ht="16" x14ac:dyDescent="0.2">
      <c r="A8" s="46" t="s">
        <v>39</v>
      </c>
      <c r="B8" s="26">
        <f>'07 Data Dump'!R111</f>
        <v>1</v>
      </c>
      <c r="C8" s="26">
        <f>'07 Data Dump'!S111</f>
        <v>16</v>
      </c>
      <c r="D8" s="4">
        <f>'07 Data Dump'!N123</f>
        <v>775824.24</v>
      </c>
      <c r="E8" s="30">
        <v>4</v>
      </c>
      <c r="F8" s="34">
        <v>84</v>
      </c>
      <c r="G8" s="6">
        <v>3843656.5200000005</v>
      </c>
      <c r="H8" s="25">
        <f t="shared" si="1"/>
        <v>1</v>
      </c>
      <c r="I8" s="36">
        <f t="shared" si="2"/>
        <v>16</v>
      </c>
      <c r="J8" s="20">
        <f t="shared" si="3"/>
        <v>775824.24</v>
      </c>
      <c r="K8" s="30">
        <f t="shared" si="4"/>
        <v>4</v>
      </c>
      <c r="L8" s="30">
        <f t="shared" si="5"/>
        <v>84</v>
      </c>
      <c r="M8" s="471">
        <f t="shared" si="6"/>
        <v>3843656.5200000005</v>
      </c>
    </row>
    <row r="9" spans="1:13" ht="16" x14ac:dyDescent="0.2">
      <c r="A9" s="46" t="s">
        <v>40</v>
      </c>
      <c r="B9" s="25">
        <v>0</v>
      </c>
      <c r="C9" s="25">
        <v>0</v>
      </c>
      <c r="D9" s="3">
        <v>0</v>
      </c>
      <c r="E9" s="30">
        <v>0</v>
      </c>
      <c r="F9" s="35">
        <v>0</v>
      </c>
      <c r="G9" s="6">
        <v>0</v>
      </c>
      <c r="H9" s="25">
        <f t="shared" si="1"/>
        <v>0</v>
      </c>
      <c r="I9" s="36">
        <f t="shared" si="2"/>
        <v>0</v>
      </c>
      <c r="J9" s="20">
        <f t="shared" si="3"/>
        <v>0</v>
      </c>
      <c r="K9" s="30">
        <f t="shared" si="4"/>
        <v>0</v>
      </c>
      <c r="L9" s="30">
        <f t="shared" si="5"/>
        <v>0</v>
      </c>
      <c r="M9" s="471">
        <f t="shared" si="6"/>
        <v>0</v>
      </c>
    </row>
    <row r="10" spans="1:13" ht="16" x14ac:dyDescent="0.2">
      <c r="A10" s="46" t="s">
        <v>43</v>
      </c>
      <c r="B10" s="25">
        <v>0</v>
      </c>
      <c r="C10" s="25">
        <v>0</v>
      </c>
      <c r="D10" s="3">
        <v>0</v>
      </c>
      <c r="E10" s="30">
        <v>2</v>
      </c>
      <c r="F10" s="33">
        <v>2</v>
      </c>
      <c r="G10" s="5">
        <v>213434.63</v>
      </c>
      <c r="H10" s="25">
        <f t="shared" si="1"/>
        <v>0</v>
      </c>
      <c r="I10" s="36">
        <f t="shared" si="2"/>
        <v>0</v>
      </c>
      <c r="J10" s="20">
        <f t="shared" si="3"/>
        <v>0</v>
      </c>
      <c r="K10" s="30">
        <f t="shared" si="4"/>
        <v>2</v>
      </c>
      <c r="L10" s="30">
        <f t="shared" si="5"/>
        <v>2</v>
      </c>
      <c r="M10" s="471">
        <f t="shared" si="6"/>
        <v>213434.63</v>
      </c>
    </row>
    <row r="11" spans="1:13" ht="16" x14ac:dyDescent="0.2">
      <c r="A11" s="46" t="s">
        <v>37</v>
      </c>
      <c r="B11" s="25">
        <v>0</v>
      </c>
      <c r="C11" s="25">
        <v>0</v>
      </c>
      <c r="D11" s="3">
        <v>0</v>
      </c>
      <c r="E11" s="30">
        <v>0</v>
      </c>
      <c r="F11" s="33">
        <v>0</v>
      </c>
      <c r="G11" s="6">
        <v>0</v>
      </c>
      <c r="H11" s="25">
        <f t="shared" si="1"/>
        <v>0</v>
      </c>
      <c r="I11" s="36">
        <f t="shared" si="2"/>
        <v>0</v>
      </c>
      <c r="J11" s="20">
        <f t="shared" si="3"/>
        <v>0</v>
      </c>
      <c r="K11" s="30">
        <f t="shared" si="4"/>
        <v>0</v>
      </c>
      <c r="L11" s="30">
        <f t="shared" si="5"/>
        <v>0</v>
      </c>
      <c r="M11" s="471">
        <f t="shared" si="6"/>
        <v>0</v>
      </c>
    </row>
    <row r="12" spans="1:13" ht="16" x14ac:dyDescent="0.2">
      <c r="A12" s="46" t="s">
        <v>38</v>
      </c>
      <c r="B12" s="25">
        <v>0</v>
      </c>
      <c r="C12" s="25">
        <v>0</v>
      </c>
      <c r="D12" s="3">
        <v>0</v>
      </c>
      <c r="E12" s="30">
        <v>0</v>
      </c>
      <c r="F12" s="35">
        <v>0</v>
      </c>
      <c r="G12" s="6">
        <v>0</v>
      </c>
      <c r="H12" s="25">
        <f t="shared" si="1"/>
        <v>0</v>
      </c>
      <c r="I12" s="36">
        <f t="shared" si="2"/>
        <v>0</v>
      </c>
      <c r="J12" s="20">
        <f t="shared" si="3"/>
        <v>0</v>
      </c>
      <c r="K12" s="30">
        <f t="shared" si="4"/>
        <v>0</v>
      </c>
      <c r="L12" s="30">
        <f t="shared" si="5"/>
        <v>0</v>
      </c>
      <c r="M12" s="471">
        <f t="shared" si="6"/>
        <v>0</v>
      </c>
    </row>
    <row r="13" spans="1:13" ht="17" x14ac:dyDescent="0.2">
      <c r="A13" s="48" t="s">
        <v>6</v>
      </c>
      <c r="B13" s="25">
        <f>'07 Data Dump'!M128</f>
        <v>3</v>
      </c>
      <c r="C13" s="2">
        <f>'07 Data Dump'!M128</f>
        <v>3</v>
      </c>
      <c r="D13" s="3">
        <f>'07 Data Dump'!N128</f>
        <v>103706.45999999999</v>
      </c>
      <c r="E13" s="30">
        <v>4</v>
      </c>
      <c r="F13" s="33">
        <v>4</v>
      </c>
      <c r="G13" s="5">
        <v>58234.8</v>
      </c>
      <c r="H13" s="25">
        <f t="shared" si="1"/>
        <v>3</v>
      </c>
      <c r="I13" s="36">
        <f t="shared" si="2"/>
        <v>3</v>
      </c>
      <c r="J13" s="20">
        <f t="shared" si="3"/>
        <v>103706.45999999999</v>
      </c>
      <c r="K13" s="30">
        <f t="shared" si="4"/>
        <v>4</v>
      </c>
      <c r="L13" s="30">
        <f t="shared" si="5"/>
        <v>4</v>
      </c>
      <c r="M13" s="471">
        <f t="shared" si="6"/>
        <v>58234.8</v>
      </c>
    </row>
    <row r="14" spans="1:13" ht="16" x14ac:dyDescent="0.2">
      <c r="A14" s="46" t="s">
        <v>7</v>
      </c>
      <c r="B14" s="25">
        <v>0</v>
      </c>
      <c r="C14" s="2">
        <v>0</v>
      </c>
      <c r="D14" s="3">
        <v>0</v>
      </c>
      <c r="E14" s="30">
        <v>0</v>
      </c>
      <c r="F14" s="33">
        <v>0</v>
      </c>
      <c r="G14" s="6">
        <v>0</v>
      </c>
      <c r="H14" s="25">
        <f t="shared" si="1"/>
        <v>0</v>
      </c>
      <c r="I14" s="36">
        <f t="shared" si="2"/>
        <v>0</v>
      </c>
      <c r="J14" s="20">
        <f t="shared" si="3"/>
        <v>0</v>
      </c>
      <c r="K14" s="30">
        <f t="shared" si="4"/>
        <v>0</v>
      </c>
      <c r="L14" s="30">
        <f t="shared" si="5"/>
        <v>0</v>
      </c>
      <c r="M14" s="471">
        <f t="shared" si="6"/>
        <v>0</v>
      </c>
    </row>
    <row r="15" spans="1:13" ht="16" x14ac:dyDescent="0.2">
      <c r="A15" s="46" t="s">
        <v>8</v>
      </c>
      <c r="B15" s="1">
        <f>'07 Data Dump'!M131</f>
        <v>2</v>
      </c>
      <c r="C15" s="2">
        <f>'07 Data Dump'!M131</f>
        <v>2</v>
      </c>
      <c r="D15" s="4">
        <f>'07 Data Dump'!N131</f>
        <v>382666.8</v>
      </c>
      <c r="E15" s="30">
        <v>4</v>
      </c>
      <c r="F15" s="33">
        <v>4</v>
      </c>
      <c r="G15" s="6">
        <v>1476986</v>
      </c>
      <c r="H15" s="25">
        <f t="shared" si="1"/>
        <v>2</v>
      </c>
      <c r="I15" s="36">
        <f t="shared" si="2"/>
        <v>2</v>
      </c>
      <c r="J15" s="20">
        <f t="shared" si="3"/>
        <v>382666.8</v>
      </c>
      <c r="K15" s="30">
        <f t="shared" si="4"/>
        <v>4</v>
      </c>
      <c r="L15" s="30">
        <f t="shared" si="5"/>
        <v>4</v>
      </c>
      <c r="M15" s="471">
        <f t="shared" si="6"/>
        <v>1476986</v>
      </c>
    </row>
    <row r="16" spans="1:13" ht="16" x14ac:dyDescent="0.2">
      <c r="A16" s="46" t="s">
        <v>9</v>
      </c>
      <c r="B16" s="26">
        <v>0</v>
      </c>
      <c r="C16" s="2">
        <v>0</v>
      </c>
      <c r="D16" s="19">
        <v>0</v>
      </c>
      <c r="E16" s="30">
        <v>0</v>
      </c>
      <c r="F16" s="33">
        <v>0</v>
      </c>
      <c r="G16" s="7">
        <v>0</v>
      </c>
      <c r="H16" s="25">
        <f t="shared" si="1"/>
        <v>0</v>
      </c>
      <c r="I16" s="36">
        <f t="shared" si="2"/>
        <v>0</v>
      </c>
      <c r="J16" s="20">
        <f t="shared" si="3"/>
        <v>0</v>
      </c>
      <c r="K16" s="30">
        <f t="shared" si="4"/>
        <v>0</v>
      </c>
      <c r="L16" s="30">
        <f t="shared" si="5"/>
        <v>0</v>
      </c>
      <c r="M16" s="471">
        <f t="shared" si="6"/>
        <v>0</v>
      </c>
    </row>
    <row r="17" spans="1:13" ht="16" x14ac:dyDescent="0.2">
      <c r="A17" s="46" t="s">
        <v>10</v>
      </c>
      <c r="B17" s="26">
        <v>0</v>
      </c>
      <c r="C17" s="2">
        <v>0</v>
      </c>
      <c r="D17" s="19">
        <v>0</v>
      </c>
      <c r="E17" s="30">
        <v>0</v>
      </c>
      <c r="F17" s="33">
        <v>0</v>
      </c>
      <c r="G17" s="6">
        <v>0</v>
      </c>
      <c r="H17" s="25">
        <f t="shared" si="1"/>
        <v>0</v>
      </c>
      <c r="I17" s="36">
        <f t="shared" si="2"/>
        <v>0</v>
      </c>
      <c r="J17" s="20">
        <f t="shared" si="3"/>
        <v>0</v>
      </c>
      <c r="K17" s="30">
        <f t="shared" si="4"/>
        <v>0</v>
      </c>
      <c r="L17" s="30">
        <f t="shared" si="5"/>
        <v>0</v>
      </c>
      <c r="M17" s="471">
        <f t="shared" si="6"/>
        <v>0</v>
      </c>
    </row>
    <row r="18" spans="1:13" ht="17" thickBot="1" x14ac:dyDescent="0.25">
      <c r="A18" s="49" t="s">
        <v>11</v>
      </c>
      <c r="B18" s="26">
        <v>0</v>
      </c>
      <c r="C18" s="2">
        <v>0</v>
      </c>
      <c r="D18" s="19">
        <v>0</v>
      </c>
      <c r="E18" s="31">
        <v>0</v>
      </c>
      <c r="F18" s="33">
        <v>0</v>
      </c>
      <c r="G18" s="8">
        <v>0</v>
      </c>
      <c r="H18" s="76">
        <f t="shared" si="1"/>
        <v>0</v>
      </c>
      <c r="I18" s="78">
        <f t="shared" si="2"/>
        <v>0</v>
      </c>
      <c r="J18" s="20">
        <f t="shared" si="3"/>
        <v>0</v>
      </c>
      <c r="K18" s="31">
        <f t="shared" si="4"/>
        <v>0</v>
      </c>
      <c r="L18" s="31">
        <f t="shared" si="5"/>
        <v>0</v>
      </c>
      <c r="M18" s="472">
        <f t="shared" si="6"/>
        <v>0</v>
      </c>
    </row>
    <row r="19" spans="1:13" ht="17" thickBot="1" x14ac:dyDescent="0.25">
      <c r="A19" s="50" t="s">
        <v>12</v>
      </c>
      <c r="B19" s="81">
        <f>SUM(B5:B18)</f>
        <v>19</v>
      </c>
      <c r="C19" s="81">
        <f t="shared" ref="C19:J19" si="7">SUM(C5:C18)</f>
        <v>34</v>
      </c>
      <c r="D19" s="82">
        <f t="shared" si="7"/>
        <v>2513564.06</v>
      </c>
      <c r="E19" s="83">
        <f>SUM(E5:E18)</f>
        <v>27</v>
      </c>
      <c r="F19" s="83">
        <f>SUM(F5:F18)</f>
        <v>107</v>
      </c>
      <c r="G19" s="84">
        <f>SUM(G5:G18)</f>
        <v>6929241.9800000004</v>
      </c>
      <c r="H19" s="81">
        <f t="shared" si="7"/>
        <v>19</v>
      </c>
      <c r="I19" s="81">
        <f t="shared" si="7"/>
        <v>34</v>
      </c>
      <c r="J19" s="82">
        <f t="shared" si="7"/>
        <v>2513564.06</v>
      </c>
      <c r="K19" s="83">
        <f>SUM(K5:K18)</f>
        <v>27</v>
      </c>
      <c r="L19" s="83">
        <f>SUM(L5:L18)</f>
        <v>107</v>
      </c>
      <c r="M19" s="84">
        <f>SUM(M5:M18)</f>
        <v>6929241.9800000004</v>
      </c>
    </row>
    <row r="20" spans="1:13" ht="17" thickBot="1" x14ac:dyDescent="0.25">
      <c r="A20" s="51"/>
      <c r="B20" s="51"/>
      <c r="C20" s="51"/>
      <c r="D20" s="51"/>
      <c r="E20" s="51"/>
      <c r="F20" s="51"/>
      <c r="G20" s="51"/>
      <c r="H20" s="51"/>
      <c r="I20" s="51"/>
      <c r="J20" s="51"/>
      <c r="K20" s="51"/>
      <c r="L20" s="51"/>
      <c r="M20" s="51"/>
    </row>
    <row r="21" spans="1:13" ht="18" thickBot="1" x14ac:dyDescent="0.2">
      <c r="A21" s="52" t="s">
        <v>15</v>
      </c>
      <c r="B21" s="795" t="s">
        <v>2</v>
      </c>
      <c r="C21" s="796"/>
      <c r="D21" s="53" t="s">
        <v>0</v>
      </c>
      <c r="E21" s="795" t="s">
        <v>2</v>
      </c>
      <c r="F21" s="796"/>
      <c r="G21" s="53" t="s">
        <v>0</v>
      </c>
      <c r="H21" s="795" t="s">
        <v>2</v>
      </c>
      <c r="I21" s="796"/>
      <c r="J21" s="53" t="s">
        <v>0</v>
      </c>
      <c r="K21" s="795" t="s">
        <v>2</v>
      </c>
      <c r="L21" s="796"/>
      <c r="M21" s="54" t="s">
        <v>0</v>
      </c>
    </row>
    <row r="22" spans="1:13" ht="16" x14ac:dyDescent="0.15">
      <c r="A22" s="55" t="s">
        <v>44</v>
      </c>
      <c r="B22" s="144"/>
      <c r="C22" s="420">
        <f>'07 Data Dump'!B108</f>
        <v>72</v>
      </c>
      <c r="D22" s="9">
        <f>'07 Data Dump'!N108</f>
        <v>1557319.8599999999</v>
      </c>
      <c r="E22" s="131"/>
      <c r="F22" s="137">
        <v>60</v>
      </c>
      <c r="G22" s="10">
        <v>1491417.15</v>
      </c>
      <c r="H22" s="144"/>
      <c r="I22" s="420">
        <f t="shared" ref="I22:J24" si="8">C22</f>
        <v>72</v>
      </c>
      <c r="J22" s="9">
        <f t="shared" si="8"/>
        <v>1557319.8599999999</v>
      </c>
      <c r="K22" s="131"/>
      <c r="L22" s="137">
        <f t="shared" ref="L22:M24" si="9">F22</f>
        <v>60</v>
      </c>
      <c r="M22" s="465">
        <f t="shared" si="9"/>
        <v>1491417.15</v>
      </c>
    </row>
    <row r="23" spans="1:13" ht="16" x14ac:dyDescent="0.2">
      <c r="A23" s="56" t="s">
        <v>13</v>
      </c>
      <c r="B23" s="145"/>
      <c r="C23" s="421">
        <f>'07 Data Dump'!B35</f>
        <v>33</v>
      </c>
      <c r="D23" s="418">
        <f>'07 Data Dump'!N35</f>
        <v>12843646.1</v>
      </c>
      <c r="E23" s="132"/>
      <c r="F23" s="138">
        <v>19</v>
      </c>
      <c r="G23" s="139">
        <v>37749065.18</v>
      </c>
      <c r="H23" s="145"/>
      <c r="I23" s="421">
        <f t="shared" si="8"/>
        <v>33</v>
      </c>
      <c r="J23" s="9">
        <f t="shared" si="8"/>
        <v>12843646.1</v>
      </c>
      <c r="K23" s="132"/>
      <c r="L23" s="138">
        <f t="shared" si="9"/>
        <v>19</v>
      </c>
      <c r="M23" s="135">
        <f t="shared" si="9"/>
        <v>37749065.18</v>
      </c>
    </row>
    <row r="24" spans="1:13" ht="17" thickBot="1" x14ac:dyDescent="0.25">
      <c r="A24" s="57" t="s">
        <v>47</v>
      </c>
      <c r="B24" s="146"/>
      <c r="C24" s="422">
        <v>0</v>
      </c>
      <c r="D24" s="419">
        <v>0</v>
      </c>
      <c r="E24" s="133"/>
      <c r="F24" s="142">
        <v>2</v>
      </c>
      <c r="G24" s="140">
        <v>90000</v>
      </c>
      <c r="H24" s="146"/>
      <c r="I24" s="423">
        <f t="shared" si="8"/>
        <v>0</v>
      </c>
      <c r="J24" s="9">
        <f t="shared" si="8"/>
        <v>0</v>
      </c>
      <c r="K24" s="133"/>
      <c r="L24" s="142">
        <f t="shared" si="9"/>
        <v>2</v>
      </c>
      <c r="M24" s="143">
        <f t="shared" si="9"/>
        <v>90000</v>
      </c>
    </row>
    <row r="25" spans="1:13" ht="17" thickBot="1" x14ac:dyDescent="0.25">
      <c r="A25" s="58" t="s">
        <v>14</v>
      </c>
      <c r="B25" s="147"/>
      <c r="C25" s="124">
        <f>SUM(C22:C24)</f>
        <v>105</v>
      </c>
      <c r="D25" s="85">
        <f>SUM(D22:D24)</f>
        <v>14400965.959999999</v>
      </c>
      <c r="E25" s="141"/>
      <c r="F25" s="121">
        <f>SUM(F22:F24)</f>
        <v>81</v>
      </c>
      <c r="G25" s="469">
        <f>SUM(G22:G24)</f>
        <v>39330482.329999998</v>
      </c>
      <c r="H25" s="119"/>
      <c r="I25" s="124">
        <f>SUM(I22:I24)</f>
        <v>105</v>
      </c>
      <c r="J25" s="85">
        <f>SUM(J22:J24)</f>
        <v>14400965.959999999</v>
      </c>
      <c r="K25" s="141"/>
      <c r="L25" s="121">
        <f>SUM(L22:L24)</f>
        <v>81</v>
      </c>
      <c r="M25" s="469">
        <f>SUM(M22:M24)</f>
        <v>39330482.329999998</v>
      </c>
    </row>
    <row r="26" spans="1:13" ht="17" thickBot="1" x14ac:dyDescent="0.25">
      <c r="A26" s="51"/>
      <c r="B26" s="51"/>
      <c r="C26" s="51"/>
      <c r="D26" s="51"/>
      <c r="E26" s="51"/>
      <c r="F26" s="51"/>
      <c r="G26" s="51"/>
      <c r="H26" s="51"/>
      <c r="I26" s="51"/>
      <c r="J26" s="51"/>
      <c r="K26" s="51"/>
      <c r="L26" s="51"/>
      <c r="M26" s="51"/>
    </row>
    <row r="27" spans="1:13" ht="17" thickBot="1" x14ac:dyDescent="0.2">
      <c r="A27" s="59" t="s">
        <v>59</v>
      </c>
      <c r="B27" s="798" t="s">
        <v>52</v>
      </c>
      <c r="C27" s="798"/>
      <c r="D27" s="60" t="s">
        <v>58</v>
      </c>
      <c r="E27" s="798" t="s">
        <v>52</v>
      </c>
      <c r="F27" s="798"/>
      <c r="G27" s="60" t="s">
        <v>53</v>
      </c>
      <c r="H27" s="798" t="s">
        <v>51</v>
      </c>
      <c r="I27" s="798"/>
      <c r="J27" s="60" t="s">
        <v>50</v>
      </c>
      <c r="K27" s="798" t="s">
        <v>51</v>
      </c>
      <c r="L27" s="798"/>
      <c r="M27" s="54" t="s">
        <v>50</v>
      </c>
    </row>
    <row r="28" spans="1:13" ht="18" thickBot="1" x14ac:dyDescent="0.25">
      <c r="A28" s="61" t="s">
        <v>60</v>
      </c>
      <c r="B28" s="118"/>
      <c r="C28" s="117">
        <v>1</v>
      </c>
      <c r="D28" s="369">
        <f>SUM(C5:C12)+(C28)</f>
        <v>30</v>
      </c>
      <c r="E28" s="122"/>
      <c r="F28" s="121">
        <v>2</v>
      </c>
      <c r="G28" s="93">
        <f>SUM(F5:F12)+(F28)</f>
        <v>101</v>
      </c>
      <c r="H28" s="118"/>
      <c r="I28" s="117">
        <f>C28</f>
        <v>1</v>
      </c>
      <c r="J28" s="97">
        <f>D28</f>
        <v>30</v>
      </c>
      <c r="K28" s="122"/>
      <c r="L28" s="121">
        <f>F28</f>
        <v>2</v>
      </c>
      <c r="M28" s="123">
        <f>G28</f>
        <v>101</v>
      </c>
    </row>
    <row r="29" spans="1:13" ht="17" thickBot="1" x14ac:dyDescent="0.25">
      <c r="A29" s="51"/>
      <c r="B29" s="51"/>
      <c r="C29" s="51"/>
      <c r="D29" s="51"/>
      <c r="E29" s="51"/>
      <c r="F29" s="51"/>
      <c r="G29" s="51"/>
      <c r="H29" s="51"/>
      <c r="I29" s="51"/>
      <c r="J29" s="51"/>
      <c r="K29" s="51"/>
      <c r="L29" s="51"/>
      <c r="M29" s="51"/>
    </row>
    <row r="30" spans="1:13" ht="18" thickBot="1" x14ac:dyDescent="0.25">
      <c r="A30" s="62" t="s">
        <v>61</v>
      </c>
      <c r="B30" s="797" t="s">
        <v>54</v>
      </c>
      <c r="C30" s="797"/>
      <c r="D30" s="155" t="s">
        <v>55</v>
      </c>
      <c r="E30" s="797" t="s">
        <v>54</v>
      </c>
      <c r="F30" s="797"/>
      <c r="G30" s="155" t="s">
        <v>55</v>
      </c>
      <c r="H30" s="797" t="s">
        <v>56</v>
      </c>
      <c r="I30" s="797"/>
      <c r="J30" s="155" t="s">
        <v>57</v>
      </c>
      <c r="K30" s="797" t="s">
        <v>56</v>
      </c>
      <c r="L30" s="797"/>
      <c r="M30" s="156" t="s">
        <v>57</v>
      </c>
    </row>
    <row r="31" spans="1:13" ht="35" thickBot="1" x14ac:dyDescent="0.25">
      <c r="A31" s="63" t="s">
        <v>62</v>
      </c>
      <c r="B31" s="119"/>
      <c r="C31" s="124">
        <f>SUM(B19+C25)</f>
        <v>124</v>
      </c>
      <c r="D31" s="85">
        <f>SUM(D19+D25)</f>
        <v>16914530.02</v>
      </c>
      <c r="E31" s="141"/>
      <c r="F31" s="121">
        <f>SUM(E19+F25)</f>
        <v>108</v>
      </c>
      <c r="G31" s="86">
        <f>SUM(G19+G25)</f>
        <v>46259724.310000002</v>
      </c>
      <c r="H31" s="209"/>
      <c r="I31" s="124">
        <f>SUM(H19+I25)</f>
        <v>124</v>
      </c>
      <c r="J31" s="85">
        <f>SUM(J19+J25)</f>
        <v>16914530.02</v>
      </c>
      <c r="K31" s="210"/>
      <c r="L31" s="121">
        <f>SUM(K19+L25)</f>
        <v>108</v>
      </c>
      <c r="M31" s="87">
        <f>SUM(M19+M25)</f>
        <v>46259724.310000002</v>
      </c>
    </row>
    <row r="32" spans="1:13" ht="17" thickBot="1" x14ac:dyDescent="0.25">
      <c r="A32" s="51"/>
      <c r="B32" s="51"/>
      <c r="C32" s="51"/>
      <c r="D32" s="51"/>
      <c r="E32" s="51"/>
      <c r="F32" s="51"/>
      <c r="G32" s="51"/>
      <c r="H32" s="51"/>
      <c r="I32" s="51"/>
      <c r="J32" s="51"/>
      <c r="K32" s="51"/>
      <c r="L32" s="51"/>
      <c r="M32" s="51"/>
    </row>
    <row r="33" spans="1:16" ht="17" thickBot="1" x14ac:dyDescent="0.25">
      <c r="A33" s="64" t="s">
        <v>45</v>
      </c>
      <c r="B33" s="799">
        <f>'07 Data Dump'!N134</f>
        <v>22542816.399999999</v>
      </c>
      <c r="C33" s="799"/>
      <c r="D33" s="800"/>
      <c r="E33" s="51"/>
      <c r="F33" s="51"/>
      <c r="G33" s="51"/>
      <c r="H33" s="51"/>
      <c r="I33" s="51"/>
      <c r="J33" s="51"/>
      <c r="K33" s="51"/>
      <c r="L33" s="51"/>
      <c r="M33" s="51"/>
      <c r="P33" s="412"/>
    </row>
    <row r="34" spans="1:16" ht="17" thickBot="1" x14ac:dyDescent="0.25">
      <c r="A34" s="65"/>
      <c r="B34" s="66"/>
      <c r="C34" s="66"/>
      <c r="D34" s="66"/>
      <c r="E34" s="51"/>
      <c r="F34" s="51"/>
      <c r="G34" s="51"/>
      <c r="H34" s="51"/>
      <c r="I34" s="51"/>
      <c r="J34" s="51"/>
      <c r="K34" s="51"/>
      <c r="L34" s="51"/>
      <c r="M34" s="51"/>
      <c r="P34" s="412"/>
    </row>
    <row r="35" spans="1:16" ht="17" thickBot="1" x14ac:dyDescent="0.25">
      <c r="A35" s="51"/>
      <c r="B35" s="801" t="s">
        <v>390</v>
      </c>
      <c r="C35" s="792"/>
      <c r="D35" s="793"/>
      <c r="E35" s="792" t="s">
        <v>64</v>
      </c>
      <c r="F35" s="792"/>
      <c r="G35" s="793"/>
      <c r="H35" s="792" t="s">
        <v>391</v>
      </c>
      <c r="I35" s="792"/>
      <c r="J35" s="793"/>
      <c r="K35" s="792" t="s">
        <v>65</v>
      </c>
      <c r="L35" s="792"/>
      <c r="M35" s="794"/>
      <c r="P35" s="412"/>
    </row>
    <row r="36" spans="1:16" ht="16" x14ac:dyDescent="0.15">
      <c r="A36" s="67" t="s">
        <v>16</v>
      </c>
      <c r="B36" s="802" t="s">
        <v>2</v>
      </c>
      <c r="C36" s="802"/>
      <c r="D36" s="68" t="s">
        <v>1</v>
      </c>
      <c r="E36" s="802" t="s">
        <v>2</v>
      </c>
      <c r="F36" s="802"/>
      <c r="G36" s="68" t="s">
        <v>1</v>
      </c>
      <c r="H36" s="802" t="s">
        <v>2</v>
      </c>
      <c r="I36" s="802"/>
      <c r="J36" s="68" t="s">
        <v>1</v>
      </c>
      <c r="K36" s="802" t="s">
        <v>2</v>
      </c>
      <c r="L36" s="802"/>
      <c r="M36" s="69" t="s">
        <v>1</v>
      </c>
    </row>
    <row r="37" spans="1:16" ht="16" x14ac:dyDescent="0.2">
      <c r="A37" s="46" t="s">
        <v>19</v>
      </c>
      <c r="B37" s="195"/>
      <c r="C37" s="98">
        <f>C31</f>
        <v>124</v>
      </c>
      <c r="D37" s="79">
        <f>SUM('07 Five Reports'!C27+'07 Five Reports'!G30)-'July Report'!D41</f>
        <v>166375.20000000001</v>
      </c>
      <c r="E37" s="202"/>
      <c r="F37" s="100">
        <v>108</v>
      </c>
      <c r="G37" s="13">
        <v>244484.78999999998</v>
      </c>
      <c r="H37" s="195"/>
      <c r="I37" s="98">
        <f t="shared" ref="I37:J41" si="10">C37</f>
        <v>124</v>
      </c>
      <c r="J37" s="79">
        <f t="shared" si="10"/>
        <v>166375.20000000001</v>
      </c>
      <c r="K37" s="207"/>
      <c r="L37" s="179">
        <f t="shared" ref="L37:M41" si="11">F37</f>
        <v>108</v>
      </c>
      <c r="M37" s="466">
        <f t="shared" si="11"/>
        <v>244484.78999999998</v>
      </c>
    </row>
    <row r="38" spans="1:16" ht="16" x14ac:dyDescent="0.2">
      <c r="A38" s="46" t="s">
        <v>20</v>
      </c>
      <c r="B38" s="195"/>
      <c r="C38" s="171">
        <f>'07 Five Reports'!J5</f>
        <v>109</v>
      </c>
      <c r="D38" s="79">
        <f>SUM('07 Five Reports'!C28+'07 Five Reports'!G31)</f>
        <v>23373.16</v>
      </c>
      <c r="E38" s="202"/>
      <c r="F38" s="100">
        <v>132</v>
      </c>
      <c r="G38" s="14">
        <v>31437.21</v>
      </c>
      <c r="H38" s="195"/>
      <c r="I38" s="98">
        <f t="shared" si="10"/>
        <v>109</v>
      </c>
      <c r="J38" s="79">
        <f t="shared" si="10"/>
        <v>23373.16</v>
      </c>
      <c r="K38" s="207"/>
      <c r="L38" s="179">
        <f t="shared" si="11"/>
        <v>132</v>
      </c>
      <c r="M38" s="466">
        <f t="shared" si="11"/>
        <v>31437.21</v>
      </c>
    </row>
    <row r="39" spans="1:16" ht="16" x14ac:dyDescent="0.2">
      <c r="A39" s="46" t="s">
        <v>21</v>
      </c>
      <c r="B39" s="195"/>
      <c r="C39" s="171">
        <f>'07 Five Reports'!J7</f>
        <v>64</v>
      </c>
      <c r="D39" s="79">
        <f>SUM('07 Five Reports'!C29+'07 Five Reports'!G32)</f>
        <v>11813</v>
      </c>
      <c r="E39" s="202"/>
      <c r="F39" s="100">
        <v>76</v>
      </c>
      <c r="G39" s="13">
        <v>17648</v>
      </c>
      <c r="H39" s="195"/>
      <c r="I39" s="98">
        <f t="shared" si="10"/>
        <v>64</v>
      </c>
      <c r="J39" s="79">
        <f t="shared" si="10"/>
        <v>11813</v>
      </c>
      <c r="K39" s="207"/>
      <c r="L39" s="179">
        <f t="shared" si="11"/>
        <v>76</v>
      </c>
      <c r="M39" s="466">
        <f t="shared" si="11"/>
        <v>17648</v>
      </c>
    </row>
    <row r="40" spans="1:16" ht="16" x14ac:dyDescent="0.2">
      <c r="A40" s="46" t="s">
        <v>22</v>
      </c>
      <c r="B40" s="195"/>
      <c r="C40" s="171">
        <f>'07 Five Reports'!J6</f>
        <v>89</v>
      </c>
      <c r="D40" s="79">
        <f>SUM('07 Five Reports'!C30+'07 Five Reports'!G33)</f>
        <v>8296</v>
      </c>
      <c r="E40" s="202"/>
      <c r="F40" s="100">
        <v>93</v>
      </c>
      <c r="G40" s="14">
        <v>9480</v>
      </c>
      <c r="H40" s="195"/>
      <c r="I40" s="98">
        <f t="shared" si="10"/>
        <v>89</v>
      </c>
      <c r="J40" s="79">
        <f t="shared" si="10"/>
        <v>8296</v>
      </c>
      <c r="K40" s="207"/>
      <c r="L40" s="179">
        <f t="shared" si="11"/>
        <v>93</v>
      </c>
      <c r="M40" s="466">
        <f t="shared" si="11"/>
        <v>9480</v>
      </c>
    </row>
    <row r="41" spans="1:16" ht="17" thickBot="1" x14ac:dyDescent="0.25">
      <c r="A41" s="49" t="s">
        <v>49</v>
      </c>
      <c r="B41" s="198"/>
      <c r="C41" s="199">
        <f>'07 Five Reports'!J4</f>
        <v>8</v>
      </c>
      <c r="D41" s="80">
        <f>SUM('07 Five Reports'!G72)</f>
        <v>114</v>
      </c>
      <c r="E41" s="197"/>
      <c r="F41" s="109">
        <v>12</v>
      </c>
      <c r="G41" s="13">
        <v>228</v>
      </c>
      <c r="H41" s="196"/>
      <c r="I41" s="102">
        <f t="shared" si="10"/>
        <v>8</v>
      </c>
      <c r="J41" s="79">
        <f t="shared" si="10"/>
        <v>114</v>
      </c>
      <c r="K41" s="208"/>
      <c r="L41" s="179">
        <f t="shared" si="11"/>
        <v>12</v>
      </c>
      <c r="M41" s="466">
        <f t="shared" si="11"/>
        <v>228</v>
      </c>
    </row>
    <row r="42" spans="1:16" ht="17" thickBot="1" x14ac:dyDescent="0.25">
      <c r="A42" s="70" t="s">
        <v>18</v>
      </c>
      <c r="B42" s="200"/>
      <c r="C42" s="168">
        <f>SUM(C37:C41)</f>
        <v>394</v>
      </c>
      <c r="D42" s="88">
        <f>SUM(D37:D41)</f>
        <v>209971.36000000002</v>
      </c>
      <c r="E42" s="203"/>
      <c r="F42" s="160">
        <f>SUM(F37:F41)</f>
        <v>421</v>
      </c>
      <c r="G42" s="89">
        <f>SUM(G37:G41)</f>
        <v>303278</v>
      </c>
      <c r="H42" s="200"/>
      <c r="I42" s="168">
        <f>SUM(I37:I41)</f>
        <v>394</v>
      </c>
      <c r="J42" s="88">
        <f>SUM(J37:J41)</f>
        <v>209971.36000000002</v>
      </c>
      <c r="K42" s="203"/>
      <c r="L42" s="160">
        <f>SUM(L37:L41)</f>
        <v>421</v>
      </c>
      <c r="M42" s="90">
        <f>SUM(M37:M41)</f>
        <v>303278</v>
      </c>
    </row>
    <row r="43" spans="1:16" ht="17" thickBot="1" x14ac:dyDescent="0.25">
      <c r="A43" s="51"/>
      <c r="B43" s="51"/>
      <c r="C43" s="51"/>
      <c r="D43" s="51"/>
      <c r="E43" s="51"/>
      <c r="F43" s="51"/>
      <c r="G43" s="51"/>
      <c r="H43" s="51"/>
      <c r="I43" s="51"/>
      <c r="J43" s="51"/>
      <c r="K43" s="51"/>
      <c r="L43" s="51"/>
      <c r="M43" s="51"/>
      <c r="N43" s="413"/>
    </row>
    <row r="44" spans="1:16" ht="17" thickBot="1" x14ac:dyDescent="0.2">
      <c r="A44" s="71" t="s">
        <v>23</v>
      </c>
      <c r="B44" s="802" t="s">
        <v>2</v>
      </c>
      <c r="C44" s="802"/>
      <c r="D44" s="68" t="s">
        <v>1</v>
      </c>
      <c r="E44" s="803" t="s">
        <v>2</v>
      </c>
      <c r="F44" s="803"/>
      <c r="G44" s="68" t="s">
        <v>1</v>
      </c>
      <c r="H44" s="802" t="s">
        <v>2</v>
      </c>
      <c r="I44" s="802"/>
      <c r="J44" s="68" t="s">
        <v>1</v>
      </c>
      <c r="K44" s="803" t="s">
        <v>2</v>
      </c>
      <c r="L44" s="803"/>
      <c r="M44" s="69" t="s">
        <v>1</v>
      </c>
      <c r="N44" s="414"/>
    </row>
    <row r="45" spans="1:16" ht="16" x14ac:dyDescent="0.2">
      <c r="A45" s="46" t="s">
        <v>36</v>
      </c>
      <c r="B45" s="145"/>
      <c r="C45" s="171">
        <f>'07 Five Reports'!J19</f>
        <v>34</v>
      </c>
      <c r="D45" s="79">
        <f>SUM('07 Five Reports'!C83+'07 Five Reports'!G104+'07 Five Reports'!G105)</f>
        <v>10695</v>
      </c>
      <c r="E45" s="205"/>
      <c r="F45" s="108">
        <v>35</v>
      </c>
      <c r="G45" s="15">
        <v>12813</v>
      </c>
      <c r="H45" s="145"/>
      <c r="I45" s="171">
        <f>C45</f>
        <v>34</v>
      </c>
      <c r="J45" s="79">
        <f>D45</f>
        <v>10695</v>
      </c>
      <c r="K45" s="205"/>
      <c r="L45" s="108">
        <f>F45</f>
        <v>35</v>
      </c>
      <c r="M45" s="467">
        <f>G45</f>
        <v>12813</v>
      </c>
    </row>
    <row r="46" spans="1:16" ht="16" x14ac:dyDescent="0.2">
      <c r="A46" s="46" t="s">
        <v>35</v>
      </c>
      <c r="B46" s="145"/>
      <c r="C46" s="171">
        <f>SUM('07 Five Reports'!J17+'07 Five Reports'!J22)</f>
        <v>25</v>
      </c>
      <c r="D46" s="79">
        <f>SUM('07 Five Reports'!C124+'07 Five Reports'!C126+'07 Five Reports'!G90+'07 Five Reports'!G91)</f>
        <v>19767.93</v>
      </c>
      <c r="E46" s="202"/>
      <c r="F46" s="104">
        <v>35</v>
      </c>
      <c r="G46" s="16">
        <v>13637.5</v>
      </c>
      <c r="H46" s="145"/>
      <c r="I46" s="171">
        <f t="shared" ref="I46:I57" si="12">C46</f>
        <v>25</v>
      </c>
      <c r="J46" s="79">
        <f t="shared" ref="J46:J57" si="13">D46</f>
        <v>19767.93</v>
      </c>
      <c r="K46" s="202"/>
      <c r="L46" s="106">
        <f t="shared" ref="L46:L57" si="14">F46</f>
        <v>35</v>
      </c>
      <c r="M46" s="468">
        <f t="shared" ref="M46:M57" si="15">G46</f>
        <v>13637.5</v>
      </c>
    </row>
    <row r="47" spans="1:16" ht="16" x14ac:dyDescent="0.2">
      <c r="A47" s="46" t="s">
        <v>25</v>
      </c>
      <c r="B47" s="145"/>
      <c r="C47" s="171">
        <f>'07 Five Reports'!J18</f>
        <v>22</v>
      </c>
      <c r="D47" s="79">
        <f>SUM('07 Five Reports'!C80+'07 Five Reports'!G95+'07 Five Reports'!G98)</f>
        <v>34375</v>
      </c>
      <c r="E47" s="202"/>
      <c r="F47" s="104">
        <v>29</v>
      </c>
      <c r="G47" s="16">
        <v>17143</v>
      </c>
      <c r="H47" s="145"/>
      <c r="I47" s="171">
        <f t="shared" si="12"/>
        <v>22</v>
      </c>
      <c r="J47" s="79">
        <f t="shared" si="13"/>
        <v>34375</v>
      </c>
      <c r="K47" s="202"/>
      <c r="L47" s="106">
        <f t="shared" si="14"/>
        <v>29</v>
      </c>
      <c r="M47" s="468">
        <f t="shared" si="15"/>
        <v>17143</v>
      </c>
    </row>
    <row r="48" spans="1:16" ht="16" x14ac:dyDescent="0.2">
      <c r="A48" s="46" t="s">
        <v>26</v>
      </c>
      <c r="B48" s="145"/>
      <c r="C48" s="98">
        <v>0</v>
      </c>
      <c r="D48" s="47">
        <v>0</v>
      </c>
      <c r="E48" s="202"/>
      <c r="F48" s="104">
        <v>0</v>
      </c>
      <c r="G48" s="16">
        <v>0</v>
      </c>
      <c r="H48" s="145"/>
      <c r="I48" s="171">
        <f t="shared" si="12"/>
        <v>0</v>
      </c>
      <c r="J48" s="79">
        <f t="shared" si="13"/>
        <v>0</v>
      </c>
      <c r="K48" s="202"/>
      <c r="L48" s="106">
        <f t="shared" si="14"/>
        <v>0</v>
      </c>
      <c r="M48" s="468">
        <f t="shared" si="15"/>
        <v>0</v>
      </c>
    </row>
    <row r="49" spans="1:13" ht="16" x14ac:dyDescent="0.2">
      <c r="A49" s="46" t="s">
        <v>27</v>
      </c>
      <c r="B49" s="145"/>
      <c r="C49" s="171">
        <f>'07 Five Reports'!J15</f>
        <v>14</v>
      </c>
      <c r="D49" s="79">
        <f>SUM('07 Five Reports'!C73+'07 Five Reports'!C74+'07 Five Reports'!G87)</f>
        <v>12449.86</v>
      </c>
      <c r="E49" s="202"/>
      <c r="F49" s="104">
        <v>11</v>
      </c>
      <c r="G49" s="16">
        <v>16971.400000000001</v>
      </c>
      <c r="H49" s="145"/>
      <c r="I49" s="171">
        <f t="shared" si="12"/>
        <v>14</v>
      </c>
      <c r="J49" s="79">
        <f t="shared" si="13"/>
        <v>12449.86</v>
      </c>
      <c r="K49" s="202"/>
      <c r="L49" s="106">
        <f t="shared" si="14"/>
        <v>11</v>
      </c>
      <c r="M49" s="468">
        <f t="shared" si="15"/>
        <v>16971.400000000001</v>
      </c>
    </row>
    <row r="50" spans="1:13" ht="16" x14ac:dyDescent="0.2">
      <c r="A50" s="46" t="s">
        <v>28</v>
      </c>
      <c r="B50" s="145"/>
      <c r="C50" s="171">
        <f>'07 Five Reports'!J16</f>
        <v>1</v>
      </c>
      <c r="D50" s="79">
        <f>SUM('07 Five Reports'!C77)</f>
        <v>73</v>
      </c>
      <c r="E50" s="202"/>
      <c r="F50" s="104">
        <v>1</v>
      </c>
      <c r="G50" s="16">
        <v>154</v>
      </c>
      <c r="H50" s="145"/>
      <c r="I50" s="171">
        <f t="shared" si="12"/>
        <v>1</v>
      </c>
      <c r="J50" s="79">
        <f t="shared" si="13"/>
        <v>73</v>
      </c>
      <c r="K50" s="202"/>
      <c r="L50" s="106">
        <f t="shared" si="14"/>
        <v>1</v>
      </c>
      <c r="M50" s="468">
        <f t="shared" si="15"/>
        <v>154</v>
      </c>
    </row>
    <row r="51" spans="1:13" ht="16" x14ac:dyDescent="0.2">
      <c r="A51" s="46" t="s">
        <v>3</v>
      </c>
      <c r="B51" s="145"/>
      <c r="C51" s="171">
        <f>'07 Five Reports'!J13</f>
        <v>4</v>
      </c>
      <c r="D51" s="79">
        <f>SUM('07 Five Reports'!G7)</f>
        <v>460</v>
      </c>
      <c r="E51" s="202"/>
      <c r="F51" s="104">
        <v>3</v>
      </c>
      <c r="G51" s="16">
        <v>1448</v>
      </c>
      <c r="H51" s="145"/>
      <c r="I51" s="171">
        <f t="shared" si="12"/>
        <v>4</v>
      </c>
      <c r="J51" s="79">
        <f t="shared" si="13"/>
        <v>460</v>
      </c>
      <c r="K51" s="202"/>
      <c r="L51" s="106">
        <f t="shared" si="14"/>
        <v>3</v>
      </c>
      <c r="M51" s="468">
        <f t="shared" si="15"/>
        <v>1448</v>
      </c>
    </row>
    <row r="52" spans="1:13" ht="16" x14ac:dyDescent="0.2">
      <c r="A52" s="46" t="s">
        <v>29</v>
      </c>
      <c r="B52" s="145"/>
      <c r="C52" s="171">
        <f>'07 Five Reports'!J14</f>
        <v>20</v>
      </c>
      <c r="D52" s="79">
        <f>SUM('07 Five Reports'!G6)</f>
        <v>1127</v>
      </c>
      <c r="E52" s="202"/>
      <c r="F52" s="104">
        <v>21</v>
      </c>
      <c r="G52" s="16">
        <v>4406</v>
      </c>
      <c r="H52" s="145"/>
      <c r="I52" s="171">
        <f t="shared" si="12"/>
        <v>20</v>
      </c>
      <c r="J52" s="79">
        <f t="shared" si="13"/>
        <v>1127</v>
      </c>
      <c r="K52" s="202"/>
      <c r="L52" s="106">
        <f t="shared" si="14"/>
        <v>21</v>
      </c>
      <c r="M52" s="468">
        <f t="shared" si="15"/>
        <v>4406</v>
      </c>
    </row>
    <row r="53" spans="1:13" ht="16" x14ac:dyDescent="0.2">
      <c r="A53" s="46" t="s">
        <v>30</v>
      </c>
      <c r="B53" s="145"/>
      <c r="C53" s="98">
        <v>0</v>
      </c>
      <c r="D53" s="47">
        <v>0</v>
      </c>
      <c r="E53" s="202"/>
      <c r="F53" s="104">
        <v>0</v>
      </c>
      <c r="G53" s="16">
        <v>0</v>
      </c>
      <c r="H53" s="145"/>
      <c r="I53" s="171">
        <f t="shared" si="12"/>
        <v>0</v>
      </c>
      <c r="J53" s="79">
        <f t="shared" si="13"/>
        <v>0</v>
      </c>
      <c r="K53" s="202"/>
      <c r="L53" s="106">
        <f t="shared" si="14"/>
        <v>0</v>
      </c>
      <c r="M53" s="468">
        <f t="shared" si="15"/>
        <v>0</v>
      </c>
    </row>
    <row r="54" spans="1:13" ht="16" x14ac:dyDescent="0.2">
      <c r="A54" s="46" t="s">
        <v>4</v>
      </c>
      <c r="B54" s="145"/>
      <c r="C54" s="171">
        <f>'07 Five Reports'!J21</f>
        <v>18</v>
      </c>
      <c r="D54" s="79">
        <f>SUM('07 Five Reports'!C121+'07 Five Reports'!G141)</f>
        <v>5057</v>
      </c>
      <c r="E54" s="202"/>
      <c r="F54" s="104">
        <v>10</v>
      </c>
      <c r="G54" s="16">
        <v>2606</v>
      </c>
      <c r="H54" s="145"/>
      <c r="I54" s="171">
        <f t="shared" si="12"/>
        <v>18</v>
      </c>
      <c r="J54" s="79">
        <f t="shared" si="13"/>
        <v>5057</v>
      </c>
      <c r="K54" s="202"/>
      <c r="L54" s="106">
        <f t="shared" si="14"/>
        <v>10</v>
      </c>
      <c r="M54" s="468">
        <f t="shared" si="15"/>
        <v>2606</v>
      </c>
    </row>
    <row r="55" spans="1:13" ht="16" x14ac:dyDescent="0.2">
      <c r="A55" s="46" t="s">
        <v>31</v>
      </c>
      <c r="B55" s="145"/>
      <c r="C55" s="171">
        <f>'07 Five Reports'!J20</f>
        <v>7</v>
      </c>
      <c r="D55" s="79">
        <f>SUM('07 Five Reports'!C86)</f>
        <v>954</v>
      </c>
      <c r="E55" s="202"/>
      <c r="F55" s="104">
        <v>11</v>
      </c>
      <c r="G55" s="16">
        <v>671</v>
      </c>
      <c r="H55" s="145"/>
      <c r="I55" s="171">
        <f t="shared" si="12"/>
        <v>7</v>
      </c>
      <c r="J55" s="79">
        <f t="shared" si="13"/>
        <v>954</v>
      </c>
      <c r="K55" s="202"/>
      <c r="L55" s="106">
        <f t="shared" si="14"/>
        <v>11</v>
      </c>
      <c r="M55" s="468">
        <f t="shared" si="15"/>
        <v>671</v>
      </c>
    </row>
    <row r="56" spans="1:13" ht="16" x14ac:dyDescent="0.2">
      <c r="A56" s="46" t="s">
        <v>32</v>
      </c>
      <c r="B56" s="145"/>
      <c r="C56" s="171">
        <f>'07 Five Reports'!J28</f>
        <v>9</v>
      </c>
      <c r="D56" s="79">
        <f>SUM('07 Five Reports'!G14)</f>
        <v>3650</v>
      </c>
      <c r="E56" s="202"/>
      <c r="F56" s="104">
        <v>12</v>
      </c>
      <c r="G56" s="16">
        <v>1084</v>
      </c>
      <c r="H56" s="145"/>
      <c r="I56" s="171">
        <f t="shared" si="12"/>
        <v>9</v>
      </c>
      <c r="J56" s="79">
        <f t="shared" si="13"/>
        <v>3650</v>
      </c>
      <c r="K56" s="202"/>
      <c r="L56" s="106">
        <f t="shared" si="14"/>
        <v>12</v>
      </c>
      <c r="M56" s="468">
        <f t="shared" si="15"/>
        <v>1084</v>
      </c>
    </row>
    <row r="57" spans="1:13" ht="16" x14ac:dyDescent="0.2">
      <c r="A57" s="547" t="s">
        <v>33</v>
      </c>
      <c r="B57" s="194"/>
      <c r="C57" s="199">
        <f>'07 Five Reports'!J29</f>
        <v>3</v>
      </c>
      <c r="D57" s="548">
        <f>SUM('07 Five Reports'!C112+'07 Five Reports'!G135)</f>
        <v>240</v>
      </c>
      <c r="E57" s="549"/>
      <c r="F57" s="550">
        <v>1</v>
      </c>
      <c r="G57" s="17">
        <v>8391</v>
      </c>
      <c r="H57" s="194"/>
      <c r="I57" s="199">
        <f t="shared" si="12"/>
        <v>3</v>
      </c>
      <c r="J57" s="548">
        <f t="shared" si="13"/>
        <v>240</v>
      </c>
      <c r="K57" s="549"/>
      <c r="L57" s="551">
        <f t="shared" si="14"/>
        <v>1</v>
      </c>
      <c r="M57" s="552">
        <f t="shared" si="15"/>
        <v>8391</v>
      </c>
    </row>
    <row r="58" spans="1:13" ht="17" thickBot="1" x14ac:dyDescent="0.25">
      <c r="A58" s="72" t="s">
        <v>1113</v>
      </c>
      <c r="B58" s="146"/>
      <c r="C58" s="192">
        <f>'07 Five Reports'!J27</f>
        <v>3</v>
      </c>
      <c r="D58" s="80">
        <f>'07 Five Reports'!G13</f>
        <v>785</v>
      </c>
      <c r="E58" s="553"/>
      <c r="F58" s="554"/>
      <c r="G58" s="555"/>
      <c r="H58" s="146"/>
      <c r="I58" s="199">
        <f>C58</f>
        <v>3</v>
      </c>
      <c r="J58" s="548">
        <f>D58</f>
        <v>785</v>
      </c>
      <c r="K58" s="553"/>
      <c r="L58" s="556"/>
      <c r="M58" s="557"/>
    </row>
    <row r="59" spans="1:13" ht="17" thickBot="1" x14ac:dyDescent="0.25">
      <c r="A59" s="73" t="s">
        <v>34</v>
      </c>
      <c r="B59" s="201"/>
      <c r="C59" s="173">
        <f>SUM(C45:C58)</f>
        <v>160</v>
      </c>
      <c r="D59" s="558">
        <f>SUM(D45:D58)</f>
        <v>89633.790000000008</v>
      </c>
      <c r="E59" s="203"/>
      <c r="F59" s="160">
        <f>SUM(F45:F58)</f>
        <v>169</v>
      </c>
      <c r="G59" s="559">
        <f>SUM(G45:G58)</f>
        <v>79324.899999999994</v>
      </c>
      <c r="H59" s="201"/>
      <c r="I59" s="173">
        <f>SUM(I45:I58)</f>
        <v>160</v>
      </c>
      <c r="J59" s="558">
        <f>SUM(J45:J58)</f>
        <v>89633.790000000008</v>
      </c>
      <c r="K59" s="206"/>
      <c r="L59" s="160">
        <f>SUM(L45:L58)</f>
        <v>169</v>
      </c>
      <c r="M59" s="559">
        <f>SUM(M45:M58)</f>
        <v>79324.899999999994</v>
      </c>
    </row>
    <row r="60" spans="1:13" ht="17" thickBot="1" x14ac:dyDescent="0.25">
      <c r="A60" s="51"/>
      <c r="B60" s="51"/>
      <c r="C60" s="51"/>
      <c r="D60" s="51"/>
      <c r="E60" s="51"/>
      <c r="F60" s="51"/>
      <c r="G60" s="51"/>
      <c r="H60" s="51"/>
      <c r="I60" s="51"/>
      <c r="J60" s="51"/>
      <c r="K60" s="51"/>
      <c r="L60" s="51"/>
      <c r="M60" s="51"/>
    </row>
    <row r="61" spans="1:13" ht="17" thickBot="1" x14ac:dyDescent="0.25">
      <c r="A61" s="74" t="s">
        <v>24</v>
      </c>
      <c r="B61" s="200"/>
      <c r="C61" s="173">
        <f>SUM(C42+C59)</f>
        <v>554</v>
      </c>
      <c r="D61" s="88">
        <f>SUM(D42+D59)</f>
        <v>299605.15000000002</v>
      </c>
      <c r="E61" s="367"/>
      <c r="F61" s="368">
        <f>SUM(F42+F59)</f>
        <v>590</v>
      </c>
      <c r="G61" s="91">
        <f>SUM(G42+G59)</f>
        <v>382602.9</v>
      </c>
      <c r="H61" s="200"/>
      <c r="I61" s="173">
        <f>SUM(I42+I59)</f>
        <v>554</v>
      </c>
      <c r="J61" s="88">
        <f>SUM(J42+J59)</f>
        <v>299605.15000000002</v>
      </c>
      <c r="K61" s="367"/>
      <c r="L61" s="368">
        <f>SUM(L42+L59)</f>
        <v>590</v>
      </c>
      <c r="M61" s="92">
        <f>SUM(M42+M59)</f>
        <v>382602.9</v>
      </c>
    </row>
    <row r="62" spans="1:13" ht="16" x14ac:dyDescent="0.2">
      <c r="A62" s="51"/>
      <c r="B62" s="51"/>
      <c r="C62" s="51"/>
      <c r="D62" s="51"/>
      <c r="E62" s="51"/>
      <c r="F62" s="51"/>
      <c r="G62" s="51"/>
      <c r="H62" s="51"/>
      <c r="I62" s="51"/>
      <c r="J62" s="51"/>
      <c r="K62" s="51"/>
      <c r="L62" s="51"/>
      <c r="M62" s="51"/>
    </row>
    <row r="63" spans="1:13" ht="16" x14ac:dyDescent="0.2">
      <c r="A63" s="75" t="s">
        <v>46</v>
      </c>
      <c r="B63" s="75"/>
      <c r="C63" s="75"/>
      <c r="D63" s="75"/>
      <c r="E63" s="75"/>
      <c r="F63" s="75"/>
      <c r="G63" s="75"/>
      <c r="H63" s="75"/>
      <c r="I63" s="75"/>
      <c r="J63" s="75"/>
      <c r="K63" s="51"/>
      <c r="L63" s="51"/>
      <c r="M63" s="51"/>
    </row>
    <row r="64" spans="1:13" ht="16" x14ac:dyDescent="0.2">
      <c r="A64" s="75"/>
      <c r="B64" s="75"/>
      <c r="C64" s="75"/>
      <c r="D64" s="75"/>
      <c r="E64" s="75"/>
      <c r="F64" s="75"/>
      <c r="G64" s="75"/>
      <c r="H64" s="75"/>
      <c r="I64" s="75"/>
      <c r="J64" s="75"/>
      <c r="K64" s="51"/>
      <c r="L64" s="51"/>
      <c r="M64" s="51"/>
    </row>
    <row r="65" spans="1:13" ht="16" x14ac:dyDescent="0.2">
      <c r="A65" s="75" t="s">
        <v>63</v>
      </c>
      <c r="B65" s="75"/>
      <c r="C65" s="75"/>
      <c r="D65" s="75"/>
      <c r="E65" s="75"/>
      <c r="F65" s="75"/>
      <c r="G65" s="75"/>
      <c r="H65" s="75"/>
      <c r="I65" s="75"/>
      <c r="J65" s="75"/>
      <c r="K65" s="51"/>
      <c r="L65" s="51"/>
      <c r="M65" s="51"/>
    </row>
  </sheetData>
  <mergeCells count="30">
    <mergeCell ref="B36:C36"/>
    <mergeCell ref="E36:F36"/>
    <mergeCell ref="H36:I36"/>
    <mergeCell ref="K36:L36"/>
    <mergeCell ref="B44:C44"/>
    <mergeCell ref="E44:F44"/>
    <mergeCell ref="H44:I44"/>
    <mergeCell ref="K44:L44"/>
    <mergeCell ref="B33:D33"/>
    <mergeCell ref="B35:D35"/>
    <mergeCell ref="E35:G35"/>
    <mergeCell ref="H35:J35"/>
    <mergeCell ref="K35:M35"/>
    <mergeCell ref="B21:C21"/>
    <mergeCell ref="E21:F21"/>
    <mergeCell ref="H21:I21"/>
    <mergeCell ref="K21:L21"/>
    <mergeCell ref="B30:C30"/>
    <mergeCell ref="E30:F30"/>
    <mergeCell ref="H30:I30"/>
    <mergeCell ref="K30:L30"/>
    <mergeCell ref="B27:C27"/>
    <mergeCell ref="E27:F27"/>
    <mergeCell ref="H27:I27"/>
    <mergeCell ref="K27:L27"/>
    <mergeCell ref="A1:M1"/>
    <mergeCell ref="B3:D3"/>
    <mergeCell ref="E3:G3"/>
    <mergeCell ref="H3:J3"/>
    <mergeCell ref="K3:M3"/>
  </mergeCells>
  <pageMargins left="0.7" right="0.7" top="0.75" bottom="0.75" header="0.3" footer="0.3"/>
  <pageSetup scale="48" orientation="portrait" verticalDpi="300" r:id="rId1"/>
  <ignoredErrors>
    <ignoredError sqref="I22:I24 J22:J24 H5:J18 L22:M24 B5:D15 C22:D23" unlockedFormula="1"/>
    <ignoredError sqref="G28" formulaRange="1"/>
  </ignoredError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E7110E-EC84-41EC-ACEA-B7E2BD8DB3D2}">
  <dimension ref="A1:T134"/>
  <sheetViews>
    <sheetView topLeftCell="H1" workbookViewId="0">
      <selection activeCell="H1" sqref="H1"/>
    </sheetView>
  </sheetViews>
  <sheetFormatPr baseColWidth="10" defaultColWidth="8.83203125" defaultRowHeight="13" outlineLevelRow="2" x14ac:dyDescent="0.15"/>
  <cols>
    <col min="1" max="1" width="32.5" customWidth="1"/>
    <col min="2" max="2" width="23.1640625" customWidth="1"/>
    <col min="3" max="4" width="36.5" customWidth="1"/>
    <col min="6" max="6" width="58.5" style="410" customWidth="1"/>
    <col min="7" max="7" width="50.5" customWidth="1"/>
    <col min="8" max="11" width="22.5" customWidth="1"/>
    <col min="12" max="12" width="33.5" customWidth="1"/>
    <col min="13" max="13" width="11" customWidth="1"/>
    <col min="14" max="15" width="17.5" customWidth="1"/>
    <col min="17" max="17" width="11.6640625" customWidth="1"/>
    <col min="20" max="20" width="17.5" customWidth="1"/>
  </cols>
  <sheetData>
    <row r="1" spans="1:15" ht="56" x14ac:dyDescent="0.15">
      <c r="A1" s="425" t="s">
        <v>66</v>
      </c>
      <c r="B1" s="425" t="s">
        <v>67</v>
      </c>
      <c r="C1" s="425" t="s">
        <v>68</v>
      </c>
      <c r="D1" s="425" t="s">
        <v>69</v>
      </c>
      <c r="E1" s="428" t="s">
        <v>70</v>
      </c>
      <c r="F1" s="428" t="s">
        <v>71</v>
      </c>
      <c r="G1" s="425" t="s">
        <v>72</v>
      </c>
      <c r="H1" s="425" t="s">
        <v>73</v>
      </c>
      <c r="I1" s="428" t="s">
        <v>74</v>
      </c>
      <c r="J1" s="428" t="s">
        <v>75</v>
      </c>
      <c r="K1" s="426" t="s">
        <v>76</v>
      </c>
      <c r="L1" s="425" t="s">
        <v>77</v>
      </c>
      <c r="M1" s="428" t="s">
        <v>78</v>
      </c>
      <c r="N1" s="476" t="s">
        <v>79</v>
      </c>
      <c r="O1" s="477" t="s">
        <v>80</v>
      </c>
    </row>
    <row r="2" spans="1:15" ht="28" outlineLevel="2" x14ac:dyDescent="0.15">
      <c r="A2" t="s">
        <v>81</v>
      </c>
      <c r="B2" t="s">
        <v>393</v>
      </c>
      <c r="C2" t="s">
        <v>82</v>
      </c>
      <c r="F2" s="410" t="s">
        <v>394</v>
      </c>
      <c r="G2" t="s">
        <v>86</v>
      </c>
      <c r="H2" s="475">
        <v>6023</v>
      </c>
      <c r="I2" s="475">
        <v>0</v>
      </c>
      <c r="J2" s="475"/>
      <c r="K2" s="475"/>
      <c r="L2" t="s">
        <v>395</v>
      </c>
      <c r="N2" s="415">
        <f>SUM(H2:I2)</f>
        <v>6023</v>
      </c>
      <c r="O2" s="456">
        <f>IF((J2+K2)&gt;0,(J2+K2)-N2,0)</f>
        <v>0</v>
      </c>
    </row>
    <row r="3" spans="1:15" ht="70" outlineLevel="2" x14ac:dyDescent="0.15">
      <c r="A3" t="s">
        <v>81</v>
      </c>
      <c r="B3" t="s">
        <v>396</v>
      </c>
      <c r="C3" t="s">
        <v>82</v>
      </c>
      <c r="F3" s="410" t="s">
        <v>397</v>
      </c>
      <c r="G3" t="s">
        <v>85</v>
      </c>
      <c r="H3" s="475">
        <v>2270000</v>
      </c>
      <c r="I3" s="475">
        <v>0</v>
      </c>
      <c r="J3" s="475"/>
      <c r="K3" s="475"/>
      <c r="L3" t="s">
        <v>398</v>
      </c>
      <c r="M3" t="s">
        <v>375</v>
      </c>
      <c r="N3" s="415">
        <f t="shared" ref="N3:N67" si="0">SUM(H3:I3)</f>
        <v>2270000</v>
      </c>
      <c r="O3" s="456">
        <f t="shared" ref="O3:O67" si="1">IF((J3+K3)&gt;0,(J3+K3)-N3,0)</f>
        <v>0</v>
      </c>
    </row>
    <row r="4" spans="1:15" ht="42" outlineLevel="2" x14ac:dyDescent="0.15">
      <c r="A4" t="s">
        <v>81</v>
      </c>
      <c r="B4" t="s">
        <v>399</v>
      </c>
      <c r="C4" t="s">
        <v>82</v>
      </c>
      <c r="F4" s="410" t="s">
        <v>400</v>
      </c>
      <c r="G4" t="s">
        <v>83</v>
      </c>
      <c r="H4" s="475">
        <v>20000</v>
      </c>
      <c r="I4" s="475">
        <v>0</v>
      </c>
      <c r="J4" s="475"/>
      <c r="K4" s="475"/>
      <c r="L4" t="s">
        <v>401</v>
      </c>
      <c r="N4" s="415">
        <f t="shared" si="0"/>
        <v>20000</v>
      </c>
      <c r="O4" s="456">
        <f t="shared" si="1"/>
        <v>0</v>
      </c>
    </row>
    <row r="5" spans="1:15" ht="42" outlineLevel="2" x14ac:dyDescent="0.15">
      <c r="A5" t="s">
        <v>81</v>
      </c>
      <c r="B5" t="s">
        <v>402</v>
      </c>
      <c r="C5" t="s">
        <v>82</v>
      </c>
      <c r="F5" s="410" t="s">
        <v>403</v>
      </c>
      <c r="G5" t="s">
        <v>83</v>
      </c>
      <c r="H5" s="475">
        <v>750</v>
      </c>
      <c r="I5" s="475">
        <v>0</v>
      </c>
      <c r="J5" s="475"/>
      <c r="K5" s="475"/>
      <c r="L5" t="s">
        <v>147</v>
      </c>
      <c r="M5" t="s">
        <v>375</v>
      </c>
      <c r="N5" s="415">
        <f t="shared" si="0"/>
        <v>750</v>
      </c>
      <c r="O5" s="456">
        <f t="shared" si="1"/>
        <v>0</v>
      </c>
    </row>
    <row r="6" spans="1:15" ht="42" outlineLevel="2" x14ac:dyDescent="0.15">
      <c r="A6" t="s">
        <v>81</v>
      </c>
      <c r="B6" t="s">
        <v>404</v>
      </c>
      <c r="C6" t="s">
        <v>82</v>
      </c>
      <c r="F6" s="410" t="s">
        <v>405</v>
      </c>
      <c r="G6" t="s">
        <v>83</v>
      </c>
      <c r="H6" s="475">
        <v>3000</v>
      </c>
      <c r="I6" s="475">
        <v>0</v>
      </c>
      <c r="J6" s="475"/>
      <c r="K6" s="475"/>
      <c r="L6" t="s">
        <v>406</v>
      </c>
      <c r="N6" s="415">
        <f t="shared" si="0"/>
        <v>3000</v>
      </c>
      <c r="O6" s="456">
        <f t="shared" si="1"/>
        <v>0</v>
      </c>
    </row>
    <row r="7" spans="1:15" ht="14" outlineLevel="2" x14ac:dyDescent="0.15">
      <c r="A7" t="s">
        <v>81</v>
      </c>
      <c r="B7" t="s">
        <v>407</v>
      </c>
      <c r="C7" t="s">
        <v>82</v>
      </c>
      <c r="F7" s="410" t="s">
        <v>408</v>
      </c>
      <c r="G7" t="s">
        <v>161</v>
      </c>
      <c r="H7" s="475">
        <v>422000</v>
      </c>
      <c r="I7" s="475">
        <v>0</v>
      </c>
      <c r="J7" s="475"/>
      <c r="K7" s="475"/>
      <c r="L7" t="s">
        <v>409</v>
      </c>
      <c r="N7" s="415">
        <f t="shared" si="0"/>
        <v>422000</v>
      </c>
      <c r="O7" s="456">
        <f t="shared" si="1"/>
        <v>0</v>
      </c>
    </row>
    <row r="8" spans="1:15" ht="28" outlineLevel="2" x14ac:dyDescent="0.15">
      <c r="A8" t="s">
        <v>81</v>
      </c>
      <c r="B8" t="s">
        <v>410</v>
      </c>
      <c r="C8" t="s">
        <v>82</v>
      </c>
      <c r="F8" s="410" t="s">
        <v>411</v>
      </c>
      <c r="G8" t="s">
        <v>83</v>
      </c>
      <c r="H8" s="475">
        <v>7050</v>
      </c>
      <c r="I8" s="475">
        <v>0</v>
      </c>
      <c r="J8" s="475"/>
      <c r="K8" s="475"/>
      <c r="L8" t="s">
        <v>412</v>
      </c>
      <c r="N8" s="415">
        <f t="shared" si="0"/>
        <v>7050</v>
      </c>
      <c r="O8" s="456">
        <f t="shared" si="1"/>
        <v>0</v>
      </c>
    </row>
    <row r="9" spans="1:15" ht="28" outlineLevel="2" x14ac:dyDescent="0.15">
      <c r="A9" t="s">
        <v>81</v>
      </c>
      <c r="B9" t="s">
        <v>410</v>
      </c>
      <c r="C9" t="s">
        <v>82</v>
      </c>
      <c r="F9" s="410" t="s">
        <v>411</v>
      </c>
      <c r="G9" t="s">
        <v>83</v>
      </c>
      <c r="H9" s="475">
        <v>7050</v>
      </c>
      <c r="I9" s="475">
        <v>0</v>
      </c>
      <c r="J9" s="475"/>
      <c r="K9" s="475"/>
      <c r="L9" t="s">
        <v>413</v>
      </c>
      <c r="N9" s="415">
        <f t="shared" si="0"/>
        <v>7050</v>
      </c>
      <c r="O9" s="456">
        <f t="shared" si="1"/>
        <v>0</v>
      </c>
    </row>
    <row r="10" spans="1:15" ht="14" outlineLevel="2" x14ac:dyDescent="0.15">
      <c r="A10" t="s">
        <v>81</v>
      </c>
      <c r="B10" t="s">
        <v>414</v>
      </c>
      <c r="C10" t="s">
        <v>82</v>
      </c>
      <c r="F10" s="410" t="s">
        <v>415</v>
      </c>
      <c r="G10" t="s">
        <v>161</v>
      </c>
      <c r="H10" s="475">
        <v>48700</v>
      </c>
      <c r="I10" s="475">
        <v>0</v>
      </c>
      <c r="J10" s="475"/>
      <c r="K10" s="475"/>
      <c r="L10" t="s">
        <v>318</v>
      </c>
      <c r="N10" s="415">
        <f t="shared" si="0"/>
        <v>48700</v>
      </c>
      <c r="O10" s="456">
        <f t="shared" si="1"/>
        <v>0</v>
      </c>
    </row>
    <row r="11" spans="1:15" ht="14" outlineLevel="2" x14ac:dyDescent="0.15">
      <c r="A11" t="s">
        <v>81</v>
      </c>
      <c r="B11" t="s">
        <v>416</v>
      </c>
      <c r="C11" t="s">
        <v>82</v>
      </c>
      <c r="F11" s="410" t="s">
        <v>417</v>
      </c>
      <c r="G11" t="s">
        <v>418</v>
      </c>
      <c r="H11" s="475">
        <v>1700000</v>
      </c>
      <c r="I11" s="475">
        <v>0</v>
      </c>
      <c r="J11" s="475"/>
      <c r="K11" s="475"/>
      <c r="L11" t="s">
        <v>419</v>
      </c>
      <c r="N11" s="415">
        <f t="shared" si="0"/>
        <v>1700000</v>
      </c>
      <c r="O11" s="456">
        <f t="shared" si="1"/>
        <v>0</v>
      </c>
    </row>
    <row r="12" spans="1:15" ht="84" outlineLevel="2" x14ac:dyDescent="0.15">
      <c r="A12" t="s">
        <v>81</v>
      </c>
      <c r="B12" t="s">
        <v>420</v>
      </c>
      <c r="C12" t="s">
        <v>82</v>
      </c>
      <c r="F12" s="410" t="s">
        <v>421</v>
      </c>
      <c r="G12" t="s">
        <v>160</v>
      </c>
      <c r="H12" s="475">
        <v>236467</v>
      </c>
      <c r="I12" s="475">
        <v>0</v>
      </c>
      <c r="J12" s="475"/>
      <c r="K12" s="475"/>
      <c r="L12" t="s">
        <v>422</v>
      </c>
      <c r="N12" s="415">
        <f t="shared" si="0"/>
        <v>236467</v>
      </c>
      <c r="O12" s="456">
        <f t="shared" si="1"/>
        <v>0</v>
      </c>
    </row>
    <row r="13" spans="1:15" ht="42" outlineLevel="2" x14ac:dyDescent="0.15">
      <c r="A13" t="s">
        <v>81</v>
      </c>
      <c r="B13" t="s">
        <v>423</v>
      </c>
      <c r="C13" t="s">
        <v>82</v>
      </c>
      <c r="F13" s="410" t="s">
        <v>424</v>
      </c>
      <c r="G13" t="s">
        <v>425</v>
      </c>
      <c r="H13" s="475">
        <v>715302.5</v>
      </c>
      <c r="I13" s="475">
        <v>0</v>
      </c>
      <c r="J13" s="475"/>
      <c r="K13" s="475"/>
      <c r="L13" t="s">
        <v>353</v>
      </c>
      <c r="N13" s="415">
        <f t="shared" si="0"/>
        <v>715302.5</v>
      </c>
      <c r="O13" s="456">
        <f t="shared" si="1"/>
        <v>0</v>
      </c>
    </row>
    <row r="14" spans="1:15" ht="14" outlineLevel="2" x14ac:dyDescent="0.15">
      <c r="A14" t="s">
        <v>81</v>
      </c>
      <c r="B14" t="s">
        <v>426</v>
      </c>
      <c r="C14" t="s">
        <v>82</v>
      </c>
      <c r="F14" s="410" t="s">
        <v>427</v>
      </c>
      <c r="G14" t="s">
        <v>87</v>
      </c>
      <c r="H14" s="475">
        <v>50000</v>
      </c>
      <c r="I14" s="475">
        <v>0</v>
      </c>
      <c r="J14" s="475"/>
      <c r="K14" s="475"/>
      <c r="L14" t="s">
        <v>428</v>
      </c>
      <c r="M14" t="s">
        <v>375</v>
      </c>
      <c r="N14" s="415">
        <f t="shared" si="0"/>
        <v>50000</v>
      </c>
      <c r="O14" s="456">
        <f t="shared" si="1"/>
        <v>0</v>
      </c>
    </row>
    <row r="15" spans="1:15" ht="42" outlineLevel="2" x14ac:dyDescent="0.15">
      <c r="A15" t="s">
        <v>81</v>
      </c>
      <c r="B15" t="s">
        <v>429</v>
      </c>
      <c r="C15" t="s">
        <v>82</v>
      </c>
      <c r="F15" s="410" t="s">
        <v>430</v>
      </c>
      <c r="G15" t="s">
        <v>431</v>
      </c>
      <c r="H15" s="475">
        <v>475000</v>
      </c>
      <c r="I15" s="475">
        <v>0</v>
      </c>
      <c r="J15" s="475"/>
      <c r="K15" s="475"/>
      <c r="L15" t="s">
        <v>432</v>
      </c>
      <c r="N15" s="415">
        <f t="shared" si="0"/>
        <v>475000</v>
      </c>
      <c r="O15" s="456">
        <f t="shared" si="1"/>
        <v>0</v>
      </c>
    </row>
    <row r="16" spans="1:15" ht="14" outlineLevel="2" x14ac:dyDescent="0.15">
      <c r="A16" t="s">
        <v>81</v>
      </c>
      <c r="B16" t="s">
        <v>433</v>
      </c>
      <c r="C16" t="s">
        <v>82</v>
      </c>
      <c r="F16" s="410" t="s">
        <v>434</v>
      </c>
      <c r="G16" t="s">
        <v>87</v>
      </c>
      <c r="H16" s="475">
        <v>962692.6</v>
      </c>
      <c r="I16" s="475">
        <v>0</v>
      </c>
      <c r="J16" s="475"/>
      <c r="K16" s="475"/>
      <c r="L16" t="s">
        <v>435</v>
      </c>
      <c r="N16" s="415">
        <f t="shared" si="0"/>
        <v>962692.6</v>
      </c>
      <c r="O16" s="456">
        <f t="shared" si="1"/>
        <v>0</v>
      </c>
    </row>
    <row r="17" spans="1:15" ht="42" outlineLevel="2" x14ac:dyDescent="0.15">
      <c r="A17" t="s">
        <v>81</v>
      </c>
      <c r="B17" t="s">
        <v>436</v>
      </c>
      <c r="C17" t="s">
        <v>82</v>
      </c>
      <c r="F17" s="410" t="s">
        <v>437</v>
      </c>
      <c r="G17" t="s">
        <v>438</v>
      </c>
      <c r="H17" s="475">
        <v>544444</v>
      </c>
      <c r="I17" s="475">
        <v>0</v>
      </c>
      <c r="J17" s="475"/>
      <c r="K17" s="475"/>
      <c r="L17" t="s">
        <v>338</v>
      </c>
      <c r="N17" s="415">
        <f t="shared" si="0"/>
        <v>544444</v>
      </c>
      <c r="O17" s="456">
        <f t="shared" si="1"/>
        <v>0</v>
      </c>
    </row>
    <row r="18" spans="1:15" ht="126" outlineLevel="2" x14ac:dyDescent="0.15">
      <c r="A18" t="s">
        <v>81</v>
      </c>
      <c r="B18" t="s">
        <v>439</v>
      </c>
      <c r="C18" t="s">
        <v>82</v>
      </c>
      <c r="F18" s="410" t="s">
        <v>440</v>
      </c>
      <c r="G18" t="s">
        <v>441</v>
      </c>
      <c r="H18" s="475">
        <v>2000000</v>
      </c>
      <c r="I18" s="475">
        <v>0</v>
      </c>
      <c r="J18" s="475"/>
      <c r="K18" s="475"/>
      <c r="L18" t="s">
        <v>442</v>
      </c>
      <c r="N18" s="415">
        <f t="shared" si="0"/>
        <v>2000000</v>
      </c>
      <c r="O18" s="456">
        <f t="shared" si="1"/>
        <v>0</v>
      </c>
    </row>
    <row r="19" spans="1:15" ht="14" outlineLevel="2" x14ac:dyDescent="0.15">
      <c r="A19" t="s">
        <v>81</v>
      </c>
      <c r="B19" t="s">
        <v>443</v>
      </c>
      <c r="C19" t="s">
        <v>82</v>
      </c>
      <c r="F19" s="410" t="s">
        <v>444</v>
      </c>
      <c r="G19" t="s">
        <v>441</v>
      </c>
      <c r="H19" s="475">
        <v>1500000</v>
      </c>
      <c r="I19" s="475">
        <v>0</v>
      </c>
      <c r="J19" s="475"/>
      <c r="K19" s="475"/>
      <c r="L19" t="s">
        <v>445</v>
      </c>
      <c r="N19" s="415">
        <f t="shared" si="0"/>
        <v>1500000</v>
      </c>
      <c r="O19" s="456">
        <f t="shared" si="1"/>
        <v>0</v>
      </c>
    </row>
    <row r="20" spans="1:15" ht="28" outlineLevel="2" x14ac:dyDescent="0.15">
      <c r="A20" t="s">
        <v>81</v>
      </c>
      <c r="B20" t="s">
        <v>446</v>
      </c>
      <c r="C20" t="s">
        <v>82</v>
      </c>
      <c r="F20" s="410" t="s">
        <v>447</v>
      </c>
      <c r="G20" t="s">
        <v>83</v>
      </c>
      <c r="H20" s="475">
        <v>599673</v>
      </c>
      <c r="I20" s="475">
        <v>0</v>
      </c>
      <c r="J20" s="475"/>
      <c r="K20" s="475"/>
      <c r="L20" t="s">
        <v>448</v>
      </c>
      <c r="N20" s="415">
        <f t="shared" si="0"/>
        <v>599673</v>
      </c>
      <c r="O20" s="456">
        <f t="shared" si="1"/>
        <v>0</v>
      </c>
    </row>
    <row r="21" spans="1:15" ht="14" outlineLevel="2" x14ac:dyDescent="0.15">
      <c r="A21" t="s">
        <v>81</v>
      </c>
      <c r="B21" t="s">
        <v>449</v>
      </c>
      <c r="C21" t="s">
        <v>82</v>
      </c>
      <c r="F21" s="410" t="s">
        <v>450</v>
      </c>
      <c r="G21" t="s">
        <v>161</v>
      </c>
      <c r="H21" s="475">
        <v>390000</v>
      </c>
      <c r="I21" s="475">
        <v>0</v>
      </c>
      <c r="J21" s="475"/>
      <c r="K21" s="475"/>
      <c r="L21" t="s">
        <v>451</v>
      </c>
      <c r="M21" t="s">
        <v>375</v>
      </c>
      <c r="N21" s="415">
        <f t="shared" si="0"/>
        <v>390000</v>
      </c>
      <c r="O21" s="456">
        <f t="shared" si="1"/>
        <v>0</v>
      </c>
    </row>
    <row r="22" spans="1:15" ht="28" outlineLevel="2" x14ac:dyDescent="0.15">
      <c r="A22" t="s">
        <v>81</v>
      </c>
      <c r="B22" t="s">
        <v>452</v>
      </c>
      <c r="C22" t="s">
        <v>82</v>
      </c>
      <c r="F22" s="410" t="s">
        <v>453</v>
      </c>
      <c r="G22" t="s">
        <v>83</v>
      </c>
      <c r="H22" s="475"/>
      <c r="I22" s="475"/>
      <c r="J22" s="475"/>
      <c r="K22" s="475"/>
      <c r="L22" t="s">
        <v>343</v>
      </c>
      <c r="N22" s="415">
        <f t="shared" si="0"/>
        <v>0</v>
      </c>
      <c r="O22" s="456">
        <f t="shared" si="1"/>
        <v>0</v>
      </c>
    </row>
    <row r="23" spans="1:15" ht="409.6" outlineLevel="2" x14ac:dyDescent="0.15">
      <c r="A23" t="s">
        <v>81</v>
      </c>
      <c r="B23" t="s">
        <v>339</v>
      </c>
      <c r="C23" t="s">
        <v>82</v>
      </c>
      <c r="F23" s="410" t="s">
        <v>454</v>
      </c>
      <c r="G23" t="s">
        <v>200</v>
      </c>
      <c r="H23" s="475">
        <v>550000</v>
      </c>
      <c r="I23" s="475">
        <v>0</v>
      </c>
      <c r="J23" s="475"/>
      <c r="K23" s="475"/>
      <c r="L23" t="s">
        <v>340</v>
      </c>
      <c r="N23" s="415">
        <f t="shared" si="0"/>
        <v>550000</v>
      </c>
      <c r="O23" s="456">
        <f t="shared" si="1"/>
        <v>0</v>
      </c>
    </row>
    <row r="24" spans="1:15" ht="56" outlineLevel="2" x14ac:dyDescent="0.15">
      <c r="A24" t="s">
        <v>81</v>
      </c>
      <c r="B24" t="s">
        <v>455</v>
      </c>
      <c r="C24" t="s">
        <v>88</v>
      </c>
      <c r="F24" s="410" t="s">
        <v>456</v>
      </c>
      <c r="G24" t="s">
        <v>162</v>
      </c>
      <c r="H24" s="475">
        <v>23000</v>
      </c>
      <c r="I24" s="475">
        <v>0</v>
      </c>
      <c r="J24" s="475"/>
      <c r="K24" s="475"/>
      <c r="L24" t="s">
        <v>457</v>
      </c>
      <c r="N24" s="415">
        <f t="shared" si="0"/>
        <v>23000</v>
      </c>
      <c r="O24" s="456">
        <f t="shared" si="1"/>
        <v>0</v>
      </c>
    </row>
    <row r="25" spans="1:15" ht="56" outlineLevel="2" x14ac:dyDescent="0.15">
      <c r="A25" t="s">
        <v>81</v>
      </c>
      <c r="B25" t="s">
        <v>458</v>
      </c>
      <c r="C25" t="s">
        <v>88</v>
      </c>
      <c r="F25" s="410" t="s">
        <v>459</v>
      </c>
      <c r="G25" t="s">
        <v>162</v>
      </c>
      <c r="H25" s="475">
        <v>42000</v>
      </c>
      <c r="I25" s="475">
        <v>0</v>
      </c>
      <c r="J25" s="475"/>
      <c r="K25" s="475"/>
      <c r="L25" t="s">
        <v>460</v>
      </c>
      <c r="N25" s="415">
        <f t="shared" si="0"/>
        <v>42000</v>
      </c>
      <c r="O25" s="456">
        <f t="shared" si="1"/>
        <v>0</v>
      </c>
    </row>
    <row r="26" spans="1:15" ht="56" outlineLevel="2" x14ac:dyDescent="0.15">
      <c r="A26" t="s">
        <v>81</v>
      </c>
      <c r="B26" t="s">
        <v>461</v>
      </c>
      <c r="C26" t="s">
        <v>88</v>
      </c>
      <c r="F26" s="410" t="s">
        <v>462</v>
      </c>
      <c r="G26" t="s">
        <v>162</v>
      </c>
      <c r="H26" s="475">
        <v>46000</v>
      </c>
      <c r="I26" s="475">
        <v>0</v>
      </c>
      <c r="J26" s="475"/>
      <c r="K26" s="475"/>
      <c r="L26" t="s">
        <v>463</v>
      </c>
      <c r="N26" s="415">
        <f t="shared" si="0"/>
        <v>46000</v>
      </c>
      <c r="O26" s="456">
        <f t="shared" si="1"/>
        <v>0</v>
      </c>
    </row>
    <row r="27" spans="1:15" ht="84" outlineLevel="2" x14ac:dyDescent="0.15">
      <c r="A27" t="s">
        <v>81</v>
      </c>
      <c r="B27" t="s">
        <v>464</v>
      </c>
      <c r="C27" t="s">
        <v>88</v>
      </c>
      <c r="F27" s="410" t="s">
        <v>465</v>
      </c>
      <c r="G27" t="s">
        <v>162</v>
      </c>
      <c r="H27" s="475">
        <v>21974</v>
      </c>
      <c r="I27" s="475">
        <v>0</v>
      </c>
      <c r="J27" s="475"/>
      <c r="K27" s="475"/>
      <c r="L27" t="s">
        <v>466</v>
      </c>
      <c r="N27" s="415">
        <f t="shared" si="0"/>
        <v>21974</v>
      </c>
      <c r="O27" s="456">
        <f t="shared" si="1"/>
        <v>0</v>
      </c>
    </row>
    <row r="28" spans="1:15" ht="84" outlineLevel="2" x14ac:dyDescent="0.15">
      <c r="A28" t="s">
        <v>81</v>
      </c>
      <c r="B28" t="s">
        <v>467</v>
      </c>
      <c r="C28" t="s">
        <v>88</v>
      </c>
      <c r="F28" s="410" t="s">
        <v>468</v>
      </c>
      <c r="G28" t="s">
        <v>162</v>
      </c>
      <c r="H28" s="475">
        <v>21974</v>
      </c>
      <c r="I28" s="475">
        <v>0</v>
      </c>
      <c r="J28" s="475"/>
      <c r="K28" s="475"/>
      <c r="L28" t="s">
        <v>469</v>
      </c>
      <c r="N28" s="415">
        <f t="shared" si="0"/>
        <v>21974</v>
      </c>
      <c r="O28" s="456">
        <f t="shared" si="1"/>
        <v>0</v>
      </c>
    </row>
    <row r="29" spans="1:15" ht="84" outlineLevel="2" x14ac:dyDescent="0.15">
      <c r="A29" t="s">
        <v>81</v>
      </c>
      <c r="B29" t="s">
        <v>470</v>
      </c>
      <c r="C29" t="s">
        <v>88</v>
      </c>
      <c r="F29" s="410" t="s">
        <v>471</v>
      </c>
      <c r="G29" t="s">
        <v>162</v>
      </c>
      <c r="H29" s="475">
        <v>21621</v>
      </c>
      <c r="I29" s="475">
        <v>0</v>
      </c>
      <c r="J29" s="475"/>
      <c r="K29" s="475"/>
      <c r="L29" t="s">
        <v>472</v>
      </c>
      <c r="N29" s="415">
        <f t="shared" si="0"/>
        <v>21621</v>
      </c>
      <c r="O29" s="456">
        <f t="shared" si="1"/>
        <v>0</v>
      </c>
    </row>
    <row r="30" spans="1:15" ht="56" outlineLevel="2" x14ac:dyDescent="0.15">
      <c r="A30" t="s">
        <v>81</v>
      </c>
      <c r="B30" t="s">
        <v>473</v>
      </c>
      <c r="C30" t="s">
        <v>88</v>
      </c>
      <c r="F30" s="410" t="s">
        <v>474</v>
      </c>
      <c r="G30" t="s">
        <v>381</v>
      </c>
      <c r="H30" s="475">
        <v>22425</v>
      </c>
      <c r="I30" s="475">
        <v>0</v>
      </c>
      <c r="J30" s="475"/>
      <c r="K30" s="475"/>
      <c r="L30" t="s">
        <v>475</v>
      </c>
      <c r="N30" s="415">
        <f t="shared" si="0"/>
        <v>22425</v>
      </c>
      <c r="O30" s="456">
        <f t="shared" si="1"/>
        <v>0</v>
      </c>
    </row>
    <row r="31" spans="1:15" ht="42" outlineLevel="2" x14ac:dyDescent="0.15">
      <c r="A31" t="s">
        <v>81</v>
      </c>
      <c r="B31" t="s">
        <v>476</v>
      </c>
      <c r="C31" t="s">
        <v>88</v>
      </c>
      <c r="F31" s="410" t="s">
        <v>477</v>
      </c>
      <c r="G31" t="s">
        <v>148</v>
      </c>
      <c r="H31" s="475">
        <v>23000</v>
      </c>
      <c r="I31" s="475">
        <v>0</v>
      </c>
      <c r="J31" s="475"/>
      <c r="K31" s="475"/>
      <c r="L31" t="s">
        <v>478</v>
      </c>
      <c r="N31" s="415">
        <f t="shared" si="0"/>
        <v>23000</v>
      </c>
      <c r="O31" s="456">
        <f t="shared" si="1"/>
        <v>0</v>
      </c>
    </row>
    <row r="32" spans="1:15" ht="42" outlineLevel="2" x14ac:dyDescent="0.15">
      <c r="A32" t="s">
        <v>81</v>
      </c>
      <c r="B32" t="s">
        <v>479</v>
      </c>
      <c r="C32" t="s">
        <v>88</v>
      </c>
      <c r="F32" s="410" t="s">
        <v>480</v>
      </c>
      <c r="G32" t="s">
        <v>481</v>
      </c>
      <c r="H32" s="475">
        <v>14000</v>
      </c>
      <c r="I32" s="475">
        <v>0</v>
      </c>
      <c r="J32" s="475"/>
      <c r="K32" s="475"/>
      <c r="L32" t="s">
        <v>482</v>
      </c>
      <c r="N32" s="415">
        <f t="shared" si="0"/>
        <v>14000</v>
      </c>
      <c r="O32" s="456">
        <f t="shared" si="1"/>
        <v>0</v>
      </c>
    </row>
    <row r="33" spans="1:15" ht="84" outlineLevel="2" x14ac:dyDescent="0.15">
      <c r="A33" t="s">
        <v>81</v>
      </c>
      <c r="B33" t="s">
        <v>483</v>
      </c>
      <c r="C33" t="s">
        <v>88</v>
      </c>
      <c r="F33" s="410" t="s">
        <v>484</v>
      </c>
      <c r="G33" t="s">
        <v>90</v>
      </c>
      <c r="H33" s="475">
        <v>69000</v>
      </c>
      <c r="I33" s="475">
        <v>0</v>
      </c>
      <c r="J33" s="475"/>
      <c r="K33" s="475"/>
      <c r="L33" t="s">
        <v>485</v>
      </c>
      <c r="N33" s="415">
        <f t="shared" si="0"/>
        <v>69000</v>
      </c>
      <c r="O33" s="456">
        <f t="shared" si="1"/>
        <v>0</v>
      </c>
    </row>
    <row r="34" spans="1:15" ht="70" outlineLevel="2" x14ac:dyDescent="0.15">
      <c r="A34" t="s">
        <v>81</v>
      </c>
      <c r="B34" t="s">
        <v>486</v>
      </c>
      <c r="C34" t="s">
        <v>88</v>
      </c>
      <c r="F34" s="410" t="s">
        <v>487</v>
      </c>
      <c r="G34" t="s">
        <v>90</v>
      </c>
      <c r="H34" s="475">
        <v>30500</v>
      </c>
      <c r="I34" s="475">
        <v>0</v>
      </c>
      <c r="J34" s="475"/>
      <c r="K34" s="475"/>
      <c r="L34" t="s">
        <v>488</v>
      </c>
      <c r="N34" s="415">
        <f t="shared" si="0"/>
        <v>30500</v>
      </c>
      <c r="O34" s="456">
        <f t="shared" si="1"/>
        <v>0</v>
      </c>
    </row>
    <row r="35" spans="1:15" outlineLevel="1" x14ac:dyDescent="0.15">
      <c r="A35" s="416" t="s">
        <v>114</v>
      </c>
      <c r="B35" s="416">
        <f>COUNTA(B2:B34)</f>
        <v>33</v>
      </c>
      <c r="C35" s="416"/>
      <c r="D35" s="416"/>
      <c r="E35" s="416"/>
      <c r="F35" s="442"/>
      <c r="G35" s="416"/>
      <c r="H35" s="478">
        <f>SUBTOTAL(9,H2:H34)</f>
        <v>12843646.1</v>
      </c>
      <c r="I35" s="478">
        <f>SUBTOTAL(9,I2:I34)</f>
        <v>0</v>
      </c>
      <c r="J35" s="478">
        <f>SUBTOTAL(9,J2:J34)</f>
        <v>0</v>
      </c>
      <c r="K35" s="480">
        <f>SUBTOTAL(9,K2:K34)</f>
        <v>0</v>
      </c>
      <c r="L35" s="416"/>
      <c r="M35" s="416"/>
      <c r="N35" s="443">
        <f>SUBTOTAL(9,N2:N34)</f>
        <v>12843646.1</v>
      </c>
      <c r="O35" s="443">
        <f>SUBTOTAL(9,O2:O34)</f>
        <v>0</v>
      </c>
    </row>
    <row r="36" spans="1:15" ht="28" outlineLevel="2" x14ac:dyDescent="0.15">
      <c r="A36" t="s">
        <v>92</v>
      </c>
      <c r="B36" t="s">
        <v>489</v>
      </c>
      <c r="D36" t="s">
        <v>93</v>
      </c>
      <c r="F36" s="410" t="s">
        <v>490</v>
      </c>
      <c r="G36" t="s">
        <v>86</v>
      </c>
      <c r="H36" s="475">
        <v>33000</v>
      </c>
      <c r="I36" s="475">
        <v>0</v>
      </c>
      <c r="J36" s="475"/>
      <c r="K36" s="475"/>
      <c r="L36" t="s">
        <v>491</v>
      </c>
      <c r="N36" s="415">
        <f t="shared" si="0"/>
        <v>33000</v>
      </c>
      <c r="O36" s="456">
        <f t="shared" si="1"/>
        <v>0</v>
      </c>
    </row>
    <row r="37" spans="1:15" ht="28" outlineLevel="2" x14ac:dyDescent="0.15">
      <c r="A37" t="s">
        <v>92</v>
      </c>
      <c r="B37" t="s">
        <v>492</v>
      </c>
      <c r="D37" t="s">
        <v>93</v>
      </c>
      <c r="F37" s="410" t="s">
        <v>493</v>
      </c>
      <c r="G37" t="s">
        <v>203</v>
      </c>
      <c r="H37" s="475">
        <v>5000</v>
      </c>
      <c r="I37" s="475">
        <v>0</v>
      </c>
      <c r="J37" s="475"/>
      <c r="K37" s="475"/>
      <c r="L37" t="s">
        <v>494</v>
      </c>
      <c r="N37" s="415">
        <f t="shared" si="0"/>
        <v>5000</v>
      </c>
      <c r="O37" s="456">
        <f t="shared" si="1"/>
        <v>0</v>
      </c>
    </row>
    <row r="38" spans="1:15" ht="70" outlineLevel="2" x14ac:dyDescent="0.15">
      <c r="A38" t="s">
        <v>92</v>
      </c>
      <c r="B38" t="s">
        <v>495</v>
      </c>
      <c r="D38" t="s">
        <v>93</v>
      </c>
      <c r="F38" s="410" t="s">
        <v>496</v>
      </c>
      <c r="G38" t="s">
        <v>83</v>
      </c>
      <c r="H38" s="475">
        <v>6500</v>
      </c>
      <c r="I38" s="475">
        <v>0</v>
      </c>
      <c r="J38" s="475"/>
      <c r="K38" s="475"/>
      <c r="L38" t="s">
        <v>497</v>
      </c>
      <c r="N38" s="415">
        <f t="shared" si="0"/>
        <v>6500</v>
      </c>
      <c r="O38" s="456">
        <f t="shared" si="1"/>
        <v>0</v>
      </c>
    </row>
    <row r="39" spans="1:15" ht="70" outlineLevel="2" x14ac:dyDescent="0.15">
      <c r="A39" t="s">
        <v>92</v>
      </c>
      <c r="B39" t="s">
        <v>498</v>
      </c>
      <c r="D39" t="s">
        <v>93</v>
      </c>
      <c r="F39" s="410" t="s">
        <v>499</v>
      </c>
      <c r="G39" t="s">
        <v>83</v>
      </c>
      <c r="H39" s="475">
        <v>6000</v>
      </c>
      <c r="I39" s="475">
        <v>0</v>
      </c>
      <c r="J39" s="475"/>
      <c r="K39" s="475"/>
      <c r="L39" t="s">
        <v>97</v>
      </c>
      <c r="N39" s="415">
        <f t="shared" si="0"/>
        <v>6000</v>
      </c>
      <c r="O39" s="456">
        <f t="shared" si="1"/>
        <v>0</v>
      </c>
    </row>
    <row r="40" spans="1:15" ht="14" outlineLevel="2" x14ac:dyDescent="0.15">
      <c r="A40" t="s">
        <v>92</v>
      </c>
      <c r="B40" t="s">
        <v>500</v>
      </c>
      <c r="D40" t="s">
        <v>93</v>
      </c>
      <c r="F40" s="410" t="s">
        <v>163</v>
      </c>
      <c r="G40" t="s">
        <v>357</v>
      </c>
      <c r="H40" s="475">
        <v>230000</v>
      </c>
      <c r="I40" s="475">
        <v>0</v>
      </c>
      <c r="J40" s="475"/>
      <c r="K40" s="475"/>
      <c r="L40" t="s">
        <v>501</v>
      </c>
      <c r="N40" s="415">
        <f t="shared" si="0"/>
        <v>230000</v>
      </c>
      <c r="O40" s="456">
        <f t="shared" si="1"/>
        <v>0</v>
      </c>
    </row>
    <row r="41" spans="1:15" ht="14" outlineLevel="2" x14ac:dyDescent="0.15">
      <c r="A41" t="s">
        <v>92</v>
      </c>
      <c r="B41" t="s">
        <v>502</v>
      </c>
      <c r="D41" t="s">
        <v>93</v>
      </c>
      <c r="F41" s="410" t="s">
        <v>503</v>
      </c>
      <c r="G41" t="s">
        <v>83</v>
      </c>
      <c r="H41" s="475">
        <v>700</v>
      </c>
      <c r="I41" s="475">
        <v>0</v>
      </c>
      <c r="J41" s="475"/>
      <c r="K41" s="475"/>
      <c r="L41" t="s">
        <v>97</v>
      </c>
      <c r="N41" s="415">
        <f t="shared" si="0"/>
        <v>700</v>
      </c>
      <c r="O41" s="456">
        <f t="shared" si="1"/>
        <v>0</v>
      </c>
    </row>
    <row r="42" spans="1:15" ht="14" outlineLevel="2" x14ac:dyDescent="0.15">
      <c r="A42" t="s">
        <v>92</v>
      </c>
      <c r="B42" t="s">
        <v>504</v>
      </c>
      <c r="D42" t="s">
        <v>93</v>
      </c>
      <c r="F42" s="410" t="s">
        <v>377</v>
      </c>
      <c r="G42" t="s">
        <v>505</v>
      </c>
      <c r="H42" s="475">
        <v>60000</v>
      </c>
      <c r="I42" s="475">
        <v>0</v>
      </c>
      <c r="J42" s="475"/>
      <c r="K42" s="475"/>
      <c r="L42" t="s">
        <v>506</v>
      </c>
      <c r="N42" s="415">
        <f t="shared" si="0"/>
        <v>60000</v>
      </c>
      <c r="O42" s="456">
        <f t="shared" si="1"/>
        <v>0</v>
      </c>
    </row>
    <row r="43" spans="1:15" ht="14" outlineLevel="2" x14ac:dyDescent="0.15">
      <c r="A43" t="s">
        <v>92</v>
      </c>
      <c r="B43" t="s">
        <v>507</v>
      </c>
      <c r="D43" t="s">
        <v>93</v>
      </c>
      <c r="F43" s="410" t="s">
        <v>508</v>
      </c>
      <c r="G43" t="s">
        <v>509</v>
      </c>
      <c r="H43" s="475">
        <v>3500</v>
      </c>
      <c r="I43" s="475">
        <v>0</v>
      </c>
      <c r="J43" s="475"/>
      <c r="K43" s="475"/>
      <c r="L43" t="s">
        <v>510</v>
      </c>
      <c r="N43" s="415">
        <f t="shared" si="0"/>
        <v>3500</v>
      </c>
      <c r="O43" s="456">
        <f t="shared" si="1"/>
        <v>0</v>
      </c>
    </row>
    <row r="44" spans="1:15" ht="14" outlineLevel="2" x14ac:dyDescent="0.15">
      <c r="A44" t="s">
        <v>92</v>
      </c>
      <c r="B44" t="s">
        <v>511</v>
      </c>
      <c r="D44" t="s">
        <v>93</v>
      </c>
      <c r="F44" s="410" t="s">
        <v>378</v>
      </c>
      <c r="G44" t="s">
        <v>94</v>
      </c>
      <c r="H44" s="475">
        <v>8600</v>
      </c>
      <c r="I44" s="475">
        <v>0</v>
      </c>
      <c r="J44" s="475"/>
      <c r="K44" s="475"/>
      <c r="L44" t="s">
        <v>512</v>
      </c>
      <c r="N44" s="415">
        <f t="shared" si="0"/>
        <v>8600</v>
      </c>
      <c r="O44" s="456">
        <f t="shared" si="1"/>
        <v>0</v>
      </c>
    </row>
    <row r="45" spans="1:15" ht="14" outlineLevel="2" x14ac:dyDescent="0.15">
      <c r="A45" t="s">
        <v>92</v>
      </c>
      <c r="B45" t="s">
        <v>513</v>
      </c>
      <c r="D45" t="s">
        <v>93</v>
      </c>
      <c r="F45" s="410" t="s">
        <v>163</v>
      </c>
      <c r="G45" t="s">
        <v>514</v>
      </c>
      <c r="H45" s="475">
        <v>20000</v>
      </c>
      <c r="I45" s="475">
        <v>0</v>
      </c>
      <c r="J45" s="475"/>
      <c r="K45" s="475"/>
      <c r="L45" t="s">
        <v>515</v>
      </c>
      <c r="N45" s="415">
        <f t="shared" si="0"/>
        <v>20000</v>
      </c>
      <c r="O45" s="456">
        <f t="shared" si="1"/>
        <v>0</v>
      </c>
    </row>
    <row r="46" spans="1:15" ht="28" outlineLevel="2" x14ac:dyDescent="0.15">
      <c r="A46" t="s">
        <v>92</v>
      </c>
      <c r="B46" t="s">
        <v>516</v>
      </c>
      <c r="D46" t="s">
        <v>93</v>
      </c>
      <c r="F46" s="410" t="s">
        <v>517</v>
      </c>
      <c r="G46" t="s">
        <v>199</v>
      </c>
      <c r="H46" s="475">
        <v>20000</v>
      </c>
      <c r="I46" s="475">
        <v>0</v>
      </c>
      <c r="J46" s="475"/>
      <c r="K46" s="475"/>
      <c r="L46" t="s">
        <v>518</v>
      </c>
      <c r="M46" t="s">
        <v>159</v>
      </c>
      <c r="N46" s="415">
        <f t="shared" si="0"/>
        <v>20000</v>
      </c>
      <c r="O46" s="456">
        <f t="shared" si="1"/>
        <v>0</v>
      </c>
    </row>
    <row r="47" spans="1:15" ht="14" outlineLevel="2" x14ac:dyDescent="0.15">
      <c r="A47" t="s">
        <v>92</v>
      </c>
      <c r="B47" t="s">
        <v>519</v>
      </c>
      <c r="D47" t="s">
        <v>93</v>
      </c>
      <c r="F47" s="410" t="s">
        <v>520</v>
      </c>
      <c r="G47" t="s">
        <v>521</v>
      </c>
      <c r="H47" s="475">
        <v>257775</v>
      </c>
      <c r="I47" s="475">
        <v>0</v>
      </c>
      <c r="J47" s="475"/>
      <c r="K47" s="475"/>
      <c r="L47" t="s">
        <v>522</v>
      </c>
      <c r="N47" s="415">
        <f t="shared" si="0"/>
        <v>257775</v>
      </c>
      <c r="O47" s="456">
        <f t="shared" si="1"/>
        <v>0</v>
      </c>
    </row>
    <row r="48" spans="1:15" ht="14" outlineLevel="2" x14ac:dyDescent="0.15">
      <c r="A48" t="s">
        <v>92</v>
      </c>
      <c r="B48" t="s">
        <v>523</v>
      </c>
      <c r="D48" t="s">
        <v>93</v>
      </c>
      <c r="F48" s="410" t="s">
        <v>524</v>
      </c>
      <c r="G48" t="s">
        <v>385</v>
      </c>
      <c r="H48" s="475">
        <v>24700</v>
      </c>
      <c r="I48" s="475">
        <v>0</v>
      </c>
      <c r="J48" s="475"/>
      <c r="K48" s="475"/>
      <c r="L48" t="s">
        <v>386</v>
      </c>
      <c r="N48" s="415">
        <f t="shared" si="0"/>
        <v>24700</v>
      </c>
      <c r="O48" s="456">
        <f t="shared" si="1"/>
        <v>0</v>
      </c>
    </row>
    <row r="49" spans="1:15" ht="14" outlineLevel="2" x14ac:dyDescent="0.15">
      <c r="A49" t="s">
        <v>92</v>
      </c>
      <c r="B49" t="s">
        <v>525</v>
      </c>
      <c r="D49" t="s">
        <v>93</v>
      </c>
      <c r="F49" s="410" t="s">
        <v>378</v>
      </c>
      <c r="G49" t="s">
        <v>94</v>
      </c>
      <c r="H49" s="475">
        <v>17800</v>
      </c>
      <c r="I49" s="475">
        <v>0</v>
      </c>
      <c r="J49" s="475"/>
      <c r="K49" s="475"/>
      <c r="L49" t="s">
        <v>526</v>
      </c>
      <c r="N49" s="415">
        <f t="shared" si="0"/>
        <v>17800</v>
      </c>
      <c r="O49" s="456">
        <f t="shared" si="1"/>
        <v>0</v>
      </c>
    </row>
    <row r="50" spans="1:15" ht="14" outlineLevel="2" x14ac:dyDescent="0.15">
      <c r="A50" t="s">
        <v>92</v>
      </c>
      <c r="B50" t="s">
        <v>527</v>
      </c>
      <c r="D50" t="s">
        <v>93</v>
      </c>
      <c r="F50" s="410" t="s">
        <v>528</v>
      </c>
      <c r="G50" t="s">
        <v>94</v>
      </c>
      <c r="H50" s="475">
        <v>8200</v>
      </c>
      <c r="I50" s="475">
        <v>0</v>
      </c>
      <c r="J50" s="475"/>
      <c r="K50" s="475"/>
      <c r="L50" t="s">
        <v>529</v>
      </c>
      <c r="N50" s="415">
        <f t="shared" si="0"/>
        <v>8200</v>
      </c>
      <c r="O50" s="456">
        <f t="shared" si="1"/>
        <v>0</v>
      </c>
    </row>
    <row r="51" spans="1:15" ht="14" outlineLevel="2" x14ac:dyDescent="0.15">
      <c r="A51" t="s">
        <v>92</v>
      </c>
      <c r="B51" t="s">
        <v>530</v>
      </c>
      <c r="D51" t="s">
        <v>93</v>
      </c>
      <c r="F51" s="410" t="s">
        <v>378</v>
      </c>
      <c r="G51" t="s">
        <v>94</v>
      </c>
      <c r="H51" s="475">
        <v>8000</v>
      </c>
      <c r="I51" s="475">
        <v>0</v>
      </c>
      <c r="J51" s="475"/>
      <c r="K51" s="475"/>
      <c r="L51" t="s">
        <v>531</v>
      </c>
      <c r="N51" s="415">
        <f t="shared" si="0"/>
        <v>8000</v>
      </c>
      <c r="O51" s="456">
        <f t="shared" si="1"/>
        <v>0</v>
      </c>
    </row>
    <row r="52" spans="1:15" ht="28" outlineLevel="2" x14ac:dyDescent="0.15">
      <c r="A52" t="s">
        <v>92</v>
      </c>
      <c r="B52" t="s">
        <v>532</v>
      </c>
      <c r="D52" t="s">
        <v>93</v>
      </c>
      <c r="F52" s="410" t="s">
        <v>533</v>
      </c>
      <c r="G52" t="s">
        <v>83</v>
      </c>
      <c r="H52" s="475">
        <v>5000</v>
      </c>
      <c r="I52" s="475">
        <v>0</v>
      </c>
      <c r="J52" s="475"/>
      <c r="K52" s="475"/>
      <c r="L52" t="s">
        <v>354</v>
      </c>
      <c r="N52" s="415">
        <f t="shared" si="0"/>
        <v>5000</v>
      </c>
      <c r="O52" s="456">
        <f t="shared" si="1"/>
        <v>0</v>
      </c>
    </row>
    <row r="53" spans="1:15" ht="14" outlineLevel="2" x14ac:dyDescent="0.15">
      <c r="A53" t="s">
        <v>92</v>
      </c>
      <c r="B53" t="s">
        <v>534</v>
      </c>
      <c r="D53" t="s">
        <v>93</v>
      </c>
      <c r="F53" s="410" t="s">
        <v>535</v>
      </c>
      <c r="G53" t="s">
        <v>94</v>
      </c>
      <c r="H53" s="475">
        <v>8500</v>
      </c>
      <c r="I53" s="475">
        <v>0</v>
      </c>
      <c r="J53" s="475"/>
      <c r="K53" s="475"/>
      <c r="L53" t="s">
        <v>536</v>
      </c>
      <c r="N53" s="415">
        <f t="shared" si="0"/>
        <v>8500</v>
      </c>
      <c r="O53" s="456">
        <f t="shared" si="1"/>
        <v>0</v>
      </c>
    </row>
    <row r="54" spans="1:15" ht="70" outlineLevel="2" x14ac:dyDescent="0.15">
      <c r="A54" t="s">
        <v>92</v>
      </c>
      <c r="B54" t="s">
        <v>537</v>
      </c>
      <c r="D54" t="s">
        <v>93</v>
      </c>
      <c r="F54" s="410" t="s">
        <v>538</v>
      </c>
      <c r="G54" t="s">
        <v>94</v>
      </c>
      <c r="H54" s="475">
        <v>7000</v>
      </c>
      <c r="I54" s="475">
        <v>0</v>
      </c>
      <c r="J54" s="475"/>
      <c r="K54" s="475"/>
      <c r="L54" t="s">
        <v>539</v>
      </c>
      <c r="N54" s="415">
        <f t="shared" si="0"/>
        <v>7000</v>
      </c>
      <c r="O54" s="456">
        <f t="shared" si="1"/>
        <v>0</v>
      </c>
    </row>
    <row r="55" spans="1:15" ht="14" outlineLevel="2" x14ac:dyDescent="0.15">
      <c r="A55" t="s">
        <v>92</v>
      </c>
      <c r="B55" t="s">
        <v>540</v>
      </c>
      <c r="D55" t="s">
        <v>93</v>
      </c>
      <c r="E55" t="s">
        <v>149</v>
      </c>
      <c r="F55" s="410" t="s">
        <v>541</v>
      </c>
      <c r="G55" t="s">
        <v>359</v>
      </c>
      <c r="H55" s="475"/>
      <c r="I55" s="475">
        <v>17990.400000000001</v>
      </c>
      <c r="J55" s="475"/>
      <c r="K55" s="475">
        <v>64271.69</v>
      </c>
      <c r="L55" t="s">
        <v>542</v>
      </c>
      <c r="M55" s="427" t="s">
        <v>344</v>
      </c>
      <c r="N55" s="415">
        <f t="shared" si="0"/>
        <v>17990.400000000001</v>
      </c>
      <c r="O55" s="456">
        <f t="shared" si="1"/>
        <v>46281.29</v>
      </c>
    </row>
    <row r="56" spans="1:15" ht="42" outlineLevel="2" x14ac:dyDescent="0.15">
      <c r="A56" t="s">
        <v>92</v>
      </c>
      <c r="B56" t="s">
        <v>543</v>
      </c>
      <c r="D56" t="s">
        <v>93</v>
      </c>
      <c r="F56" s="410" t="s">
        <v>544</v>
      </c>
      <c r="G56" t="s">
        <v>384</v>
      </c>
      <c r="H56" s="475">
        <v>20500</v>
      </c>
      <c r="I56" s="475">
        <v>0</v>
      </c>
      <c r="J56" s="475"/>
      <c r="K56" s="475"/>
      <c r="L56" t="s">
        <v>545</v>
      </c>
      <c r="N56" s="415">
        <f t="shared" si="0"/>
        <v>20500</v>
      </c>
      <c r="O56" s="456">
        <f t="shared" si="1"/>
        <v>0</v>
      </c>
    </row>
    <row r="57" spans="1:15" ht="14" outlineLevel="2" x14ac:dyDescent="0.15">
      <c r="A57" t="s">
        <v>92</v>
      </c>
      <c r="B57" t="s">
        <v>546</v>
      </c>
      <c r="D57" t="s">
        <v>93</v>
      </c>
      <c r="F57" s="410" t="s">
        <v>376</v>
      </c>
      <c r="G57" t="s">
        <v>547</v>
      </c>
      <c r="H57" s="475">
        <v>175000</v>
      </c>
      <c r="I57" s="475">
        <v>0</v>
      </c>
      <c r="J57" s="475"/>
      <c r="K57" s="475"/>
      <c r="L57" t="s">
        <v>548</v>
      </c>
      <c r="N57" s="415">
        <f t="shared" si="0"/>
        <v>175000</v>
      </c>
      <c r="O57" s="456">
        <f t="shared" si="1"/>
        <v>0</v>
      </c>
    </row>
    <row r="58" spans="1:15" ht="14" outlineLevel="2" x14ac:dyDescent="0.15">
      <c r="A58" t="s">
        <v>92</v>
      </c>
      <c r="B58" t="s">
        <v>387</v>
      </c>
      <c r="D58" t="s">
        <v>93</v>
      </c>
      <c r="F58" s="410" t="s">
        <v>388</v>
      </c>
      <c r="G58" t="s">
        <v>87</v>
      </c>
      <c r="H58" s="475"/>
      <c r="I58" s="475">
        <v>0</v>
      </c>
      <c r="J58" s="475"/>
      <c r="K58" s="475"/>
      <c r="L58" t="s">
        <v>389</v>
      </c>
      <c r="N58" s="415">
        <f t="shared" si="0"/>
        <v>0</v>
      </c>
      <c r="O58" s="456">
        <f t="shared" si="1"/>
        <v>0</v>
      </c>
    </row>
    <row r="59" spans="1:15" ht="42" outlineLevel="2" x14ac:dyDescent="0.15">
      <c r="A59" t="s">
        <v>92</v>
      </c>
      <c r="B59" t="s">
        <v>549</v>
      </c>
      <c r="D59" t="s">
        <v>95</v>
      </c>
      <c r="F59" s="410" t="s">
        <v>550</v>
      </c>
      <c r="G59" t="s">
        <v>98</v>
      </c>
      <c r="H59" s="475">
        <v>23450</v>
      </c>
      <c r="I59" s="475">
        <v>0</v>
      </c>
      <c r="J59" s="475"/>
      <c r="K59" s="475"/>
      <c r="L59" t="s">
        <v>551</v>
      </c>
      <c r="N59" s="415">
        <f t="shared" si="0"/>
        <v>23450</v>
      </c>
      <c r="O59" s="456">
        <f t="shared" si="1"/>
        <v>0</v>
      </c>
    </row>
    <row r="60" spans="1:15" ht="56" outlineLevel="2" x14ac:dyDescent="0.15">
      <c r="A60" t="s">
        <v>92</v>
      </c>
      <c r="B60" t="s">
        <v>552</v>
      </c>
      <c r="D60" t="s">
        <v>95</v>
      </c>
      <c r="F60" s="410" t="s">
        <v>553</v>
      </c>
      <c r="G60" t="s">
        <v>89</v>
      </c>
      <c r="H60" s="475">
        <v>7200</v>
      </c>
      <c r="I60" s="475">
        <v>0</v>
      </c>
      <c r="J60" s="475"/>
      <c r="K60" s="475"/>
      <c r="L60" t="s">
        <v>554</v>
      </c>
      <c r="N60" s="415">
        <f t="shared" si="0"/>
        <v>7200</v>
      </c>
      <c r="O60" s="456">
        <f t="shared" si="1"/>
        <v>0</v>
      </c>
    </row>
    <row r="61" spans="1:15" ht="56" outlineLevel="2" x14ac:dyDescent="0.15">
      <c r="A61" t="s">
        <v>92</v>
      </c>
      <c r="B61" t="s">
        <v>555</v>
      </c>
      <c r="D61" t="s">
        <v>95</v>
      </c>
      <c r="F61" s="410" t="s">
        <v>556</v>
      </c>
      <c r="G61" t="s">
        <v>89</v>
      </c>
      <c r="H61" s="475">
        <v>20000</v>
      </c>
      <c r="I61" s="475">
        <v>0</v>
      </c>
      <c r="J61" s="475"/>
      <c r="K61" s="475"/>
      <c r="L61" t="s">
        <v>557</v>
      </c>
      <c r="N61" s="415">
        <f t="shared" si="0"/>
        <v>20000</v>
      </c>
      <c r="O61" s="456">
        <f t="shared" si="1"/>
        <v>0</v>
      </c>
    </row>
    <row r="62" spans="1:15" ht="42" outlineLevel="2" x14ac:dyDescent="0.15">
      <c r="A62" t="s">
        <v>92</v>
      </c>
      <c r="B62" t="s">
        <v>558</v>
      </c>
      <c r="D62" t="s">
        <v>95</v>
      </c>
      <c r="F62" s="410" t="s">
        <v>559</v>
      </c>
      <c r="G62" t="s">
        <v>157</v>
      </c>
      <c r="H62" s="475">
        <v>40000</v>
      </c>
      <c r="I62" s="475">
        <v>0</v>
      </c>
      <c r="J62" s="475"/>
      <c r="K62" s="475"/>
      <c r="L62" t="s">
        <v>560</v>
      </c>
      <c r="N62" s="415">
        <f t="shared" si="0"/>
        <v>40000</v>
      </c>
      <c r="O62" s="456">
        <f t="shared" si="1"/>
        <v>0</v>
      </c>
    </row>
    <row r="63" spans="1:15" ht="56" outlineLevel="2" x14ac:dyDescent="0.15">
      <c r="A63" t="s">
        <v>92</v>
      </c>
      <c r="B63" t="s">
        <v>561</v>
      </c>
      <c r="D63" t="s">
        <v>95</v>
      </c>
      <c r="F63" s="410" t="s">
        <v>562</v>
      </c>
      <c r="G63" t="s">
        <v>380</v>
      </c>
      <c r="H63" s="475">
        <v>11376</v>
      </c>
      <c r="I63" s="475">
        <v>0</v>
      </c>
      <c r="J63" s="475"/>
      <c r="K63" s="475"/>
      <c r="L63" t="s">
        <v>563</v>
      </c>
      <c r="N63" s="415">
        <f t="shared" si="0"/>
        <v>11376</v>
      </c>
      <c r="O63" s="456">
        <f t="shared" si="1"/>
        <v>0</v>
      </c>
    </row>
    <row r="64" spans="1:15" ht="70" outlineLevel="2" x14ac:dyDescent="0.15">
      <c r="A64" t="s">
        <v>92</v>
      </c>
      <c r="B64" t="s">
        <v>564</v>
      </c>
      <c r="D64" t="s">
        <v>95</v>
      </c>
      <c r="F64" s="410" t="s">
        <v>565</v>
      </c>
      <c r="G64" t="s">
        <v>148</v>
      </c>
      <c r="H64" s="475">
        <v>4640</v>
      </c>
      <c r="I64" s="475">
        <v>0</v>
      </c>
      <c r="J64" s="475"/>
      <c r="K64" s="475"/>
      <c r="L64" t="s">
        <v>566</v>
      </c>
      <c r="N64" s="415">
        <f t="shared" si="0"/>
        <v>4640</v>
      </c>
      <c r="O64" s="456">
        <f t="shared" si="1"/>
        <v>0</v>
      </c>
    </row>
    <row r="65" spans="1:15" ht="70" outlineLevel="2" x14ac:dyDescent="0.15">
      <c r="A65" t="s">
        <v>92</v>
      </c>
      <c r="B65" t="s">
        <v>567</v>
      </c>
      <c r="D65" t="s">
        <v>95</v>
      </c>
      <c r="F65" s="410" t="s">
        <v>568</v>
      </c>
      <c r="G65" t="s">
        <v>148</v>
      </c>
      <c r="H65" s="475">
        <v>7100</v>
      </c>
      <c r="I65" s="475">
        <v>0</v>
      </c>
      <c r="J65" s="475"/>
      <c r="K65" s="475"/>
      <c r="L65" t="s">
        <v>566</v>
      </c>
      <c r="N65" s="415">
        <f t="shared" si="0"/>
        <v>7100</v>
      </c>
      <c r="O65" s="456">
        <f t="shared" si="1"/>
        <v>0</v>
      </c>
    </row>
    <row r="66" spans="1:15" ht="56" outlineLevel="2" x14ac:dyDescent="0.15">
      <c r="A66" t="s">
        <v>92</v>
      </c>
      <c r="B66" t="s">
        <v>569</v>
      </c>
      <c r="D66" t="s">
        <v>95</v>
      </c>
      <c r="F66" s="410" t="s">
        <v>570</v>
      </c>
      <c r="G66" t="s">
        <v>356</v>
      </c>
      <c r="H66" s="475">
        <v>11000</v>
      </c>
      <c r="I66" s="475">
        <v>0</v>
      </c>
      <c r="J66" s="475"/>
      <c r="K66" s="475"/>
      <c r="L66" t="s">
        <v>571</v>
      </c>
      <c r="N66" s="415">
        <f t="shared" si="0"/>
        <v>11000</v>
      </c>
      <c r="O66" s="456">
        <f t="shared" si="1"/>
        <v>0</v>
      </c>
    </row>
    <row r="67" spans="1:15" ht="70" outlineLevel="2" x14ac:dyDescent="0.15">
      <c r="A67" t="s">
        <v>92</v>
      </c>
      <c r="B67" t="s">
        <v>572</v>
      </c>
      <c r="D67" t="s">
        <v>95</v>
      </c>
      <c r="F67" s="410" t="s">
        <v>573</v>
      </c>
      <c r="G67" t="s">
        <v>148</v>
      </c>
      <c r="H67" s="475">
        <v>10335</v>
      </c>
      <c r="I67" s="475">
        <v>0</v>
      </c>
      <c r="J67" s="475"/>
      <c r="K67" s="475"/>
      <c r="L67" t="s">
        <v>574</v>
      </c>
      <c r="N67" s="415">
        <f t="shared" si="0"/>
        <v>10335</v>
      </c>
      <c r="O67" s="456">
        <f t="shared" si="1"/>
        <v>0</v>
      </c>
    </row>
    <row r="68" spans="1:15" ht="56" outlineLevel="2" x14ac:dyDescent="0.15">
      <c r="A68" t="s">
        <v>92</v>
      </c>
      <c r="B68" t="s">
        <v>575</v>
      </c>
      <c r="D68" t="s">
        <v>95</v>
      </c>
      <c r="F68" s="410" t="s">
        <v>576</v>
      </c>
      <c r="G68" t="s">
        <v>100</v>
      </c>
      <c r="H68" s="475">
        <v>9408</v>
      </c>
      <c r="I68" s="475">
        <v>0</v>
      </c>
      <c r="J68" s="475"/>
      <c r="K68" s="475"/>
      <c r="L68" t="s">
        <v>577</v>
      </c>
      <c r="N68" s="415">
        <f t="shared" ref="N68:N130" si="2">SUM(H68:I68)</f>
        <v>9408</v>
      </c>
      <c r="O68" s="456">
        <f t="shared" ref="O68:O130" si="3">IF((J68+K68)&gt;0,(J68+K68)-N68,0)</f>
        <v>0</v>
      </c>
    </row>
    <row r="69" spans="1:15" ht="42" outlineLevel="2" x14ac:dyDescent="0.15">
      <c r="A69" t="s">
        <v>92</v>
      </c>
      <c r="B69" t="s">
        <v>578</v>
      </c>
      <c r="D69" t="s">
        <v>95</v>
      </c>
      <c r="F69" s="410" t="s">
        <v>579</v>
      </c>
      <c r="G69" t="s">
        <v>580</v>
      </c>
      <c r="H69" s="475">
        <v>6600</v>
      </c>
      <c r="I69" s="475">
        <v>0</v>
      </c>
      <c r="J69" s="475"/>
      <c r="K69" s="475"/>
      <c r="L69" t="s">
        <v>581</v>
      </c>
      <c r="N69" s="415">
        <f t="shared" si="2"/>
        <v>6600</v>
      </c>
      <c r="O69" s="456">
        <f t="shared" si="3"/>
        <v>0</v>
      </c>
    </row>
    <row r="70" spans="1:15" ht="42" outlineLevel="2" x14ac:dyDescent="0.15">
      <c r="A70" t="s">
        <v>92</v>
      </c>
      <c r="B70" t="s">
        <v>582</v>
      </c>
      <c r="D70" t="s">
        <v>95</v>
      </c>
      <c r="F70" s="410" t="s">
        <v>583</v>
      </c>
      <c r="G70" t="s">
        <v>164</v>
      </c>
      <c r="H70" s="475">
        <v>9000</v>
      </c>
      <c r="I70" s="475">
        <v>0</v>
      </c>
      <c r="J70" s="475"/>
      <c r="K70" s="475"/>
      <c r="L70" t="s">
        <v>584</v>
      </c>
      <c r="N70" s="415">
        <f t="shared" si="2"/>
        <v>9000</v>
      </c>
      <c r="O70" s="456">
        <f t="shared" si="3"/>
        <v>0</v>
      </c>
    </row>
    <row r="71" spans="1:15" ht="42" outlineLevel="2" x14ac:dyDescent="0.15">
      <c r="A71" t="s">
        <v>92</v>
      </c>
      <c r="B71" t="s">
        <v>585</v>
      </c>
      <c r="D71" t="s">
        <v>95</v>
      </c>
      <c r="F71" s="410" t="s">
        <v>586</v>
      </c>
      <c r="G71" t="s">
        <v>98</v>
      </c>
      <c r="H71" s="475">
        <v>11500</v>
      </c>
      <c r="I71" s="475">
        <v>0</v>
      </c>
      <c r="J71" s="475"/>
      <c r="K71" s="475"/>
      <c r="L71" t="s">
        <v>587</v>
      </c>
      <c r="N71" s="415">
        <f t="shared" si="2"/>
        <v>11500</v>
      </c>
      <c r="O71" s="456">
        <f t="shared" si="3"/>
        <v>0</v>
      </c>
    </row>
    <row r="72" spans="1:15" ht="70" outlineLevel="2" x14ac:dyDescent="0.15">
      <c r="A72" t="s">
        <v>92</v>
      </c>
      <c r="B72" t="s">
        <v>588</v>
      </c>
      <c r="D72" t="s">
        <v>95</v>
      </c>
      <c r="F72" s="410" t="s">
        <v>589</v>
      </c>
      <c r="G72" t="s">
        <v>98</v>
      </c>
      <c r="H72" s="475">
        <v>21500</v>
      </c>
      <c r="I72" s="475">
        <v>0</v>
      </c>
      <c r="J72" s="475"/>
      <c r="K72" s="475"/>
      <c r="L72" t="s">
        <v>590</v>
      </c>
      <c r="N72" s="415">
        <f t="shared" si="2"/>
        <v>21500</v>
      </c>
      <c r="O72" s="456">
        <f t="shared" si="3"/>
        <v>0</v>
      </c>
    </row>
    <row r="73" spans="1:15" ht="42" outlineLevel="2" x14ac:dyDescent="0.15">
      <c r="A73" t="s">
        <v>92</v>
      </c>
      <c r="B73" t="s">
        <v>591</v>
      </c>
      <c r="D73" t="s">
        <v>95</v>
      </c>
      <c r="F73" s="410" t="s">
        <v>592</v>
      </c>
      <c r="G73" t="s">
        <v>96</v>
      </c>
      <c r="H73" s="475">
        <v>18500</v>
      </c>
      <c r="I73" s="475">
        <v>0</v>
      </c>
      <c r="J73" s="475"/>
      <c r="K73" s="475"/>
      <c r="L73" t="s">
        <v>593</v>
      </c>
      <c r="N73" s="415">
        <f t="shared" si="2"/>
        <v>18500</v>
      </c>
      <c r="O73" s="456">
        <f t="shared" si="3"/>
        <v>0</v>
      </c>
    </row>
    <row r="74" spans="1:15" ht="42" outlineLevel="2" x14ac:dyDescent="0.15">
      <c r="A74" t="s">
        <v>92</v>
      </c>
      <c r="B74" t="s">
        <v>594</v>
      </c>
      <c r="D74" t="s">
        <v>95</v>
      </c>
      <c r="F74" s="410" t="s">
        <v>595</v>
      </c>
      <c r="G74" t="s">
        <v>101</v>
      </c>
      <c r="H74" s="475">
        <v>12500</v>
      </c>
      <c r="I74" s="475">
        <v>0</v>
      </c>
      <c r="J74" s="475"/>
      <c r="K74" s="475"/>
      <c r="L74" t="s">
        <v>596</v>
      </c>
      <c r="N74" s="415">
        <f t="shared" si="2"/>
        <v>12500</v>
      </c>
      <c r="O74" s="456">
        <f t="shared" si="3"/>
        <v>0</v>
      </c>
    </row>
    <row r="75" spans="1:15" ht="84" outlineLevel="2" x14ac:dyDescent="0.15">
      <c r="A75" t="s">
        <v>92</v>
      </c>
      <c r="B75" t="s">
        <v>597</v>
      </c>
      <c r="D75" t="s">
        <v>95</v>
      </c>
      <c r="F75" s="410" t="s">
        <v>598</v>
      </c>
      <c r="G75" t="s">
        <v>102</v>
      </c>
      <c r="H75" s="475">
        <v>20000</v>
      </c>
      <c r="I75" s="475">
        <v>0</v>
      </c>
      <c r="J75" s="475"/>
      <c r="K75" s="475"/>
      <c r="L75" t="s">
        <v>599</v>
      </c>
      <c r="N75" s="415">
        <f t="shared" si="2"/>
        <v>20000</v>
      </c>
      <c r="O75" s="456">
        <f t="shared" si="3"/>
        <v>0</v>
      </c>
    </row>
    <row r="76" spans="1:15" ht="56" outlineLevel="2" x14ac:dyDescent="0.15">
      <c r="A76" t="s">
        <v>92</v>
      </c>
      <c r="B76" t="s">
        <v>600</v>
      </c>
      <c r="D76" t="s">
        <v>95</v>
      </c>
      <c r="F76" s="410" t="s">
        <v>601</v>
      </c>
      <c r="G76" t="s">
        <v>98</v>
      </c>
      <c r="H76" s="475">
        <v>3700</v>
      </c>
      <c r="I76" s="475">
        <v>0</v>
      </c>
      <c r="J76" s="475"/>
      <c r="K76" s="475"/>
      <c r="L76" t="s">
        <v>602</v>
      </c>
      <c r="N76" s="415">
        <f t="shared" si="2"/>
        <v>3700</v>
      </c>
      <c r="O76" s="456">
        <f t="shared" si="3"/>
        <v>0</v>
      </c>
    </row>
    <row r="77" spans="1:15" ht="42" outlineLevel="2" x14ac:dyDescent="0.15">
      <c r="A77" t="s">
        <v>92</v>
      </c>
      <c r="B77" t="s">
        <v>603</v>
      </c>
      <c r="D77" t="s">
        <v>95</v>
      </c>
      <c r="F77" s="410" t="s">
        <v>604</v>
      </c>
      <c r="G77" t="s">
        <v>83</v>
      </c>
      <c r="H77" s="475">
        <v>2500</v>
      </c>
      <c r="I77" s="475">
        <v>0</v>
      </c>
      <c r="J77" s="475"/>
      <c r="K77" s="475"/>
      <c r="L77" t="s">
        <v>605</v>
      </c>
      <c r="N77" s="415">
        <f t="shared" si="2"/>
        <v>2500</v>
      </c>
      <c r="O77" s="456">
        <f t="shared" si="3"/>
        <v>0</v>
      </c>
    </row>
    <row r="78" spans="1:15" ht="42" outlineLevel="2" x14ac:dyDescent="0.15">
      <c r="A78" t="s">
        <v>92</v>
      </c>
      <c r="B78" t="s">
        <v>606</v>
      </c>
      <c r="D78" t="s">
        <v>95</v>
      </c>
      <c r="F78" s="410" t="s">
        <v>151</v>
      </c>
      <c r="G78" t="s">
        <v>98</v>
      </c>
      <c r="H78" s="475">
        <v>13225</v>
      </c>
      <c r="I78" s="475">
        <v>0</v>
      </c>
      <c r="J78" s="475"/>
      <c r="K78" s="475"/>
      <c r="L78" t="s">
        <v>607</v>
      </c>
      <c r="N78" s="415">
        <f t="shared" si="2"/>
        <v>13225</v>
      </c>
      <c r="O78" s="456">
        <f t="shared" si="3"/>
        <v>0</v>
      </c>
    </row>
    <row r="79" spans="1:15" ht="42" outlineLevel="2" x14ac:dyDescent="0.15">
      <c r="A79" t="s">
        <v>92</v>
      </c>
      <c r="B79" t="s">
        <v>549</v>
      </c>
      <c r="D79" t="s">
        <v>95</v>
      </c>
      <c r="F79" s="410" t="s">
        <v>550</v>
      </c>
      <c r="G79" t="s">
        <v>98</v>
      </c>
      <c r="H79" s="475">
        <v>23450</v>
      </c>
      <c r="I79" s="475">
        <v>0</v>
      </c>
      <c r="J79" s="475"/>
      <c r="K79" s="475"/>
      <c r="L79" t="s">
        <v>551</v>
      </c>
      <c r="N79" s="415">
        <f t="shared" si="2"/>
        <v>23450</v>
      </c>
      <c r="O79" s="456">
        <f t="shared" si="3"/>
        <v>0</v>
      </c>
    </row>
    <row r="80" spans="1:15" ht="42" outlineLevel="2" x14ac:dyDescent="0.15">
      <c r="A80" t="s">
        <v>92</v>
      </c>
      <c r="B80" t="s">
        <v>608</v>
      </c>
      <c r="D80" t="s">
        <v>95</v>
      </c>
      <c r="F80" s="410" t="s">
        <v>609</v>
      </c>
      <c r="G80" t="s">
        <v>98</v>
      </c>
      <c r="H80" s="475">
        <v>28500</v>
      </c>
      <c r="I80" s="475">
        <v>0</v>
      </c>
      <c r="J80" s="475"/>
      <c r="K80" s="475"/>
      <c r="L80" t="s">
        <v>610</v>
      </c>
      <c r="N80" s="415">
        <f t="shared" si="2"/>
        <v>28500</v>
      </c>
      <c r="O80" s="456">
        <f t="shared" si="3"/>
        <v>0</v>
      </c>
    </row>
    <row r="81" spans="1:15" ht="42" outlineLevel="2" x14ac:dyDescent="0.15">
      <c r="A81" t="s">
        <v>92</v>
      </c>
      <c r="B81" t="s">
        <v>611</v>
      </c>
      <c r="D81" t="s">
        <v>95</v>
      </c>
      <c r="F81" s="410" t="s">
        <v>612</v>
      </c>
      <c r="G81" t="s">
        <v>164</v>
      </c>
      <c r="H81" s="475">
        <v>12000</v>
      </c>
      <c r="I81" s="475">
        <v>0</v>
      </c>
      <c r="J81" s="475"/>
      <c r="K81" s="475"/>
      <c r="L81" t="s">
        <v>613</v>
      </c>
      <c r="N81" s="415">
        <f t="shared" si="2"/>
        <v>12000</v>
      </c>
      <c r="O81" s="456">
        <f t="shared" si="3"/>
        <v>0</v>
      </c>
    </row>
    <row r="82" spans="1:15" ht="56" outlineLevel="2" x14ac:dyDescent="0.15">
      <c r="A82" t="s">
        <v>92</v>
      </c>
      <c r="B82" t="s">
        <v>614</v>
      </c>
      <c r="D82" t="s">
        <v>95</v>
      </c>
      <c r="F82" s="410" t="s">
        <v>615</v>
      </c>
      <c r="G82" t="s">
        <v>616</v>
      </c>
      <c r="H82" s="475">
        <v>17099.46</v>
      </c>
      <c r="I82" s="475">
        <v>0</v>
      </c>
      <c r="J82" s="475"/>
      <c r="K82" s="475"/>
      <c r="L82" t="s">
        <v>617</v>
      </c>
      <c r="N82" s="415">
        <f t="shared" si="2"/>
        <v>17099.46</v>
      </c>
      <c r="O82" s="456">
        <f t="shared" si="3"/>
        <v>0</v>
      </c>
    </row>
    <row r="83" spans="1:15" ht="56" outlineLevel="2" x14ac:dyDescent="0.15">
      <c r="A83" t="s">
        <v>92</v>
      </c>
      <c r="B83" t="s">
        <v>618</v>
      </c>
      <c r="D83" t="s">
        <v>95</v>
      </c>
      <c r="F83" s="410" t="s">
        <v>619</v>
      </c>
      <c r="G83" t="s">
        <v>100</v>
      </c>
      <c r="H83" s="475">
        <v>6346</v>
      </c>
      <c r="I83" s="475">
        <v>0</v>
      </c>
      <c r="J83" s="475"/>
      <c r="K83" s="475"/>
      <c r="L83" t="s">
        <v>620</v>
      </c>
      <c r="N83" s="415">
        <f t="shared" si="2"/>
        <v>6346</v>
      </c>
      <c r="O83" s="456">
        <f t="shared" si="3"/>
        <v>0</v>
      </c>
    </row>
    <row r="84" spans="1:15" ht="42" outlineLevel="2" x14ac:dyDescent="0.15">
      <c r="A84" t="s">
        <v>92</v>
      </c>
      <c r="B84" t="s">
        <v>621</v>
      </c>
      <c r="D84" t="s">
        <v>95</v>
      </c>
      <c r="F84" s="410" t="s">
        <v>622</v>
      </c>
      <c r="G84" t="s">
        <v>580</v>
      </c>
      <c r="H84" s="475">
        <v>9100</v>
      </c>
      <c r="I84" s="475">
        <v>0</v>
      </c>
      <c r="J84" s="475"/>
      <c r="K84" s="475"/>
      <c r="L84" t="s">
        <v>623</v>
      </c>
      <c r="N84" s="415">
        <f t="shared" si="2"/>
        <v>9100</v>
      </c>
      <c r="O84" s="456">
        <f t="shared" si="3"/>
        <v>0</v>
      </c>
    </row>
    <row r="85" spans="1:15" ht="70" outlineLevel="2" x14ac:dyDescent="0.15">
      <c r="A85" t="s">
        <v>92</v>
      </c>
      <c r="B85" t="s">
        <v>624</v>
      </c>
      <c r="D85" t="s">
        <v>95</v>
      </c>
      <c r="F85" s="410" t="s">
        <v>625</v>
      </c>
      <c r="G85" t="s">
        <v>99</v>
      </c>
      <c r="H85" s="475">
        <v>8855</v>
      </c>
      <c r="I85" s="475">
        <v>0</v>
      </c>
      <c r="J85" s="475"/>
      <c r="K85" s="475"/>
      <c r="L85" t="s">
        <v>626</v>
      </c>
      <c r="N85" s="415">
        <f t="shared" si="2"/>
        <v>8855</v>
      </c>
      <c r="O85" s="456">
        <f t="shared" si="3"/>
        <v>0</v>
      </c>
    </row>
    <row r="86" spans="1:15" ht="70" outlineLevel="2" x14ac:dyDescent="0.15">
      <c r="A86" t="s">
        <v>92</v>
      </c>
      <c r="B86" t="s">
        <v>627</v>
      </c>
      <c r="D86" t="s">
        <v>95</v>
      </c>
      <c r="F86" s="410" t="s">
        <v>628</v>
      </c>
      <c r="G86" t="s">
        <v>89</v>
      </c>
      <c r="H86" s="475">
        <v>7000</v>
      </c>
      <c r="I86" s="475">
        <v>0</v>
      </c>
      <c r="J86" s="475"/>
      <c r="K86" s="475"/>
      <c r="L86" t="s">
        <v>629</v>
      </c>
      <c r="N86" s="415">
        <f t="shared" si="2"/>
        <v>7000</v>
      </c>
      <c r="O86" s="456">
        <f t="shared" si="3"/>
        <v>0</v>
      </c>
    </row>
    <row r="87" spans="1:15" ht="70" outlineLevel="2" x14ac:dyDescent="0.15">
      <c r="A87" t="s">
        <v>92</v>
      </c>
      <c r="B87" t="s">
        <v>630</v>
      </c>
      <c r="D87" t="s">
        <v>95</v>
      </c>
      <c r="F87" s="410" t="s">
        <v>631</v>
      </c>
      <c r="G87" t="s">
        <v>148</v>
      </c>
      <c r="H87" s="475">
        <v>13000</v>
      </c>
      <c r="I87" s="475">
        <v>0</v>
      </c>
      <c r="J87" s="475"/>
      <c r="K87" s="475"/>
      <c r="L87" t="s">
        <v>632</v>
      </c>
      <c r="N87" s="415">
        <f t="shared" si="2"/>
        <v>13000</v>
      </c>
      <c r="O87" s="456">
        <f t="shared" si="3"/>
        <v>0</v>
      </c>
    </row>
    <row r="88" spans="1:15" ht="42" outlineLevel="2" x14ac:dyDescent="0.15">
      <c r="A88" t="s">
        <v>92</v>
      </c>
      <c r="B88" t="s">
        <v>633</v>
      </c>
      <c r="D88" t="s">
        <v>95</v>
      </c>
      <c r="F88" s="410" t="s">
        <v>634</v>
      </c>
      <c r="G88" t="s">
        <v>89</v>
      </c>
      <c r="H88" s="475">
        <v>15000</v>
      </c>
      <c r="I88" s="475">
        <v>0</v>
      </c>
      <c r="J88" s="475"/>
      <c r="K88" s="475"/>
      <c r="L88" t="s">
        <v>635</v>
      </c>
      <c r="N88" s="415">
        <f t="shared" si="2"/>
        <v>15000</v>
      </c>
      <c r="O88" s="456">
        <f t="shared" si="3"/>
        <v>0</v>
      </c>
    </row>
    <row r="89" spans="1:15" ht="56" outlineLevel="2" x14ac:dyDescent="0.15">
      <c r="A89" t="s">
        <v>92</v>
      </c>
      <c r="B89" t="s">
        <v>636</v>
      </c>
      <c r="D89" t="s">
        <v>95</v>
      </c>
      <c r="F89" s="410" t="s">
        <v>637</v>
      </c>
      <c r="G89" t="s">
        <v>152</v>
      </c>
      <c r="H89" s="475">
        <v>14000</v>
      </c>
      <c r="I89" s="475">
        <v>0</v>
      </c>
      <c r="J89" s="475"/>
      <c r="K89" s="475"/>
      <c r="L89" t="s">
        <v>638</v>
      </c>
      <c r="N89" s="415">
        <f t="shared" si="2"/>
        <v>14000</v>
      </c>
      <c r="O89" s="456">
        <f t="shared" si="3"/>
        <v>0</v>
      </c>
    </row>
    <row r="90" spans="1:15" ht="42" outlineLevel="2" x14ac:dyDescent="0.15">
      <c r="A90" t="s">
        <v>92</v>
      </c>
      <c r="B90" t="s">
        <v>639</v>
      </c>
      <c r="D90" t="s">
        <v>95</v>
      </c>
      <c r="F90" s="410" t="s">
        <v>640</v>
      </c>
      <c r="G90" t="s">
        <v>98</v>
      </c>
      <c r="H90" s="475">
        <v>16200</v>
      </c>
      <c r="I90" s="475">
        <v>0</v>
      </c>
      <c r="J90" s="475"/>
      <c r="K90" s="475"/>
      <c r="L90" t="s">
        <v>641</v>
      </c>
      <c r="N90" s="415">
        <f t="shared" si="2"/>
        <v>16200</v>
      </c>
      <c r="O90" s="456">
        <f t="shared" si="3"/>
        <v>0</v>
      </c>
    </row>
    <row r="91" spans="1:15" ht="56" outlineLevel="2" x14ac:dyDescent="0.15">
      <c r="A91" t="s">
        <v>92</v>
      </c>
      <c r="B91" t="s">
        <v>642</v>
      </c>
      <c r="D91" t="s">
        <v>95</v>
      </c>
      <c r="F91" s="410" t="s">
        <v>643</v>
      </c>
      <c r="G91" t="s">
        <v>83</v>
      </c>
      <c r="H91" s="475">
        <v>4000</v>
      </c>
      <c r="I91" s="475">
        <v>0</v>
      </c>
      <c r="J91" s="475"/>
      <c r="K91" s="475"/>
      <c r="L91" t="s">
        <v>644</v>
      </c>
      <c r="N91" s="415">
        <f t="shared" si="2"/>
        <v>4000</v>
      </c>
      <c r="O91" s="456">
        <f t="shared" si="3"/>
        <v>0</v>
      </c>
    </row>
    <row r="92" spans="1:15" ht="28" outlineLevel="2" x14ac:dyDescent="0.15">
      <c r="A92" t="s">
        <v>92</v>
      </c>
      <c r="B92" t="s">
        <v>645</v>
      </c>
      <c r="D92" t="s">
        <v>95</v>
      </c>
      <c r="F92" s="410" t="s">
        <v>646</v>
      </c>
      <c r="G92" t="s">
        <v>381</v>
      </c>
      <c r="H92" s="475">
        <v>900</v>
      </c>
      <c r="I92" s="475">
        <v>0</v>
      </c>
      <c r="J92" s="475"/>
      <c r="K92" s="475"/>
      <c r="L92" t="s">
        <v>647</v>
      </c>
      <c r="N92" s="415">
        <f t="shared" si="2"/>
        <v>900</v>
      </c>
      <c r="O92" s="456">
        <f t="shared" si="3"/>
        <v>0</v>
      </c>
    </row>
    <row r="93" spans="1:15" ht="42" outlineLevel="2" x14ac:dyDescent="0.15">
      <c r="A93" t="s">
        <v>92</v>
      </c>
      <c r="B93" t="s">
        <v>648</v>
      </c>
      <c r="D93" t="s">
        <v>95</v>
      </c>
      <c r="F93" s="410" t="s">
        <v>649</v>
      </c>
      <c r="G93" t="s">
        <v>381</v>
      </c>
      <c r="H93" s="475">
        <v>16780</v>
      </c>
      <c r="I93" s="475">
        <v>0</v>
      </c>
      <c r="J93" s="475"/>
      <c r="K93" s="475"/>
      <c r="L93" t="s">
        <v>647</v>
      </c>
      <c r="N93" s="415">
        <f t="shared" si="2"/>
        <v>16780</v>
      </c>
      <c r="O93" s="456">
        <f t="shared" si="3"/>
        <v>0</v>
      </c>
    </row>
    <row r="94" spans="1:15" ht="42" outlineLevel="2" x14ac:dyDescent="0.15">
      <c r="A94" t="s">
        <v>92</v>
      </c>
      <c r="B94" t="s">
        <v>650</v>
      </c>
      <c r="D94" t="s">
        <v>95</v>
      </c>
      <c r="F94" s="410" t="s">
        <v>651</v>
      </c>
      <c r="G94" t="s">
        <v>201</v>
      </c>
      <c r="H94" s="475">
        <v>10500</v>
      </c>
      <c r="I94" s="475">
        <v>0</v>
      </c>
      <c r="J94" s="475"/>
      <c r="K94" s="475"/>
      <c r="L94" t="s">
        <v>652</v>
      </c>
      <c r="N94" s="415">
        <f t="shared" si="2"/>
        <v>10500</v>
      </c>
      <c r="O94" s="456">
        <f t="shared" si="3"/>
        <v>0</v>
      </c>
    </row>
    <row r="95" spans="1:15" ht="42" outlineLevel="2" x14ac:dyDescent="0.15">
      <c r="A95" t="s">
        <v>92</v>
      </c>
      <c r="B95" t="s">
        <v>653</v>
      </c>
      <c r="D95" t="s">
        <v>95</v>
      </c>
      <c r="F95" s="410" t="s">
        <v>654</v>
      </c>
      <c r="G95" t="s">
        <v>356</v>
      </c>
      <c r="H95" s="475">
        <v>12300</v>
      </c>
      <c r="I95" s="475">
        <v>0</v>
      </c>
      <c r="J95" s="475"/>
      <c r="K95" s="475"/>
      <c r="L95" t="s">
        <v>655</v>
      </c>
      <c r="N95" s="415">
        <f t="shared" si="2"/>
        <v>12300</v>
      </c>
      <c r="O95" s="456">
        <f t="shared" si="3"/>
        <v>0</v>
      </c>
    </row>
    <row r="96" spans="1:15" ht="56" outlineLevel="2" x14ac:dyDescent="0.15">
      <c r="A96" t="s">
        <v>92</v>
      </c>
      <c r="B96" t="s">
        <v>656</v>
      </c>
      <c r="D96" t="s">
        <v>95</v>
      </c>
      <c r="F96" s="410" t="s">
        <v>657</v>
      </c>
      <c r="G96" t="s">
        <v>83</v>
      </c>
      <c r="H96" s="475">
        <v>3000</v>
      </c>
      <c r="I96" s="475">
        <v>0</v>
      </c>
      <c r="J96" s="475"/>
      <c r="K96" s="475"/>
      <c r="L96" t="s">
        <v>658</v>
      </c>
      <c r="N96" s="415">
        <f t="shared" si="2"/>
        <v>3000</v>
      </c>
      <c r="O96" s="456">
        <f t="shared" si="3"/>
        <v>0</v>
      </c>
    </row>
    <row r="97" spans="1:20" ht="56" outlineLevel="2" x14ac:dyDescent="0.15">
      <c r="A97" t="s">
        <v>92</v>
      </c>
      <c r="B97" t="s">
        <v>659</v>
      </c>
      <c r="D97" t="s">
        <v>95</v>
      </c>
      <c r="F97" s="410" t="s">
        <v>660</v>
      </c>
      <c r="G97" t="s">
        <v>83</v>
      </c>
      <c r="H97" s="475">
        <v>2600</v>
      </c>
      <c r="I97" s="475">
        <v>0</v>
      </c>
      <c r="J97" s="475"/>
      <c r="K97" s="475"/>
      <c r="L97" t="s">
        <v>661</v>
      </c>
      <c r="N97" s="415">
        <f t="shared" si="2"/>
        <v>2600</v>
      </c>
      <c r="O97" s="456">
        <f t="shared" si="3"/>
        <v>0</v>
      </c>
    </row>
    <row r="98" spans="1:20" ht="56" outlineLevel="2" x14ac:dyDescent="0.15">
      <c r="A98" t="s">
        <v>92</v>
      </c>
      <c r="B98" t="s">
        <v>662</v>
      </c>
      <c r="D98" t="s">
        <v>95</v>
      </c>
      <c r="F98" s="410" t="s">
        <v>663</v>
      </c>
      <c r="G98" t="s">
        <v>89</v>
      </c>
      <c r="H98" s="475">
        <v>7000</v>
      </c>
      <c r="I98" s="475">
        <v>0</v>
      </c>
      <c r="J98" s="475"/>
      <c r="K98" s="475"/>
      <c r="L98" t="s">
        <v>664</v>
      </c>
      <c r="N98" s="415">
        <f t="shared" si="2"/>
        <v>7000</v>
      </c>
      <c r="O98" s="456">
        <f t="shared" si="3"/>
        <v>0</v>
      </c>
    </row>
    <row r="99" spans="1:20" ht="42" outlineLevel="2" x14ac:dyDescent="0.15">
      <c r="A99" t="s">
        <v>92</v>
      </c>
      <c r="B99" t="s">
        <v>665</v>
      </c>
      <c r="D99" t="s">
        <v>95</v>
      </c>
      <c r="F99" s="410" t="s">
        <v>666</v>
      </c>
      <c r="G99" t="s">
        <v>102</v>
      </c>
      <c r="H99" s="475">
        <v>30000</v>
      </c>
      <c r="I99" s="475">
        <v>0</v>
      </c>
      <c r="J99" s="475"/>
      <c r="K99" s="475"/>
      <c r="L99" t="s">
        <v>667</v>
      </c>
      <c r="N99" s="415">
        <f t="shared" si="2"/>
        <v>30000</v>
      </c>
      <c r="O99" s="456">
        <f t="shared" si="3"/>
        <v>0</v>
      </c>
    </row>
    <row r="100" spans="1:20" ht="56" outlineLevel="2" x14ac:dyDescent="0.15">
      <c r="A100" t="s">
        <v>92</v>
      </c>
      <c r="B100" t="s">
        <v>668</v>
      </c>
      <c r="D100" t="s">
        <v>95</v>
      </c>
      <c r="F100" s="410" t="s">
        <v>669</v>
      </c>
      <c r="G100" t="s">
        <v>83</v>
      </c>
      <c r="H100" s="475">
        <v>3000</v>
      </c>
      <c r="I100" s="475">
        <v>0</v>
      </c>
      <c r="J100" s="475"/>
      <c r="K100" s="475"/>
      <c r="L100" t="s">
        <v>670</v>
      </c>
      <c r="N100" s="415">
        <f t="shared" si="2"/>
        <v>3000</v>
      </c>
      <c r="O100" s="456">
        <f t="shared" si="3"/>
        <v>0</v>
      </c>
    </row>
    <row r="101" spans="1:20" ht="42" outlineLevel="2" x14ac:dyDescent="0.15">
      <c r="A101" t="s">
        <v>92</v>
      </c>
      <c r="B101" t="s">
        <v>671</v>
      </c>
      <c r="D101" t="s">
        <v>95</v>
      </c>
      <c r="F101" s="410" t="s">
        <v>672</v>
      </c>
      <c r="G101" t="s">
        <v>150</v>
      </c>
      <c r="H101" s="475">
        <v>11250</v>
      </c>
      <c r="I101" s="475">
        <v>0</v>
      </c>
      <c r="J101" s="475"/>
      <c r="K101" s="475"/>
      <c r="L101" t="s">
        <v>319</v>
      </c>
      <c r="N101" s="415">
        <f t="shared" si="2"/>
        <v>11250</v>
      </c>
      <c r="O101" s="456">
        <f t="shared" si="3"/>
        <v>0</v>
      </c>
    </row>
    <row r="102" spans="1:20" ht="42" outlineLevel="2" x14ac:dyDescent="0.15">
      <c r="A102" t="s">
        <v>92</v>
      </c>
      <c r="B102" t="s">
        <v>673</v>
      </c>
      <c r="D102" t="s">
        <v>95</v>
      </c>
      <c r="F102" s="410" t="s">
        <v>674</v>
      </c>
      <c r="G102" t="s">
        <v>89</v>
      </c>
      <c r="H102" s="475">
        <v>20000</v>
      </c>
      <c r="I102" s="475">
        <v>0</v>
      </c>
      <c r="J102" s="475"/>
      <c r="K102" s="475"/>
      <c r="L102" t="s">
        <v>675</v>
      </c>
      <c r="N102" s="415">
        <f t="shared" si="2"/>
        <v>20000</v>
      </c>
      <c r="O102" s="456">
        <f t="shared" si="3"/>
        <v>0</v>
      </c>
    </row>
    <row r="103" spans="1:20" ht="56" outlineLevel="2" x14ac:dyDescent="0.15">
      <c r="A103" t="s">
        <v>92</v>
      </c>
      <c r="B103" t="s">
        <v>676</v>
      </c>
      <c r="D103" t="s">
        <v>95</v>
      </c>
      <c r="F103" s="410" t="s">
        <v>677</v>
      </c>
      <c r="G103" t="s">
        <v>98</v>
      </c>
      <c r="H103" s="475">
        <v>7070</v>
      </c>
      <c r="I103" s="475">
        <v>0</v>
      </c>
      <c r="J103" s="475"/>
      <c r="K103" s="475"/>
      <c r="L103" t="s">
        <v>678</v>
      </c>
      <c r="N103" s="415">
        <f t="shared" si="2"/>
        <v>7070</v>
      </c>
      <c r="O103" s="456">
        <f t="shared" si="3"/>
        <v>0</v>
      </c>
    </row>
    <row r="104" spans="1:20" ht="42" outlineLevel="2" x14ac:dyDescent="0.15">
      <c r="A104" t="s">
        <v>92</v>
      </c>
      <c r="B104" t="s">
        <v>679</v>
      </c>
      <c r="D104" t="s">
        <v>95</v>
      </c>
      <c r="F104" s="410" t="s">
        <v>680</v>
      </c>
      <c r="G104" t="s">
        <v>98</v>
      </c>
      <c r="H104" s="475">
        <v>17680</v>
      </c>
      <c r="I104" s="475">
        <v>0</v>
      </c>
      <c r="J104" s="475"/>
      <c r="K104" s="475"/>
      <c r="L104" t="s">
        <v>678</v>
      </c>
      <c r="N104" s="415">
        <f t="shared" si="2"/>
        <v>17680</v>
      </c>
      <c r="O104" s="456">
        <f t="shared" si="3"/>
        <v>0</v>
      </c>
    </row>
    <row r="105" spans="1:20" ht="56" outlineLevel="2" x14ac:dyDescent="0.15">
      <c r="A105" t="s">
        <v>92</v>
      </c>
      <c r="B105" t="s">
        <v>681</v>
      </c>
      <c r="D105" t="s">
        <v>95</v>
      </c>
      <c r="F105" s="410" t="s">
        <v>682</v>
      </c>
      <c r="G105" t="s">
        <v>83</v>
      </c>
      <c r="H105" s="475">
        <v>8200</v>
      </c>
      <c r="I105" s="475">
        <v>0</v>
      </c>
      <c r="J105" s="475"/>
      <c r="K105" s="475"/>
      <c r="L105" t="s">
        <v>683</v>
      </c>
      <c r="N105" s="415">
        <f t="shared" si="2"/>
        <v>8200</v>
      </c>
      <c r="O105" s="456">
        <f t="shared" si="3"/>
        <v>0</v>
      </c>
    </row>
    <row r="106" spans="1:20" ht="70" outlineLevel="2" x14ac:dyDescent="0.15">
      <c r="A106" t="s">
        <v>92</v>
      </c>
      <c r="B106" t="s">
        <v>684</v>
      </c>
      <c r="D106" t="s">
        <v>95</v>
      </c>
      <c r="F106" s="410" t="s">
        <v>685</v>
      </c>
      <c r="G106" t="s">
        <v>91</v>
      </c>
      <c r="H106" s="475">
        <v>6650</v>
      </c>
      <c r="I106" s="475">
        <v>0</v>
      </c>
      <c r="J106" s="475"/>
      <c r="K106" s="475"/>
      <c r="L106" t="s">
        <v>686</v>
      </c>
      <c r="N106" s="415">
        <f t="shared" si="2"/>
        <v>6650</v>
      </c>
      <c r="O106" s="456">
        <f t="shared" si="3"/>
        <v>0</v>
      </c>
    </row>
    <row r="107" spans="1:20" ht="70" outlineLevel="2" x14ac:dyDescent="0.15">
      <c r="A107" t="s">
        <v>92</v>
      </c>
      <c r="B107" t="s">
        <v>687</v>
      </c>
      <c r="D107" t="s">
        <v>95</v>
      </c>
      <c r="F107" s="410" t="s">
        <v>688</v>
      </c>
      <c r="G107" t="s">
        <v>91</v>
      </c>
      <c r="H107" s="475">
        <v>18540</v>
      </c>
      <c r="I107" s="475">
        <v>0</v>
      </c>
      <c r="J107" s="475"/>
      <c r="K107" s="475"/>
      <c r="L107" t="s">
        <v>689</v>
      </c>
      <c r="N107" s="415">
        <f t="shared" si="2"/>
        <v>18540</v>
      </c>
      <c r="O107" s="456">
        <f t="shared" si="3"/>
        <v>0</v>
      </c>
    </row>
    <row r="108" spans="1:20" outlineLevel="1" x14ac:dyDescent="0.15">
      <c r="A108" s="416" t="s">
        <v>115</v>
      </c>
      <c r="B108" s="416">
        <f>COUNTA(B36:B107)</f>
        <v>72</v>
      </c>
      <c r="C108" s="416"/>
      <c r="D108" s="416"/>
      <c r="E108" s="416"/>
      <c r="F108" s="442"/>
      <c r="G108" s="416"/>
      <c r="H108" s="478">
        <f>SUBTOTAL(9,H36:H107)</f>
        <v>1539329.46</v>
      </c>
      <c r="I108" s="478">
        <f>SUBTOTAL(9,I36:I107)</f>
        <v>17990.400000000001</v>
      </c>
      <c r="J108" s="478">
        <f>SUBTOTAL(9,J36:J107)</f>
        <v>0</v>
      </c>
      <c r="K108" s="480">
        <f>SUBTOTAL(9,K36:K107)</f>
        <v>64271.69</v>
      </c>
      <c r="L108" s="416"/>
      <c r="M108" s="416"/>
      <c r="N108" s="443">
        <f>SUBTOTAL(9,N36:N107)</f>
        <v>1557319.8599999999</v>
      </c>
      <c r="O108" s="443">
        <f>SUBTOTAL(9,O36:O107)</f>
        <v>46281.29</v>
      </c>
      <c r="R108" s="18" t="s">
        <v>735</v>
      </c>
      <c r="S108" s="18" t="s">
        <v>165</v>
      </c>
    </row>
    <row r="109" spans="1:20" ht="14" outlineLevel="2" x14ac:dyDescent="0.15">
      <c r="A109" t="s">
        <v>103</v>
      </c>
      <c r="B109" t="s">
        <v>690</v>
      </c>
      <c r="D109" t="s">
        <v>104</v>
      </c>
      <c r="F109" s="410" t="s">
        <v>342</v>
      </c>
      <c r="G109" t="s">
        <v>355</v>
      </c>
      <c r="H109" s="475"/>
      <c r="I109" s="475">
        <v>82598.69</v>
      </c>
      <c r="J109" s="475"/>
      <c r="K109" s="475">
        <v>296935.08</v>
      </c>
      <c r="L109" t="s">
        <v>691</v>
      </c>
      <c r="M109" t="s">
        <v>159</v>
      </c>
      <c r="N109" s="415">
        <f t="shared" si="2"/>
        <v>82598.69</v>
      </c>
      <c r="O109" s="456">
        <f t="shared" si="3"/>
        <v>214336.39</v>
      </c>
      <c r="Q109" t="s">
        <v>159</v>
      </c>
      <c r="R109">
        <v>6</v>
      </c>
      <c r="S109">
        <v>6</v>
      </c>
      <c r="T109" s="411">
        <f>SUM(N109:N114)</f>
        <v>650208.81000000006</v>
      </c>
    </row>
    <row r="110" spans="1:20" ht="14" outlineLevel="2" x14ac:dyDescent="0.15">
      <c r="A110" t="s">
        <v>103</v>
      </c>
      <c r="B110" t="s">
        <v>692</v>
      </c>
      <c r="D110" t="s">
        <v>104</v>
      </c>
      <c r="F110" s="410" t="s">
        <v>693</v>
      </c>
      <c r="G110" t="s">
        <v>355</v>
      </c>
      <c r="H110" s="475"/>
      <c r="I110" s="475">
        <v>73250</v>
      </c>
      <c r="J110" s="475"/>
      <c r="K110" s="475">
        <v>263611.78999999998</v>
      </c>
      <c r="L110" t="s">
        <v>694</v>
      </c>
      <c r="M110" t="s">
        <v>159</v>
      </c>
      <c r="N110" s="415">
        <f t="shared" si="2"/>
        <v>73250</v>
      </c>
      <c r="O110" s="456">
        <f t="shared" si="3"/>
        <v>190361.78999999998</v>
      </c>
      <c r="Q110" t="s">
        <v>706</v>
      </c>
      <c r="R110">
        <v>7</v>
      </c>
      <c r="S110">
        <v>7</v>
      </c>
      <c r="T110" s="411">
        <f>SUM(N115:N121)</f>
        <v>601157.75</v>
      </c>
    </row>
    <row r="111" spans="1:20" ht="14" outlineLevel="2" x14ac:dyDescent="0.15">
      <c r="A111" t="s">
        <v>103</v>
      </c>
      <c r="B111" t="s">
        <v>695</v>
      </c>
      <c r="D111" t="s">
        <v>104</v>
      </c>
      <c r="F111" s="410" t="s">
        <v>696</v>
      </c>
      <c r="G111" t="s">
        <v>202</v>
      </c>
      <c r="H111" s="475">
        <v>91193.25</v>
      </c>
      <c r="I111" s="475">
        <v>91193.25</v>
      </c>
      <c r="J111" s="475"/>
      <c r="K111" s="475">
        <v>326288.75</v>
      </c>
      <c r="L111" t="s">
        <v>697</v>
      </c>
      <c r="M111" t="s">
        <v>159</v>
      </c>
      <c r="N111" s="415">
        <f t="shared" si="2"/>
        <v>182386.5</v>
      </c>
      <c r="O111" s="456">
        <f t="shared" si="3"/>
        <v>143902.25</v>
      </c>
      <c r="Q111" t="s">
        <v>722</v>
      </c>
      <c r="R111">
        <v>1</v>
      </c>
      <c r="S111">
        <v>16</v>
      </c>
    </row>
    <row r="112" spans="1:20" ht="14" outlineLevel="2" x14ac:dyDescent="0.15">
      <c r="A112" t="s">
        <v>103</v>
      </c>
      <c r="B112" t="s">
        <v>698</v>
      </c>
      <c r="D112" t="s">
        <v>104</v>
      </c>
      <c r="F112" s="410" t="s">
        <v>341</v>
      </c>
      <c r="G112" t="s">
        <v>84</v>
      </c>
      <c r="H112" s="475"/>
      <c r="I112" s="475">
        <v>88581.33</v>
      </c>
      <c r="J112" s="475"/>
      <c r="K112" s="475">
        <v>327166.8</v>
      </c>
      <c r="L112" t="s">
        <v>699</v>
      </c>
      <c r="M112" t="s">
        <v>159</v>
      </c>
      <c r="N112" s="415">
        <f t="shared" si="2"/>
        <v>88581.33</v>
      </c>
      <c r="O112" s="456">
        <f t="shared" si="3"/>
        <v>238585.46999999997</v>
      </c>
      <c r="Q112" s="18" t="s">
        <v>149</v>
      </c>
      <c r="R112">
        <v>1</v>
      </c>
    </row>
    <row r="113" spans="1:15" ht="14" outlineLevel="2" x14ac:dyDescent="0.15">
      <c r="A113" t="s">
        <v>103</v>
      </c>
      <c r="B113" t="s">
        <v>700</v>
      </c>
      <c r="D113" t="s">
        <v>104</v>
      </c>
      <c r="F113" s="410" t="s">
        <v>342</v>
      </c>
      <c r="G113" t="s">
        <v>84</v>
      </c>
      <c r="H113" s="475"/>
      <c r="I113" s="475">
        <v>82761.19</v>
      </c>
      <c r="J113" s="475"/>
      <c r="K113" s="475">
        <v>296478.92</v>
      </c>
      <c r="L113" t="s">
        <v>701</v>
      </c>
      <c r="M113" t="s">
        <v>159</v>
      </c>
      <c r="N113" s="415">
        <f t="shared" si="2"/>
        <v>82761.19</v>
      </c>
      <c r="O113" s="456">
        <f t="shared" si="3"/>
        <v>213717.72999999998</v>
      </c>
    </row>
    <row r="114" spans="1:15" ht="14" outlineLevel="2" x14ac:dyDescent="0.15">
      <c r="A114" t="s">
        <v>103</v>
      </c>
      <c r="B114" t="s">
        <v>702</v>
      </c>
      <c r="D114" t="s">
        <v>104</v>
      </c>
      <c r="F114" s="410" t="s">
        <v>341</v>
      </c>
      <c r="G114" t="s">
        <v>203</v>
      </c>
      <c r="H114" s="475"/>
      <c r="I114" s="475">
        <v>140631.1</v>
      </c>
      <c r="J114" s="475"/>
      <c r="K114" s="475">
        <v>504264.48</v>
      </c>
      <c r="L114" t="s">
        <v>703</v>
      </c>
      <c r="M114" t="s">
        <v>159</v>
      </c>
      <c r="N114" s="415">
        <f t="shared" si="2"/>
        <v>140631.1</v>
      </c>
      <c r="O114" s="456">
        <f t="shared" si="3"/>
        <v>363633.38</v>
      </c>
    </row>
    <row r="115" spans="1:15" ht="14" outlineLevel="2" x14ac:dyDescent="0.15">
      <c r="A115" t="s">
        <v>103</v>
      </c>
      <c r="B115" t="s">
        <v>704</v>
      </c>
      <c r="D115" t="s">
        <v>107</v>
      </c>
      <c r="F115" s="410" t="s">
        <v>154</v>
      </c>
      <c r="G115" t="s">
        <v>105</v>
      </c>
      <c r="H115" s="475"/>
      <c r="I115" s="475">
        <v>80372.25</v>
      </c>
      <c r="J115" s="475"/>
      <c r="K115" s="475">
        <v>248823.82</v>
      </c>
      <c r="L115" t="s">
        <v>705</v>
      </c>
      <c r="M115" t="s">
        <v>706</v>
      </c>
      <c r="N115" s="415">
        <f t="shared" si="2"/>
        <v>80372.25</v>
      </c>
      <c r="O115" s="456">
        <f t="shared" si="3"/>
        <v>168451.57</v>
      </c>
    </row>
    <row r="116" spans="1:15" ht="14" outlineLevel="2" x14ac:dyDescent="0.15">
      <c r="A116" t="s">
        <v>103</v>
      </c>
      <c r="B116" t="s">
        <v>707</v>
      </c>
      <c r="D116" t="s">
        <v>107</v>
      </c>
      <c r="F116" s="410" t="s">
        <v>154</v>
      </c>
      <c r="G116" t="s">
        <v>105</v>
      </c>
      <c r="H116" s="475"/>
      <c r="I116" s="475">
        <v>80372.25</v>
      </c>
      <c r="J116" s="475"/>
      <c r="K116" s="475">
        <v>248823.82</v>
      </c>
      <c r="L116" t="s">
        <v>708</v>
      </c>
      <c r="M116" t="s">
        <v>706</v>
      </c>
      <c r="N116" s="415">
        <f t="shared" si="2"/>
        <v>80372.25</v>
      </c>
      <c r="O116" s="456">
        <f t="shared" si="3"/>
        <v>168451.57</v>
      </c>
    </row>
    <row r="117" spans="1:15" ht="14" outlineLevel="2" x14ac:dyDescent="0.15">
      <c r="A117" t="s">
        <v>103</v>
      </c>
      <c r="B117" t="s">
        <v>709</v>
      </c>
      <c r="D117" t="s">
        <v>107</v>
      </c>
      <c r="F117" s="410" t="s">
        <v>154</v>
      </c>
      <c r="G117" t="s">
        <v>105</v>
      </c>
      <c r="H117" s="475"/>
      <c r="I117" s="475">
        <v>80372.25</v>
      </c>
      <c r="J117" s="475"/>
      <c r="K117" s="475">
        <v>248823.82</v>
      </c>
      <c r="L117" t="s">
        <v>710</v>
      </c>
      <c r="M117" t="s">
        <v>706</v>
      </c>
      <c r="N117" s="415">
        <f t="shared" si="2"/>
        <v>80372.25</v>
      </c>
      <c r="O117" s="456">
        <f t="shared" si="3"/>
        <v>168451.57</v>
      </c>
    </row>
    <row r="118" spans="1:15" ht="14" outlineLevel="2" x14ac:dyDescent="0.15">
      <c r="A118" t="s">
        <v>103</v>
      </c>
      <c r="B118" t="s">
        <v>711</v>
      </c>
      <c r="D118" t="s">
        <v>107</v>
      </c>
      <c r="F118" s="410" t="s">
        <v>154</v>
      </c>
      <c r="G118" t="s">
        <v>105</v>
      </c>
      <c r="H118" s="475"/>
      <c r="I118" s="475">
        <v>80372.25</v>
      </c>
      <c r="J118" s="475"/>
      <c r="K118" s="475">
        <v>248823.82</v>
      </c>
      <c r="L118" t="s">
        <v>712</v>
      </c>
      <c r="M118" t="s">
        <v>706</v>
      </c>
      <c r="N118" s="415">
        <f t="shared" si="2"/>
        <v>80372.25</v>
      </c>
      <c r="O118" s="456">
        <f t="shared" si="3"/>
        <v>168451.57</v>
      </c>
    </row>
    <row r="119" spans="1:15" ht="14" outlineLevel="2" x14ac:dyDescent="0.15">
      <c r="A119" t="s">
        <v>103</v>
      </c>
      <c r="B119" t="s">
        <v>713</v>
      </c>
      <c r="D119" t="s">
        <v>107</v>
      </c>
      <c r="F119" s="410" t="s">
        <v>155</v>
      </c>
      <c r="G119" t="s">
        <v>106</v>
      </c>
      <c r="H119" s="475"/>
      <c r="I119" s="475">
        <v>91167.75</v>
      </c>
      <c r="J119" s="475"/>
      <c r="K119" s="475">
        <v>296552.96000000002</v>
      </c>
      <c r="L119" t="s">
        <v>714</v>
      </c>
      <c r="M119" t="s">
        <v>706</v>
      </c>
      <c r="N119" s="415">
        <f t="shared" si="2"/>
        <v>91167.75</v>
      </c>
      <c r="O119" s="456">
        <f t="shared" si="3"/>
        <v>205385.21000000002</v>
      </c>
    </row>
    <row r="120" spans="1:15" ht="14" outlineLevel="2" x14ac:dyDescent="0.15">
      <c r="A120" t="s">
        <v>103</v>
      </c>
      <c r="B120" t="s">
        <v>715</v>
      </c>
      <c r="D120" t="s">
        <v>107</v>
      </c>
      <c r="F120" s="410" t="s">
        <v>155</v>
      </c>
      <c r="G120" t="s">
        <v>106</v>
      </c>
      <c r="H120" s="475"/>
      <c r="I120" s="475">
        <v>96911.3</v>
      </c>
      <c r="J120" s="475"/>
      <c r="K120" s="475">
        <v>314984.65999999997</v>
      </c>
      <c r="L120" t="s">
        <v>716</v>
      </c>
      <c r="M120" t="s">
        <v>706</v>
      </c>
      <c r="N120" s="415">
        <f t="shared" si="2"/>
        <v>96911.3</v>
      </c>
      <c r="O120" s="456">
        <f t="shared" si="3"/>
        <v>218073.36</v>
      </c>
    </row>
    <row r="121" spans="1:15" ht="14" outlineLevel="2" x14ac:dyDescent="0.15">
      <c r="A121" t="s">
        <v>103</v>
      </c>
      <c r="B121" t="s">
        <v>717</v>
      </c>
      <c r="D121" t="s">
        <v>107</v>
      </c>
      <c r="F121" s="410" t="s">
        <v>155</v>
      </c>
      <c r="G121" t="s">
        <v>106</v>
      </c>
      <c r="H121" s="475"/>
      <c r="I121" s="475">
        <v>91589.7</v>
      </c>
      <c r="J121" s="475"/>
      <c r="K121" s="475">
        <v>298033.28999999998</v>
      </c>
      <c r="L121" t="s">
        <v>718</v>
      </c>
      <c r="M121" t="s">
        <v>706</v>
      </c>
      <c r="N121" s="415">
        <f t="shared" si="2"/>
        <v>91589.7</v>
      </c>
      <c r="O121" s="456">
        <f t="shared" si="3"/>
        <v>206443.58999999997</v>
      </c>
    </row>
    <row r="122" spans="1:15" outlineLevel="1" x14ac:dyDescent="0.15">
      <c r="A122" s="416" t="s">
        <v>116</v>
      </c>
      <c r="B122" s="416"/>
      <c r="C122" s="416"/>
      <c r="D122" s="416"/>
      <c r="E122" s="416"/>
      <c r="F122" s="442"/>
      <c r="G122" s="416"/>
      <c r="H122" s="478">
        <f>SUBTOTAL(9,H109:H121)</f>
        <v>91193.25</v>
      </c>
      <c r="I122" s="478">
        <f>SUBTOTAL(9,I109:I121)</f>
        <v>1160173.31</v>
      </c>
      <c r="J122" s="478">
        <f>SUBTOTAL(9,J109:J121)</f>
        <v>0</v>
      </c>
      <c r="K122" s="480">
        <f>SUBTOTAL(9,K109:K121)</f>
        <v>3919612.0099999993</v>
      </c>
      <c r="L122" s="416"/>
      <c r="M122" s="416"/>
      <c r="N122" s="443">
        <f>SUBTOTAL(9,N109:N121)</f>
        <v>1251366.56</v>
      </c>
      <c r="O122" s="443">
        <f>SUBTOTAL(9,O109:O121)</f>
        <v>2668245.4499999997</v>
      </c>
    </row>
    <row r="123" spans="1:15" ht="14" outlineLevel="2" x14ac:dyDescent="0.15">
      <c r="A123" t="s">
        <v>108</v>
      </c>
      <c r="B123" t="s">
        <v>719</v>
      </c>
      <c r="C123" t="s">
        <v>109</v>
      </c>
      <c r="F123" s="410" t="s">
        <v>720</v>
      </c>
      <c r="G123" t="s">
        <v>153</v>
      </c>
      <c r="H123" s="475"/>
      <c r="I123" s="475">
        <v>775824.24</v>
      </c>
      <c r="J123" s="475"/>
      <c r="K123" s="475">
        <v>2354513.12</v>
      </c>
      <c r="L123" t="s">
        <v>721</v>
      </c>
      <c r="M123" t="s">
        <v>722</v>
      </c>
      <c r="N123" s="415">
        <f t="shared" si="2"/>
        <v>775824.24</v>
      </c>
      <c r="O123" s="456">
        <f t="shared" si="3"/>
        <v>1578688.8800000001</v>
      </c>
    </row>
    <row r="124" spans="1:15" outlineLevel="1" x14ac:dyDescent="0.15">
      <c r="A124" s="416" t="s">
        <v>117</v>
      </c>
      <c r="B124" s="416"/>
      <c r="C124" s="416"/>
      <c r="D124" s="416"/>
      <c r="E124" s="416"/>
      <c r="F124" s="442"/>
      <c r="G124" s="416"/>
      <c r="H124" s="478">
        <f>SUBTOTAL(9,H123:H123)</f>
        <v>0</v>
      </c>
      <c r="I124" s="478">
        <f>SUBTOTAL(9,I123:I123)</f>
        <v>775824.24</v>
      </c>
      <c r="J124" s="478">
        <f>SUBTOTAL(9,J123:J123)</f>
        <v>0</v>
      </c>
      <c r="K124" s="480">
        <f>SUBTOTAL(9,K123:K123)</f>
        <v>2354513.12</v>
      </c>
      <c r="L124" s="416"/>
      <c r="M124" s="416"/>
      <c r="N124" s="443">
        <f>SUBTOTAL(9,N123:N123)</f>
        <v>775824.24</v>
      </c>
      <c r="O124" s="443">
        <f>SUBTOTAL(9,O123:O123)</f>
        <v>1578688.8800000001</v>
      </c>
    </row>
    <row r="125" spans="1:15" ht="28" outlineLevel="2" x14ac:dyDescent="0.15">
      <c r="A125" t="s">
        <v>110</v>
      </c>
      <c r="B125" t="s">
        <v>723</v>
      </c>
      <c r="D125" t="s">
        <v>156</v>
      </c>
      <c r="F125" s="410" t="s">
        <v>724</v>
      </c>
      <c r="G125" t="s">
        <v>83</v>
      </c>
      <c r="H125" s="475"/>
      <c r="I125" s="475">
        <v>5456</v>
      </c>
      <c r="J125" s="475"/>
      <c r="K125" s="475">
        <v>14925</v>
      </c>
      <c r="L125" t="s">
        <v>326</v>
      </c>
      <c r="N125" s="415">
        <f t="shared" si="2"/>
        <v>5456</v>
      </c>
      <c r="O125" s="456">
        <f t="shared" si="3"/>
        <v>9469</v>
      </c>
    </row>
    <row r="126" spans="1:15" ht="14" outlineLevel="2" x14ac:dyDescent="0.15">
      <c r="A126" t="s">
        <v>110</v>
      </c>
      <c r="B126" t="s">
        <v>725</v>
      </c>
      <c r="D126" t="s">
        <v>111</v>
      </c>
      <c r="F126" s="410" t="s">
        <v>327</v>
      </c>
      <c r="G126" t="s">
        <v>203</v>
      </c>
      <c r="H126" s="475"/>
      <c r="I126" s="475">
        <v>12490.24</v>
      </c>
      <c r="J126" s="475"/>
      <c r="K126" s="475">
        <v>44650.9</v>
      </c>
      <c r="L126" t="s">
        <v>726</v>
      </c>
      <c r="N126" s="415">
        <f t="shared" si="2"/>
        <v>12490.24</v>
      </c>
      <c r="O126" s="456">
        <f t="shared" si="3"/>
        <v>32160.660000000003</v>
      </c>
    </row>
    <row r="127" spans="1:15" ht="14" outlineLevel="2" x14ac:dyDescent="0.15">
      <c r="A127" t="s">
        <v>110</v>
      </c>
      <c r="B127" t="s">
        <v>727</v>
      </c>
      <c r="D127" t="s">
        <v>111</v>
      </c>
      <c r="F127" s="410" t="s">
        <v>728</v>
      </c>
      <c r="G127" t="s">
        <v>379</v>
      </c>
      <c r="H127" s="475"/>
      <c r="I127" s="475">
        <v>85760.22</v>
      </c>
      <c r="J127" s="475"/>
      <c r="K127" s="475">
        <v>260613.04</v>
      </c>
      <c r="L127" t="s">
        <v>729</v>
      </c>
      <c r="N127" s="415">
        <f t="shared" si="2"/>
        <v>85760.22</v>
      </c>
      <c r="O127" s="456">
        <f t="shared" si="3"/>
        <v>174852.82</v>
      </c>
    </row>
    <row r="128" spans="1:15" outlineLevel="1" x14ac:dyDescent="0.15">
      <c r="A128" s="416" t="s">
        <v>118</v>
      </c>
      <c r="B128" s="416"/>
      <c r="C128" s="416"/>
      <c r="D128" s="416"/>
      <c r="E128" s="416"/>
      <c r="F128" s="442"/>
      <c r="G128" s="416"/>
      <c r="H128" s="478">
        <f>SUBTOTAL(9,H125:H127)</f>
        <v>0</v>
      </c>
      <c r="I128" s="478">
        <f>SUBTOTAL(9,I125:I127)</f>
        <v>103706.45999999999</v>
      </c>
      <c r="J128" s="478">
        <f>SUBTOTAL(9,J125:J127)</f>
        <v>0</v>
      </c>
      <c r="K128" s="480">
        <f>SUBTOTAL(9,K125:K127)</f>
        <v>320188.94</v>
      </c>
      <c r="L128" s="416"/>
      <c r="M128" s="416">
        <v>3</v>
      </c>
      <c r="N128" s="443">
        <f>SUBTOTAL(9,N125:N127)</f>
        <v>103706.45999999999</v>
      </c>
      <c r="O128" s="443">
        <f>SUBTOTAL(9,O125:O127)</f>
        <v>216482.48</v>
      </c>
    </row>
    <row r="129" spans="1:15" ht="28" outlineLevel="2" x14ac:dyDescent="0.15">
      <c r="A129" t="s">
        <v>112</v>
      </c>
      <c r="B129" t="s">
        <v>730</v>
      </c>
      <c r="C129" t="s">
        <v>113</v>
      </c>
      <c r="F129" s="410" t="s">
        <v>731</v>
      </c>
      <c r="G129" t="s">
        <v>158</v>
      </c>
      <c r="H129" s="475"/>
      <c r="I129" s="475">
        <v>370705.91999999998</v>
      </c>
      <c r="J129" s="475">
        <v>1462367.4</v>
      </c>
      <c r="K129" s="475"/>
      <c r="L129" t="s">
        <v>732</v>
      </c>
      <c r="M129" t="s">
        <v>375</v>
      </c>
      <c r="N129" s="415">
        <f t="shared" si="2"/>
        <v>370705.91999999998</v>
      </c>
      <c r="O129" s="456">
        <f t="shared" si="3"/>
        <v>1091661.48</v>
      </c>
    </row>
    <row r="130" spans="1:15" ht="14" outlineLevel="2" x14ac:dyDescent="0.15">
      <c r="A130" t="s">
        <v>112</v>
      </c>
      <c r="B130" t="s">
        <v>733</v>
      </c>
      <c r="C130" t="s">
        <v>113</v>
      </c>
      <c r="F130" s="410" t="s">
        <v>734</v>
      </c>
      <c r="G130" t="s">
        <v>87</v>
      </c>
      <c r="H130" s="475"/>
      <c r="I130" s="475">
        <v>11960.88</v>
      </c>
      <c r="J130" s="475">
        <v>38887.68</v>
      </c>
      <c r="K130" s="475"/>
      <c r="L130" t="s">
        <v>358</v>
      </c>
      <c r="N130" s="415">
        <f t="shared" si="2"/>
        <v>11960.88</v>
      </c>
      <c r="O130" s="456">
        <f t="shared" si="3"/>
        <v>26926.800000000003</v>
      </c>
    </row>
    <row r="131" spans="1:15" outlineLevel="1" x14ac:dyDescent="0.15">
      <c r="A131" s="416" t="s">
        <v>119</v>
      </c>
      <c r="B131" s="416"/>
      <c r="C131" s="416"/>
      <c r="D131" s="416"/>
      <c r="E131" s="416"/>
      <c r="F131" s="442"/>
      <c r="G131" s="416"/>
      <c r="H131" s="478">
        <f>SUBTOTAL(9,H129:H130)</f>
        <v>0</v>
      </c>
      <c r="I131" s="478">
        <f>SUBTOTAL(9,I129:I130)</f>
        <v>382666.8</v>
      </c>
      <c r="J131" s="478">
        <f>SUBTOTAL(9,J129:J130)</f>
        <v>1501255.0799999998</v>
      </c>
      <c r="K131" s="480">
        <f>SUBTOTAL(9,K129:K130)</f>
        <v>0</v>
      </c>
      <c r="L131" s="416"/>
      <c r="M131" s="416">
        <v>2</v>
      </c>
      <c r="N131" s="443">
        <f>SUBTOTAL(9,N129:N130)</f>
        <v>382666.8</v>
      </c>
      <c r="O131" s="443">
        <f>SUBTOTAL(9,O129:O130)</f>
        <v>1118588.28</v>
      </c>
    </row>
    <row r="132" spans="1:15" x14ac:dyDescent="0.15">
      <c r="A132" s="447" t="s">
        <v>120</v>
      </c>
      <c r="B132" s="447"/>
      <c r="C132" s="447"/>
      <c r="D132" s="447"/>
      <c r="E132" s="447"/>
      <c r="F132" s="448"/>
      <c r="G132" s="447"/>
      <c r="H132" s="479">
        <f>SUBTOTAL(9,H2:H130)</f>
        <v>14474168.810000001</v>
      </c>
      <c r="I132" s="479">
        <f>SUBTOTAL(9,I2:I130)</f>
        <v>2440361.21</v>
      </c>
      <c r="J132" s="479">
        <f>SUBTOTAL(9,J2:J130)</f>
        <v>1501255.0799999998</v>
      </c>
      <c r="K132" s="480">
        <f>SUBTOTAL(9,K2:K130)</f>
        <v>6658585.7600000007</v>
      </c>
      <c r="L132" s="447"/>
      <c r="M132" s="447"/>
      <c r="N132" s="446">
        <f>SUBTOTAL(9,N2:N130)</f>
        <v>16914530.02</v>
      </c>
      <c r="O132" s="446">
        <f>SUBTOTAL(9,O2:O130)</f>
        <v>5628286.3799999999</v>
      </c>
    </row>
    <row r="134" spans="1:15" x14ac:dyDescent="0.15">
      <c r="L134" s="439"/>
      <c r="M134" s="440" t="s">
        <v>80</v>
      </c>
      <c r="N134" s="457">
        <f>SUM(N132:O132)</f>
        <v>22542816.399999999</v>
      </c>
    </row>
  </sheetData>
  <conditionalFormatting sqref="A1:M1">
    <cfRule type="expression" dxfId="20" priority="4">
      <formula>_xlfn.ISFORMULA($I1048486)</formula>
    </cfRule>
  </conditionalFormatting>
  <conditionalFormatting sqref="B1">
    <cfRule type="duplicateValues" dxfId="19" priority="1"/>
    <cfRule type="duplicateValues" dxfId="18" priority="2"/>
    <cfRule type="duplicateValues" dxfId="17" priority="3"/>
    <cfRule type="duplicateValues" dxfId="16" priority="6"/>
  </conditionalFormatting>
  <conditionalFormatting sqref="N1:O1">
    <cfRule type="expression" dxfId="15" priority="5">
      <formula>_xlfn.ISFORMULA($I1048488)</formula>
    </cfRule>
  </conditionalFormatting>
  <pageMargins left="0.7" right="0.7" top="0.75" bottom="0.75" header="0.3" footer="0.3"/>
  <pageSetup orientation="portrait" horizontalDpi="300" verticalDpi="300" r:id="rId1"/>
  <ignoredErrors>
    <ignoredError sqref="N129:N130" formulaRange="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8ECCCA-14C2-4182-81D3-1E87BF9CCEF4}">
  <dimension ref="A1:J213"/>
  <sheetViews>
    <sheetView topLeftCell="B1" workbookViewId="0">
      <selection activeCell="M22" sqref="M22"/>
    </sheetView>
  </sheetViews>
  <sheetFormatPr baseColWidth="10" defaultColWidth="8.83203125" defaultRowHeight="13" x14ac:dyDescent="0.15"/>
  <cols>
    <col min="1" max="1" width="59.6640625" customWidth="1"/>
    <col min="2" max="2" width="29.83203125" customWidth="1"/>
    <col min="3" max="3" width="25.33203125" customWidth="1"/>
    <col min="5" max="5" width="56.33203125" customWidth="1"/>
    <col min="6" max="6" width="34" customWidth="1"/>
    <col min="7" max="7" width="15.5" customWidth="1"/>
    <col min="9" max="9" width="24.83203125" bestFit="1" customWidth="1"/>
    <col min="10" max="10" width="16.1640625" bestFit="1" customWidth="1"/>
  </cols>
  <sheetData>
    <row r="1" spans="1:10" x14ac:dyDescent="0.15">
      <c r="A1" s="425" t="s">
        <v>121</v>
      </c>
      <c r="B1" s="425"/>
      <c r="C1" s="425"/>
      <c r="E1" s="425" t="s">
        <v>130</v>
      </c>
      <c r="I1" s="425" t="s">
        <v>140</v>
      </c>
    </row>
    <row r="2" spans="1:10" ht="13.25" customHeight="1" thickBot="1" x14ac:dyDescent="0.2">
      <c r="A2" s="808" t="s">
        <v>122</v>
      </c>
      <c r="B2" s="808" t="s">
        <v>123</v>
      </c>
      <c r="C2" s="808" t="s">
        <v>124</v>
      </c>
      <c r="E2" s="811" t="s">
        <v>320</v>
      </c>
      <c r="F2" s="484"/>
      <c r="G2" s="484"/>
    </row>
    <row r="3" spans="1:10" ht="31" thickBot="1" x14ac:dyDescent="0.2">
      <c r="A3" s="809"/>
      <c r="B3" s="809"/>
      <c r="C3" s="809"/>
      <c r="E3" s="812"/>
      <c r="F3" s="484" t="s">
        <v>321</v>
      </c>
      <c r="G3" s="484" t="s">
        <v>204</v>
      </c>
      <c r="I3" s="487" t="s">
        <v>141</v>
      </c>
      <c r="J3" s="487" t="s">
        <v>142</v>
      </c>
    </row>
    <row r="4" spans="1:10" ht="16" thickBot="1" x14ac:dyDescent="0.2">
      <c r="A4" s="804" t="s">
        <v>345</v>
      </c>
      <c r="B4" s="804" t="s">
        <v>346</v>
      </c>
      <c r="C4" s="806">
        <v>500</v>
      </c>
      <c r="E4" s="435"/>
      <c r="F4" s="435"/>
      <c r="G4" s="463"/>
      <c r="I4" s="488" t="s">
        <v>49</v>
      </c>
      <c r="J4" s="491">
        <v>8</v>
      </c>
    </row>
    <row r="5" spans="1:10" ht="16" thickBot="1" x14ac:dyDescent="0.2">
      <c r="A5" s="805"/>
      <c r="B5" s="805"/>
      <c r="C5" s="807"/>
      <c r="E5" s="438" t="s">
        <v>209</v>
      </c>
      <c r="F5" s="438" t="s">
        <v>210</v>
      </c>
      <c r="G5" s="461">
        <v>-3366</v>
      </c>
      <c r="I5" s="489" t="s">
        <v>126</v>
      </c>
      <c r="J5" s="492">
        <v>109</v>
      </c>
    </row>
    <row r="6" spans="1:10" ht="16" thickBot="1" x14ac:dyDescent="0.2">
      <c r="A6" s="804" t="s">
        <v>347</v>
      </c>
      <c r="B6" s="804" t="s">
        <v>348</v>
      </c>
      <c r="C6" s="806">
        <v>400</v>
      </c>
      <c r="E6" s="438" t="s">
        <v>211</v>
      </c>
      <c r="F6" s="438" t="s">
        <v>212</v>
      </c>
      <c r="G6" s="461">
        <v>1127</v>
      </c>
      <c r="I6" s="488" t="s">
        <v>128</v>
      </c>
      <c r="J6" s="491">
        <v>89</v>
      </c>
    </row>
    <row r="7" spans="1:10" ht="16" thickBot="1" x14ac:dyDescent="0.2">
      <c r="A7" s="805"/>
      <c r="B7" s="805"/>
      <c r="C7" s="807"/>
      <c r="E7" s="438" t="s">
        <v>283</v>
      </c>
      <c r="F7" s="438" t="s">
        <v>284</v>
      </c>
      <c r="G7" s="461">
        <v>460</v>
      </c>
      <c r="I7" s="489" t="s">
        <v>129</v>
      </c>
      <c r="J7" s="492">
        <v>64</v>
      </c>
    </row>
    <row r="8" spans="1:10" ht="16" thickTop="1" thickBot="1" x14ac:dyDescent="0.2">
      <c r="A8" s="804" t="s">
        <v>205</v>
      </c>
      <c r="B8" s="804" t="s">
        <v>206</v>
      </c>
      <c r="C8" s="813">
        <v>16305</v>
      </c>
      <c r="E8" s="438" t="s">
        <v>285</v>
      </c>
      <c r="F8" s="438" t="s">
        <v>286</v>
      </c>
      <c r="G8" s="461">
        <v>860</v>
      </c>
      <c r="I8" s="490"/>
      <c r="J8" s="493">
        <v>270</v>
      </c>
    </row>
    <row r="9" spans="1:10" ht="14" x14ac:dyDescent="0.15">
      <c r="A9" s="805"/>
      <c r="B9" s="805"/>
      <c r="C9" s="814"/>
      <c r="E9" s="438" t="s">
        <v>213</v>
      </c>
      <c r="F9" s="438" t="s">
        <v>214</v>
      </c>
      <c r="G9" s="461">
        <v>4781</v>
      </c>
    </row>
    <row r="10" spans="1:10" x14ac:dyDescent="0.15">
      <c r="A10" s="804" t="s">
        <v>207</v>
      </c>
      <c r="B10" s="804" t="s">
        <v>208</v>
      </c>
      <c r="C10" s="806">
        <v>443.75</v>
      </c>
      <c r="E10" s="434"/>
      <c r="F10" s="434"/>
      <c r="G10" s="434"/>
      <c r="I10" s="425" t="s">
        <v>143</v>
      </c>
    </row>
    <row r="11" spans="1:10" ht="14" thickBot="1" x14ac:dyDescent="0.2">
      <c r="A11" s="805"/>
      <c r="B11" s="805"/>
      <c r="C11" s="807"/>
      <c r="E11" s="810"/>
      <c r="F11" s="810"/>
      <c r="G11" s="810"/>
    </row>
    <row r="12" spans="1:10" ht="29" thickBot="1" x14ac:dyDescent="0.2">
      <c r="A12" s="804" t="s">
        <v>328</v>
      </c>
      <c r="B12" s="804" t="s">
        <v>329</v>
      </c>
      <c r="C12" s="806">
        <v>736</v>
      </c>
      <c r="E12" s="438" t="s">
        <v>215</v>
      </c>
      <c r="F12" s="438" t="s">
        <v>216</v>
      </c>
      <c r="G12" s="461">
        <v>6757</v>
      </c>
      <c r="I12" s="452" t="s">
        <v>144</v>
      </c>
      <c r="J12" s="452" t="s">
        <v>142</v>
      </c>
    </row>
    <row r="13" spans="1:10" ht="15" thickBot="1" x14ac:dyDescent="0.2">
      <c r="A13" s="815"/>
      <c r="B13" s="815"/>
      <c r="C13" s="816"/>
      <c r="E13" s="438" t="s">
        <v>334</v>
      </c>
      <c r="F13" s="438" t="s">
        <v>335</v>
      </c>
      <c r="G13" s="461">
        <v>785</v>
      </c>
      <c r="I13" s="453" t="s">
        <v>131</v>
      </c>
      <c r="J13" s="494">
        <v>4</v>
      </c>
    </row>
    <row r="14" spans="1:10" ht="15" thickBot="1" x14ac:dyDescent="0.2">
      <c r="A14" s="805"/>
      <c r="B14" s="805"/>
      <c r="C14" s="807"/>
      <c r="E14" s="438" t="s">
        <v>287</v>
      </c>
      <c r="F14" s="438" t="s">
        <v>288</v>
      </c>
      <c r="G14" s="461">
        <v>3650</v>
      </c>
      <c r="I14" s="454" t="s">
        <v>132</v>
      </c>
      <c r="J14" s="495">
        <v>20</v>
      </c>
    </row>
    <row r="15" spans="1:10" ht="29" thickBot="1" x14ac:dyDescent="0.2">
      <c r="A15" s="804" t="s">
        <v>330</v>
      </c>
      <c r="B15" s="804" t="s">
        <v>331</v>
      </c>
      <c r="C15" s="806">
        <v>555</v>
      </c>
      <c r="E15" s="804" t="s">
        <v>289</v>
      </c>
      <c r="F15" s="804" t="s">
        <v>290</v>
      </c>
      <c r="G15" s="458">
        <v>226</v>
      </c>
      <c r="I15" s="453" t="s">
        <v>145</v>
      </c>
      <c r="J15" s="494">
        <v>14</v>
      </c>
    </row>
    <row r="16" spans="1:10" ht="29" thickBot="1" x14ac:dyDescent="0.2">
      <c r="A16" s="805"/>
      <c r="B16" s="805"/>
      <c r="C16" s="807"/>
      <c r="E16" s="805"/>
      <c r="F16" s="805"/>
      <c r="G16" s="459"/>
      <c r="I16" s="454" t="s">
        <v>133</v>
      </c>
      <c r="J16" s="495">
        <v>1</v>
      </c>
    </row>
    <row r="17" spans="1:10" ht="29" thickBot="1" x14ac:dyDescent="0.2">
      <c r="A17" s="804" t="s">
        <v>209</v>
      </c>
      <c r="B17" s="804" t="s">
        <v>210</v>
      </c>
      <c r="C17" s="813">
        <v>4306</v>
      </c>
      <c r="E17" s="804" t="s">
        <v>322</v>
      </c>
      <c r="F17" s="804" t="s">
        <v>323</v>
      </c>
      <c r="G17" s="458">
        <v>600</v>
      </c>
      <c r="I17" s="453" t="s">
        <v>127</v>
      </c>
      <c r="J17" s="494">
        <v>1</v>
      </c>
    </row>
    <row r="18" spans="1:10" ht="43" thickBot="1" x14ac:dyDescent="0.2">
      <c r="A18" s="805"/>
      <c r="B18" s="805"/>
      <c r="C18" s="814"/>
      <c r="E18" s="815"/>
      <c r="F18" s="815"/>
      <c r="G18" s="460"/>
      <c r="I18" s="454" t="s">
        <v>134</v>
      </c>
      <c r="J18" s="495">
        <v>22</v>
      </c>
    </row>
    <row r="19" spans="1:10" ht="29" thickBot="1" x14ac:dyDescent="0.2">
      <c r="A19" s="438" t="s">
        <v>213</v>
      </c>
      <c r="B19" s="438" t="s">
        <v>214</v>
      </c>
      <c r="C19" s="482">
        <v>276</v>
      </c>
      <c r="E19" s="805"/>
      <c r="F19" s="805"/>
      <c r="G19" s="459"/>
      <c r="I19" s="453" t="s">
        <v>135</v>
      </c>
      <c r="J19" s="494">
        <v>34</v>
      </c>
    </row>
    <row r="20" spans="1:10" ht="15" thickBot="1" x14ac:dyDescent="0.2">
      <c r="A20" s="438" t="s">
        <v>215</v>
      </c>
      <c r="B20" s="438" t="s">
        <v>216</v>
      </c>
      <c r="C20" s="483">
        <v>3916</v>
      </c>
      <c r="E20" s="804" t="s">
        <v>291</v>
      </c>
      <c r="F20" s="804" t="s">
        <v>292</v>
      </c>
      <c r="G20" s="458">
        <v>1285</v>
      </c>
      <c r="I20" s="454" t="s">
        <v>136</v>
      </c>
      <c r="J20" s="495">
        <v>7</v>
      </c>
    </row>
    <row r="21" spans="1:10" ht="29" thickBot="1" x14ac:dyDescent="0.2">
      <c r="A21" s="438" t="s">
        <v>217</v>
      </c>
      <c r="B21" s="438" t="s">
        <v>218</v>
      </c>
      <c r="C21" s="483">
        <v>1074</v>
      </c>
      <c r="E21" s="805"/>
      <c r="F21" s="805"/>
      <c r="G21" s="459"/>
      <c r="I21" s="453" t="s">
        <v>139</v>
      </c>
      <c r="J21" s="494">
        <v>18</v>
      </c>
    </row>
    <row r="22" spans="1:10" ht="43" thickBot="1" x14ac:dyDescent="0.2">
      <c r="A22" s="438" t="s">
        <v>219</v>
      </c>
      <c r="B22" s="438" t="s">
        <v>220</v>
      </c>
      <c r="C22" s="483">
        <v>1766</v>
      </c>
      <c r="E22" s="438" t="s">
        <v>293</v>
      </c>
      <c r="F22" s="438" t="s">
        <v>294</v>
      </c>
      <c r="G22" s="461">
        <v>322</v>
      </c>
      <c r="I22" s="454" t="s">
        <v>360</v>
      </c>
      <c r="J22" s="495">
        <v>24</v>
      </c>
    </row>
    <row r="23" spans="1:10" ht="16" thickTop="1" thickBot="1" x14ac:dyDescent="0.2">
      <c r="A23" s="438" t="s">
        <v>221</v>
      </c>
      <c r="B23" s="438" t="s">
        <v>222</v>
      </c>
      <c r="C23" s="482">
        <v>684</v>
      </c>
      <c r="E23" s="438" t="s">
        <v>217</v>
      </c>
      <c r="F23" s="438" t="s">
        <v>218</v>
      </c>
      <c r="G23" s="461">
        <v>4178</v>
      </c>
      <c r="I23" s="455"/>
      <c r="J23" s="496">
        <v>145</v>
      </c>
    </row>
    <row r="24" spans="1:10" ht="14" x14ac:dyDescent="0.15">
      <c r="A24" s="438" t="s">
        <v>223</v>
      </c>
      <c r="B24" s="438" t="s">
        <v>224</v>
      </c>
      <c r="C24" s="483">
        <v>2206</v>
      </c>
      <c r="E24" s="438" t="s">
        <v>219</v>
      </c>
      <c r="F24" s="438" t="s">
        <v>220</v>
      </c>
      <c r="G24" s="461">
        <v>7164</v>
      </c>
    </row>
    <row r="25" spans="1:10" ht="15" thickBot="1" x14ac:dyDescent="0.2">
      <c r="A25" s="438" t="s">
        <v>229</v>
      </c>
      <c r="B25" s="438" t="s">
        <v>230</v>
      </c>
      <c r="C25" s="483">
        <v>2303.86</v>
      </c>
      <c r="E25" s="438" t="s">
        <v>221</v>
      </c>
      <c r="F25" s="438" t="s">
        <v>222</v>
      </c>
      <c r="G25" s="461">
        <v>2676</v>
      </c>
      <c r="I25" s="425" t="s">
        <v>146</v>
      </c>
    </row>
    <row r="26" spans="1:10" ht="29" thickBot="1" x14ac:dyDescent="0.2">
      <c r="A26" s="438" t="s">
        <v>231</v>
      </c>
      <c r="B26" s="438" t="s">
        <v>232</v>
      </c>
      <c r="C26" s="483">
        <v>5750.9</v>
      </c>
      <c r="E26" s="438" t="s">
        <v>225</v>
      </c>
      <c r="F26" s="438" t="s">
        <v>226</v>
      </c>
      <c r="G26" s="461">
        <v>1803</v>
      </c>
      <c r="I26" s="452" t="s">
        <v>144</v>
      </c>
      <c r="J26" s="452" t="s">
        <v>142</v>
      </c>
    </row>
    <row r="27" spans="1:10" ht="15" thickBot="1" x14ac:dyDescent="0.2">
      <c r="A27" s="438" t="s">
        <v>233</v>
      </c>
      <c r="B27" s="438" t="s">
        <v>234</v>
      </c>
      <c r="C27" s="483">
        <v>76000.02</v>
      </c>
      <c r="E27" s="438" t="s">
        <v>227</v>
      </c>
      <c r="F27" s="438" t="s">
        <v>228</v>
      </c>
      <c r="G27" s="461">
        <v>1731</v>
      </c>
      <c r="I27" s="453" t="s">
        <v>738</v>
      </c>
      <c r="J27" s="494">
        <v>3</v>
      </c>
    </row>
    <row r="28" spans="1:10" ht="15" thickBot="1" x14ac:dyDescent="0.2">
      <c r="A28" s="438" t="s">
        <v>235</v>
      </c>
      <c r="B28" s="438" t="s">
        <v>236</v>
      </c>
      <c r="C28" s="483">
        <v>23144.16</v>
      </c>
      <c r="E28" s="438" t="s">
        <v>231</v>
      </c>
      <c r="F28" s="438" t="s">
        <v>232</v>
      </c>
      <c r="G28" s="461">
        <v>146539.75</v>
      </c>
      <c r="I28" s="454" t="s">
        <v>137</v>
      </c>
      <c r="J28" s="495">
        <v>9</v>
      </c>
    </row>
    <row r="29" spans="1:10" ht="29" thickBot="1" x14ac:dyDescent="0.2">
      <c r="A29" s="438" t="s">
        <v>237</v>
      </c>
      <c r="B29" s="438" t="s">
        <v>238</v>
      </c>
      <c r="C29" s="483">
        <v>11765</v>
      </c>
      <c r="E29" s="438" t="s">
        <v>295</v>
      </c>
      <c r="F29" s="435"/>
      <c r="G29" s="461">
        <v>11741</v>
      </c>
      <c r="I29" s="453" t="s">
        <v>138</v>
      </c>
      <c r="J29" s="494">
        <v>3</v>
      </c>
    </row>
    <row r="30" spans="1:10" ht="16" thickTop="1" thickBot="1" x14ac:dyDescent="0.2">
      <c r="A30" s="438" t="s">
        <v>239</v>
      </c>
      <c r="B30" s="438" t="s">
        <v>240</v>
      </c>
      <c r="C30" s="483">
        <v>8097</v>
      </c>
      <c r="E30" s="438" t="s">
        <v>233</v>
      </c>
      <c r="F30" s="438" t="s">
        <v>234</v>
      </c>
      <c r="G30" s="461">
        <v>90489.18</v>
      </c>
      <c r="I30" s="455"/>
      <c r="J30" s="496">
        <v>15</v>
      </c>
    </row>
    <row r="31" spans="1:10" ht="14" x14ac:dyDescent="0.15">
      <c r="A31" s="438" t="s">
        <v>361</v>
      </c>
      <c r="B31" s="435"/>
      <c r="C31" s="461">
        <v>2411.5</v>
      </c>
      <c r="E31" s="438" t="s">
        <v>235</v>
      </c>
      <c r="F31" s="438" t="s">
        <v>236</v>
      </c>
      <c r="G31" s="461">
        <v>229</v>
      </c>
    </row>
    <row r="32" spans="1:10" ht="14" x14ac:dyDescent="0.15">
      <c r="A32" s="438" t="s">
        <v>362</v>
      </c>
      <c r="B32" s="438" t="s">
        <v>363</v>
      </c>
      <c r="C32" s="461">
        <v>13477.08</v>
      </c>
      <c r="D32" s="28"/>
      <c r="E32" s="438" t="s">
        <v>237</v>
      </c>
      <c r="F32" s="438" t="s">
        <v>238</v>
      </c>
      <c r="G32" s="461">
        <v>48</v>
      </c>
    </row>
    <row r="33" spans="1:7" ht="14" x14ac:dyDescent="0.15">
      <c r="A33" s="438" t="s">
        <v>382</v>
      </c>
      <c r="B33" s="435"/>
      <c r="C33" s="461">
        <v>61</v>
      </c>
      <c r="E33" s="438" t="s">
        <v>239</v>
      </c>
      <c r="F33" s="438" t="s">
        <v>240</v>
      </c>
      <c r="G33" s="461">
        <v>199</v>
      </c>
    </row>
    <row r="34" spans="1:7" ht="14" x14ac:dyDescent="0.15">
      <c r="A34" s="438" t="s">
        <v>364</v>
      </c>
      <c r="B34" s="435"/>
      <c r="C34" s="461">
        <v>954</v>
      </c>
      <c r="E34" s="438" t="s">
        <v>362</v>
      </c>
      <c r="F34" s="438" t="s">
        <v>363</v>
      </c>
      <c r="G34" s="461">
        <v>22240.19</v>
      </c>
    </row>
    <row r="35" spans="1:7" ht="14" x14ac:dyDescent="0.15">
      <c r="A35" s="438" t="s">
        <v>370</v>
      </c>
      <c r="B35" s="435"/>
      <c r="C35" s="461">
        <v>531</v>
      </c>
      <c r="E35" s="438" t="s">
        <v>368</v>
      </c>
      <c r="F35" s="435"/>
      <c r="G35" s="461">
        <v>3402</v>
      </c>
    </row>
    <row r="36" spans="1:7" ht="14" x14ac:dyDescent="0.15">
      <c r="A36" s="438" t="s">
        <v>371</v>
      </c>
      <c r="B36" s="435"/>
      <c r="C36" s="461">
        <v>1482</v>
      </c>
      <c r="E36" s="438" t="s">
        <v>369</v>
      </c>
      <c r="F36" s="435"/>
      <c r="G36" s="461">
        <v>1494</v>
      </c>
    </row>
    <row r="37" spans="1:7" ht="14" x14ac:dyDescent="0.15">
      <c r="A37" s="438" t="s">
        <v>372</v>
      </c>
      <c r="B37" s="435"/>
      <c r="C37" s="461">
        <v>1128</v>
      </c>
      <c r="E37" s="438" t="s">
        <v>370</v>
      </c>
      <c r="F37" s="435"/>
      <c r="G37" s="461">
        <v>1490</v>
      </c>
    </row>
    <row r="38" spans="1:7" ht="14" x14ac:dyDescent="0.15">
      <c r="A38" s="438" t="s">
        <v>365</v>
      </c>
      <c r="B38" s="435"/>
      <c r="C38" s="461">
        <v>495</v>
      </c>
      <c r="E38" s="438" t="s">
        <v>371</v>
      </c>
      <c r="F38" s="435"/>
      <c r="G38" s="461">
        <v>7410</v>
      </c>
    </row>
    <row r="39" spans="1:7" ht="14" x14ac:dyDescent="0.15">
      <c r="A39" s="438" t="s">
        <v>296</v>
      </c>
      <c r="B39" s="438" t="s">
        <v>297</v>
      </c>
      <c r="C39" s="461">
        <v>316.04000000000002</v>
      </c>
      <c r="E39" s="438" t="s">
        <v>372</v>
      </c>
      <c r="F39" s="435"/>
      <c r="G39" s="461">
        <v>31516</v>
      </c>
    </row>
    <row r="40" spans="1:7" ht="14" x14ac:dyDescent="0.15">
      <c r="A40" s="437" t="s">
        <v>245</v>
      </c>
      <c r="B40" s="435"/>
      <c r="C40" s="462">
        <v>181084.31</v>
      </c>
      <c r="E40" s="438" t="s">
        <v>365</v>
      </c>
      <c r="F40" s="435"/>
      <c r="G40" s="461">
        <v>9724</v>
      </c>
    </row>
    <row r="41" spans="1:7" ht="14" x14ac:dyDescent="0.15">
      <c r="A41" s="450" t="s">
        <v>125</v>
      </c>
      <c r="B41" s="451"/>
      <c r="C41" s="450" t="s">
        <v>124</v>
      </c>
      <c r="E41" s="438" t="s">
        <v>296</v>
      </c>
      <c r="F41" s="438" t="s">
        <v>297</v>
      </c>
      <c r="G41" s="461">
        <v>5522.07</v>
      </c>
    </row>
    <row r="42" spans="1:7" ht="14" x14ac:dyDescent="0.15">
      <c r="A42" s="450" t="s">
        <v>247</v>
      </c>
      <c r="B42" s="451"/>
      <c r="C42" s="444"/>
      <c r="E42" s="438" t="s">
        <v>383</v>
      </c>
      <c r="F42" s="435"/>
      <c r="G42" s="461">
        <v>820.14</v>
      </c>
    </row>
    <row r="43" spans="1:7" ht="14" x14ac:dyDescent="0.15">
      <c r="A43" s="445" t="s">
        <v>215</v>
      </c>
      <c r="B43" s="481"/>
      <c r="C43" s="461">
        <v>2886</v>
      </c>
      <c r="E43" s="438" t="s">
        <v>736</v>
      </c>
      <c r="F43" s="435"/>
      <c r="G43" s="461">
        <v>183667.15</v>
      </c>
    </row>
    <row r="44" spans="1:7" ht="14" x14ac:dyDescent="0.15">
      <c r="A44" s="445" t="s">
        <v>217</v>
      </c>
      <c r="B44" s="481"/>
      <c r="C44" s="461">
        <v>1074</v>
      </c>
      <c r="E44" s="438" t="s">
        <v>241</v>
      </c>
      <c r="F44" s="438" t="s">
        <v>242</v>
      </c>
      <c r="G44" s="461">
        <v>79853</v>
      </c>
    </row>
    <row r="45" spans="1:7" ht="14" x14ac:dyDescent="0.15">
      <c r="A45" s="445" t="s">
        <v>219</v>
      </c>
      <c r="B45" s="481"/>
      <c r="C45" s="461">
        <v>1766</v>
      </c>
      <c r="E45" s="438" t="s">
        <v>298</v>
      </c>
      <c r="F45" s="438" t="s">
        <v>299</v>
      </c>
      <c r="G45" s="461">
        <v>100</v>
      </c>
    </row>
    <row r="46" spans="1:7" ht="14" x14ac:dyDescent="0.15">
      <c r="A46" s="445" t="s">
        <v>221</v>
      </c>
      <c r="B46" s="481"/>
      <c r="C46" s="461">
        <v>616</v>
      </c>
      <c r="E46" s="810"/>
      <c r="F46" s="810"/>
      <c r="G46" s="810"/>
    </row>
    <row r="47" spans="1:7" ht="14" x14ac:dyDescent="0.15">
      <c r="A47" s="445" t="s">
        <v>231</v>
      </c>
      <c r="B47" s="481"/>
      <c r="C47" s="461">
        <v>2816.9</v>
      </c>
      <c r="E47" s="438" t="s">
        <v>737</v>
      </c>
      <c r="F47" s="435"/>
      <c r="G47" s="461">
        <v>123403.11</v>
      </c>
    </row>
    <row r="48" spans="1:7" ht="14" x14ac:dyDescent="0.15">
      <c r="A48" s="445" t="s">
        <v>233</v>
      </c>
      <c r="B48" s="481"/>
      <c r="C48" s="461">
        <v>54651.44</v>
      </c>
      <c r="E48" s="438" t="s">
        <v>243</v>
      </c>
      <c r="F48" s="438" t="s">
        <v>244</v>
      </c>
      <c r="G48" s="461">
        <v>81359</v>
      </c>
    </row>
    <row r="49" spans="1:7" ht="28" x14ac:dyDescent="0.15">
      <c r="A49" s="445" t="s">
        <v>296</v>
      </c>
      <c r="B49" s="481"/>
      <c r="C49" s="461">
        <v>316.04000000000002</v>
      </c>
      <c r="E49" s="438" t="s">
        <v>300</v>
      </c>
      <c r="F49" s="438" t="s">
        <v>301</v>
      </c>
      <c r="G49" s="461">
        <v>3555.24</v>
      </c>
    </row>
    <row r="50" spans="1:7" ht="14" x14ac:dyDescent="0.15">
      <c r="A50" s="450" t="s">
        <v>248</v>
      </c>
      <c r="B50" s="451"/>
      <c r="C50" s="462">
        <v>64126.38</v>
      </c>
      <c r="E50" s="437" t="s">
        <v>245</v>
      </c>
      <c r="F50" s="435"/>
      <c r="G50" s="462">
        <v>839840.83</v>
      </c>
    </row>
    <row r="51" spans="1:7" ht="14" x14ac:dyDescent="0.15">
      <c r="A51" s="450" t="s">
        <v>249</v>
      </c>
      <c r="B51" s="451"/>
      <c r="C51" s="463"/>
      <c r="E51" s="436"/>
      <c r="F51" s="436"/>
      <c r="G51" s="485"/>
    </row>
    <row r="52" spans="1:7" ht="14" x14ac:dyDescent="0.15">
      <c r="A52" s="445" t="s">
        <v>215</v>
      </c>
      <c r="B52" s="481"/>
      <c r="C52" s="461">
        <v>870</v>
      </c>
      <c r="E52" s="821" t="s">
        <v>246</v>
      </c>
      <c r="F52" s="822"/>
      <c r="G52" s="445" t="s">
        <v>204</v>
      </c>
    </row>
    <row r="53" spans="1:7" ht="14" x14ac:dyDescent="0.15">
      <c r="A53" s="445" t="s">
        <v>221</v>
      </c>
      <c r="B53" s="481"/>
      <c r="C53" s="461">
        <v>68</v>
      </c>
      <c r="E53" s="819" t="s">
        <v>247</v>
      </c>
      <c r="F53" s="820"/>
      <c r="G53" s="486"/>
    </row>
    <row r="54" spans="1:7" ht="14" x14ac:dyDescent="0.15">
      <c r="A54" s="445" t="s">
        <v>231</v>
      </c>
      <c r="B54" s="481"/>
      <c r="C54" s="461">
        <v>2934</v>
      </c>
      <c r="E54" s="817" t="s">
        <v>215</v>
      </c>
      <c r="F54" s="818"/>
      <c r="G54" s="461">
        <v>4267</v>
      </c>
    </row>
    <row r="55" spans="1:7" ht="14" x14ac:dyDescent="0.15">
      <c r="A55" s="445" t="s">
        <v>233</v>
      </c>
      <c r="B55" s="481"/>
      <c r="C55" s="461">
        <v>21348.58</v>
      </c>
      <c r="E55" s="817" t="s">
        <v>217</v>
      </c>
      <c r="F55" s="818"/>
      <c r="G55" s="461">
        <v>4178</v>
      </c>
    </row>
    <row r="56" spans="1:7" ht="14" x14ac:dyDescent="0.15">
      <c r="A56" s="445" t="s">
        <v>370</v>
      </c>
      <c r="B56" s="481"/>
      <c r="C56" s="461">
        <v>531</v>
      </c>
      <c r="E56" s="817" t="s">
        <v>219</v>
      </c>
      <c r="F56" s="818"/>
      <c r="G56" s="461">
        <v>7164</v>
      </c>
    </row>
    <row r="57" spans="1:7" ht="14" x14ac:dyDescent="0.15">
      <c r="A57" s="450" t="s">
        <v>250</v>
      </c>
      <c r="B57" s="451"/>
      <c r="C57" s="462">
        <v>25751.58</v>
      </c>
      <c r="E57" s="817" t="s">
        <v>221</v>
      </c>
      <c r="F57" s="818"/>
      <c r="G57" s="461">
        <v>1654</v>
      </c>
    </row>
    <row r="58" spans="1:7" ht="14" x14ac:dyDescent="0.15">
      <c r="A58" s="450" t="s">
        <v>251</v>
      </c>
      <c r="B58" s="451"/>
      <c r="C58" s="464"/>
      <c r="E58" s="817" t="s">
        <v>231</v>
      </c>
      <c r="F58" s="818"/>
      <c r="G58" s="461">
        <v>118043.75</v>
      </c>
    </row>
    <row r="59" spans="1:7" ht="14" x14ac:dyDescent="0.15">
      <c r="A59" s="445" t="s">
        <v>205</v>
      </c>
      <c r="B59" s="481"/>
      <c r="C59" s="461">
        <v>172</v>
      </c>
      <c r="E59" s="817" t="s">
        <v>233</v>
      </c>
      <c r="F59" s="818"/>
      <c r="G59" s="461">
        <v>69272.350000000006</v>
      </c>
    </row>
    <row r="60" spans="1:7" ht="14" x14ac:dyDescent="0.15">
      <c r="A60" s="450" t="s">
        <v>252</v>
      </c>
      <c r="B60" s="451"/>
      <c r="C60" s="462">
        <v>172</v>
      </c>
      <c r="E60" s="817" t="s">
        <v>296</v>
      </c>
      <c r="F60" s="818"/>
      <c r="G60" s="461">
        <v>1672.33</v>
      </c>
    </row>
    <row r="61" spans="1:7" ht="14" x14ac:dyDescent="0.15">
      <c r="A61" s="450" t="s">
        <v>373</v>
      </c>
      <c r="B61" s="451"/>
      <c r="C61" s="463"/>
      <c r="E61" s="819" t="s">
        <v>248</v>
      </c>
      <c r="F61" s="820"/>
      <c r="G61" s="462">
        <v>206251.43</v>
      </c>
    </row>
    <row r="62" spans="1:7" ht="14" x14ac:dyDescent="0.15">
      <c r="A62" s="445" t="s">
        <v>205</v>
      </c>
      <c r="B62" s="481"/>
      <c r="C62" s="461">
        <v>88</v>
      </c>
      <c r="E62" s="819" t="s">
        <v>249</v>
      </c>
      <c r="F62" s="820"/>
      <c r="G62" s="463"/>
    </row>
    <row r="63" spans="1:7" ht="14" x14ac:dyDescent="0.15">
      <c r="A63" s="445" t="s">
        <v>328</v>
      </c>
      <c r="B63" s="481"/>
      <c r="C63" s="461">
        <v>44</v>
      </c>
      <c r="E63" s="817" t="s">
        <v>215</v>
      </c>
      <c r="F63" s="818"/>
      <c r="G63" s="461">
        <v>2410</v>
      </c>
    </row>
    <row r="64" spans="1:7" ht="14" x14ac:dyDescent="0.15">
      <c r="A64" s="450" t="s">
        <v>374</v>
      </c>
      <c r="B64" s="451"/>
      <c r="C64" s="462">
        <v>132</v>
      </c>
      <c r="E64" s="817" t="s">
        <v>221</v>
      </c>
      <c r="F64" s="818"/>
      <c r="G64" s="461">
        <v>1022</v>
      </c>
    </row>
    <row r="65" spans="1:7" ht="14" x14ac:dyDescent="0.15">
      <c r="A65" s="450" t="s">
        <v>253</v>
      </c>
      <c r="B65" s="451"/>
      <c r="C65" s="463"/>
      <c r="E65" s="817" t="s">
        <v>231</v>
      </c>
      <c r="F65" s="818"/>
      <c r="G65" s="461">
        <v>25557</v>
      </c>
    </row>
    <row r="66" spans="1:7" ht="14" x14ac:dyDescent="0.15">
      <c r="A66" s="445" t="s">
        <v>205</v>
      </c>
      <c r="B66" s="481"/>
      <c r="C66" s="461">
        <v>2827</v>
      </c>
      <c r="E66" s="817" t="s">
        <v>295</v>
      </c>
      <c r="F66" s="818"/>
      <c r="G66" s="461">
        <v>9094</v>
      </c>
    </row>
    <row r="67" spans="1:7" ht="14" x14ac:dyDescent="0.15">
      <c r="A67" s="445" t="s">
        <v>223</v>
      </c>
      <c r="B67" s="481"/>
      <c r="C67" s="461">
        <v>875</v>
      </c>
      <c r="E67" s="817" t="s">
        <v>233</v>
      </c>
      <c r="F67" s="818"/>
      <c r="G67" s="461">
        <v>21102.83</v>
      </c>
    </row>
    <row r="68" spans="1:7" ht="14" x14ac:dyDescent="0.15">
      <c r="A68" s="450" t="s">
        <v>254</v>
      </c>
      <c r="B68" s="451"/>
      <c r="C68" s="462">
        <v>3702</v>
      </c>
      <c r="E68" s="817" t="s">
        <v>370</v>
      </c>
      <c r="F68" s="818"/>
      <c r="G68" s="461">
        <v>1490</v>
      </c>
    </row>
    <row r="69" spans="1:7" ht="14" x14ac:dyDescent="0.15">
      <c r="A69" s="450" t="s">
        <v>257</v>
      </c>
      <c r="B69" s="451"/>
      <c r="C69" s="463"/>
      <c r="E69" s="817" t="s">
        <v>296</v>
      </c>
      <c r="F69" s="818"/>
      <c r="G69" s="461">
        <v>3144.6</v>
      </c>
    </row>
    <row r="70" spans="1:7" ht="14" x14ac:dyDescent="0.15">
      <c r="A70" s="445" t="s">
        <v>235</v>
      </c>
      <c r="B70" s="481"/>
      <c r="C70" s="461">
        <v>23144.16</v>
      </c>
      <c r="E70" s="819" t="s">
        <v>250</v>
      </c>
      <c r="F70" s="820"/>
      <c r="G70" s="462">
        <v>63820.43</v>
      </c>
    </row>
    <row r="71" spans="1:7" ht="14" x14ac:dyDescent="0.15">
      <c r="A71" s="450" t="s">
        <v>258</v>
      </c>
      <c r="B71" s="451"/>
      <c r="C71" s="462">
        <v>23144.16</v>
      </c>
      <c r="E71" s="819" t="s">
        <v>255</v>
      </c>
      <c r="F71" s="820"/>
      <c r="G71" s="463"/>
    </row>
    <row r="72" spans="1:7" ht="14" x14ac:dyDescent="0.15">
      <c r="A72" s="450" t="s">
        <v>261</v>
      </c>
      <c r="B72" s="451"/>
      <c r="C72" s="464"/>
      <c r="E72" s="817" t="s">
        <v>233</v>
      </c>
      <c r="F72" s="818"/>
      <c r="G72" s="461">
        <v>114</v>
      </c>
    </row>
    <row r="73" spans="1:7" ht="14" x14ac:dyDescent="0.15">
      <c r="A73" s="445" t="s">
        <v>229</v>
      </c>
      <c r="B73" s="481"/>
      <c r="C73" s="461">
        <v>2303.86</v>
      </c>
      <c r="E73" s="819" t="s">
        <v>256</v>
      </c>
      <c r="F73" s="820"/>
      <c r="G73" s="462">
        <v>114</v>
      </c>
    </row>
    <row r="74" spans="1:7" ht="14" x14ac:dyDescent="0.15">
      <c r="A74" s="445" t="s">
        <v>365</v>
      </c>
      <c r="B74" s="481"/>
      <c r="C74" s="461">
        <v>422</v>
      </c>
      <c r="E74" s="819" t="s">
        <v>257</v>
      </c>
      <c r="F74" s="820"/>
      <c r="G74" s="463"/>
    </row>
    <row r="75" spans="1:7" ht="14" x14ac:dyDescent="0.15">
      <c r="A75" s="450" t="s">
        <v>262</v>
      </c>
      <c r="B75" s="451"/>
      <c r="C75" s="462">
        <v>2725.86</v>
      </c>
      <c r="E75" s="817" t="s">
        <v>235</v>
      </c>
      <c r="F75" s="818"/>
      <c r="G75" s="461">
        <v>229</v>
      </c>
    </row>
    <row r="76" spans="1:7" ht="14" x14ac:dyDescent="0.15">
      <c r="A76" s="450" t="s">
        <v>304</v>
      </c>
      <c r="B76" s="451"/>
      <c r="C76" s="463"/>
      <c r="E76" s="819" t="s">
        <v>258</v>
      </c>
      <c r="F76" s="820"/>
      <c r="G76" s="462">
        <v>229</v>
      </c>
    </row>
    <row r="77" spans="1:7" ht="14" x14ac:dyDescent="0.15">
      <c r="A77" s="445" t="s">
        <v>365</v>
      </c>
      <c r="B77" s="481"/>
      <c r="C77" s="461">
        <v>73</v>
      </c>
      <c r="E77" s="819" t="s">
        <v>302</v>
      </c>
      <c r="F77" s="820"/>
      <c r="G77" s="463"/>
    </row>
    <row r="78" spans="1:7" ht="14" x14ac:dyDescent="0.15">
      <c r="A78" s="450" t="s">
        <v>305</v>
      </c>
      <c r="B78" s="451"/>
      <c r="C78" s="462">
        <v>73</v>
      </c>
      <c r="E78" s="817" t="s">
        <v>283</v>
      </c>
      <c r="F78" s="818"/>
      <c r="G78" s="461">
        <v>460</v>
      </c>
    </row>
    <row r="79" spans="1:7" ht="14" x14ac:dyDescent="0.15">
      <c r="A79" s="450" t="s">
        <v>265</v>
      </c>
      <c r="B79" s="451"/>
      <c r="C79" s="464"/>
      <c r="E79" s="817" t="s">
        <v>369</v>
      </c>
      <c r="F79" s="818"/>
      <c r="G79" s="461">
        <v>1494</v>
      </c>
    </row>
    <row r="80" spans="1:7" ht="14" x14ac:dyDescent="0.15">
      <c r="A80" s="445" t="s">
        <v>372</v>
      </c>
      <c r="B80" s="481"/>
      <c r="C80" s="461">
        <v>1128</v>
      </c>
      <c r="E80" s="819" t="s">
        <v>303</v>
      </c>
      <c r="F80" s="820"/>
      <c r="G80" s="462">
        <v>1954</v>
      </c>
    </row>
    <row r="81" spans="1:7" ht="14" x14ac:dyDescent="0.15">
      <c r="A81" s="450" t="s">
        <v>266</v>
      </c>
      <c r="B81" s="451"/>
      <c r="C81" s="462">
        <v>1128</v>
      </c>
      <c r="E81" s="810"/>
      <c r="F81" s="810"/>
      <c r="G81" s="810"/>
    </row>
    <row r="82" spans="1:7" ht="14" x14ac:dyDescent="0.15">
      <c r="A82" s="450" t="s">
        <v>267</v>
      </c>
      <c r="B82" s="451"/>
      <c r="C82" s="464"/>
      <c r="E82" s="819" t="s">
        <v>259</v>
      </c>
      <c r="F82" s="820"/>
      <c r="G82" s="444"/>
    </row>
    <row r="83" spans="1:7" ht="14" x14ac:dyDescent="0.15">
      <c r="A83" s="445" t="s">
        <v>371</v>
      </c>
      <c r="B83" s="481"/>
      <c r="C83" s="461">
        <v>1482</v>
      </c>
      <c r="E83" s="817" t="s">
        <v>211</v>
      </c>
      <c r="F83" s="818"/>
      <c r="G83" s="461">
        <v>1127</v>
      </c>
    </row>
    <row r="84" spans="1:7" ht="14" x14ac:dyDescent="0.15">
      <c r="A84" s="450" t="s">
        <v>268</v>
      </c>
      <c r="B84" s="451"/>
      <c r="C84" s="462">
        <v>1482</v>
      </c>
      <c r="E84" s="817" t="s">
        <v>368</v>
      </c>
      <c r="F84" s="818"/>
      <c r="G84" s="461">
        <v>3402</v>
      </c>
    </row>
    <row r="85" spans="1:7" ht="14" x14ac:dyDescent="0.15">
      <c r="A85" s="450" t="s">
        <v>306</v>
      </c>
      <c r="B85" s="451"/>
      <c r="C85" s="463"/>
      <c r="E85" s="819" t="s">
        <v>260</v>
      </c>
      <c r="F85" s="820"/>
      <c r="G85" s="462">
        <v>4529</v>
      </c>
    </row>
    <row r="86" spans="1:7" ht="14" x14ac:dyDescent="0.15">
      <c r="A86" s="445" t="s">
        <v>364</v>
      </c>
      <c r="B86" s="481"/>
      <c r="C86" s="461">
        <v>954</v>
      </c>
      <c r="E86" s="819" t="s">
        <v>261</v>
      </c>
      <c r="F86" s="820"/>
      <c r="G86" s="464"/>
    </row>
    <row r="87" spans="1:7" ht="14" x14ac:dyDescent="0.15">
      <c r="A87" s="450" t="s">
        <v>307</v>
      </c>
      <c r="B87" s="451"/>
      <c r="C87" s="462">
        <v>954</v>
      </c>
      <c r="E87" s="817" t="s">
        <v>365</v>
      </c>
      <c r="F87" s="818"/>
      <c r="G87" s="461">
        <v>9724</v>
      </c>
    </row>
    <row r="88" spans="1:7" ht="14" x14ac:dyDescent="0.15">
      <c r="A88" s="450" t="s">
        <v>269</v>
      </c>
      <c r="B88" s="451"/>
      <c r="C88" s="463"/>
      <c r="E88" s="819" t="s">
        <v>262</v>
      </c>
      <c r="F88" s="820"/>
      <c r="G88" s="462">
        <v>9724</v>
      </c>
    </row>
    <row r="89" spans="1:7" ht="14" x14ac:dyDescent="0.15">
      <c r="A89" s="445" t="s">
        <v>205</v>
      </c>
      <c r="B89" s="481"/>
      <c r="C89" s="461">
        <v>6266</v>
      </c>
      <c r="E89" s="819" t="s">
        <v>263</v>
      </c>
      <c r="F89" s="820"/>
      <c r="G89" s="463"/>
    </row>
    <row r="90" spans="1:7" ht="14" x14ac:dyDescent="0.15">
      <c r="A90" s="445" t="s">
        <v>223</v>
      </c>
      <c r="B90" s="481"/>
      <c r="C90" s="461">
        <v>1215</v>
      </c>
      <c r="E90" s="817" t="s">
        <v>209</v>
      </c>
      <c r="F90" s="818"/>
      <c r="G90" s="461">
        <v>-3366</v>
      </c>
    </row>
    <row r="91" spans="1:7" ht="14" x14ac:dyDescent="0.15">
      <c r="A91" s="450" t="s">
        <v>270</v>
      </c>
      <c r="B91" s="451"/>
      <c r="C91" s="462">
        <v>7481</v>
      </c>
      <c r="E91" s="817" t="s">
        <v>362</v>
      </c>
      <c r="F91" s="818"/>
      <c r="G91" s="461">
        <v>5350.85</v>
      </c>
    </row>
    <row r="92" spans="1:7" ht="14" x14ac:dyDescent="0.15">
      <c r="A92" s="450" t="s">
        <v>271</v>
      </c>
      <c r="B92" s="451"/>
      <c r="C92" s="463"/>
      <c r="E92" s="819" t="s">
        <v>264</v>
      </c>
      <c r="F92" s="820"/>
      <c r="G92" s="462">
        <v>1984.85</v>
      </c>
    </row>
    <row r="93" spans="1:7" ht="14" x14ac:dyDescent="0.15">
      <c r="A93" s="445" t="s">
        <v>205</v>
      </c>
      <c r="B93" s="481"/>
      <c r="C93" s="461">
        <v>3818</v>
      </c>
      <c r="E93" s="819" t="s">
        <v>265</v>
      </c>
      <c r="F93" s="820"/>
      <c r="G93" s="464"/>
    </row>
    <row r="94" spans="1:7" ht="14" x14ac:dyDescent="0.15">
      <c r="A94" s="445" t="s">
        <v>328</v>
      </c>
      <c r="B94" s="481"/>
      <c r="C94" s="461">
        <v>692</v>
      </c>
      <c r="E94" s="817" t="s">
        <v>289</v>
      </c>
      <c r="F94" s="818"/>
      <c r="G94" s="461">
        <v>226</v>
      </c>
    </row>
    <row r="95" spans="1:7" ht="14" x14ac:dyDescent="0.15">
      <c r="A95" s="450" t="s">
        <v>272</v>
      </c>
      <c r="B95" s="451"/>
      <c r="C95" s="462">
        <v>4510</v>
      </c>
      <c r="E95" s="817" t="s">
        <v>227</v>
      </c>
      <c r="F95" s="818"/>
      <c r="G95" s="461">
        <v>1731</v>
      </c>
    </row>
    <row r="96" spans="1:7" ht="14" x14ac:dyDescent="0.15">
      <c r="A96" s="450" t="s">
        <v>273</v>
      </c>
      <c r="B96" s="451"/>
      <c r="C96" s="463"/>
      <c r="E96" s="817" t="s">
        <v>231</v>
      </c>
      <c r="F96" s="818"/>
      <c r="G96" s="461">
        <v>2939</v>
      </c>
    </row>
    <row r="97" spans="1:7" ht="14" x14ac:dyDescent="0.15">
      <c r="A97" s="445" t="s">
        <v>205</v>
      </c>
      <c r="B97" s="481"/>
      <c r="C97" s="461">
        <v>294</v>
      </c>
      <c r="E97" s="817" t="s">
        <v>295</v>
      </c>
      <c r="F97" s="818"/>
      <c r="G97" s="461">
        <v>2647</v>
      </c>
    </row>
    <row r="98" spans="1:7" ht="14" x14ac:dyDescent="0.15">
      <c r="A98" s="445" t="s">
        <v>223</v>
      </c>
      <c r="B98" s="481"/>
      <c r="C98" s="461">
        <v>116</v>
      </c>
      <c r="E98" s="817" t="s">
        <v>372</v>
      </c>
      <c r="F98" s="818"/>
      <c r="G98" s="461">
        <v>31516</v>
      </c>
    </row>
    <row r="99" spans="1:7" ht="14" x14ac:dyDescent="0.15">
      <c r="A99" s="450" t="s">
        <v>274</v>
      </c>
      <c r="B99" s="451"/>
      <c r="C99" s="462">
        <v>410</v>
      </c>
      <c r="E99" s="817" t="s">
        <v>737</v>
      </c>
      <c r="F99" s="818"/>
      <c r="G99" s="461">
        <v>123403.11</v>
      </c>
    </row>
    <row r="100" spans="1:7" ht="14" x14ac:dyDescent="0.15">
      <c r="A100" s="450" t="s">
        <v>332</v>
      </c>
      <c r="B100" s="451"/>
      <c r="C100" s="463"/>
      <c r="E100" s="817" t="s">
        <v>243</v>
      </c>
      <c r="F100" s="818"/>
      <c r="G100" s="461">
        <v>81359</v>
      </c>
    </row>
    <row r="101" spans="1:7" ht="14" x14ac:dyDescent="0.15">
      <c r="A101" s="445" t="s">
        <v>330</v>
      </c>
      <c r="B101" s="481"/>
      <c r="C101" s="461">
        <v>555</v>
      </c>
      <c r="E101" s="817" t="s">
        <v>300</v>
      </c>
      <c r="F101" s="818"/>
      <c r="G101" s="461">
        <v>3555.24</v>
      </c>
    </row>
    <row r="102" spans="1:7" ht="14" x14ac:dyDescent="0.15">
      <c r="A102" s="450" t="s">
        <v>333</v>
      </c>
      <c r="B102" s="451"/>
      <c r="C102" s="462">
        <v>555</v>
      </c>
      <c r="E102" s="819" t="s">
        <v>266</v>
      </c>
      <c r="F102" s="820"/>
      <c r="G102" s="462">
        <v>247376.35</v>
      </c>
    </row>
    <row r="103" spans="1:7" ht="14" x14ac:dyDescent="0.15">
      <c r="A103" s="450" t="s">
        <v>349</v>
      </c>
      <c r="B103" s="451"/>
      <c r="C103" s="463"/>
      <c r="E103" s="819" t="s">
        <v>267</v>
      </c>
      <c r="F103" s="820"/>
      <c r="G103" s="464"/>
    </row>
    <row r="104" spans="1:7" ht="14" x14ac:dyDescent="0.15">
      <c r="A104" s="445" t="s">
        <v>345</v>
      </c>
      <c r="B104" s="481"/>
      <c r="C104" s="461">
        <v>500</v>
      </c>
      <c r="E104" s="817" t="s">
        <v>225</v>
      </c>
      <c r="F104" s="818"/>
      <c r="G104" s="461">
        <v>1803</v>
      </c>
    </row>
    <row r="105" spans="1:7" ht="14" x14ac:dyDescent="0.15">
      <c r="A105" s="445" t="s">
        <v>347</v>
      </c>
      <c r="B105" s="481"/>
      <c r="C105" s="461">
        <v>400</v>
      </c>
      <c r="E105" s="817" t="s">
        <v>371</v>
      </c>
      <c r="F105" s="818"/>
      <c r="G105" s="461">
        <v>7410</v>
      </c>
    </row>
    <row r="106" spans="1:7" ht="14" x14ac:dyDescent="0.15">
      <c r="A106" s="445" t="s">
        <v>205</v>
      </c>
      <c r="B106" s="481"/>
      <c r="C106" s="461">
        <v>2840</v>
      </c>
      <c r="E106" s="817" t="s">
        <v>296</v>
      </c>
      <c r="F106" s="818"/>
      <c r="G106" s="461">
        <v>705.14</v>
      </c>
    </row>
    <row r="107" spans="1:7" ht="14" x14ac:dyDescent="0.15">
      <c r="A107" s="450" t="s">
        <v>350</v>
      </c>
      <c r="B107" s="451"/>
      <c r="C107" s="462">
        <v>3740</v>
      </c>
      <c r="E107" s="817" t="s">
        <v>383</v>
      </c>
      <c r="F107" s="818"/>
      <c r="G107" s="461">
        <v>820.14</v>
      </c>
    </row>
    <row r="108" spans="1:7" ht="14" x14ac:dyDescent="0.15">
      <c r="A108" s="450" t="s">
        <v>275</v>
      </c>
      <c r="B108" s="451"/>
      <c r="C108" s="463"/>
      <c r="E108" s="817" t="s">
        <v>736</v>
      </c>
      <c r="F108" s="818"/>
      <c r="G108" s="461">
        <v>183667.15</v>
      </c>
    </row>
    <row r="109" spans="1:7" ht="14" x14ac:dyDescent="0.15">
      <c r="A109" s="445" t="s">
        <v>239</v>
      </c>
      <c r="B109" s="481"/>
      <c r="C109" s="461">
        <v>8097</v>
      </c>
      <c r="E109" s="817" t="s">
        <v>241</v>
      </c>
      <c r="F109" s="818"/>
      <c r="G109" s="461">
        <v>79853</v>
      </c>
    </row>
    <row r="110" spans="1:7" ht="14" x14ac:dyDescent="0.15">
      <c r="A110" s="450" t="s">
        <v>276</v>
      </c>
      <c r="B110" s="451"/>
      <c r="C110" s="462">
        <v>8097</v>
      </c>
      <c r="E110" s="819" t="s">
        <v>268</v>
      </c>
      <c r="F110" s="820"/>
      <c r="G110" s="462">
        <v>274258.43</v>
      </c>
    </row>
    <row r="111" spans="1:7" ht="14" x14ac:dyDescent="0.15">
      <c r="A111" s="450" t="s">
        <v>316</v>
      </c>
      <c r="B111" s="451"/>
      <c r="C111" s="463"/>
      <c r="E111" s="819" t="s">
        <v>275</v>
      </c>
      <c r="F111" s="820"/>
      <c r="G111" s="463"/>
    </row>
    <row r="112" spans="1:7" ht="14" x14ac:dyDescent="0.15">
      <c r="A112" s="445" t="s">
        <v>215</v>
      </c>
      <c r="B112" s="481"/>
      <c r="C112" s="461">
        <v>160</v>
      </c>
      <c r="E112" s="817" t="s">
        <v>239</v>
      </c>
      <c r="F112" s="818"/>
      <c r="G112" s="461">
        <v>199</v>
      </c>
    </row>
    <row r="113" spans="1:7" ht="14" x14ac:dyDescent="0.15">
      <c r="A113" s="450" t="s">
        <v>317</v>
      </c>
      <c r="B113" s="451"/>
      <c r="C113" s="462">
        <v>160</v>
      </c>
      <c r="E113" s="819" t="s">
        <v>276</v>
      </c>
      <c r="F113" s="820"/>
      <c r="G113" s="462">
        <v>199</v>
      </c>
    </row>
    <row r="114" spans="1:7" ht="14" x14ac:dyDescent="0.15">
      <c r="A114" s="450" t="s">
        <v>277</v>
      </c>
      <c r="B114" s="451"/>
      <c r="C114" s="463"/>
      <c r="E114" s="810"/>
      <c r="F114" s="810"/>
      <c r="G114" s="810"/>
    </row>
    <row r="115" spans="1:7" ht="14" x14ac:dyDescent="0.15">
      <c r="A115" s="445" t="s">
        <v>237</v>
      </c>
      <c r="B115" s="481"/>
      <c r="C115" s="461">
        <v>11765</v>
      </c>
      <c r="E115" s="819" t="s">
        <v>308</v>
      </c>
      <c r="F115" s="820"/>
      <c r="G115" s="463"/>
    </row>
    <row r="116" spans="1:7" ht="14" x14ac:dyDescent="0.15">
      <c r="A116" s="450" t="s">
        <v>278</v>
      </c>
      <c r="B116" s="451"/>
      <c r="C116" s="462">
        <v>11765</v>
      </c>
      <c r="E116" s="817" t="s">
        <v>285</v>
      </c>
      <c r="F116" s="818"/>
      <c r="G116" s="461">
        <v>860</v>
      </c>
    </row>
    <row r="117" spans="1:7" ht="14" x14ac:dyDescent="0.15">
      <c r="A117" s="450" t="s">
        <v>279</v>
      </c>
      <c r="B117" s="451"/>
      <c r="C117" s="463"/>
      <c r="E117" s="817" t="s">
        <v>298</v>
      </c>
      <c r="F117" s="818"/>
      <c r="G117" s="461">
        <v>100</v>
      </c>
    </row>
    <row r="118" spans="1:7" ht="14" x14ac:dyDescent="0.15">
      <c r="A118" s="445" t="s">
        <v>207</v>
      </c>
      <c r="B118" s="481"/>
      <c r="C118" s="461">
        <v>443.75</v>
      </c>
      <c r="E118" s="819" t="s">
        <v>309</v>
      </c>
      <c r="F118" s="820"/>
      <c r="G118" s="462">
        <v>960</v>
      </c>
    </row>
    <row r="119" spans="1:7" ht="14" x14ac:dyDescent="0.15">
      <c r="A119" s="450" t="s">
        <v>280</v>
      </c>
      <c r="B119" s="451"/>
      <c r="C119" s="462">
        <v>443.75</v>
      </c>
      <c r="E119" s="819" t="s">
        <v>336</v>
      </c>
      <c r="F119" s="820"/>
      <c r="G119" s="463"/>
    </row>
    <row r="120" spans="1:7" ht="14" x14ac:dyDescent="0.15">
      <c r="A120" s="450" t="s">
        <v>281</v>
      </c>
      <c r="B120" s="451"/>
      <c r="C120" s="463"/>
      <c r="E120" s="817" t="s">
        <v>334</v>
      </c>
      <c r="F120" s="818"/>
      <c r="G120" s="461">
        <v>785</v>
      </c>
    </row>
    <row r="121" spans="1:7" ht="14" x14ac:dyDescent="0.15">
      <c r="A121" s="445" t="s">
        <v>213</v>
      </c>
      <c r="B121" s="481"/>
      <c r="C121" s="461">
        <v>276</v>
      </c>
      <c r="E121" s="819" t="s">
        <v>337</v>
      </c>
      <c r="F121" s="820"/>
      <c r="G121" s="462">
        <v>785</v>
      </c>
    </row>
    <row r="122" spans="1:7" ht="14" x14ac:dyDescent="0.15">
      <c r="A122" s="450" t="s">
        <v>282</v>
      </c>
      <c r="B122" s="451"/>
      <c r="C122" s="462">
        <v>276</v>
      </c>
      <c r="E122" s="819" t="s">
        <v>310</v>
      </c>
      <c r="F122" s="820"/>
      <c r="G122" s="463"/>
    </row>
    <row r="123" spans="1:7" ht="14" x14ac:dyDescent="0.15">
      <c r="A123" s="450" t="s">
        <v>366</v>
      </c>
      <c r="B123" s="451"/>
      <c r="C123" s="464"/>
      <c r="E123" s="817" t="s">
        <v>291</v>
      </c>
      <c r="F123" s="818"/>
      <c r="G123" s="461">
        <v>1285</v>
      </c>
    </row>
    <row r="124" spans="1:7" ht="14" x14ac:dyDescent="0.15">
      <c r="A124" s="445" t="s">
        <v>209</v>
      </c>
      <c r="B124" s="481"/>
      <c r="C124" s="461">
        <v>4306</v>
      </c>
      <c r="E124" s="819" t="s">
        <v>311</v>
      </c>
      <c r="F124" s="820"/>
      <c r="G124" s="462">
        <v>1285</v>
      </c>
    </row>
    <row r="125" spans="1:7" ht="14" x14ac:dyDescent="0.15">
      <c r="A125" s="445" t="s">
        <v>361</v>
      </c>
      <c r="B125" s="481"/>
      <c r="C125" s="461">
        <v>2411.5</v>
      </c>
      <c r="E125" s="819" t="s">
        <v>312</v>
      </c>
      <c r="F125" s="820"/>
      <c r="G125" s="463"/>
    </row>
    <row r="126" spans="1:7" ht="14" x14ac:dyDescent="0.15">
      <c r="A126" s="445" t="s">
        <v>362</v>
      </c>
      <c r="B126" s="481"/>
      <c r="C126" s="461">
        <v>13477.08</v>
      </c>
      <c r="E126" s="817" t="s">
        <v>293</v>
      </c>
      <c r="F126" s="818"/>
      <c r="G126" s="461">
        <v>322</v>
      </c>
    </row>
    <row r="127" spans="1:7" ht="14" x14ac:dyDescent="0.15">
      <c r="A127" s="445" t="s">
        <v>382</v>
      </c>
      <c r="B127" s="481"/>
      <c r="C127" s="461">
        <v>61</v>
      </c>
      <c r="E127" s="819" t="s">
        <v>313</v>
      </c>
      <c r="F127" s="820"/>
      <c r="G127" s="462">
        <v>322</v>
      </c>
    </row>
    <row r="128" spans="1:7" ht="13.25" customHeight="1" x14ac:dyDescent="0.15">
      <c r="A128" s="450" t="s">
        <v>367</v>
      </c>
      <c r="B128" s="451"/>
      <c r="C128" s="462">
        <v>20255.580000000002</v>
      </c>
      <c r="E128" s="819" t="s">
        <v>314</v>
      </c>
      <c r="F128" s="820"/>
      <c r="G128" s="463"/>
    </row>
    <row r="129" spans="1:7" ht="14" x14ac:dyDescent="0.15">
      <c r="A129" s="450" t="s">
        <v>245</v>
      </c>
      <c r="B129" s="451"/>
      <c r="C129" s="462">
        <v>181084.31</v>
      </c>
      <c r="E129" s="817" t="s">
        <v>287</v>
      </c>
      <c r="F129" s="818"/>
      <c r="G129" s="461">
        <v>3650</v>
      </c>
    </row>
    <row r="130" spans="1:7" x14ac:dyDescent="0.15">
      <c r="A130" s="434"/>
      <c r="B130" s="434"/>
      <c r="C130" s="434"/>
      <c r="E130" s="819" t="s">
        <v>315</v>
      </c>
      <c r="F130" s="820"/>
      <c r="G130" s="462">
        <v>3650</v>
      </c>
    </row>
    <row r="131" spans="1:7" x14ac:dyDescent="0.15">
      <c r="A131" s="434"/>
      <c r="B131" s="434"/>
      <c r="C131" s="434"/>
      <c r="E131" s="819" t="s">
        <v>324</v>
      </c>
      <c r="F131" s="820"/>
      <c r="G131" s="464"/>
    </row>
    <row r="132" spans="1:7" x14ac:dyDescent="0.15">
      <c r="A132" s="434"/>
      <c r="B132" s="434"/>
      <c r="C132" s="434"/>
      <c r="E132" s="817" t="s">
        <v>322</v>
      </c>
      <c r="F132" s="818"/>
      <c r="G132" s="461">
        <v>600</v>
      </c>
    </row>
    <row r="133" spans="1:7" x14ac:dyDescent="0.15">
      <c r="A133" s="434"/>
      <c r="B133" s="434"/>
      <c r="C133" s="434"/>
      <c r="E133" s="819" t="s">
        <v>325</v>
      </c>
      <c r="F133" s="820"/>
      <c r="G133" s="462">
        <v>600</v>
      </c>
    </row>
    <row r="134" spans="1:7" x14ac:dyDescent="0.15">
      <c r="A134" s="434"/>
      <c r="B134" s="434"/>
      <c r="C134" s="434"/>
      <c r="E134" s="819" t="s">
        <v>316</v>
      </c>
      <c r="F134" s="820"/>
      <c r="G134" s="463"/>
    </row>
    <row r="135" spans="1:7" x14ac:dyDescent="0.15">
      <c r="A135" s="434"/>
      <c r="B135" s="434"/>
      <c r="C135" s="434"/>
      <c r="E135" s="817" t="s">
        <v>215</v>
      </c>
      <c r="F135" s="818"/>
      <c r="G135" s="461">
        <v>80</v>
      </c>
    </row>
    <row r="136" spans="1:7" x14ac:dyDescent="0.15">
      <c r="A136" s="434"/>
      <c r="B136" s="434"/>
      <c r="C136" s="434"/>
      <c r="E136" s="819" t="s">
        <v>317</v>
      </c>
      <c r="F136" s="820"/>
      <c r="G136" s="462">
        <v>80</v>
      </c>
    </row>
    <row r="137" spans="1:7" x14ac:dyDescent="0.15">
      <c r="A137" s="434"/>
      <c r="B137" s="434"/>
      <c r="C137" s="434"/>
      <c r="E137" s="819" t="s">
        <v>277</v>
      </c>
      <c r="F137" s="820"/>
      <c r="G137" s="463"/>
    </row>
    <row r="138" spans="1:7" x14ac:dyDescent="0.15">
      <c r="A138" s="434"/>
      <c r="B138" s="434"/>
      <c r="C138" s="434"/>
      <c r="E138" s="817" t="s">
        <v>237</v>
      </c>
      <c r="F138" s="818"/>
      <c r="G138" s="461">
        <v>48</v>
      </c>
    </row>
    <row r="139" spans="1:7" x14ac:dyDescent="0.15">
      <c r="A139" s="434"/>
      <c r="B139" s="434"/>
      <c r="C139" s="434"/>
      <c r="E139" s="819" t="s">
        <v>278</v>
      </c>
      <c r="F139" s="820"/>
      <c r="G139" s="462">
        <v>48</v>
      </c>
    </row>
    <row r="140" spans="1:7" x14ac:dyDescent="0.15">
      <c r="A140" s="434"/>
      <c r="B140" s="434"/>
      <c r="C140" s="434"/>
      <c r="E140" s="819" t="s">
        <v>281</v>
      </c>
      <c r="F140" s="820"/>
      <c r="G140" s="463"/>
    </row>
    <row r="141" spans="1:7" x14ac:dyDescent="0.15">
      <c r="A141" s="434"/>
      <c r="B141" s="434"/>
      <c r="C141" s="434"/>
      <c r="E141" s="817" t="s">
        <v>213</v>
      </c>
      <c r="F141" s="818"/>
      <c r="G141" s="461">
        <v>4781</v>
      </c>
    </row>
    <row r="142" spans="1:7" x14ac:dyDescent="0.15">
      <c r="A142" s="434"/>
      <c r="B142" s="434"/>
      <c r="C142" s="434"/>
      <c r="E142" s="819" t="s">
        <v>282</v>
      </c>
      <c r="F142" s="820"/>
      <c r="G142" s="462">
        <v>4781</v>
      </c>
    </row>
    <row r="143" spans="1:7" x14ac:dyDescent="0.15">
      <c r="A143" s="434"/>
      <c r="B143" s="434"/>
      <c r="C143" s="434"/>
      <c r="E143" s="819" t="s">
        <v>366</v>
      </c>
      <c r="F143" s="820"/>
      <c r="G143" s="464"/>
    </row>
    <row r="144" spans="1:7" x14ac:dyDescent="0.15">
      <c r="A144" s="434"/>
      <c r="B144" s="434"/>
      <c r="C144" s="434"/>
      <c r="E144" s="817" t="s">
        <v>362</v>
      </c>
      <c r="F144" s="818"/>
      <c r="G144" s="461">
        <v>16889.34</v>
      </c>
    </row>
    <row r="145" spans="1:7" x14ac:dyDescent="0.15">
      <c r="A145" s="434"/>
      <c r="B145" s="434"/>
      <c r="C145" s="434"/>
      <c r="E145" s="819" t="s">
        <v>367</v>
      </c>
      <c r="F145" s="820"/>
      <c r="G145" s="462">
        <v>16889.34</v>
      </c>
    </row>
    <row r="146" spans="1:7" x14ac:dyDescent="0.15">
      <c r="A146" s="434"/>
      <c r="B146" s="434"/>
      <c r="C146" s="434"/>
      <c r="E146" s="819" t="s">
        <v>245</v>
      </c>
      <c r="F146" s="820"/>
      <c r="G146" s="462">
        <v>839840.83</v>
      </c>
    </row>
    <row r="147" spans="1:7" x14ac:dyDescent="0.15">
      <c r="A147" s="434"/>
      <c r="B147" s="434"/>
      <c r="C147" s="434"/>
    </row>
    <row r="148" spans="1:7" x14ac:dyDescent="0.15">
      <c r="A148" s="434"/>
      <c r="B148" s="434"/>
      <c r="C148" s="434"/>
    </row>
    <row r="149" spans="1:7" x14ac:dyDescent="0.15">
      <c r="A149" s="434"/>
      <c r="B149" s="434"/>
      <c r="C149" s="434"/>
    </row>
    <row r="150" spans="1:7" x14ac:dyDescent="0.15">
      <c r="A150" s="434"/>
      <c r="B150" s="434"/>
      <c r="C150" s="434"/>
    </row>
    <row r="151" spans="1:7" x14ac:dyDescent="0.15">
      <c r="A151" s="434"/>
      <c r="B151" s="434"/>
      <c r="C151" s="434"/>
    </row>
    <row r="152" spans="1:7" x14ac:dyDescent="0.15">
      <c r="A152" s="434"/>
      <c r="B152" s="434"/>
      <c r="C152" s="434"/>
    </row>
    <row r="153" spans="1:7" x14ac:dyDescent="0.15">
      <c r="A153" s="434"/>
      <c r="B153" s="434"/>
      <c r="C153" s="434"/>
    </row>
    <row r="154" spans="1:7" x14ac:dyDescent="0.15">
      <c r="A154" s="434"/>
      <c r="B154" s="434"/>
      <c r="C154" s="434"/>
    </row>
    <row r="155" spans="1:7" x14ac:dyDescent="0.15">
      <c r="A155" s="434"/>
      <c r="B155" s="434"/>
      <c r="C155" s="434"/>
    </row>
    <row r="156" spans="1:7" x14ac:dyDescent="0.15">
      <c r="A156" s="434"/>
      <c r="B156" s="434"/>
      <c r="C156" s="434"/>
    </row>
    <row r="157" spans="1:7" x14ac:dyDescent="0.15">
      <c r="A157" s="434"/>
      <c r="B157" s="434"/>
      <c r="C157" s="434"/>
    </row>
    <row r="158" spans="1:7" x14ac:dyDescent="0.15">
      <c r="A158" s="434"/>
      <c r="B158" s="434"/>
      <c r="C158" s="434"/>
    </row>
    <row r="159" spans="1:7" x14ac:dyDescent="0.15">
      <c r="A159" s="434"/>
      <c r="B159" s="434"/>
      <c r="C159" s="434"/>
    </row>
    <row r="160" spans="1:7" x14ac:dyDescent="0.15">
      <c r="A160" s="434"/>
      <c r="B160" s="434"/>
      <c r="C160" s="434"/>
    </row>
    <row r="161" spans="1:3" x14ac:dyDescent="0.15">
      <c r="A161" s="434"/>
      <c r="B161" s="434"/>
      <c r="C161" s="434"/>
    </row>
    <row r="162" spans="1:3" x14ac:dyDescent="0.15">
      <c r="A162" s="434"/>
      <c r="B162" s="434"/>
      <c r="C162" s="434"/>
    </row>
    <row r="163" spans="1:3" x14ac:dyDescent="0.15">
      <c r="A163" s="434"/>
      <c r="B163" s="434"/>
      <c r="C163" s="434"/>
    </row>
    <row r="164" spans="1:3" x14ac:dyDescent="0.15">
      <c r="A164" s="434"/>
      <c r="B164" s="434"/>
      <c r="C164" s="434"/>
    </row>
    <row r="165" spans="1:3" x14ac:dyDescent="0.15">
      <c r="A165" s="434"/>
      <c r="B165" s="434"/>
      <c r="C165" s="434"/>
    </row>
    <row r="166" spans="1:3" x14ac:dyDescent="0.15">
      <c r="A166" s="434"/>
      <c r="B166" s="434"/>
      <c r="C166" s="434"/>
    </row>
    <row r="167" spans="1:3" x14ac:dyDescent="0.15">
      <c r="A167" s="434"/>
      <c r="B167" s="434"/>
      <c r="C167" s="434"/>
    </row>
    <row r="168" spans="1:3" x14ac:dyDescent="0.15">
      <c r="A168" s="434"/>
      <c r="B168" s="434"/>
      <c r="C168" s="434"/>
    </row>
    <row r="169" spans="1:3" x14ac:dyDescent="0.15">
      <c r="A169" s="434"/>
      <c r="B169" s="434"/>
      <c r="C169" s="434"/>
    </row>
    <row r="170" spans="1:3" x14ac:dyDescent="0.15">
      <c r="A170" s="434"/>
      <c r="B170" s="434"/>
      <c r="C170" s="434"/>
    </row>
    <row r="171" spans="1:3" x14ac:dyDescent="0.15">
      <c r="A171" s="434"/>
      <c r="B171" s="434"/>
      <c r="C171" s="434"/>
    </row>
    <row r="172" spans="1:3" x14ac:dyDescent="0.15">
      <c r="A172" s="434"/>
      <c r="B172" s="434"/>
      <c r="C172" s="434"/>
    </row>
    <row r="173" spans="1:3" x14ac:dyDescent="0.15">
      <c r="A173" s="434"/>
      <c r="B173" s="434"/>
      <c r="C173" s="434"/>
    </row>
    <row r="174" spans="1:3" x14ac:dyDescent="0.15">
      <c r="A174" s="434"/>
      <c r="B174" s="434"/>
      <c r="C174" s="434"/>
    </row>
    <row r="175" spans="1:3" x14ac:dyDescent="0.15">
      <c r="A175" s="434"/>
      <c r="B175" s="434"/>
      <c r="C175" s="434"/>
    </row>
    <row r="176" spans="1:3" x14ac:dyDescent="0.15">
      <c r="A176" s="434"/>
      <c r="B176" s="434"/>
      <c r="C176" s="434"/>
    </row>
    <row r="177" spans="1:3" x14ac:dyDescent="0.15">
      <c r="A177" s="434"/>
      <c r="B177" s="434"/>
      <c r="C177" s="434"/>
    </row>
    <row r="178" spans="1:3" x14ac:dyDescent="0.15">
      <c r="A178" s="434"/>
      <c r="B178" s="434"/>
      <c r="C178" s="434"/>
    </row>
    <row r="179" spans="1:3" x14ac:dyDescent="0.15">
      <c r="A179" s="434"/>
      <c r="B179" s="434"/>
      <c r="C179" s="434"/>
    </row>
    <row r="180" spans="1:3" x14ac:dyDescent="0.15">
      <c r="A180" s="434"/>
      <c r="B180" s="434"/>
      <c r="C180" s="434"/>
    </row>
    <row r="181" spans="1:3" x14ac:dyDescent="0.15">
      <c r="A181" s="434"/>
      <c r="B181" s="434"/>
      <c r="C181" s="434"/>
    </row>
    <row r="182" spans="1:3" x14ac:dyDescent="0.15">
      <c r="A182" s="434"/>
      <c r="B182" s="434"/>
      <c r="C182" s="434"/>
    </row>
    <row r="183" spans="1:3" x14ac:dyDescent="0.15">
      <c r="A183" s="434"/>
      <c r="B183" s="434"/>
      <c r="C183" s="434"/>
    </row>
    <row r="184" spans="1:3" x14ac:dyDescent="0.15">
      <c r="A184" s="434"/>
      <c r="B184" s="434"/>
      <c r="C184" s="434"/>
    </row>
    <row r="185" spans="1:3" x14ac:dyDescent="0.15">
      <c r="A185" s="434"/>
      <c r="B185" s="434"/>
      <c r="C185" s="434"/>
    </row>
    <row r="186" spans="1:3" x14ac:dyDescent="0.15">
      <c r="A186" s="434"/>
      <c r="B186" s="434"/>
      <c r="C186" s="434"/>
    </row>
    <row r="187" spans="1:3" x14ac:dyDescent="0.15">
      <c r="A187" s="434"/>
      <c r="B187" s="434"/>
      <c r="C187" s="434"/>
    </row>
    <row r="188" spans="1:3" x14ac:dyDescent="0.15">
      <c r="A188" s="434"/>
      <c r="B188" s="434"/>
      <c r="C188" s="434"/>
    </row>
    <row r="189" spans="1:3" x14ac:dyDescent="0.15">
      <c r="A189" s="434"/>
      <c r="B189" s="434"/>
      <c r="C189" s="434"/>
    </row>
    <row r="190" spans="1:3" x14ac:dyDescent="0.15">
      <c r="A190" s="434"/>
      <c r="B190" s="434"/>
      <c r="C190" s="434"/>
    </row>
    <row r="191" spans="1:3" x14ac:dyDescent="0.15">
      <c r="A191" s="434"/>
      <c r="B191" s="434"/>
      <c r="C191" s="434"/>
    </row>
    <row r="192" spans="1:3" x14ac:dyDescent="0.15">
      <c r="A192" s="434"/>
      <c r="B192" s="434"/>
      <c r="C192" s="434"/>
    </row>
    <row r="193" spans="1:3" x14ac:dyDescent="0.15">
      <c r="A193" s="434"/>
      <c r="B193" s="434"/>
      <c r="C193" s="434"/>
    </row>
    <row r="194" spans="1:3" x14ac:dyDescent="0.15">
      <c r="A194" s="434"/>
      <c r="B194" s="434"/>
      <c r="C194" s="434"/>
    </row>
    <row r="195" spans="1:3" x14ac:dyDescent="0.15">
      <c r="A195" s="434"/>
      <c r="B195" s="434"/>
      <c r="C195" s="434"/>
    </row>
    <row r="196" spans="1:3" x14ac:dyDescent="0.15">
      <c r="A196" s="434"/>
      <c r="B196" s="434"/>
      <c r="C196" s="434"/>
    </row>
    <row r="197" spans="1:3" x14ac:dyDescent="0.15">
      <c r="A197" s="434"/>
      <c r="B197" s="434"/>
      <c r="C197" s="434"/>
    </row>
    <row r="198" spans="1:3" x14ac:dyDescent="0.15">
      <c r="A198" s="434"/>
      <c r="B198" s="434"/>
      <c r="C198" s="434"/>
    </row>
    <row r="199" spans="1:3" x14ac:dyDescent="0.15">
      <c r="A199" s="434"/>
      <c r="B199" s="434"/>
      <c r="C199" s="434"/>
    </row>
    <row r="200" spans="1:3" x14ac:dyDescent="0.15">
      <c r="A200" s="434"/>
      <c r="B200" s="434"/>
      <c r="C200" s="434"/>
    </row>
    <row r="201" spans="1:3" x14ac:dyDescent="0.15">
      <c r="A201" s="434"/>
      <c r="B201" s="434"/>
      <c r="C201" s="434"/>
    </row>
    <row r="202" spans="1:3" x14ac:dyDescent="0.15">
      <c r="A202" s="434"/>
      <c r="B202" s="434"/>
      <c r="C202" s="434"/>
    </row>
    <row r="203" spans="1:3" x14ac:dyDescent="0.15">
      <c r="A203" s="434"/>
      <c r="B203" s="434"/>
      <c r="C203" s="434"/>
    </row>
    <row r="204" spans="1:3" x14ac:dyDescent="0.15">
      <c r="A204" s="434"/>
      <c r="B204" s="434"/>
      <c r="C204" s="434"/>
    </row>
    <row r="205" spans="1:3" x14ac:dyDescent="0.15">
      <c r="A205" s="434"/>
      <c r="B205" s="434"/>
      <c r="C205" s="434"/>
    </row>
    <row r="206" spans="1:3" x14ac:dyDescent="0.15">
      <c r="A206" s="434"/>
      <c r="B206" s="434"/>
      <c r="C206" s="434"/>
    </row>
    <row r="207" spans="1:3" x14ac:dyDescent="0.15">
      <c r="A207" s="434"/>
      <c r="B207" s="434"/>
      <c r="C207" s="434"/>
    </row>
    <row r="208" spans="1:3" x14ac:dyDescent="0.15">
      <c r="A208" s="434"/>
      <c r="B208" s="434"/>
      <c r="C208" s="434"/>
    </row>
    <row r="209" spans="1:3" x14ac:dyDescent="0.15">
      <c r="A209" s="434"/>
      <c r="B209" s="434"/>
      <c r="C209" s="434"/>
    </row>
    <row r="210" spans="1:3" x14ac:dyDescent="0.15">
      <c r="A210" s="434"/>
      <c r="B210" s="434"/>
      <c r="C210" s="434"/>
    </row>
    <row r="211" spans="1:3" x14ac:dyDescent="0.15">
      <c r="A211" s="434"/>
      <c r="B211" s="434"/>
      <c r="C211" s="434"/>
    </row>
    <row r="212" spans="1:3" x14ac:dyDescent="0.15">
      <c r="A212" s="434"/>
      <c r="B212" s="434"/>
      <c r="C212" s="434"/>
    </row>
    <row r="213" spans="1:3" x14ac:dyDescent="0.15">
      <c r="A213" s="434"/>
      <c r="B213" s="434"/>
      <c r="C213" s="434"/>
    </row>
  </sheetData>
  <mergeCells count="128">
    <mergeCell ref="E145:F145"/>
    <mergeCell ref="E146:F146"/>
    <mergeCell ref="E143:F143"/>
    <mergeCell ref="E144:F144"/>
    <mergeCell ref="E141:F141"/>
    <mergeCell ref="E142:F142"/>
    <mergeCell ref="E139:F139"/>
    <mergeCell ref="E140:F140"/>
    <mergeCell ref="E137:F137"/>
    <mergeCell ref="E138:F138"/>
    <mergeCell ref="E135:F135"/>
    <mergeCell ref="E136:F136"/>
    <mergeCell ref="E133:F133"/>
    <mergeCell ref="E134:F134"/>
    <mergeCell ref="E131:F131"/>
    <mergeCell ref="E132:F132"/>
    <mergeCell ref="E129:F129"/>
    <mergeCell ref="E130:F130"/>
    <mergeCell ref="E127:F127"/>
    <mergeCell ref="E128:F128"/>
    <mergeCell ref="E125:F125"/>
    <mergeCell ref="E126:F126"/>
    <mergeCell ref="E123:F123"/>
    <mergeCell ref="E124:F124"/>
    <mergeCell ref="E121:F121"/>
    <mergeCell ref="E122:F122"/>
    <mergeCell ref="E119:F119"/>
    <mergeCell ref="E120:F120"/>
    <mergeCell ref="E117:F117"/>
    <mergeCell ref="E118:F118"/>
    <mergeCell ref="E114:G114"/>
    <mergeCell ref="E115:F115"/>
    <mergeCell ref="E116:F116"/>
    <mergeCell ref="E112:F112"/>
    <mergeCell ref="E113:F113"/>
    <mergeCell ref="E110:F110"/>
    <mergeCell ref="E111:F111"/>
    <mergeCell ref="E108:F108"/>
    <mergeCell ref="E109:F109"/>
    <mergeCell ref="E106:F106"/>
    <mergeCell ref="E107:F107"/>
    <mergeCell ref="E104:F104"/>
    <mergeCell ref="E105:F105"/>
    <mergeCell ref="E102:F102"/>
    <mergeCell ref="E103:F103"/>
    <mergeCell ref="E100:F100"/>
    <mergeCell ref="E101:F101"/>
    <mergeCell ref="E98:F98"/>
    <mergeCell ref="E99:F99"/>
    <mergeCell ref="E96:F96"/>
    <mergeCell ref="E97:F97"/>
    <mergeCell ref="E94:F94"/>
    <mergeCell ref="E95:F95"/>
    <mergeCell ref="E92:F92"/>
    <mergeCell ref="E93:F93"/>
    <mergeCell ref="E90:F90"/>
    <mergeCell ref="E91:F91"/>
    <mergeCell ref="E88:F88"/>
    <mergeCell ref="E89:F89"/>
    <mergeCell ref="E86:F86"/>
    <mergeCell ref="E87:F87"/>
    <mergeCell ref="E84:F84"/>
    <mergeCell ref="E85:F85"/>
    <mergeCell ref="E81:G81"/>
    <mergeCell ref="E82:F82"/>
    <mergeCell ref="E83:F83"/>
    <mergeCell ref="E79:F79"/>
    <mergeCell ref="E80:F80"/>
    <mergeCell ref="E77:F77"/>
    <mergeCell ref="E78:F78"/>
    <mergeCell ref="E75:F75"/>
    <mergeCell ref="E76:F76"/>
    <mergeCell ref="E73:F73"/>
    <mergeCell ref="E74:F74"/>
    <mergeCell ref="E71:F71"/>
    <mergeCell ref="E72:F72"/>
    <mergeCell ref="E69:F69"/>
    <mergeCell ref="E70:F70"/>
    <mergeCell ref="E67:F67"/>
    <mergeCell ref="E68:F68"/>
    <mergeCell ref="E65:F65"/>
    <mergeCell ref="E66:F66"/>
    <mergeCell ref="E63:F63"/>
    <mergeCell ref="E64:F64"/>
    <mergeCell ref="E61:F61"/>
    <mergeCell ref="E62:F62"/>
    <mergeCell ref="E59:F59"/>
    <mergeCell ref="E60:F60"/>
    <mergeCell ref="A17:A18"/>
    <mergeCell ref="B17:B18"/>
    <mergeCell ref="C17:C18"/>
    <mergeCell ref="A12:A14"/>
    <mergeCell ref="B12:B14"/>
    <mergeCell ref="C12:C14"/>
    <mergeCell ref="E57:F57"/>
    <mergeCell ref="E58:F58"/>
    <mergeCell ref="E55:F55"/>
    <mergeCell ref="E56:F56"/>
    <mergeCell ref="E53:F53"/>
    <mergeCell ref="E54:F54"/>
    <mergeCell ref="E52:F52"/>
    <mergeCell ref="E46:G46"/>
    <mergeCell ref="E17:E19"/>
    <mergeCell ref="F17:F19"/>
    <mergeCell ref="E20:E21"/>
    <mergeCell ref="F20:F21"/>
    <mergeCell ref="B4:B5"/>
    <mergeCell ref="C4:C5"/>
    <mergeCell ref="A2:A3"/>
    <mergeCell ref="B2:B3"/>
    <mergeCell ref="C2:C3"/>
    <mergeCell ref="E15:E16"/>
    <mergeCell ref="F15:F16"/>
    <mergeCell ref="E11:G11"/>
    <mergeCell ref="E2:E3"/>
    <mergeCell ref="A10:A11"/>
    <mergeCell ref="B10:B11"/>
    <mergeCell ref="C10:C11"/>
    <mergeCell ref="A8:A9"/>
    <mergeCell ref="B8:B9"/>
    <mergeCell ref="C8:C9"/>
    <mergeCell ref="A6:A7"/>
    <mergeCell ref="B6:B7"/>
    <mergeCell ref="C6:C7"/>
    <mergeCell ref="A4:A5"/>
    <mergeCell ref="A15:A16"/>
    <mergeCell ref="B15:B16"/>
    <mergeCell ref="C15:C16"/>
  </mergeCells>
  <pageMargins left="0.7" right="0.7" top="0.75" bottom="0.75" header="0.3" footer="0.3"/>
  <pageSetup orientation="portrait" horizontalDpi="300" verticalDpi="30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0EFB9C-736E-43C4-990B-AB95E8FCF672}">
  <sheetPr>
    <pageSetUpPr fitToPage="1"/>
  </sheetPr>
  <dimension ref="A1:O65"/>
  <sheetViews>
    <sheetView showGridLines="0" workbookViewId="0">
      <selection activeCell="F18" sqref="F18"/>
    </sheetView>
  </sheetViews>
  <sheetFormatPr baseColWidth="10" defaultColWidth="8.83203125" defaultRowHeight="13" x14ac:dyDescent="0.15"/>
  <cols>
    <col min="1" max="1" width="34.6640625" customWidth="1"/>
    <col min="2" max="2" width="7.6640625" customWidth="1"/>
    <col min="3" max="3" width="10.6640625" customWidth="1"/>
    <col min="4" max="4" width="20.83203125" customWidth="1"/>
    <col min="5" max="5" width="7.6640625" customWidth="1"/>
    <col min="6" max="6" width="8.1640625" customWidth="1"/>
    <col min="7" max="7" width="18.5" customWidth="1"/>
    <col min="8" max="9" width="7.6640625" customWidth="1"/>
    <col min="10" max="10" width="20.33203125" customWidth="1"/>
    <col min="11" max="12" width="7.6640625" customWidth="1"/>
    <col min="13" max="13" width="18.6640625" customWidth="1"/>
    <col min="14" max="14" width="14" bestFit="1" customWidth="1"/>
    <col min="15" max="15" width="15" bestFit="1" customWidth="1"/>
  </cols>
  <sheetData>
    <row r="1" spans="1:15" ht="115.25" customHeight="1" thickBot="1" x14ac:dyDescent="0.2">
      <c r="A1" s="790"/>
      <c r="B1" s="790"/>
      <c r="C1" s="790"/>
      <c r="D1" s="790"/>
      <c r="E1" s="790"/>
      <c r="F1" s="790"/>
      <c r="G1" s="790"/>
      <c r="H1" s="790"/>
      <c r="I1" s="790"/>
      <c r="J1" s="790"/>
      <c r="K1" s="790"/>
      <c r="L1" s="790"/>
      <c r="M1" s="791"/>
    </row>
    <row r="2" spans="1:15" ht="17" thickBot="1" x14ac:dyDescent="0.25">
      <c r="A2" s="37">
        <v>45139</v>
      </c>
      <c r="B2" s="38"/>
      <c r="C2" s="38"/>
      <c r="D2" s="38"/>
      <c r="E2" s="38"/>
      <c r="F2" s="38"/>
      <c r="G2" s="38"/>
      <c r="H2" s="38"/>
      <c r="I2" s="38"/>
      <c r="J2" s="38"/>
      <c r="K2" s="38"/>
      <c r="L2" s="38"/>
      <c r="M2" s="39" t="s">
        <v>392</v>
      </c>
    </row>
    <row r="3" spans="1:15" ht="17" thickBot="1" x14ac:dyDescent="0.2">
      <c r="A3" s="40"/>
      <c r="B3" s="792" t="s">
        <v>390</v>
      </c>
      <c r="C3" s="792"/>
      <c r="D3" s="793"/>
      <c r="E3" s="792" t="s">
        <v>64</v>
      </c>
      <c r="F3" s="792"/>
      <c r="G3" s="793"/>
      <c r="H3" s="792" t="s">
        <v>391</v>
      </c>
      <c r="I3" s="792"/>
      <c r="J3" s="793"/>
      <c r="K3" s="792" t="s">
        <v>65</v>
      </c>
      <c r="L3" s="792"/>
      <c r="M3" s="794"/>
    </row>
    <row r="4" spans="1:15" ht="17" thickBot="1" x14ac:dyDescent="0.2">
      <c r="A4" s="41" t="s">
        <v>17</v>
      </c>
      <c r="B4" s="42" t="s">
        <v>2</v>
      </c>
      <c r="C4" s="42" t="s">
        <v>48</v>
      </c>
      <c r="D4" s="42" t="s">
        <v>0</v>
      </c>
      <c r="E4" s="42" t="s">
        <v>2</v>
      </c>
      <c r="F4" s="42" t="s">
        <v>48</v>
      </c>
      <c r="G4" s="42" t="s">
        <v>0</v>
      </c>
      <c r="H4" s="42" t="s">
        <v>2</v>
      </c>
      <c r="I4" s="42" t="s">
        <v>48</v>
      </c>
      <c r="J4" s="42" t="s">
        <v>0</v>
      </c>
      <c r="K4" s="43" t="s">
        <v>2</v>
      </c>
      <c r="L4" s="42" t="s">
        <v>48</v>
      </c>
      <c r="M4" s="44" t="s">
        <v>0</v>
      </c>
    </row>
    <row r="5" spans="1:15" ht="16" x14ac:dyDescent="0.2">
      <c r="A5" s="45" t="s">
        <v>42</v>
      </c>
      <c r="B5" s="216">
        <v>0</v>
      </c>
      <c r="C5" s="216">
        <v>0</v>
      </c>
      <c r="D5" s="113">
        <v>0</v>
      </c>
      <c r="E5" s="222">
        <v>5</v>
      </c>
      <c r="F5" s="223">
        <v>5</v>
      </c>
      <c r="G5" s="5">
        <v>483830.04999999993</v>
      </c>
      <c r="H5" s="229">
        <f>SUM(B5+'July Report'!H5)</f>
        <v>7</v>
      </c>
      <c r="I5" s="229">
        <f>SUM(C5+'July Report'!I5)</f>
        <v>7</v>
      </c>
      <c r="J5" s="110">
        <f>SUM(D5+'July Report'!J5)</f>
        <v>601157.75</v>
      </c>
      <c r="K5" s="222">
        <f>SUM('July Report'!K5+'Aug Report'!E5)</f>
        <v>10</v>
      </c>
      <c r="L5" s="222">
        <f>SUM('July Report'!L5+'Aug Report'!F5)</f>
        <v>10</v>
      </c>
      <c r="M5" s="94">
        <f>SUM('July Report'!M5+'Aug Report'!G5)</f>
        <v>905751.94</v>
      </c>
      <c r="N5" s="24"/>
    </row>
    <row r="6" spans="1:15" ht="16" x14ac:dyDescent="0.2">
      <c r="A6" s="46" t="s">
        <v>41</v>
      </c>
      <c r="B6" s="216">
        <f>'08 Data Dump'!R97</f>
        <v>11</v>
      </c>
      <c r="C6" s="216">
        <f>'08 Data Dump'!S97</f>
        <v>11</v>
      </c>
      <c r="D6" s="545">
        <f>'08 Data Dump'!T97</f>
        <v>1654224.8099999996</v>
      </c>
      <c r="E6" s="224">
        <v>16</v>
      </c>
      <c r="F6" s="223">
        <v>16</v>
      </c>
      <c r="G6" s="5">
        <v>1928853.8399999999</v>
      </c>
      <c r="H6" s="219">
        <f>SUM(B6+'July Report'!H6)</f>
        <v>17</v>
      </c>
      <c r="I6" s="219">
        <f>SUM(C6+'July Report'!I6)</f>
        <v>17</v>
      </c>
      <c r="J6" s="111">
        <f>SUM(D6+'July Report'!J6)</f>
        <v>2304433.6199999996</v>
      </c>
      <c r="K6" s="224">
        <f>SUM('July Report'!K6+'Aug Report'!E6)</f>
        <v>24</v>
      </c>
      <c r="L6" s="224">
        <f>SUM('July Report'!L6+'Aug Report'!F6)</f>
        <v>24</v>
      </c>
      <c r="M6" s="95">
        <f>SUM('July Report'!M6+'Aug Report'!G6)</f>
        <v>2843861.9799999995</v>
      </c>
    </row>
    <row r="7" spans="1:15" ht="16" x14ac:dyDescent="0.2">
      <c r="A7" s="46" t="s">
        <v>5</v>
      </c>
      <c r="B7" s="217">
        <v>0</v>
      </c>
      <c r="C7" s="218">
        <v>0</v>
      </c>
      <c r="D7" s="113">
        <v>0</v>
      </c>
      <c r="E7" s="224">
        <v>1</v>
      </c>
      <c r="F7" s="225">
        <v>2</v>
      </c>
      <c r="G7" s="5">
        <v>152559.70000000001</v>
      </c>
      <c r="H7" s="219">
        <f>SUM(B7+'July Report'!H7)</f>
        <v>0</v>
      </c>
      <c r="I7" s="219">
        <f>SUM(C7+'July Report'!I7)</f>
        <v>0</v>
      </c>
      <c r="J7" s="111">
        <f>SUM(D7+'July Report'!J7)</f>
        <v>0</v>
      </c>
      <c r="K7" s="224">
        <f>SUM('July Report'!K7+'Aug Report'!E7)</f>
        <v>1</v>
      </c>
      <c r="L7" s="224">
        <f>SUM('July Report'!L7+'Aug Report'!F7)</f>
        <v>2</v>
      </c>
      <c r="M7" s="95">
        <f>SUM('July Report'!M7+'Aug Report'!G7)</f>
        <v>152559.70000000001</v>
      </c>
      <c r="N7" s="24"/>
    </row>
    <row r="8" spans="1:15" ht="16" x14ac:dyDescent="0.2">
      <c r="A8" s="46" t="s">
        <v>39</v>
      </c>
      <c r="B8" s="217">
        <f>'08 Data Dump'!R100</f>
        <v>3</v>
      </c>
      <c r="C8" s="217">
        <f>'08 Data Dump'!S100</f>
        <v>26</v>
      </c>
      <c r="D8" s="546">
        <f>'08 Data Dump'!T100</f>
        <v>881417.04</v>
      </c>
      <c r="E8" s="224">
        <v>0</v>
      </c>
      <c r="F8" s="225">
        <v>0</v>
      </c>
      <c r="G8" s="6">
        <v>0</v>
      </c>
      <c r="H8" s="219">
        <f>SUM(B8+'July Report'!H8)</f>
        <v>4</v>
      </c>
      <c r="I8" s="219">
        <f>SUM(C8+'July Report'!I8)</f>
        <v>42</v>
      </c>
      <c r="J8" s="111">
        <f>SUM(D8+'July Report'!J8)</f>
        <v>1657241.28</v>
      </c>
      <c r="K8" s="224">
        <f>SUM('July Report'!K8+'Aug Report'!E8)</f>
        <v>4</v>
      </c>
      <c r="L8" s="224">
        <f>SUM('July Report'!L8+'Aug Report'!F8)</f>
        <v>84</v>
      </c>
      <c r="M8" s="95">
        <f>SUM('July Report'!M8+'Aug Report'!G8)</f>
        <v>3843656.5200000005</v>
      </c>
    </row>
    <row r="9" spans="1:15" ht="16" x14ac:dyDescent="0.2">
      <c r="A9" s="46" t="s">
        <v>40</v>
      </c>
      <c r="B9" s="219">
        <v>0</v>
      </c>
      <c r="C9" s="219">
        <v>0</v>
      </c>
      <c r="D9" s="115">
        <v>0</v>
      </c>
      <c r="E9" s="224">
        <v>0</v>
      </c>
      <c r="F9" s="226">
        <v>0</v>
      </c>
      <c r="G9" s="6">
        <v>0</v>
      </c>
      <c r="H9" s="219">
        <f>SUM(B9+'July Report'!H9)</f>
        <v>0</v>
      </c>
      <c r="I9" s="219">
        <f>SUM(C9+'July Report'!I9)</f>
        <v>0</v>
      </c>
      <c r="J9" s="111">
        <f>SUM(D9+'July Report'!J9)</f>
        <v>0</v>
      </c>
      <c r="K9" s="224">
        <f>SUM('July Report'!K9+'Aug Report'!E9)</f>
        <v>0</v>
      </c>
      <c r="L9" s="224">
        <f>SUM('July Report'!L9+'Aug Report'!F9)</f>
        <v>0</v>
      </c>
      <c r="M9" s="95">
        <f>SUM('July Report'!M9+'Aug Report'!G9)</f>
        <v>0</v>
      </c>
    </row>
    <row r="10" spans="1:15" ht="16" x14ac:dyDescent="0.2">
      <c r="A10" s="46" t="s">
        <v>43</v>
      </c>
      <c r="B10" s="216">
        <f>'08 Data Dump'!R99</f>
        <v>10</v>
      </c>
      <c r="C10" s="216">
        <f>'08 Data Dump'!S99</f>
        <v>10</v>
      </c>
      <c r="D10" s="545">
        <f>'08 Data Dump'!T99</f>
        <v>513273.39999999991</v>
      </c>
      <c r="E10" s="224">
        <v>11</v>
      </c>
      <c r="F10" s="223">
        <v>11</v>
      </c>
      <c r="G10" s="5">
        <v>626712.30000000005</v>
      </c>
      <c r="H10" s="219">
        <f>SUM(B10+'July Report'!H10)</f>
        <v>10</v>
      </c>
      <c r="I10" s="219">
        <f>SUM(C10+'July Report'!I10)</f>
        <v>10</v>
      </c>
      <c r="J10" s="111">
        <f>SUM(D10+'July Report'!J10)</f>
        <v>513273.39999999991</v>
      </c>
      <c r="K10" s="224">
        <f>SUM('July Report'!K10+'Aug Report'!E10)</f>
        <v>13</v>
      </c>
      <c r="L10" s="224">
        <f>SUM('July Report'!L10+'Aug Report'!F10)</f>
        <v>13</v>
      </c>
      <c r="M10" s="95">
        <f>SUM('July Report'!M10+'Aug Report'!G10)</f>
        <v>840146.93</v>
      </c>
    </row>
    <row r="11" spans="1:15" ht="16" x14ac:dyDescent="0.2">
      <c r="A11" s="46" t="s">
        <v>37</v>
      </c>
      <c r="B11" s="217">
        <f>'08 Data Dump'!R98</f>
        <v>4</v>
      </c>
      <c r="C11" s="217">
        <f>'08 Data Dump'!S98</f>
        <v>4</v>
      </c>
      <c r="D11" s="546">
        <f>'08 Data Dump'!T98</f>
        <v>365712</v>
      </c>
      <c r="E11" s="224">
        <v>0</v>
      </c>
      <c r="F11" s="223">
        <v>0</v>
      </c>
      <c r="G11" s="6">
        <v>0</v>
      </c>
      <c r="H11" s="219">
        <f>SUM(B11+'July Report'!H11)</f>
        <v>4</v>
      </c>
      <c r="I11" s="219">
        <f>SUM(C11+'July Report'!I11)</f>
        <v>4</v>
      </c>
      <c r="J11" s="111">
        <f>SUM(D11+'July Report'!J11)</f>
        <v>365712</v>
      </c>
      <c r="K11" s="224">
        <f>SUM('July Report'!K11+'Aug Report'!E11)</f>
        <v>0</v>
      </c>
      <c r="L11" s="224">
        <f>SUM('July Report'!L11+'Aug Report'!F11)</f>
        <v>0</v>
      </c>
      <c r="M11" s="95">
        <f>SUM('July Report'!M11+'Aug Report'!G11)</f>
        <v>0</v>
      </c>
      <c r="O11" s="24"/>
    </row>
    <row r="12" spans="1:15" ht="16" x14ac:dyDescent="0.2">
      <c r="A12" s="46" t="s">
        <v>38</v>
      </c>
      <c r="B12" s="217">
        <v>0</v>
      </c>
      <c r="C12" s="219">
        <v>0</v>
      </c>
      <c r="D12" s="115">
        <v>0</v>
      </c>
      <c r="E12" s="224">
        <v>0</v>
      </c>
      <c r="F12" s="226">
        <v>0</v>
      </c>
      <c r="G12" s="6">
        <v>0</v>
      </c>
      <c r="H12" s="219">
        <f>SUM(B12+'July Report'!H12)</f>
        <v>0</v>
      </c>
      <c r="I12" s="219">
        <f>SUM(C12+'July Report'!I12)</f>
        <v>0</v>
      </c>
      <c r="J12" s="111">
        <f>SUM(D12+'July Report'!J12)</f>
        <v>0</v>
      </c>
      <c r="K12" s="224">
        <f>SUM('July Report'!K12+'Aug Report'!E12)</f>
        <v>0</v>
      </c>
      <c r="L12" s="224">
        <f>SUM('July Report'!L12+'Aug Report'!F12)</f>
        <v>0</v>
      </c>
      <c r="M12" s="95">
        <f>SUM('July Report'!M12+'Aug Report'!G12)</f>
        <v>0</v>
      </c>
    </row>
    <row r="13" spans="1:15" ht="17" x14ac:dyDescent="0.2">
      <c r="A13" s="48" t="s">
        <v>6</v>
      </c>
      <c r="B13" s="219">
        <v>1</v>
      </c>
      <c r="C13" s="216">
        <v>1</v>
      </c>
      <c r="D13" s="115">
        <f>'08 Data Dump'!N106</f>
        <v>6871.15</v>
      </c>
      <c r="E13" s="224">
        <v>10</v>
      </c>
      <c r="F13" s="223">
        <v>10</v>
      </c>
      <c r="G13" s="5">
        <v>141737.99</v>
      </c>
      <c r="H13" s="219">
        <f>SUM(B13+'July Report'!H13)</f>
        <v>4</v>
      </c>
      <c r="I13" s="219">
        <f>SUM(C13+'July Report'!I13)</f>
        <v>4</v>
      </c>
      <c r="J13" s="111">
        <f>SUM(D13+'July Report'!J13)</f>
        <v>110577.60999999999</v>
      </c>
      <c r="K13" s="224">
        <f>SUM('July Report'!K13+'Aug Report'!E13)</f>
        <v>14</v>
      </c>
      <c r="L13" s="224">
        <f>SUM('July Report'!L13+'Aug Report'!F13)</f>
        <v>14</v>
      </c>
      <c r="M13" s="95">
        <f>SUM('July Report'!M13+'Aug Report'!G13)</f>
        <v>199972.78999999998</v>
      </c>
    </row>
    <row r="14" spans="1:15" ht="16" x14ac:dyDescent="0.2">
      <c r="A14" s="46" t="s">
        <v>7</v>
      </c>
      <c r="B14" s="219">
        <v>0</v>
      </c>
      <c r="C14" s="216">
        <v>0</v>
      </c>
      <c r="D14" s="115">
        <v>0</v>
      </c>
      <c r="E14" s="224">
        <v>0</v>
      </c>
      <c r="F14" s="223">
        <v>0</v>
      </c>
      <c r="G14" s="6">
        <v>0</v>
      </c>
      <c r="H14" s="219">
        <f>SUM(B14+'July Report'!H14)</f>
        <v>0</v>
      </c>
      <c r="I14" s="219">
        <f>SUM(C14+'July Report'!I14)</f>
        <v>0</v>
      </c>
      <c r="J14" s="111">
        <f>SUM(D14+'July Report'!J14)</f>
        <v>0</v>
      </c>
      <c r="K14" s="224">
        <f>SUM('July Report'!K14+'Aug Report'!E14)</f>
        <v>0</v>
      </c>
      <c r="L14" s="224">
        <f>SUM('July Report'!L14+'Aug Report'!F14)</f>
        <v>0</v>
      </c>
      <c r="M14" s="95">
        <f>SUM('July Report'!M14+'Aug Report'!G14)</f>
        <v>0</v>
      </c>
    </row>
    <row r="15" spans="1:15" ht="16" x14ac:dyDescent="0.2">
      <c r="A15" s="46" t="s">
        <v>8</v>
      </c>
      <c r="B15" s="220">
        <f>'08 Data Dump'!B114</f>
        <v>6</v>
      </c>
      <c r="C15" s="216">
        <f>'08 Data Dump'!B114</f>
        <v>6</v>
      </c>
      <c r="D15" s="114">
        <f>'08 Data Dump'!N114</f>
        <v>11631042.65</v>
      </c>
      <c r="E15" s="224">
        <v>1</v>
      </c>
      <c r="F15" s="223">
        <v>1</v>
      </c>
      <c r="G15" s="6">
        <v>7672.5</v>
      </c>
      <c r="H15" s="219">
        <f>SUM(B15+'July Report'!H15)</f>
        <v>8</v>
      </c>
      <c r="I15" s="219">
        <f>SUM(C15+'July Report'!I15)</f>
        <v>8</v>
      </c>
      <c r="J15" s="111">
        <f>SUM(D15+'July Report'!J15)</f>
        <v>12013709.450000001</v>
      </c>
      <c r="K15" s="224">
        <f>SUM('July Report'!K15+'Aug Report'!E15)</f>
        <v>5</v>
      </c>
      <c r="L15" s="224">
        <f>SUM('July Report'!L15+'Aug Report'!F15)</f>
        <v>5</v>
      </c>
      <c r="M15" s="95">
        <f>SUM('July Report'!M15+'Aug Report'!G15)</f>
        <v>1484658.5</v>
      </c>
    </row>
    <row r="16" spans="1:15" ht="16" x14ac:dyDescent="0.2">
      <c r="A16" s="46" t="s">
        <v>9</v>
      </c>
      <c r="B16" s="217">
        <v>0</v>
      </c>
      <c r="C16" s="216">
        <v>0</v>
      </c>
      <c r="D16" s="116">
        <v>0</v>
      </c>
      <c r="E16" s="224">
        <v>0</v>
      </c>
      <c r="F16" s="223">
        <v>0</v>
      </c>
      <c r="G16" s="7">
        <v>0</v>
      </c>
      <c r="H16" s="219">
        <f>SUM(B16+'July Report'!H16)</f>
        <v>0</v>
      </c>
      <c r="I16" s="219">
        <f>SUM(C16+'July Report'!I16)</f>
        <v>0</v>
      </c>
      <c r="J16" s="111">
        <f>SUM(D16+'July Report'!J16)</f>
        <v>0</v>
      </c>
      <c r="K16" s="224">
        <f>SUM('July Report'!K16+'Aug Report'!E16)</f>
        <v>0</v>
      </c>
      <c r="L16" s="224">
        <f>SUM('July Report'!L16+'Aug Report'!F16)</f>
        <v>0</v>
      </c>
      <c r="M16" s="95">
        <f>SUM('July Report'!M16+'Aug Report'!G16)</f>
        <v>0</v>
      </c>
    </row>
    <row r="17" spans="1:13" ht="16" x14ac:dyDescent="0.2">
      <c r="A17" s="46" t="s">
        <v>10</v>
      </c>
      <c r="B17" s="217">
        <v>0</v>
      </c>
      <c r="C17" s="216">
        <v>0</v>
      </c>
      <c r="D17" s="116">
        <v>0</v>
      </c>
      <c r="E17" s="224">
        <v>0</v>
      </c>
      <c r="F17" s="223">
        <v>0</v>
      </c>
      <c r="G17" s="6">
        <v>0</v>
      </c>
      <c r="H17" s="219">
        <f>SUM(B17+'July Report'!H17)</f>
        <v>0</v>
      </c>
      <c r="I17" s="219">
        <f>SUM(C17+'July Report'!I17)</f>
        <v>0</v>
      </c>
      <c r="J17" s="111">
        <f>SUM(D17+'July Report'!J17)</f>
        <v>0</v>
      </c>
      <c r="K17" s="224">
        <f>SUM('July Report'!K17+'Aug Report'!E17)</f>
        <v>0</v>
      </c>
      <c r="L17" s="224">
        <f>SUM('July Report'!L17+'Aug Report'!F17)</f>
        <v>0</v>
      </c>
      <c r="M17" s="95">
        <f>SUM('July Report'!M17+'Aug Report'!G17)</f>
        <v>0</v>
      </c>
    </row>
    <row r="18" spans="1:13" ht="17" thickBot="1" x14ac:dyDescent="0.25">
      <c r="A18" s="49" t="s">
        <v>11</v>
      </c>
      <c r="B18" s="217">
        <v>0</v>
      </c>
      <c r="C18" s="216">
        <v>0</v>
      </c>
      <c r="D18" s="116">
        <v>0</v>
      </c>
      <c r="E18" s="227">
        <v>0</v>
      </c>
      <c r="F18" s="223">
        <v>0</v>
      </c>
      <c r="G18" s="8">
        <v>0</v>
      </c>
      <c r="H18" s="230">
        <f>SUM(B18+'July Report'!H18)</f>
        <v>0</v>
      </c>
      <c r="I18" s="230">
        <f>SUM(C18+'July Report'!I18)</f>
        <v>0</v>
      </c>
      <c r="J18" s="112">
        <f>SUM(D18+'July Report'!J18)</f>
        <v>0</v>
      </c>
      <c r="K18" s="227">
        <f>SUM('July Report'!K18+'Aug Report'!E18)</f>
        <v>0</v>
      </c>
      <c r="L18" s="227">
        <f>SUM('July Report'!L18+'Aug Report'!F18)</f>
        <v>0</v>
      </c>
      <c r="M18" s="96">
        <f>SUM('July Report'!M18+'Aug Report'!G18)</f>
        <v>0</v>
      </c>
    </row>
    <row r="19" spans="1:13" ht="17" thickBot="1" x14ac:dyDescent="0.25">
      <c r="A19" s="50" t="s">
        <v>12</v>
      </c>
      <c r="B19" s="221">
        <f>SUM(B5:B18)</f>
        <v>35</v>
      </c>
      <c r="C19" s="221">
        <f t="shared" ref="C19:M19" si="0">SUM(C5:C18)</f>
        <v>58</v>
      </c>
      <c r="D19" s="82">
        <f t="shared" si="0"/>
        <v>15052541.050000001</v>
      </c>
      <c r="E19" s="228">
        <f t="shared" si="0"/>
        <v>44</v>
      </c>
      <c r="F19" s="228">
        <f t="shared" si="0"/>
        <v>45</v>
      </c>
      <c r="G19" s="84">
        <f t="shared" si="0"/>
        <v>3341366.38</v>
      </c>
      <c r="H19" s="221">
        <f t="shared" si="0"/>
        <v>54</v>
      </c>
      <c r="I19" s="221">
        <f t="shared" si="0"/>
        <v>92</v>
      </c>
      <c r="J19" s="82">
        <f t="shared" si="0"/>
        <v>17566105.109999999</v>
      </c>
      <c r="K19" s="228">
        <f t="shared" si="0"/>
        <v>71</v>
      </c>
      <c r="L19" s="228">
        <f t="shared" si="0"/>
        <v>152</v>
      </c>
      <c r="M19" s="84">
        <f t="shared" si="0"/>
        <v>10270608.359999999</v>
      </c>
    </row>
    <row r="20" spans="1:13" ht="17" thickBot="1" x14ac:dyDescent="0.25">
      <c r="A20" s="51"/>
      <c r="B20" s="51"/>
      <c r="C20" s="51"/>
      <c r="D20" s="51"/>
      <c r="E20" s="51"/>
      <c r="F20" s="51"/>
      <c r="G20" s="51"/>
      <c r="H20" s="51"/>
      <c r="I20" s="51"/>
      <c r="J20" s="51"/>
      <c r="K20" s="51"/>
      <c r="L20" s="51"/>
      <c r="M20" s="51"/>
    </row>
    <row r="21" spans="1:13" ht="18" thickBot="1" x14ac:dyDescent="0.2">
      <c r="A21" s="52" t="s">
        <v>15</v>
      </c>
      <c r="B21" s="795" t="s">
        <v>2</v>
      </c>
      <c r="C21" s="796"/>
      <c r="D21" s="53" t="s">
        <v>0</v>
      </c>
      <c r="E21" s="795" t="s">
        <v>2</v>
      </c>
      <c r="F21" s="796"/>
      <c r="G21" s="53" t="s">
        <v>0</v>
      </c>
      <c r="H21" s="795" t="s">
        <v>2</v>
      </c>
      <c r="I21" s="796"/>
      <c r="J21" s="53" t="s">
        <v>0</v>
      </c>
      <c r="K21" s="795" t="s">
        <v>2</v>
      </c>
      <c r="L21" s="796"/>
      <c r="M21" s="54" t="s">
        <v>0</v>
      </c>
    </row>
    <row r="22" spans="1:13" ht="16" x14ac:dyDescent="0.15">
      <c r="A22" s="55" t="s">
        <v>44</v>
      </c>
      <c r="B22" s="126"/>
      <c r="C22" s="231">
        <f>'08 Data Dump'!B75</f>
        <v>57</v>
      </c>
      <c r="D22" s="149">
        <f>'08 Data Dump'!N75</f>
        <v>1152253.53</v>
      </c>
      <c r="E22" s="131"/>
      <c r="F22" s="235">
        <v>59</v>
      </c>
      <c r="G22" s="134">
        <v>2131466.36</v>
      </c>
      <c r="H22" s="129"/>
      <c r="I22" s="231">
        <f>SUM(C22+'July Report'!I22)</f>
        <v>129</v>
      </c>
      <c r="J22" s="152">
        <f>SUM(D22+'July Report'!J22)</f>
        <v>2709573.3899999997</v>
      </c>
      <c r="K22" s="240"/>
      <c r="L22" s="241" cm="1">
        <f t="array" ref="L22">SUM('July Report'!L22:L22+'Aug Report'!F22:F22)</f>
        <v>119</v>
      </c>
      <c r="M22" s="148">
        <f>SUM('July Report'!M22+'Aug Report'!G22)</f>
        <v>3622883.51</v>
      </c>
    </row>
    <row r="23" spans="1:13" ht="16" x14ac:dyDescent="0.2">
      <c r="A23" s="56" t="s">
        <v>13</v>
      </c>
      <c r="B23" s="127"/>
      <c r="C23" s="232">
        <f>'08 Data Dump'!B17</f>
        <v>15</v>
      </c>
      <c r="D23" s="150">
        <f>'08 Data Dump'!N17</f>
        <v>1028239.65</v>
      </c>
      <c r="E23" s="132"/>
      <c r="F23" s="236">
        <v>33</v>
      </c>
      <c r="G23" s="11">
        <v>8278904</v>
      </c>
      <c r="H23" s="127"/>
      <c r="I23" s="232">
        <f>SUM(C23+'July Report'!I23)</f>
        <v>48</v>
      </c>
      <c r="J23" s="153">
        <f>SUM(D23+'July Report'!J23)</f>
        <v>13871885.75</v>
      </c>
      <c r="K23" s="242"/>
      <c r="L23" s="243" cm="1">
        <f t="array" ref="L23">SUM('July Report'!L23:L23+'Aug Report'!F23:F23)</f>
        <v>52</v>
      </c>
      <c r="M23" s="148">
        <f>SUM('July Report'!M23+'Aug Report'!G23)</f>
        <v>46027969.18</v>
      </c>
    </row>
    <row r="24" spans="1:13" ht="17" thickBot="1" x14ac:dyDescent="0.25">
      <c r="A24" s="57" t="s">
        <v>47</v>
      </c>
      <c r="B24" s="128"/>
      <c r="C24" s="233">
        <v>0</v>
      </c>
      <c r="D24" s="151">
        <v>0</v>
      </c>
      <c r="E24" s="133"/>
      <c r="F24" s="237">
        <v>5</v>
      </c>
      <c r="G24" s="12">
        <v>29954.45</v>
      </c>
      <c r="H24" s="130"/>
      <c r="I24" s="239">
        <f>SUM(C24+'July Report'!I24)</f>
        <v>0</v>
      </c>
      <c r="J24" s="154">
        <f>SUM(D24+'July Report'!J24)</f>
        <v>0</v>
      </c>
      <c r="K24" s="244"/>
      <c r="L24" s="245" cm="1">
        <f t="array" ref="L24">SUM('July Report'!L24:L24+'Aug Report'!F24:F24)</f>
        <v>7</v>
      </c>
      <c r="M24" s="148">
        <f>SUM('July Report'!M24+'Aug Report'!G24)</f>
        <v>119954.45</v>
      </c>
    </row>
    <row r="25" spans="1:13" ht="17" thickBot="1" x14ac:dyDescent="0.25">
      <c r="A25" s="58" t="s">
        <v>14</v>
      </c>
      <c r="B25" s="125"/>
      <c r="C25" s="234">
        <f>SUM(C22:C24)</f>
        <v>72</v>
      </c>
      <c r="D25" s="85">
        <f>SUM(D22:D24)</f>
        <v>2180493.1800000002</v>
      </c>
      <c r="E25" s="122"/>
      <c r="F25" s="238">
        <f>SUM(F22:F24)</f>
        <v>97</v>
      </c>
      <c r="G25" s="86">
        <f>SUM(G22:G24)</f>
        <v>10440324.809999999</v>
      </c>
      <c r="H25" s="125"/>
      <c r="I25" s="234">
        <f>SUM(I22:I24)</f>
        <v>177</v>
      </c>
      <c r="J25" s="85">
        <f>SUM(J22:J24)</f>
        <v>16581459.140000001</v>
      </c>
      <c r="K25" s="246"/>
      <c r="L25" s="247">
        <f>SUM(L22:L24)</f>
        <v>178</v>
      </c>
      <c r="M25" s="136">
        <f>SUM(M22:M24)</f>
        <v>49770807.140000001</v>
      </c>
    </row>
    <row r="26" spans="1:13" ht="17" thickBot="1" x14ac:dyDescent="0.25">
      <c r="A26" s="51"/>
      <c r="B26" s="51"/>
      <c r="C26" s="51"/>
      <c r="D26" s="51"/>
      <c r="E26" s="51"/>
      <c r="F26" s="51"/>
      <c r="G26" s="51"/>
      <c r="H26" s="51"/>
      <c r="I26" s="51"/>
      <c r="J26" s="51"/>
      <c r="K26" s="51"/>
      <c r="L26" s="51"/>
      <c r="M26" s="51"/>
    </row>
    <row r="27" spans="1:13" ht="17" thickBot="1" x14ac:dyDescent="0.2">
      <c r="A27" s="59" t="s">
        <v>59</v>
      </c>
      <c r="B27" s="798" t="s">
        <v>52</v>
      </c>
      <c r="C27" s="798"/>
      <c r="D27" s="60" t="s">
        <v>58</v>
      </c>
      <c r="E27" s="798" t="s">
        <v>52</v>
      </c>
      <c r="F27" s="798"/>
      <c r="G27" s="60" t="s">
        <v>53</v>
      </c>
      <c r="H27" s="798" t="s">
        <v>51</v>
      </c>
      <c r="I27" s="798"/>
      <c r="J27" s="60" t="s">
        <v>50</v>
      </c>
      <c r="K27" s="798" t="s">
        <v>51</v>
      </c>
      <c r="L27" s="798"/>
      <c r="M27" s="54" t="s">
        <v>50</v>
      </c>
    </row>
    <row r="28" spans="1:13" ht="18" thickBot="1" x14ac:dyDescent="0.25">
      <c r="A28" s="61" t="s">
        <v>60</v>
      </c>
      <c r="B28" s="119"/>
      <c r="C28" s="120">
        <v>2</v>
      </c>
      <c r="D28" s="369">
        <f>SUM(C5:C12)+(C28)</f>
        <v>53</v>
      </c>
      <c r="E28" s="122"/>
      <c r="F28" s="121">
        <v>2</v>
      </c>
      <c r="G28" s="93">
        <f>SUM(F5:F12)+F28</f>
        <v>36</v>
      </c>
      <c r="H28" s="118"/>
      <c r="I28" s="117">
        <f>SUM(C28+'July Report'!I28)</f>
        <v>3</v>
      </c>
      <c r="J28" s="97">
        <f>SUM(D28+'July Report'!J28)</f>
        <v>83</v>
      </c>
      <c r="K28" s="122"/>
      <c r="L28" s="121">
        <f>SUM(F28+'July Report'!L28)</f>
        <v>4</v>
      </c>
      <c r="M28" s="123">
        <f>SUM(G28+'July Report'!M28)</f>
        <v>137</v>
      </c>
    </row>
    <row r="29" spans="1:13" ht="17" thickBot="1" x14ac:dyDescent="0.25">
      <c r="A29" s="51"/>
      <c r="B29" s="51"/>
      <c r="C29" s="51"/>
      <c r="D29" s="51"/>
      <c r="E29" s="51"/>
      <c r="F29" s="51"/>
      <c r="G29" s="51"/>
      <c r="H29" s="51"/>
      <c r="I29" s="51"/>
      <c r="J29" s="51"/>
      <c r="K29" s="51"/>
      <c r="L29" s="51"/>
      <c r="M29" s="51"/>
    </row>
    <row r="30" spans="1:13" ht="35" thickBot="1" x14ac:dyDescent="0.25">
      <c r="A30" s="62" t="s">
        <v>61</v>
      </c>
      <c r="B30" s="797" t="s">
        <v>54</v>
      </c>
      <c r="C30" s="797"/>
      <c r="D30" s="155" t="s">
        <v>55</v>
      </c>
      <c r="E30" s="797" t="s">
        <v>54</v>
      </c>
      <c r="F30" s="797"/>
      <c r="G30" s="155" t="s">
        <v>55</v>
      </c>
      <c r="H30" s="797" t="s">
        <v>56</v>
      </c>
      <c r="I30" s="797"/>
      <c r="J30" s="155" t="s">
        <v>57</v>
      </c>
      <c r="K30" s="797" t="s">
        <v>56</v>
      </c>
      <c r="L30" s="797"/>
      <c r="M30" s="156" t="s">
        <v>57</v>
      </c>
    </row>
    <row r="31" spans="1:13" ht="35" thickBot="1" x14ac:dyDescent="0.25">
      <c r="A31" s="63" t="s">
        <v>62</v>
      </c>
      <c r="B31" s="119"/>
      <c r="C31" s="124">
        <f>SUM(B19+C25)</f>
        <v>107</v>
      </c>
      <c r="D31" s="85">
        <f>SUM(D19+D25)</f>
        <v>17233034.23</v>
      </c>
      <c r="E31" s="141"/>
      <c r="F31" s="121">
        <f>SUM(E19+F25)</f>
        <v>141</v>
      </c>
      <c r="G31" s="86">
        <f>SUM(G19+G25)</f>
        <v>13781691.189999998</v>
      </c>
      <c r="H31" s="119"/>
      <c r="I31" s="124">
        <f>SUM(H19+I25)</f>
        <v>231</v>
      </c>
      <c r="J31" s="85">
        <f>SUM(J19+J25)</f>
        <v>34147564.25</v>
      </c>
      <c r="K31" s="141"/>
      <c r="L31" s="121">
        <f>SUM(K19+L25)</f>
        <v>249</v>
      </c>
      <c r="M31" s="87">
        <f>SUM(M19+M25)</f>
        <v>60041415.5</v>
      </c>
    </row>
    <row r="32" spans="1:13" ht="17" thickBot="1" x14ac:dyDescent="0.25">
      <c r="A32" s="51"/>
      <c r="B32" s="51"/>
      <c r="C32" s="51"/>
      <c r="D32" s="51"/>
      <c r="E32" s="51"/>
      <c r="F32" s="51"/>
      <c r="G32" s="51"/>
      <c r="H32" s="51"/>
      <c r="I32" s="51"/>
      <c r="J32" s="51"/>
      <c r="K32" s="51"/>
      <c r="L32" s="51"/>
      <c r="M32" s="51"/>
    </row>
    <row r="33" spans="1:13" ht="17" thickBot="1" x14ac:dyDescent="0.25">
      <c r="A33" s="64" t="s">
        <v>45</v>
      </c>
      <c r="B33" s="799">
        <f>'08 Data Dump'!N117</f>
        <v>34815924.899999999</v>
      </c>
      <c r="C33" s="799"/>
      <c r="D33" s="800"/>
      <c r="E33" s="51"/>
      <c r="F33" s="51"/>
      <c r="G33" s="51"/>
      <c r="H33" s="51"/>
      <c r="I33" s="51"/>
      <c r="J33" s="51"/>
      <c r="K33" s="51"/>
      <c r="L33" s="51"/>
      <c r="M33" s="51"/>
    </row>
    <row r="34" spans="1:13" ht="17" thickBot="1" x14ac:dyDescent="0.25">
      <c r="A34" s="65"/>
      <c r="B34" s="66"/>
      <c r="C34" s="66"/>
      <c r="D34" s="66"/>
      <c r="E34" s="51"/>
      <c r="F34" s="51"/>
      <c r="G34" s="51"/>
      <c r="H34" s="51"/>
      <c r="I34" s="51"/>
      <c r="J34" s="51"/>
      <c r="K34" s="51"/>
      <c r="L34" s="51"/>
      <c r="M34" s="51"/>
    </row>
    <row r="35" spans="1:13" ht="17" thickBot="1" x14ac:dyDescent="0.25">
      <c r="A35" s="51"/>
      <c r="B35" s="801" t="s">
        <v>390</v>
      </c>
      <c r="C35" s="792"/>
      <c r="D35" s="793"/>
      <c r="E35" s="792" t="s">
        <v>64</v>
      </c>
      <c r="F35" s="792"/>
      <c r="G35" s="793"/>
      <c r="H35" s="792" t="s">
        <v>391</v>
      </c>
      <c r="I35" s="792"/>
      <c r="J35" s="793"/>
      <c r="K35" s="792" t="s">
        <v>65</v>
      </c>
      <c r="L35" s="792"/>
      <c r="M35" s="794"/>
    </row>
    <row r="36" spans="1:13" ht="16" x14ac:dyDescent="0.15">
      <c r="A36" s="67" t="s">
        <v>16</v>
      </c>
      <c r="B36" s="802" t="s">
        <v>2</v>
      </c>
      <c r="C36" s="802"/>
      <c r="D36" s="68" t="s">
        <v>1</v>
      </c>
      <c r="E36" s="802" t="s">
        <v>2</v>
      </c>
      <c r="F36" s="802"/>
      <c r="G36" s="68" t="s">
        <v>1</v>
      </c>
      <c r="H36" s="802" t="s">
        <v>2</v>
      </c>
      <c r="I36" s="802"/>
      <c r="J36" s="68" t="s">
        <v>1</v>
      </c>
      <c r="K36" s="802" t="s">
        <v>2</v>
      </c>
      <c r="L36" s="802"/>
      <c r="M36" s="69" t="s">
        <v>1</v>
      </c>
    </row>
    <row r="37" spans="1:13" ht="16" x14ac:dyDescent="0.2">
      <c r="A37" s="46" t="s">
        <v>19</v>
      </c>
      <c r="B37" s="165"/>
      <c r="C37" s="166">
        <f>C31</f>
        <v>107</v>
      </c>
      <c r="D37" s="79">
        <f>SUM('08 Five Reports'!C52+'08 Five Reports'!G50)-'Aug Report'!D41</f>
        <v>116293.51</v>
      </c>
      <c r="E37" s="157"/>
      <c r="F37" s="253">
        <v>141</v>
      </c>
      <c r="G37" s="13">
        <v>103792.87</v>
      </c>
      <c r="H37" s="165"/>
      <c r="I37" s="249">
        <f>SUM(C37+'July Report'!I37)</f>
        <v>231</v>
      </c>
      <c r="J37" s="215">
        <f>SUM(D37+'July Report'!J37)</f>
        <v>282668.71000000002</v>
      </c>
      <c r="K37" s="105"/>
      <c r="L37" s="264">
        <f>SUM(F37+'July Report'!L37)</f>
        <v>249</v>
      </c>
      <c r="M37" s="22">
        <f>SUM(G37+'July Report'!M37)</f>
        <v>348277.66</v>
      </c>
    </row>
    <row r="38" spans="1:13" ht="16" x14ac:dyDescent="0.2">
      <c r="A38" s="46" t="s">
        <v>20</v>
      </c>
      <c r="B38" s="169"/>
      <c r="C38" s="166">
        <f>'08 Five Reports'!J4</f>
        <v>115</v>
      </c>
      <c r="D38" s="79">
        <f>SUM('08 Five Reports'!C27)</f>
        <v>33115.08</v>
      </c>
      <c r="E38" s="157"/>
      <c r="F38" s="253">
        <v>159</v>
      </c>
      <c r="G38" s="14">
        <v>51464.02</v>
      </c>
      <c r="H38" s="165"/>
      <c r="I38" s="249">
        <f>SUM(C38+'July Report'!I38)</f>
        <v>224</v>
      </c>
      <c r="J38" s="215">
        <f>SUM(D38+'July Report'!J38)</f>
        <v>56488.240000000005</v>
      </c>
      <c r="K38" s="105"/>
      <c r="L38" s="264">
        <f>SUM(F38+'July Report'!L38)</f>
        <v>291</v>
      </c>
      <c r="M38" s="22">
        <f>SUM(G38+'July Report'!M38)</f>
        <v>82901.23</v>
      </c>
    </row>
    <row r="39" spans="1:13" ht="16" x14ac:dyDescent="0.2">
      <c r="A39" s="46" t="s">
        <v>21</v>
      </c>
      <c r="B39" s="169"/>
      <c r="C39" s="166">
        <f>'08 Five Reports'!J6</f>
        <v>81</v>
      </c>
      <c r="D39" s="79">
        <f>SUM('08 Five Reports'!C28)</f>
        <v>14871</v>
      </c>
      <c r="E39" s="157"/>
      <c r="F39" s="253">
        <v>75</v>
      </c>
      <c r="G39" s="13">
        <v>11846</v>
      </c>
      <c r="H39" s="165"/>
      <c r="I39" s="249">
        <f>SUM(C39+'July Report'!I39)</f>
        <v>145</v>
      </c>
      <c r="J39" s="215">
        <f>SUM(D39+'July Report'!J39)</f>
        <v>26684</v>
      </c>
      <c r="K39" s="105"/>
      <c r="L39" s="264">
        <f>SUM(F39+'July Report'!L39)</f>
        <v>151</v>
      </c>
      <c r="M39" s="22">
        <f>SUM(G39+'July Report'!M39)</f>
        <v>29494</v>
      </c>
    </row>
    <row r="40" spans="1:13" ht="16" x14ac:dyDescent="0.2">
      <c r="A40" s="46" t="s">
        <v>22</v>
      </c>
      <c r="B40" s="169"/>
      <c r="C40" s="166">
        <f>'08 Five Reports'!J5</f>
        <v>117</v>
      </c>
      <c r="D40" s="79">
        <f>SUM('08 Five Reports'!C29+'08 Five Reports'!G27)</f>
        <v>14942</v>
      </c>
      <c r="E40" s="157"/>
      <c r="F40" s="253">
        <v>148</v>
      </c>
      <c r="G40" s="14">
        <v>19253</v>
      </c>
      <c r="H40" s="165"/>
      <c r="I40" s="249">
        <f>SUM(C40+'July Report'!I40)</f>
        <v>206</v>
      </c>
      <c r="J40" s="215">
        <f>SUM(D40+'July Report'!J40)</f>
        <v>23238</v>
      </c>
      <c r="K40" s="105"/>
      <c r="L40" s="264">
        <f>SUM(F40+'July Report'!L40)</f>
        <v>241</v>
      </c>
      <c r="M40" s="22">
        <f>SUM(G40+'July Report'!M40)</f>
        <v>28733</v>
      </c>
    </row>
    <row r="41" spans="1:13" ht="17" thickBot="1" x14ac:dyDescent="0.25">
      <c r="A41" s="49" t="s">
        <v>49</v>
      </c>
      <c r="B41" s="175"/>
      <c r="C41" s="176">
        <f>'08 Five Reports'!J3</f>
        <v>8</v>
      </c>
      <c r="D41" s="80">
        <f>SUM('08 Five Reports'!G63)</f>
        <v>171</v>
      </c>
      <c r="E41" s="158"/>
      <c r="F41" s="254">
        <v>8</v>
      </c>
      <c r="G41" s="13">
        <v>133</v>
      </c>
      <c r="H41" s="165"/>
      <c r="I41" s="249">
        <f>SUM(C41+'July Report'!I41)</f>
        <v>16</v>
      </c>
      <c r="J41" s="215">
        <f>SUM(D41+'July Report'!J41)</f>
        <v>285</v>
      </c>
      <c r="K41" s="180"/>
      <c r="L41" s="264">
        <f>SUM(F41+'July Report'!L41)</f>
        <v>20</v>
      </c>
      <c r="M41" s="23">
        <f>SUM(G41+'July Report'!M41)</f>
        <v>361</v>
      </c>
    </row>
    <row r="42" spans="1:13" ht="17" thickBot="1" x14ac:dyDescent="0.25">
      <c r="A42" s="70" t="s">
        <v>18</v>
      </c>
      <c r="B42" s="167"/>
      <c r="C42" s="177">
        <f>SUM(C37:C41)</f>
        <v>428</v>
      </c>
      <c r="D42" s="88">
        <f>SUM(D37:D41)</f>
        <v>179392.59</v>
      </c>
      <c r="E42" s="159"/>
      <c r="F42" s="255">
        <f>SUM(F37:F41)</f>
        <v>531</v>
      </c>
      <c r="G42" s="89">
        <f>SUM(G37:G41)</f>
        <v>186488.88999999998</v>
      </c>
      <c r="H42" s="167"/>
      <c r="I42" s="260">
        <f>SUM(I37:I41)</f>
        <v>822</v>
      </c>
      <c r="J42" s="88">
        <f>SUM(J37:J41)</f>
        <v>389363.95</v>
      </c>
      <c r="K42" s="162"/>
      <c r="L42" s="255">
        <f>SUM(L37:L41)</f>
        <v>952</v>
      </c>
      <c r="M42" s="182">
        <f>SUM(M37:M41)</f>
        <v>489766.88999999996</v>
      </c>
    </row>
    <row r="43" spans="1:13" ht="17" thickBot="1" x14ac:dyDescent="0.25">
      <c r="A43" s="51"/>
      <c r="B43" s="51"/>
      <c r="C43" s="51"/>
      <c r="D43" s="51"/>
      <c r="E43" s="51"/>
      <c r="F43" s="51"/>
      <c r="G43" s="51"/>
      <c r="H43" s="51"/>
      <c r="I43" s="51"/>
      <c r="J43" s="51"/>
      <c r="K43" s="51"/>
      <c r="L43" s="51"/>
      <c r="M43" s="51"/>
    </row>
    <row r="44" spans="1:13" ht="17" thickBot="1" x14ac:dyDescent="0.2">
      <c r="A44" s="184" t="s">
        <v>23</v>
      </c>
      <c r="B44" s="803" t="s">
        <v>2</v>
      </c>
      <c r="C44" s="803"/>
      <c r="D44" s="185" t="s">
        <v>1</v>
      </c>
      <c r="E44" s="803" t="s">
        <v>2</v>
      </c>
      <c r="F44" s="803"/>
      <c r="G44" s="185" t="s">
        <v>1</v>
      </c>
      <c r="H44" s="823" t="s">
        <v>2</v>
      </c>
      <c r="I44" s="824"/>
      <c r="J44" s="185" t="s">
        <v>1</v>
      </c>
      <c r="K44" s="803" t="s">
        <v>2</v>
      </c>
      <c r="L44" s="803"/>
      <c r="M44" s="186" t="s">
        <v>1</v>
      </c>
    </row>
    <row r="45" spans="1:13" ht="16" x14ac:dyDescent="0.2">
      <c r="A45" s="45" t="s">
        <v>36</v>
      </c>
      <c r="B45" s="187"/>
      <c r="C45" s="248">
        <f>'08 Five Reports'!J16</f>
        <v>44</v>
      </c>
      <c r="D45" s="211">
        <f>SUM('08 Five Reports'!C84+'08 Five Reports'!G89+'08 Five Reports'!G91)</f>
        <v>11795</v>
      </c>
      <c r="E45" s="107"/>
      <c r="F45" s="256">
        <v>110</v>
      </c>
      <c r="G45" s="15">
        <v>27576</v>
      </c>
      <c r="H45" s="188"/>
      <c r="I45" s="261">
        <f>SUM(C45+'July Report'!I45)</f>
        <v>78</v>
      </c>
      <c r="J45" s="214">
        <f>SUM(D45+'July Report'!J45)</f>
        <v>22490</v>
      </c>
      <c r="K45" s="161"/>
      <c r="L45" s="266">
        <f>SUM(F45+'July Report'!L45)</f>
        <v>145</v>
      </c>
      <c r="M45" s="189">
        <f>SUM(G45+'July Report'!M45)</f>
        <v>40389</v>
      </c>
    </row>
    <row r="46" spans="1:13" ht="16" x14ac:dyDescent="0.2">
      <c r="A46" s="46" t="s">
        <v>35</v>
      </c>
      <c r="B46" s="169"/>
      <c r="C46" s="249">
        <f>'08 Five Reports'!J19</f>
        <v>22</v>
      </c>
      <c r="D46" s="212">
        <f>SUM('08 Five Reports'!C128+'08 Five Reports'!G127)</f>
        <v>26738.62</v>
      </c>
      <c r="E46" s="103"/>
      <c r="F46" s="257">
        <v>32</v>
      </c>
      <c r="G46" s="16">
        <v>13718.960000000001</v>
      </c>
      <c r="H46" s="99"/>
      <c r="I46" s="262">
        <f>SUM(C46+'July Report'!I46)</f>
        <v>47</v>
      </c>
      <c r="J46" s="215">
        <f>SUM(D46+'July Report'!J46)</f>
        <v>46506.55</v>
      </c>
      <c r="K46" s="178"/>
      <c r="L46" s="264">
        <f>SUM(F46+'July Report'!L46)</f>
        <v>67</v>
      </c>
      <c r="M46" s="183">
        <f>SUM(G46+'July Report'!M46)</f>
        <v>27356.46</v>
      </c>
    </row>
    <row r="47" spans="1:13" ht="16" x14ac:dyDescent="0.2">
      <c r="A47" s="46" t="s">
        <v>25</v>
      </c>
      <c r="B47" s="169"/>
      <c r="C47" s="249">
        <f>'08 Five Reports'!J15</f>
        <v>51</v>
      </c>
      <c r="D47" s="212">
        <f>SUM('08 Five Reports'!C81+'08 Five Reports'!G83+'08 Five Reports'!G85)</f>
        <v>24841</v>
      </c>
      <c r="E47" s="103"/>
      <c r="F47" s="257">
        <v>89</v>
      </c>
      <c r="G47" s="16">
        <v>47739</v>
      </c>
      <c r="H47" s="99"/>
      <c r="I47" s="262">
        <f>SUM(C47+'July Report'!I47)</f>
        <v>73</v>
      </c>
      <c r="J47" s="215">
        <f>SUM(D47+'July Report'!J47)</f>
        <v>59216</v>
      </c>
      <c r="K47" s="178"/>
      <c r="L47" s="264">
        <f>SUM(F47+'July Report'!L47)</f>
        <v>118</v>
      </c>
      <c r="M47" s="183">
        <f>SUM(G47+'July Report'!M47)</f>
        <v>64882</v>
      </c>
    </row>
    <row r="48" spans="1:13" ht="16" x14ac:dyDescent="0.2">
      <c r="A48" s="46" t="s">
        <v>26</v>
      </c>
      <c r="B48" s="165"/>
      <c r="C48" s="249">
        <v>0</v>
      </c>
      <c r="D48" s="473">
        <v>0</v>
      </c>
      <c r="E48" s="103"/>
      <c r="F48" s="257">
        <v>1</v>
      </c>
      <c r="G48" s="16">
        <v>0</v>
      </c>
      <c r="H48" s="99"/>
      <c r="I48" s="262">
        <f>SUM(C48+'July Report'!I48)</f>
        <v>0</v>
      </c>
      <c r="J48" s="474">
        <f>SUM(D48+'July Report'!J48)</f>
        <v>0</v>
      </c>
      <c r="K48" s="178"/>
      <c r="L48" s="264">
        <f>SUM(F48+'July Report'!L48)</f>
        <v>1</v>
      </c>
      <c r="M48" s="183">
        <f>SUM(G48+'July Report'!M48)</f>
        <v>0</v>
      </c>
    </row>
    <row r="49" spans="1:13" ht="16" x14ac:dyDescent="0.2">
      <c r="A49" s="46" t="s">
        <v>27</v>
      </c>
      <c r="B49" s="169"/>
      <c r="C49" s="249">
        <f>'08 Five Reports'!J13</f>
        <v>30</v>
      </c>
      <c r="D49" s="212">
        <f>SUM('08 Five Reports'!C75+'08 Five Reports'!G76)</f>
        <v>19177.18</v>
      </c>
      <c r="E49" s="103"/>
      <c r="F49" s="257">
        <v>33</v>
      </c>
      <c r="G49" s="16">
        <v>8646.6</v>
      </c>
      <c r="H49" s="99"/>
      <c r="I49" s="262">
        <f>SUM(C49+'July Report'!I49)</f>
        <v>44</v>
      </c>
      <c r="J49" s="215">
        <f>SUM(D49+'July Report'!J49)</f>
        <v>31627.040000000001</v>
      </c>
      <c r="K49" s="178"/>
      <c r="L49" s="264">
        <f>SUM(F49+'July Report'!L49)</f>
        <v>44</v>
      </c>
      <c r="M49" s="183">
        <f>SUM(G49+'July Report'!M49)</f>
        <v>25618</v>
      </c>
    </row>
    <row r="50" spans="1:13" ht="16" x14ac:dyDescent="0.2">
      <c r="A50" s="46" t="s">
        <v>28</v>
      </c>
      <c r="B50" s="169"/>
      <c r="C50" s="249">
        <f>'08 Five Reports'!J14</f>
        <v>13</v>
      </c>
      <c r="D50" s="212">
        <f>SUM('08 Five Reports'!C78+'08 Five Reports'!G80)</f>
        <v>1295</v>
      </c>
      <c r="E50" s="103"/>
      <c r="F50" s="257">
        <v>6</v>
      </c>
      <c r="G50" s="16">
        <v>462</v>
      </c>
      <c r="H50" s="99"/>
      <c r="I50" s="262">
        <f>SUM(C50+'July Report'!I50)</f>
        <v>14</v>
      </c>
      <c r="J50" s="215">
        <f>SUM(D50+'July Report'!J50)</f>
        <v>1368</v>
      </c>
      <c r="K50" s="178"/>
      <c r="L50" s="264">
        <f>SUM(F50+'July Report'!L50)</f>
        <v>7</v>
      </c>
      <c r="M50" s="183">
        <f>SUM(G50+'July Report'!M50)</f>
        <v>616</v>
      </c>
    </row>
    <row r="51" spans="1:13" ht="16" x14ac:dyDescent="0.2">
      <c r="A51" s="46" t="s">
        <v>3</v>
      </c>
      <c r="B51" s="169"/>
      <c r="C51" s="249">
        <f>'08 Five Reports'!J11</f>
        <v>5</v>
      </c>
      <c r="D51" s="212">
        <f>'08 Five Reports'!G4</f>
        <v>477</v>
      </c>
      <c r="E51" s="103"/>
      <c r="F51" s="257">
        <v>8</v>
      </c>
      <c r="G51" s="16">
        <v>1157</v>
      </c>
      <c r="H51" s="99"/>
      <c r="I51" s="262">
        <f>SUM(C51+'July Report'!I51)</f>
        <v>9</v>
      </c>
      <c r="J51" s="215">
        <f>SUM(D51+'July Report'!J51)</f>
        <v>937</v>
      </c>
      <c r="K51" s="178"/>
      <c r="L51" s="264">
        <f>SUM(F51+'July Report'!L51)</f>
        <v>11</v>
      </c>
      <c r="M51" s="183">
        <f>SUM(G51+'July Report'!M51)</f>
        <v>2605</v>
      </c>
    </row>
    <row r="52" spans="1:13" ht="16" x14ac:dyDescent="0.2">
      <c r="A52" s="46" t="s">
        <v>29</v>
      </c>
      <c r="B52" s="169"/>
      <c r="C52" s="249">
        <f>'08 Five Reports'!J12</f>
        <v>32</v>
      </c>
      <c r="D52" s="212">
        <f>'08 Five Reports'!G3</f>
        <v>1171</v>
      </c>
      <c r="E52" s="103"/>
      <c r="F52" s="257">
        <v>27</v>
      </c>
      <c r="G52" s="16">
        <v>5858</v>
      </c>
      <c r="H52" s="99"/>
      <c r="I52" s="262">
        <f>SUM(C52+'July Report'!I52)</f>
        <v>52</v>
      </c>
      <c r="J52" s="215">
        <f>SUM(D52+'July Report'!J52)</f>
        <v>2298</v>
      </c>
      <c r="K52" s="178"/>
      <c r="L52" s="264">
        <f>SUM(F52+'July Report'!L52)</f>
        <v>48</v>
      </c>
      <c r="M52" s="183">
        <f>SUM(G52+'July Report'!M52)</f>
        <v>10264</v>
      </c>
    </row>
    <row r="53" spans="1:13" ht="16" x14ac:dyDescent="0.2">
      <c r="A53" s="46" t="s">
        <v>30</v>
      </c>
      <c r="B53" s="165"/>
      <c r="C53" s="249">
        <v>0</v>
      </c>
      <c r="D53" s="212">
        <v>0</v>
      </c>
      <c r="E53" s="103"/>
      <c r="F53" s="257">
        <v>7</v>
      </c>
      <c r="G53" s="16">
        <v>388</v>
      </c>
      <c r="H53" s="99"/>
      <c r="I53" s="262">
        <f>SUM(C53+'July Report'!I53)</f>
        <v>0</v>
      </c>
      <c r="J53" s="215">
        <f>SUM(D53+'July Report'!J53)</f>
        <v>0</v>
      </c>
      <c r="K53" s="178"/>
      <c r="L53" s="264">
        <f>SUM(F53+'July Report'!L53)</f>
        <v>7</v>
      </c>
      <c r="M53" s="183">
        <f>SUM(G53+'July Report'!M53)</f>
        <v>388</v>
      </c>
    </row>
    <row r="54" spans="1:13" ht="16" x14ac:dyDescent="0.2">
      <c r="A54" s="46" t="s">
        <v>4</v>
      </c>
      <c r="B54" s="169"/>
      <c r="C54" s="249">
        <f>'08 Five Reports'!J18</f>
        <v>21</v>
      </c>
      <c r="D54" s="212">
        <f>'08 Five Reports'!G6</f>
        <v>5274</v>
      </c>
      <c r="E54" s="103"/>
      <c r="F54" s="257">
        <v>3</v>
      </c>
      <c r="G54" s="16">
        <v>5101</v>
      </c>
      <c r="H54" s="99"/>
      <c r="I54" s="262">
        <f>SUM(C54+'July Report'!I54)</f>
        <v>39</v>
      </c>
      <c r="J54" s="215">
        <f>SUM(D54+'July Report'!J54)</f>
        <v>10331</v>
      </c>
      <c r="K54" s="178"/>
      <c r="L54" s="264">
        <f>SUM(F54+'July Report'!L54)</f>
        <v>13</v>
      </c>
      <c r="M54" s="183">
        <f>SUM(G54+'July Report'!M54)</f>
        <v>7707</v>
      </c>
    </row>
    <row r="55" spans="1:13" ht="16" x14ac:dyDescent="0.2">
      <c r="A55" s="46" t="s">
        <v>31</v>
      </c>
      <c r="B55" s="169"/>
      <c r="C55" s="249">
        <f>'08 Five Reports'!J17</f>
        <v>4</v>
      </c>
      <c r="D55" s="212">
        <f>'08 Five Reports'!C17</f>
        <v>61</v>
      </c>
      <c r="E55" s="103"/>
      <c r="F55" s="257">
        <v>18</v>
      </c>
      <c r="G55" s="16">
        <v>881</v>
      </c>
      <c r="H55" s="99"/>
      <c r="I55" s="262">
        <f>SUM(C55+'July Report'!I55)</f>
        <v>11</v>
      </c>
      <c r="J55" s="215">
        <f>SUM(D55+'July Report'!J55)</f>
        <v>1015</v>
      </c>
      <c r="K55" s="178"/>
      <c r="L55" s="264">
        <f>SUM(F55+'July Report'!L55)</f>
        <v>29</v>
      </c>
      <c r="M55" s="183">
        <f>SUM(G55+'July Report'!M55)</f>
        <v>1552</v>
      </c>
    </row>
    <row r="56" spans="1:13" ht="16" x14ac:dyDescent="0.2">
      <c r="A56" s="46" t="s">
        <v>32</v>
      </c>
      <c r="B56" s="169"/>
      <c r="C56" s="361">
        <f>'08 Five Reports'!J25</f>
        <v>4</v>
      </c>
      <c r="D56" s="212">
        <f>'08 Five Reports'!G9</f>
        <v>638</v>
      </c>
      <c r="E56" s="103"/>
      <c r="F56" s="257">
        <v>10</v>
      </c>
      <c r="G56" s="16">
        <v>735</v>
      </c>
      <c r="H56" s="99"/>
      <c r="I56" s="262">
        <f>SUM(C56+'July Report'!I56)</f>
        <v>13</v>
      </c>
      <c r="J56" s="215">
        <f>SUM(D56+'July Report'!J56)</f>
        <v>4288</v>
      </c>
      <c r="K56" s="178"/>
      <c r="L56" s="264">
        <f>SUM(F56+'July Report'!L56)</f>
        <v>22</v>
      </c>
      <c r="M56" s="183">
        <f>SUM(G56+'July Report'!M56)</f>
        <v>1819</v>
      </c>
    </row>
    <row r="57" spans="1:13" ht="16" x14ac:dyDescent="0.2">
      <c r="A57" s="547" t="s">
        <v>33</v>
      </c>
      <c r="B57" s="560"/>
      <c r="C57" s="561">
        <f>'08 Five Reports'!J26</f>
        <v>4</v>
      </c>
      <c r="D57" s="562">
        <f>'08 Five Reports'!G7</f>
        <v>9292</v>
      </c>
      <c r="E57" s="563"/>
      <c r="F57" s="564">
        <v>2</v>
      </c>
      <c r="G57" s="17">
        <v>10902</v>
      </c>
      <c r="H57" s="565"/>
      <c r="I57" s="566">
        <f>SUM(C57+'July Report'!I57)</f>
        <v>7</v>
      </c>
      <c r="J57" s="567">
        <f>SUM(D57+'July Report'!J57)</f>
        <v>9532</v>
      </c>
      <c r="K57" s="568"/>
      <c r="L57" s="569">
        <f>SUM(F57+'July Report'!L57)</f>
        <v>3</v>
      </c>
      <c r="M57" s="570">
        <f>SUM(G57+'July Report'!M57)</f>
        <v>19293</v>
      </c>
    </row>
    <row r="58" spans="1:13" ht="17" thickBot="1" x14ac:dyDescent="0.25">
      <c r="A58" s="72" t="s">
        <v>1113</v>
      </c>
      <c r="B58" s="175"/>
      <c r="C58" s="571">
        <v>1</v>
      </c>
      <c r="D58" s="213">
        <f>'08 Five Reports'!G8</f>
        <v>706</v>
      </c>
      <c r="E58" s="190"/>
      <c r="F58" s="258"/>
      <c r="G58" s="191"/>
      <c r="H58" s="101"/>
      <c r="I58" s="566">
        <f>SUM(C58+'July Report'!I58)</f>
        <v>4</v>
      </c>
      <c r="J58" s="567">
        <f>SUM(D58+'July Report'!J58)</f>
        <v>1491</v>
      </c>
      <c r="K58" s="181"/>
      <c r="L58" s="267"/>
      <c r="M58" s="193"/>
    </row>
    <row r="59" spans="1:13" ht="17" thickBot="1" x14ac:dyDescent="0.25">
      <c r="A59" s="73" t="s">
        <v>34</v>
      </c>
      <c r="B59" s="172"/>
      <c r="C59" s="250">
        <f>SUM(C45:C57)</f>
        <v>230</v>
      </c>
      <c r="D59" s="88">
        <f>SUM(D45:D57)</f>
        <v>100759.79999999999</v>
      </c>
      <c r="E59" s="162"/>
      <c r="F59" s="255">
        <f>SUM(F45:F57)</f>
        <v>346</v>
      </c>
      <c r="G59" s="89">
        <f>SUM(G45:G57)</f>
        <v>123164.56</v>
      </c>
      <c r="H59" s="172"/>
      <c r="I59" s="250">
        <f>SUM(I45:I57)</f>
        <v>387</v>
      </c>
      <c r="J59" s="88">
        <f>SUM(J45:J57)</f>
        <v>189608.59</v>
      </c>
      <c r="K59" s="159"/>
      <c r="L59" s="255">
        <f>SUM(L45:L57)</f>
        <v>515</v>
      </c>
      <c r="M59" s="265">
        <f>SUM(M45:M57)</f>
        <v>202489.46</v>
      </c>
    </row>
    <row r="60" spans="1:13" ht="17" thickBot="1" x14ac:dyDescent="0.25">
      <c r="A60" s="51"/>
      <c r="B60" s="51"/>
      <c r="C60" s="251"/>
      <c r="D60" s="51"/>
      <c r="E60" s="163"/>
      <c r="F60" s="251"/>
      <c r="G60" s="51"/>
      <c r="H60" s="163"/>
      <c r="I60" s="251"/>
      <c r="J60" s="51"/>
      <c r="K60" s="51"/>
      <c r="L60" s="251"/>
      <c r="M60" s="51"/>
    </row>
    <row r="61" spans="1:13" ht="17" thickBot="1" x14ac:dyDescent="0.25">
      <c r="A61" s="74" t="s">
        <v>24</v>
      </c>
      <c r="B61" s="170"/>
      <c r="C61" s="252">
        <f>SUM(C42+C59)</f>
        <v>658</v>
      </c>
      <c r="D61" s="89">
        <f>SUM(D42+D59)</f>
        <v>280152.39</v>
      </c>
      <c r="E61" s="164"/>
      <c r="F61" s="259">
        <f>SUM(F42+F59)</f>
        <v>877</v>
      </c>
      <c r="G61" s="91">
        <f>SUM(G42+G59)</f>
        <v>309653.44999999995</v>
      </c>
      <c r="H61" s="174"/>
      <c r="I61" s="252">
        <f>SUM(I42+I59)</f>
        <v>1209</v>
      </c>
      <c r="J61" s="89">
        <f>SUM(J42+J59)</f>
        <v>578972.54</v>
      </c>
      <c r="K61" s="164"/>
      <c r="L61" s="259">
        <f>SUM(L42+L59)</f>
        <v>1467</v>
      </c>
      <c r="M61" s="92">
        <f>SUM(M42+M59)</f>
        <v>692256.35</v>
      </c>
    </row>
    <row r="62" spans="1:13" ht="16" x14ac:dyDescent="0.2">
      <c r="A62" s="51"/>
      <c r="B62" s="51"/>
      <c r="C62" s="51"/>
      <c r="D62" s="51"/>
      <c r="E62" s="51"/>
      <c r="F62" s="51"/>
      <c r="G62" s="51"/>
      <c r="H62" s="51"/>
      <c r="I62" s="51"/>
      <c r="J62" s="51"/>
      <c r="K62" s="51"/>
      <c r="L62" s="51"/>
      <c r="M62" s="51"/>
    </row>
    <row r="63" spans="1:13" ht="16" x14ac:dyDescent="0.2">
      <c r="A63" s="75" t="s">
        <v>46</v>
      </c>
      <c r="B63" s="75"/>
      <c r="C63" s="75"/>
      <c r="D63" s="75"/>
      <c r="E63" s="75"/>
      <c r="F63" s="75"/>
      <c r="G63" s="75"/>
      <c r="H63" s="75"/>
      <c r="I63" s="75"/>
      <c r="J63" s="75"/>
      <c r="K63" s="51"/>
      <c r="L63" s="51"/>
      <c r="M63" s="51"/>
    </row>
    <row r="64" spans="1:13" ht="16" x14ac:dyDescent="0.2">
      <c r="A64" s="75"/>
      <c r="B64" s="75"/>
      <c r="C64" s="75"/>
      <c r="D64" s="75"/>
      <c r="E64" s="75"/>
      <c r="F64" s="75"/>
      <c r="G64" s="75"/>
      <c r="H64" s="75"/>
      <c r="I64" s="75"/>
      <c r="J64" s="75"/>
      <c r="K64" s="51"/>
      <c r="L64" s="51"/>
      <c r="M64" s="51"/>
    </row>
    <row r="65" spans="1:13" ht="16" x14ac:dyDescent="0.2">
      <c r="A65" s="75" t="s">
        <v>63</v>
      </c>
      <c r="B65" s="75"/>
      <c r="C65" s="75"/>
      <c r="D65" s="75"/>
      <c r="E65" s="75"/>
      <c r="F65" s="75"/>
      <c r="G65" s="75"/>
      <c r="H65" s="75"/>
      <c r="I65" s="75"/>
      <c r="J65" s="75"/>
      <c r="K65" s="51"/>
      <c r="L65" s="51"/>
      <c r="M65" s="51"/>
    </row>
  </sheetData>
  <mergeCells count="30">
    <mergeCell ref="B36:C36"/>
    <mergeCell ref="E36:F36"/>
    <mergeCell ref="H36:I36"/>
    <mergeCell ref="K36:L36"/>
    <mergeCell ref="B44:C44"/>
    <mergeCell ref="E44:F44"/>
    <mergeCell ref="H44:I44"/>
    <mergeCell ref="K44:L44"/>
    <mergeCell ref="B33:D33"/>
    <mergeCell ref="B35:D35"/>
    <mergeCell ref="E35:G35"/>
    <mergeCell ref="H35:J35"/>
    <mergeCell ref="K35:M35"/>
    <mergeCell ref="B21:C21"/>
    <mergeCell ref="E21:F21"/>
    <mergeCell ref="H21:I21"/>
    <mergeCell ref="K21:L21"/>
    <mergeCell ref="B30:C30"/>
    <mergeCell ref="E30:F30"/>
    <mergeCell ref="H30:I30"/>
    <mergeCell ref="K30:L30"/>
    <mergeCell ref="B27:C27"/>
    <mergeCell ref="E27:F27"/>
    <mergeCell ref="H27:I27"/>
    <mergeCell ref="K27:L27"/>
    <mergeCell ref="A1:M1"/>
    <mergeCell ref="B3:D3"/>
    <mergeCell ref="E3:G3"/>
    <mergeCell ref="H3:J3"/>
    <mergeCell ref="K3:M3"/>
  </mergeCells>
  <pageMargins left="0.7" right="0.7" top="0.75" bottom="0.75" header="0.3" footer="0.3"/>
  <pageSetup scale="48" orientation="portrait" verticalDpi="300" r:id="rId1"/>
  <ignoredErrors>
    <ignoredError sqref="G28" formulaRange="1"/>
  </ignoredErrors>
  <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7AD3A5-A896-49D0-BF78-C7DF38F4334E}">
  <dimension ref="A1:T117"/>
  <sheetViews>
    <sheetView zoomScale="95" zoomScaleNormal="95" workbookViewId="0">
      <pane xSplit="2" ySplit="1" topLeftCell="C16" activePane="bottomRight" state="frozen"/>
      <selection pane="topRight" activeCell="C1" sqref="C1"/>
      <selection pane="bottomLeft" activeCell="A2" sqref="A2"/>
      <selection pane="bottomRight" activeCell="D19" sqref="D19"/>
    </sheetView>
  </sheetViews>
  <sheetFormatPr baseColWidth="10" defaultColWidth="8.83203125" defaultRowHeight="13" outlineLevelRow="2" x14ac:dyDescent="0.15"/>
  <cols>
    <col min="1" max="1" width="23.6640625" customWidth="1"/>
    <col min="2" max="2" width="21.83203125" customWidth="1"/>
    <col min="3" max="3" width="38.1640625" customWidth="1"/>
    <col min="4" max="4" width="28.6640625" customWidth="1"/>
    <col min="5" max="5" width="13.33203125" customWidth="1"/>
    <col min="6" max="6" width="53.5" customWidth="1"/>
    <col min="7" max="7" width="39.6640625" customWidth="1"/>
    <col min="8" max="11" width="18.1640625" customWidth="1"/>
    <col min="12" max="12" width="32.33203125" customWidth="1"/>
    <col min="13" max="13" width="13.6640625" customWidth="1"/>
    <col min="14" max="15" width="17.5" customWidth="1"/>
    <col min="17" max="17" width="13.33203125" customWidth="1"/>
    <col min="20" max="20" width="17.33203125" customWidth="1"/>
  </cols>
  <sheetData>
    <row r="1" spans="1:15" ht="42" x14ac:dyDescent="0.15">
      <c r="A1" s="497" t="s">
        <v>739</v>
      </c>
      <c r="B1" s="497" t="s">
        <v>740</v>
      </c>
      <c r="C1" s="497" t="s">
        <v>741</v>
      </c>
      <c r="D1" s="497" t="s">
        <v>742</v>
      </c>
      <c r="E1" s="497" t="s">
        <v>70</v>
      </c>
      <c r="F1" s="497" t="s">
        <v>743</v>
      </c>
      <c r="G1" s="497" t="s">
        <v>744</v>
      </c>
      <c r="H1" s="497" t="s">
        <v>745</v>
      </c>
      <c r="I1" s="497" t="s">
        <v>746</v>
      </c>
      <c r="J1" s="497" t="s">
        <v>747</v>
      </c>
      <c r="K1" s="500" t="s">
        <v>748</v>
      </c>
      <c r="L1" s="497" t="s">
        <v>749</v>
      </c>
      <c r="M1" s="497" t="s">
        <v>750</v>
      </c>
      <c r="N1" s="476" t="s">
        <v>79</v>
      </c>
      <c r="O1" s="477" t="s">
        <v>80</v>
      </c>
    </row>
    <row r="2" spans="1:15" ht="14" outlineLevel="2" x14ac:dyDescent="0.15">
      <c r="A2" s="497" t="s">
        <v>81</v>
      </c>
      <c r="B2" s="497" t="s">
        <v>751</v>
      </c>
      <c r="C2" s="497" t="s">
        <v>82</v>
      </c>
      <c r="D2" s="497"/>
      <c r="E2" s="497"/>
      <c r="F2" s="497" t="s">
        <v>752</v>
      </c>
      <c r="G2" s="497" t="s">
        <v>83</v>
      </c>
      <c r="H2" s="503"/>
      <c r="I2" s="503"/>
      <c r="J2" s="503"/>
      <c r="K2" s="503"/>
      <c r="L2" s="497" t="s">
        <v>753</v>
      </c>
      <c r="M2" s="497"/>
      <c r="N2" s="415">
        <f>SUM(H2:I2)</f>
        <v>0</v>
      </c>
      <c r="O2" s="456">
        <f>IF((J2+K2)&gt;0,(J2+K2)-N2,0)</f>
        <v>0</v>
      </c>
    </row>
    <row r="3" spans="1:15" ht="70" outlineLevel="2" x14ac:dyDescent="0.15">
      <c r="A3" s="497" t="s">
        <v>81</v>
      </c>
      <c r="B3" s="497" t="s">
        <v>754</v>
      </c>
      <c r="C3" s="497" t="s">
        <v>82</v>
      </c>
      <c r="D3" s="497"/>
      <c r="E3" s="497"/>
      <c r="F3" s="497" t="s">
        <v>755</v>
      </c>
      <c r="G3" s="497" t="s">
        <v>756</v>
      </c>
      <c r="H3" s="498">
        <v>219242.65</v>
      </c>
      <c r="I3" s="498">
        <v>0</v>
      </c>
      <c r="J3" s="498"/>
      <c r="K3" s="498"/>
      <c r="L3" s="497" t="s">
        <v>757</v>
      </c>
      <c r="M3" s="497" t="s">
        <v>375</v>
      </c>
      <c r="N3" s="415">
        <f t="shared" ref="N3:N67" si="0">SUM(H3:I3)</f>
        <v>219242.65</v>
      </c>
      <c r="O3" s="456">
        <f t="shared" ref="O3:O67" si="1">IF((J3+K3)&gt;0,(J3+K3)-N3,0)</f>
        <v>0</v>
      </c>
    </row>
    <row r="4" spans="1:15" ht="14" outlineLevel="2" x14ac:dyDescent="0.15">
      <c r="A4" s="497" t="s">
        <v>81</v>
      </c>
      <c r="B4" s="497" t="s">
        <v>758</v>
      </c>
      <c r="C4" s="497" t="s">
        <v>82</v>
      </c>
      <c r="D4" s="497"/>
      <c r="E4" s="497"/>
      <c r="F4" s="497" t="s">
        <v>759</v>
      </c>
      <c r="G4" s="497" t="s">
        <v>760</v>
      </c>
      <c r="H4" s="498"/>
      <c r="I4" s="498">
        <v>103100</v>
      </c>
      <c r="J4" s="498">
        <v>640400</v>
      </c>
      <c r="K4" s="498"/>
      <c r="L4" s="497" t="s">
        <v>761</v>
      </c>
      <c r="M4" s="497"/>
      <c r="N4" s="415">
        <f t="shared" si="0"/>
        <v>103100</v>
      </c>
      <c r="O4" s="456">
        <f t="shared" si="1"/>
        <v>537300</v>
      </c>
    </row>
    <row r="5" spans="1:15" ht="56" outlineLevel="2" x14ac:dyDescent="0.15">
      <c r="A5" s="497" t="s">
        <v>81</v>
      </c>
      <c r="B5" s="497" t="s">
        <v>762</v>
      </c>
      <c r="C5" s="497" t="s">
        <v>82</v>
      </c>
      <c r="D5" s="497"/>
      <c r="E5" s="497"/>
      <c r="F5" s="497" t="s">
        <v>763</v>
      </c>
      <c r="G5" s="497" t="s">
        <v>764</v>
      </c>
      <c r="H5" s="498">
        <v>40000</v>
      </c>
      <c r="I5" s="498">
        <v>0</v>
      </c>
      <c r="J5" s="498"/>
      <c r="K5" s="498"/>
      <c r="L5" s="497" t="s">
        <v>765</v>
      </c>
      <c r="M5" s="497"/>
      <c r="N5" s="415">
        <f t="shared" si="0"/>
        <v>40000</v>
      </c>
      <c r="O5" s="456">
        <f t="shared" si="1"/>
        <v>0</v>
      </c>
    </row>
    <row r="6" spans="1:15" ht="28" outlineLevel="2" x14ac:dyDescent="0.15">
      <c r="A6" s="497" t="s">
        <v>81</v>
      </c>
      <c r="B6" s="497" t="s">
        <v>766</v>
      </c>
      <c r="C6" s="497" t="s">
        <v>82</v>
      </c>
      <c r="D6" s="497"/>
      <c r="E6" s="497"/>
      <c r="F6" s="497" t="s">
        <v>767</v>
      </c>
      <c r="G6" s="497" t="s">
        <v>768</v>
      </c>
      <c r="H6" s="498">
        <v>35000</v>
      </c>
      <c r="I6" s="498">
        <v>0</v>
      </c>
      <c r="J6" s="498"/>
      <c r="K6" s="498"/>
      <c r="L6" s="497" t="s">
        <v>769</v>
      </c>
      <c r="M6" s="497"/>
      <c r="N6" s="415">
        <f t="shared" si="0"/>
        <v>35000</v>
      </c>
      <c r="O6" s="456">
        <f t="shared" si="1"/>
        <v>0</v>
      </c>
    </row>
    <row r="7" spans="1:15" ht="28" outlineLevel="2" x14ac:dyDescent="0.15">
      <c r="A7" s="497" t="s">
        <v>81</v>
      </c>
      <c r="B7" s="497" t="s">
        <v>770</v>
      </c>
      <c r="C7" s="497" t="s">
        <v>82</v>
      </c>
      <c r="D7" s="497"/>
      <c r="E7" s="497"/>
      <c r="F7" s="497" t="s">
        <v>771</v>
      </c>
      <c r="G7" s="497" t="s">
        <v>161</v>
      </c>
      <c r="H7" s="498">
        <v>72193</v>
      </c>
      <c r="I7" s="498">
        <v>0</v>
      </c>
      <c r="J7" s="498"/>
      <c r="K7" s="498"/>
      <c r="L7" s="497" t="s">
        <v>772</v>
      </c>
      <c r="M7" s="497"/>
      <c r="N7" s="415">
        <f t="shared" si="0"/>
        <v>72193</v>
      </c>
      <c r="O7" s="456">
        <f t="shared" si="1"/>
        <v>0</v>
      </c>
    </row>
    <row r="8" spans="1:15" ht="28" outlineLevel="2" x14ac:dyDescent="0.15">
      <c r="A8" s="497" t="s">
        <v>81</v>
      </c>
      <c r="B8" s="497" t="s">
        <v>773</v>
      </c>
      <c r="C8" s="497" t="s">
        <v>82</v>
      </c>
      <c r="D8" s="497"/>
      <c r="E8" s="497"/>
      <c r="F8" s="497" t="s">
        <v>774</v>
      </c>
      <c r="G8" s="497" t="s">
        <v>775</v>
      </c>
      <c r="H8" s="498">
        <v>9085</v>
      </c>
      <c r="I8" s="498">
        <v>0</v>
      </c>
      <c r="J8" s="498"/>
      <c r="K8" s="498"/>
      <c r="L8" s="497" t="s">
        <v>776</v>
      </c>
      <c r="M8" s="497"/>
      <c r="N8" s="415">
        <f t="shared" si="0"/>
        <v>9085</v>
      </c>
      <c r="O8" s="456">
        <f t="shared" si="1"/>
        <v>0</v>
      </c>
    </row>
    <row r="9" spans="1:15" ht="28" outlineLevel="2" x14ac:dyDescent="0.15">
      <c r="A9" s="497" t="s">
        <v>81</v>
      </c>
      <c r="B9" s="497" t="s">
        <v>777</v>
      </c>
      <c r="C9" s="497" t="s">
        <v>82</v>
      </c>
      <c r="D9" s="497"/>
      <c r="E9" s="497"/>
      <c r="F9" s="497" t="s">
        <v>778</v>
      </c>
      <c r="G9" s="497" t="s">
        <v>160</v>
      </c>
      <c r="H9" s="498">
        <v>38695</v>
      </c>
      <c r="I9" s="498">
        <v>0</v>
      </c>
      <c r="J9" s="498"/>
      <c r="K9" s="498"/>
      <c r="L9" s="497" t="s">
        <v>779</v>
      </c>
      <c r="M9" s="497"/>
      <c r="N9" s="415">
        <f t="shared" si="0"/>
        <v>38695</v>
      </c>
      <c r="O9" s="456">
        <f t="shared" si="1"/>
        <v>0</v>
      </c>
    </row>
    <row r="10" spans="1:15" ht="42" outlineLevel="2" x14ac:dyDescent="0.15">
      <c r="A10" s="497" t="s">
        <v>81</v>
      </c>
      <c r="B10" s="497" t="s">
        <v>780</v>
      </c>
      <c r="C10" s="497" t="s">
        <v>82</v>
      </c>
      <c r="D10" s="497"/>
      <c r="E10" s="497"/>
      <c r="F10" s="497" t="s">
        <v>781</v>
      </c>
      <c r="G10" s="497" t="s">
        <v>83</v>
      </c>
      <c r="H10" s="498">
        <v>1</v>
      </c>
      <c r="I10" s="498">
        <v>0</v>
      </c>
      <c r="J10" s="498"/>
      <c r="K10" s="498"/>
      <c r="L10" s="497" t="s">
        <v>782</v>
      </c>
      <c r="M10" s="497"/>
      <c r="N10" s="415">
        <f t="shared" si="0"/>
        <v>1</v>
      </c>
      <c r="O10" s="456">
        <f t="shared" si="1"/>
        <v>0</v>
      </c>
    </row>
    <row r="11" spans="1:15" ht="70" outlineLevel="2" x14ac:dyDescent="0.15">
      <c r="A11" s="497" t="s">
        <v>81</v>
      </c>
      <c r="B11" s="497" t="s">
        <v>783</v>
      </c>
      <c r="C11" s="497" t="s">
        <v>88</v>
      </c>
      <c r="D11" s="497"/>
      <c r="E11" s="497"/>
      <c r="F11" s="497" t="s">
        <v>784</v>
      </c>
      <c r="G11" s="497" t="s">
        <v>785</v>
      </c>
      <c r="H11" s="498">
        <v>7400</v>
      </c>
      <c r="I11" s="498">
        <v>0</v>
      </c>
      <c r="J11" s="498"/>
      <c r="K11" s="498"/>
      <c r="L11" s="497" t="s">
        <v>786</v>
      </c>
      <c r="M11" s="497"/>
      <c r="N11" s="415">
        <f t="shared" si="0"/>
        <v>7400</v>
      </c>
      <c r="O11" s="456">
        <f t="shared" si="1"/>
        <v>0</v>
      </c>
    </row>
    <row r="12" spans="1:15" ht="70" outlineLevel="2" x14ac:dyDescent="0.15">
      <c r="A12" s="497" t="s">
        <v>81</v>
      </c>
      <c r="B12" s="497" t="s">
        <v>787</v>
      </c>
      <c r="C12" s="497" t="s">
        <v>88</v>
      </c>
      <c r="D12" s="497"/>
      <c r="E12" s="497"/>
      <c r="F12" s="497" t="s">
        <v>788</v>
      </c>
      <c r="G12" s="497" t="s">
        <v>789</v>
      </c>
      <c r="H12" s="498">
        <v>215500</v>
      </c>
      <c r="I12" s="498">
        <v>0</v>
      </c>
      <c r="J12" s="498"/>
      <c r="K12" s="498"/>
      <c r="L12" s="497" t="s">
        <v>790</v>
      </c>
      <c r="M12" s="497"/>
      <c r="N12" s="415">
        <f t="shared" si="0"/>
        <v>215500</v>
      </c>
      <c r="O12" s="456">
        <f t="shared" si="1"/>
        <v>0</v>
      </c>
    </row>
    <row r="13" spans="1:15" ht="70" outlineLevel="2" x14ac:dyDescent="0.15">
      <c r="A13" s="497" t="s">
        <v>81</v>
      </c>
      <c r="B13" s="497" t="s">
        <v>791</v>
      </c>
      <c r="C13" s="497" t="s">
        <v>88</v>
      </c>
      <c r="D13" s="497"/>
      <c r="E13" s="497"/>
      <c r="F13" s="497" t="s">
        <v>792</v>
      </c>
      <c r="G13" s="497" t="s">
        <v>793</v>
      </c>
      <c r="H13" s="498">
        <v>110000</v>
      </c>
      <c r="I13" s="498">
        <v>0</v>
      </c>
      <c r="J13" s="498"/>
      <c r="K13" s="498"/>
      <c r="L13" s="497" t="s">
        <v>794</v>
      </c>
      <c r="M13" s="497"/>
      <c r="N13" s="415">
        <f t="shared" si="0"/>
        <v>110000</v>
      </c>
      <c r="O13" s="456">
        <f t="shared" si="1"/>
        <v>0</v>
      </c>
    </row>
    <row r="14" spans="1:15" ht="56" outlineLevel="2" x14ac:dyDescent="0.15">
      <c r="A14" s="497" t="s">
        <v>81</v>
      </c>
      <c r="B14" s="497" t="s">
        <v>795</v>
      </c>
      <c r="C14" s="497" t="s">
        <v>88</v>
      </c>
      <c r="D14" s="497"/>
      <c r="E14" s="497"/>
      <c r="F14" s="497" t="s">
        <v>796</v>
      </c>
      <c r="G14" s="497" t="s">
        <v>797</v>
      </c>
      <c r="H14" s="498">
        <v>119698</v>
      </c>
      <c r="I14" s="498">
        <v>0</v>
      </c>
      <c r="J14" s="498"/>
      <c r="K14" s="498"/>
      <c r="L14" s="497" t="s">
        <v>798</v>
      </c>
      <c r="M14" s="497"/>
      <c r="N14" s="415">
        <f t="shared" si="0"/>
        <v>119698</v>
      </c>
      <c r="O14" s="456">
        <f t="shared" si="1"/>
        <v>0</v>
      </c>
    </row>
    <row r="15" spans="1:15" ht="70" outlineLevel="2" x14ac:dyDescent="0.15">
      <c r="A15" s="497" t="s">
        <v>81</v>
      </c>
      <c r="B15" s="497" t="s">
        <v>799</v>
      </c>
      <c r="C15" s="497" t="s">
        <v>88</v>
      </c>
      <c r="D15" s="497"/>
      <c r="E15" s="497"/>
      <c r="F15" s="497" t="s">
        <v>800</v>
      </c>
      <c r="G15" s="497" t="s">
        <v>91</v>
      </c>
      <c r="H15" s="498">
        <v>20325</v>
      </c>
      <c r="I15" s="498">
        <v>0</v>
      </c>
      <c r="J15" s="498"/>
      <c r="K15" s="498"/>
      <c r="L15" s="497" t="s">
        <v>801</v>
      </c>
      <c r="M15" s="497"/>
      <c r="N15" s="415">
        <f t="shared" si="0"/>
        <v>20325</v>
      </c>
      <c r="O15" s="456">
        <f t="shared" si="1"/>
        <v>0</v>
      </c>
    </row>
    <row r="16" spans="1:15" ht="70" outlineLevel="2" x14ac:dyDescent="0.15">
      <c r="A16" s="497" t="s">
        <v>81</v>
      </c>
      <c r="B16" s="497" t="s">
        <v>802</v>
      </c>
      <c r="C16" s="497" t="s">
        <v>88</v>
      </c>
      <c r="D16" s="497"/>
      <c r="E16" s="497"/>
      <c r="F16" s="497" t="s">
        <v>803</v>
      </c>
      <c r="G16" s="497" t="s">
        <v>96</v>
      </c>
      <c r="H16" s="498">
        <v>38000</v>
      </c>
      <c r="I16" s="498">
        <v>0</v>
      </c>
      <c r="J16" s="498"/>
      <c r="K16" s="498"/>
      <c r="L16" s="497" t="s">
        <v>804</v>
      </c>
      <c r="M16" s="497" t="s">
        <v>375</v>
      </c>
      <c r="N16" s="415">
        <f t="shared" si="0"/>
        <v>38000</v>
      </c>
      <c r="O16" s="456">
        <f t="shared" si="1"/>
        <v>0</v>
      </c>
    </row>
    <row r="17" spans="1:15" ht="28" outlineLevel="1" x14ac:dyDescent="0.15">
      <c r="A17" s="504" t="s">
        <v>114</v>
      </c>
      <c r="B17" s="504">
        <f>COUNTA(B2:B16)</f>
        <v>15</v>
      </c>
      <c r="C17" s="504"/>
      <c r="D17" s="504"/>
      <c r="E17" s="504"/>
      <c r="F17" s="504"/>
      <c r="G17" s="504"/>
      <c r="H17" s="505">
        <f>SUBTOTAL(9,H2:H16)</f>
        <v>925139.65</v>
      </c>
      <c r="I17" s="505">
        <f>SUBTOTAL(9,I2:I16)</f>
        <v>103100</v>
      </c>
      <c r="J17" s="505">
        <f>SUBTOTAL(9,J2:J16)</f>
        <v>640400</v>
      </c>
      <c r="K17" s="514">
        <f>SUBTOTAL(9,K2:K16)</f>
        <v>0</v>
      </c>
      <c r="L17" s="504"/>
      <c r="M17" s="504"/>
      <c r="N17" s="443">
        <f>SUBTOTAL(9,N2:N16)</f>
        <v>1028239.65</v>
      </c>
      <c r="O17" s="443">
        <f>SUBTOTAL(9,O2:O16)</f>
        <v>537300</v>
      </c>
    </row>
    <row r="18" spans="1:15" ht="28" outlineLevel="2" x14ac:dyDescent="0.15">
      <c r="A18" s="497" t="s">
        <v>92</v>
      </c>
      <c r="B18" s="497" t="s">
        <v>805</v>
      </c>
      <c r="C18" s="497"/>
      <c r="D18" s="497" t="s">
        <v>93</v>
      </c>
      <c r="E18" s="497"/>
      <c r="F18" s="497" t="s">
        <v>806</v>
      </c>
      <c r="G18" s="497" t="s">
        <v>807</v>
      </c>
      <c r="H18" s="498">
        <v>110000</v>
      </c>
      <c r="I18" s="498">
        <v>0</v>
      </c>
      <c r="J18" s="498"/>
      <c r="K18" s="498"/>
      <c r="L18" s="497" t="s">
        <v>808</v>
      </c>
      <c r="M18" s="497"/>
      <c r="N18" s="415">
        <f t="shared" si="0"/>
        <v>110000</v>
      </c>
      <c r="O18" s="456">
        <f t="shared" si="1"/>
        <v>0</v>
      </c>
    </row>
    <row r="19" spans="1:15" ht="238" outlineLevel="2" x14ac:dyDescent="0.15">
      <c r="A19" s="497" t="s">
        <v>92</v>
      </c>
      <c r="B19" s="497" t="s">
        <v>809</v>
      </c>
      <c r="C19" s="497"/>
      <c r="D19" s="497" t="s">
        <v>93</v>
      </c>
      <c r="E19" s="499" t="s">
        <v>149</v>
      </c>
      <c r="F19" s="497" t="s">
        <v>810</v>
      </c>
      <c r="G19" s="497" t="s">
        <v>83</v>
      </c>
      <c r="H19" s="498">
        <v>12000</v>
      </c>
      <c r="I19" s="498">
        <v>0</v>
      </c>
      <c r="J19" s="498"/>
      <c r="K19" s="498"/>
      <c r="L19" s="497" t="s">
        <v>811</v>
      </c>
      <c r="M19" s="497" t="s">
        <v>812</v>
      </c>
      <c r="N19" s="415">
        <f t="shared" si="0"/>
        <v>12000</v>
      </c>
      <c r="O19" s="456">
        <f t="shared" si="1"/>
        <v>0</v>
      </c>
    </row>
    <row r="20" spans="1:15" ht="28" outlineLevel="2" x14ac:dyDescent="0.15">
      <c r="A20" s="497" t="s">
        <v>92</v>
      </c>
      <c r="B20" s="497" t="s">
        <v>813</v>
      </c>
      <c r="C20" s="497"/>
      <c r="D20" s="497" t="s">
        <v>93</v>
      </c>
      <c r="E20" s="497"/>
      <c r="F20" s="497" t="s">
        <v>814</v>
      </c>
      <c r="G20" s="497" t="s">
        <v>815</v>
      </c>
      <c r="H20" s="498">
        <v>90000</v>
      </c>
      <c r="I20" s="498">
        <v>0</v>
      </c>
      <c r="J20" s="498"/>
      <c r="K20" s="498"/>
      <c r="L20" s="497" t="s">
        <v>816</v>
      </c>
      <c r="M20" s="497"/>
      <c r="N20" s="415">
        <f t="shared" si="0"/>
        <v>90000</v>
      </c>
      <c r="O20" s="456">
        <f t="shared" si="1"/>
        <v>0</v>
      </c>
    </row>
    <row r="21" spans="1:15" ht="28" outlineLevel="2" x14ac:dyDescent="0.15">
      <c r="A21" s="497" t="s">
        <v>92</v>
      </c>
      <c r="B21" s="497" t="s">
        <v>817</v>
      </c>
      <c r="C21" s="497"/>
      <c r="D21" s="497" t="s">
        <v>93</v>
      </c>
      <c r="E21" s="497"/>
      <c r="F21" s="497" t="s">
        <v>818</v>
      </c>
      <c r="G21" s="497" t="s">
        <v>83</v>
      </c>
      <c r="H21" s="498">
        <v>60000</v>
      </c>
      <c r="I21" s="498">
        <v>0</v>
      </c>
      <c r="J21" s="498"/>
      <c r="K21" s="498"/>
      <c r="L21" s="497" t="s">
        <v>819</v>
      </c>
      <c r="M21" s="497"/>
      <c r="N21" s="415">
        <f t="shared" si="0"/>
        <v>60000</v>
      </c>
      <c r="O21" s="456">
        <f t="shared" si="1"/>
        <v>0</v>
      </c>
    </row>
    <row r="22" spans="1:15" ht="28" outlineLevel="2" x14ac:dyDescent="0.15">
      <c r="A22" s="497" t="s">
        <v>92</v>
      </c>
      <c r="B22" s="497" t="s">
        <v>820</v>
      </c>
      <c r="C22" s="497"/>
      <c r="D22" s="497" t="s">
        <v>93</v>
      </c>
      <c r="E22" s="497"/>
      <c r="F22" s="497" t="s">
        <v>821</v>
      </c>
      <c r="G22" s="497" t="s">
        <v>83</v>
      </c>
      <c r="H22" s="498">
        <v>10000</v>
      </c>
      <c r="I22" s="498">
        <v>0</v>
      </c>
      <c r="J22" s="498"/>
      <c r="K22" s="498"/>
      <c r="L22" s="497" t="s">
        <v>822</v>
      </c>
      <c r="M22" s="497"/>
      <c r="N22" s="415">
        <f t="shared" si="0"/>
        <v>10000</v>
      </c>
      <c r="O22" s="456">
        <f t="shared" si="1"/>
        <v>0</v>
      </c>
    </row>
    <row r="23" spans="1:15" ht="28" outlineLevel="2" x14ac:dyDescent="0.15">
      <c r="A23" s="497" t="s">
        <v>92</v>
      </c>
      <c r="B23" s="497" t="s">
        <v>823</v>
      </c>
      <c r="C23" s="497"/>
      <c r="D23" s="497" t="s">
        <v>93</v>
      </c>
      <c r="E23" s="497"/>
      <c r="F23" s="497" t="s">
        <v>824</v>
      </c>
      <c r="G23" s="497" t="s">
        <v>83</v>
      </c>
      <c r="H23" s="498">
        <v>20000</v>
      </c>
      <c r="I23" s="498">
        <v>0</v>
      </c>
      <c r="J23" s="498"/>
      <c r="K23" s="498"/>
      <c r="L23" s="497" t="s">
        <v>825</v>
      </c>
      <c r="M23" s="497"/>
      <c r="N23" s="415">
        <f t="shared" si="0"/>
        <v>20000</v>
      </c>
      <c r="O23" s="456">
        <f t="shared" si="1"/>
        <v>0</v>
      </c>
    </row>
    <row r="24" spans="1:15" ht="28" outlineLevel="2" x14ac:dyDescent="0.15">
      <c r="A24" s="497" t="s">
        <v>92</v>
      </c>
      <c r="B24" s="497" t="s">
        <v>826</v>
      </c>
      <c r="C24" s="497"/>
      <c r="D24" s="497" t="s">
        <v>93</v>
      </c>
      <c r="E24" s="497"/>
      <c r="F24" s="497" t="s">
        <v>827</v>
      </c>
      <c r="G24" s="497" t="s">
        <v>203</v>
      </c>
      <c r="H24" s="498">
        <v>75000</v>
      </c>
      <c r="I24" s="498">
        <v>0</v>
      </c>
      <c r="J24" s="498"/>
      <c r="K24" s="498"/>
      <c r="L24" s="497" t="s">
        <v>828</v>
      </c>
      <c r="M24" s="497"/>
      <c r="N24" s="415">
        <f t="shared" si="0"/>
        <v>75000</v>
      </c>
      <c r="O24" s="456">
        <f t="shared" si="1"/>
        <v>0</v>
      </c>
    </row>
    <row r="25" spans="1:15" ht="28" outlineLevel="2" x14ac:dyDescent="0.15">
      <c r="A25" s="497" t="s">
        <v>92</v>
      </c>
      <c r="B25" s="497" t="s">
        <v>829</v>
      </c>
      <c r="C25" s="497"/>
      <c r="D25" s="497" t="s">
        <v>93</v>
      </c>
      <c r="E25" s="497"/>
      <c r="F25" s="497" t="s">
        <v>830</v>
      </c>
      <c r="G25" s="497" t="s">
        <v>83</v>
      </c>
      <c r="H25" s="498">
        <v>5000</v>
      </c>
      <c r="I25" s="498">
        <v>0</v>
      </c>
      <c r="J25" s="498"/>
      <c r="K25" s="498"/>
      <c r="L25" s="497" t="s">
        <v>831</v>
      </c>
      <c r="M25" s="497"/>
      <c r="N25" s="415">
        <f t="shared" si="0"/>
        <v>5000</v>
      </c>
      <c r="O25" s="456">
        <f t="shared" si="1"/>
        <v>0</v>
      </c>
    </row>
    <row r="26" spans="1:15" ht="168" outlineLevel="2" x14ac:dyDescent="0.15">
      <c r="A26" s="497" t="s">
        <v>92</v>
      </c>
      <c r="B26" s="497" t="s">
        <v>832</v>
      </c>
      <c r="C26" s="497"/>
      <c r="D26" s="497" t="s">
        <v>93</v>
      </c>
      <c r="E26" s="499" t="s">
        <v>149</v>
      </c>
      <c r="F26" s="497" t="s">
        <v>833</v>
      </c>
      <c r="G26" s="497" t="s">
        <v>83</v>
      </c>
      <c r="H26" s="498">
        <v>1</v>
      </c>
      <c r="I26" s="498">
        <v>0</v>
      </c>
      <c r="J26" s="498"/>
      <c r="K26" s="498"/>
      <c r="L26" s="497" t="s">
        <v>834</v>
      </c>
      <c r="M26" s="497" t="s">
        <v>812</v>
      </c>
      <c r="N26" s="415">
        <f t="shared" si="0"/>
        <v>1</v>
      </c>
      <c r="O26" s="456">
        <f t="shared" si="1"/>
        <v>0</v>
      </c>
    </row>
    <row r="27" spans="1:15" ht="42" outlineLevel="2" x14ac:dyDescent="0.15">
      <c r="A27" s="497" t="s">
        <v>92</v>
      </c>
      <c r="B27" s="497" t="s">
        <v>835</v>
      </c>
      <c r="C27" s="497"/>
      <c r="D27" s="497" t="s">
        <v>93</v>
      </c>
      <c r="E27" s="497"/>
      <c r="F27" s="497" t="s">
        <v>836</v>
      </c>
      <c r="G27" s="497" t="s">
        <v>837</v>
      </c>
      <c r="H27" s="498">
        <v>2662.74</v>
      </c>
      <c r="I27" s="498">
        <v>0</v>
      </c>
      <c r="J27" s="498"/>
      <c r="K27" s="498"/>
      <c r="L27" s="497" t="s">
        <v>838</v>
      </c>
      <c r="M27" s="497"/>
      <c r="N27" s="415">
        <f t="shared" si="0"/>
        <v>2662.74</v>
      </c>
      <c r="O27" s="456">
        <f t="shared" si="1"/>
        <v>0</v>
      </c>
    </row>
    <row r="28" spans="1:15" ht="42" outlineLevel="2" x14ac:dyDescent="0.15">
      <c r="A28" s="497" t="s">
        <v>92</v>
      </c>
      <c r="B28" s="497" t="s">
        <v>839</v>
      </c>
      <c r="C28" s="497"/>
      <c r="D28" s="497" t="s">
        <v>93</v>
      </c>
      <c r="E28" s="497"/>
      <c r="F28" s="497" t="s">
        <v>840</v>
      </c>
      <c r="G28" s="497" t="s">
        <v>841</v>
      </c>
      <c r="H28" s="498">
        <v>7000</v>
      </c>
      <c r="I28" s="498">
        <v>0</v>
      </c>
      <c r="J28" s="498"/>
      <c r="K28" s="498"/>
      <c r="L28" s="497" t="s">
        <v>842</v>
      </c>
      <c r="M28" s="497"/>
      <c r="N28" s="415">
        <f t="shared" si="0"/>
        <v>7000</v>
      </c>
      <c r="O28" s="456">
        <f t="shared" si="1"/>
        <v>0</v>
      </c>
    </row>
    <row r="29" spans="1:15" ht="70" outlineLevel="2" x14ac:dyDescent="0.15">
      <c r="A29" s="497" t="s">
        <v>92</v>
      </c>
      <c r="B29" s="497" t="s">
        <v>843</v>
      </c>
      <c r="C29" s="497"/>
      <c r="D29" s="497" t="s">
        <v>93</v>
      </c>
      <c r="E29" s="497"/>
      <c r="F29" s="497" t="s">
        <v>844</v>
      </c>
      <c r="G29" s="497" t="s">
        <v>94</v>
      </c>
      <c r="H29" s="498">
        <v>6500</v>
      </c>
      <c r="I29" s="498">
        <v>0</v>
      </c>
      <c r="J29" s="498"/>
      <c r="K29" s="498"/>
      <c r="L29" s="497" t="s">
        <v>512</v>
      </c>
      <c r="M29" s="497"/>
      <c r="N29" s="415">
        <f t="shared" si="0"/>
        <v>6500</v>
      </c>
      <c r="O29" s="456">
        <f t="shared" si="1"/>
        <v>0</v>
      </c>
    </row>
    <row r="30" spans="1:15" ht="28" outlineLevel="2" x14ac:dyDescent="0.15">
      <c r="A30" s="497" t="s">
        <v>92</v>
      </c>
      <c r="B30" s="497" t="s">
        <v>845</v>
      </c>
      <c r="C30" s="497"/>
      <c r="D30" s="497" t="s">
        <v>93</v>
      </c>
      <c r="E30" s="497"/>
      <c r="F30" s="497" t="s">
        <v>846</v>
      </c>
      <c r="G30" s="497" t="s">
        <v>847</v>
      </c>
      <c r="H30" s="498">
        <v>1000</v>
      </c>
      <c r="I30" s="498">
        <v>0</v>
      </c>
      <c r="J30" s="498"/>
      <c r="K30" s="498"/>
      <c r="L30" s="497" t="s">
        <v>848</v>
      </c>
      <c r="M30" s="497"/>
      <c r="N30" s="415">
        <f t="shared" si="0"/>
        <v>1000</v>
      </c>
      <c r="O30" s="456">
        <f t="shared" si="1"/>
        <v>0</v>
      </c>
    </row>
    <row r="31" spans="1:15" ht="28" outlineLevel="2" x14ac:dyDescent="0.15">
      <c r="A31" s="497" t="s">
        <v>92</v>
      </c>
      <c r="B31" s="497" t="s">
        <v>849</v>
      </c>
      <c r="C31" s="497"/>
      <c r="D31" s="497" t="s">
        <v>93</v>
      </c>
      <c r="E31" s="497"/>
      <c r="F31" s="497" t="s">
        <v>850</v>
      </c>
      <c r="G31" s="497" t="s">
        <v>851</v>
      </c>
      <c r="H31" s="498">
        <v>5000</v>
      </c>
      <c r="I31" s="498">
        <v>0</v>
      </c>
      <c r="J31" s="498"/>
      <c r="K31" s="498"/>
      <c r="L31" s="497" t="s">
        <v>852</v>
      </c>
      <c r="M31" s="497"/>
      <c r="N31" s="415">
        <f t="shared" si="0"/>
        <v>5000</v>
      </c>
      <c r="O31" s="456">
        <f t="shared" si="1"/>
        <v>0</v>
      </c>
    </row>
    <row r="32" spans="1:15" ht="42" outlineLevel="2" x14ac:dyDescent="0.15">
      <c r="A32" s="497" t="s">
        <v>92</v>
      </c>
      <c r="B32" s="497" t="s">
        <v>853</v>
      </c>
      <c r="C32" s="497"/>
      <c r="D32" s="497" t="s">
        <v>95</v>
      </c>
      <c r="E32" s="497"/>
      <c r="F32" s="497" t="s">
        <v>854</v>
      </c>
      <c r="G32" s="497" t="s">
        <v>797</v>
      </c>
      <c r="H32" s="498">
        <v>8784</v>
      </c>
      <c r="I32" s="498">
        <v>0</v>
      </c>
      <c r="J32" s="498"/>
      <c r="K32" s="498"/>
      <c r="L32" s="497" t="s">
        <v>855</v>
      </c>
      <c r="M32" s="497"/>
      <c r="N32" s="415">
        <f t="shared" si="0"/>
        <v>8784</v>
      </c>
      <c r="O32" s="456">
        <f t="shared" si="1"/>
        <v>0</v>
      </c>
    </row>
    <row r="33" spans="1:15" ht="42" outlineLevel="2" x14ac:dyDescent="0.15">
      <c r="A33" s="497" t="s">
        <v>92</v>
      </c>
      <c r="B33" s="497" t="s">
        <v>856</v>
      </c>
      <c r="C33" s="497"/>
      <c r="D33" s="497" t="s">
        <v>95</v>
      </c>
      <c r="E33" s="497"/>
      <c r="F33" s="497" t="s">
        <v>857</v>
      </c>
      <c r="G33" s="497" t="s">
        <v>102</v>
      </c>
      <c r="H33" s="498">
        <v>20000</v>
      </c>
      <c r="I33" s="498">
        <v>0</v>
      </c>
      <c r="J33" s="498"/>
      <c r="K33" s="498"/>
      <c r="L33" s="497" t="s">
        <v>858</v>
      </c>
      <c r="M33" s="497"/>
      <c r="N33" s="415">
        <f t="shared" si="0"/>
        <v>20000</v>
      </c>
      <c r="O33" s="456">
        <f t="shared" si="1"/>
        <v>0</v>
      </c>
    </row>
    <row r="34" spans="1:15" ht="42" outlineLevel="2" x14ac:dyDescent="0.15">
      <c r="A34" s="497" t="s">
        <v>92</v>
      </c>
      <c r="B34" s="497" t="s">
        <v>859</v>
      </c>
      <c r="C34" s="497"/>
      <c r="D34" s="497" t="s">
        <v>95</v>
      </c>
      <c r="E34" s="497"/>
      <c r="F34" s="497" t="s">
        <v>860</v>
      </c>
      <c r="G34" s="497" t="s">
        <v>98</v>
      </c>
      <c r="H34" s="498">
        <v>15036</v>
      </c>
      <c r="I34" s="498">
        <v>0</v>
      </c>
      <c r="J34" s="498"/>
      <c r="K34" s="498"/>
      <c r="L34" s="497" t="s">
        <v>861</v>
      </c>
      <c r="M34" s="497"/>
      <c r="N34" s="415">
        <f t="shared" si="0"/>
        <v>15036</v>
      </c>
      <c r="O34" s="456">
        <f t="shared" si="1"/>
        <v>0</v>
      </c>
    </row>
    <row r="35" spans="1:15" ht="56" outlineLevel="2" x14ac:dyDescent="0.15">
      <c r="A35" s="497" t="s">
        <v>92</v>
      </c>
      <c r="B35" s="497" t="s">
        <v>862</v>
      </c>
      <c r="C35" s="497"/>
      <c r="D35" s="497" t="s">
        <v>95</v>
      </c>
      <c r="E35" s="497"/>
      <c r="F35" s="497" t="s">
        <v>863</v>
      </c>
      <c r="G35" s="497" t="s">
        <v>201</v>
      </c>
      <c r="H35" s="498">
        <v>15000</v>
      </c>
      <c r="I35" s="498">
        <v>0</v>
      </c>
      <c r="J35" s="498"/>
      <c r="K35" s="498"/>
      <c r="L35" s="497" t="s">
        <v>864</v>
      </c>
      <c r="M35" s="497"/>
      <c r="N35" s="415">
        <f t="shared" si="0"/>
        <v>15000</v>
      </c>
      <c r="O35" s="456">
        <f t="shared" si="1"/>
        <v>0</v>
      </c>
    </row>
    <row r="36" spans="1:15" ht="56" outlineLevel="2" x14ac:dyDescent="0.15">
      <c r="A36" s="497" t="s">
        <v>92</v>
      </c>
      <c r="B36" s="497" t="s">
        <v>865</v>
      </c>
      <c r="C36" s="497"/>
      <c r="D36" s="497" t="s">
        <v>95</v>
      </c>
      <c r="E36" s="497"/>
      <c r="F36" s="497" t="s">
        <v>866</v>
      </c>
      <c r="G36" s="497" t="s">
        <v>89</v>
      </c>
      <c r="H36" s="498">
        <v>11000</v>
      </c>
      <c r="I36" s="498">
        <v>0</v>
      </c>
      <c r="J36" s="498"/>
      <c r="K36" s="498"/>
      <c r="L36" s="497" t="s">
        <v>867</v>
      </c>
      <c r="M36" s="497"/>
      <c r="N36" s="415">
        <f t="shared" si="0"/>
        <v>11000</v>
      </c>
      <c r="O36" s="456">
        <f t="shared" si="1"/>
        <v>0</v>
      </c>
    </row>
    <row r="37" spans="1:15" ht="42" outlineLevel="2" x14ac:dyDescent="0.15">
      <c r="A37" s="497" t="s">
        <v>92</v>
      </c>
      <c r="B37" s="497" t="s">
        <v>868</v>
      </c>
      <c r="C37" s="497"/>
      <c r="D37" s="497" t="s">
        <v>95</v>
      </c>
      <c r="E37" s="497"/>
      <c r="F37" s="497" t="s">
        <v>869</v>
      </c>
      <c r="G37" s="497" t="s">
        <v>150</v>
      </c>
      <c r="H37" s="498">
        <v>11000</v>
      </c>
      <c r="I37" s="498">
        <v>0</v>
      </c>
      <c r="J37" s="498"/>
      <c r="K37" s="498"/>
      <c r="L37" s="497" t="s">
        <v>870</v>
      </c>
      <c r="M37" s="497"/>
      <c r="N37" s="415">
        <f t="shared" si="0"/>
        <v>11000</v>
      </c>
      <c r="O37" s="456">
        <f t="shared" si="1"/>
        <v>0</v>
      </c>
    </row>
    <row r="38" spans="1:15" ht="56" outlineLevel="2" x14ac:dyDescent="0.15">
      <c r="A38" s="497" t="s">
        <v>92</v>
      </c>
      <c r="B38" s="497" t="s">
        <v>871</v>
      </c>
      <c r="C38" s="497"/>
      <c r="D38" s="497" t="s">
        <v>95</v>
      </c>
      <c r="E38" s="497"/>
      <c r="F38" s="497" t="s">
        <v>872</v>
      </c>
      <c r="G38" s="497" t="s">
        <v>89</v>
      </c>
      <c r="H38" s="498">
        <v>18000</v>
      </c>
      <c r="I38" s="498">
        <v>0</v>
      </c>
      <c r="J38" s="498"/>
      <c r="K38" s="498"/>
      <c r="L38" s="497" t="s">
        <v>873</v>
      </c>
      <c r="M38" s="497"/>
      <c r="N38" s="415">
        <f t="shared" si="0"/>
        <v>18000</v>
      </c>
      <c r="O38" s="456">
        <f t="shared" si="1"/>
        <v>0</v>
      </c>
    </row>
    <row r="39" spans="1:15" ht="42" outlineLevel="2" x14ac:dyDescent="0.15">
      <c r="A39" s="497" t="s">
        <v>92</v>
      </c>
      <c r="B39" s="497" t="s">
        <v>874</v>
      </c>
      <c r="C39" s="497"/>
      <c r="D39" s="497" t="s">
        <v>95</v>
      </c>
      <c r="E39" s="497"/>
      <c r="F39" s="497" t="s">
        <v>875</v>
      </c>
      <c r="G39" s="497" t="s">
        <v>102</v>
      </c>
      <c r="H39" s="498">
        <v>15000</v>
      </c>
      <c r="I39" s="498">
        <v>0</v>
      </c>
      <c r="J39" s="498"/>
      <c r="K39" s="498"/>
      <c r="L39" s="497" t="s">
        <v>876</v>
      </c>
      <c r="M39" s="497"/>
      <c r="N39" s="415">
        <f t="shared" si="0"/>
        <v>15000</v>
      </c>
      <c r="O39" s="456">
        <f t="shared" si="1"/>
        <v>0</v>
      </c>
    </row>
    <row r="40" spans="1:15" ht="56" outlineLevel="2" x14ac:dyDescent="0.15">
      <c r="A40" s="497" t="s">
        <v>92</v>
      </c>
      <c r="B40" s="497" t="s">
        <v>877</v>
      </c>
      <c r="C40" s="497"/>
      <c r="D40" s="497" t="s">
        <v>95</v>
      </c>
      <c r="E40" s="497"/>
      <c r="F40" s="497" t="s">
        <v>878</v>
      </c>
      <c r="G40" s="497" t="s">
        <v>380</v>
      </c>
      <c r="H40" s="498">
        <v>9184</v>
      </c>
      <c r="I40" s="498">
        <v>0</v>
      </c>
      <c r="J40" s="498"/>
      <c r="K40" s="498"/>
      <c r="L40" s="497" t="s">
        <v>879</v>
      </c>
      <c r="M40" s="497"/>
      <c r="N40" s="415">
        <f t="shared" si="0"/>
        <v>9184</v>
      </c>
      <c r="O40" s="456">
        <f t="shared" si="1"/>
        <v>0</v>
      </c>
    </row>
    <row r="41" spans="1:15" ht="56" outlineLevel="2" x14ac:dyDescent="0.15">
      <c r="A41" s="497" t="s">
        <v>92</v>
      </c>
      <c r="B41" s="497" t="s">
        <v>880</v>
      </c>
      <c r="C41" s="497"/>
      <c r="D41" s="497" t="s">
        <v>95</v>
      </c>
      <c r="E41" s="497"/>
      <c r="F41" s="497" t="s">
        <v>881</v>
      </c>
      <c r="G41" s="497" t="s">
        <v>83</v>
      </c>
      <c r="H41" s="498">
        <v>10000</v>
      </c>
      <c r="I41" s="498">
        <v>0</v>
      </c>
      <c r="J41" s="498"/>
      <c r="K41" s="498"/>
      <c r="L41" s="497" t="s">
        <v>882</v>
      </c>
      <c r="M41" s="497"/>
      <c r="N41" s="415">
        <f t="shared" si="0"/>
        <v>10000</v>
      </c>
      <c r="O41" s="456">
        <f t="shared" si="1"/>
        <v>0</v>
      </c>
    </row>
    <row r="42" spans="1:15" ht="56" outlineLevel="2" x14ac:dyDescent="0.15">
      <c r="A42" s="497" t="s">
        <v>92</v>
      </c>
      <c r="B42" s="497" t="s">
        <v>880</v>
      </c>
      <c r="C42" s="497"/>
      <c r="D42" s="497" t="s">
        <v>95</v>
      </c>
      <c r="E42" s="497"/>
      <c r="F42" s="497" t="s">
        <v>881</v>
      </c>
      <c r="G42" s="497" t="s">
        <v>883</v>
      </c>
      <c r="H42" s="498">
        <v>10000</v>
      </c>
      <c r="I42" s="498">
        <v>0</v>
      </c>
      <c r="J42" s="498"/>
      <c r="K42" s="498"/>
      <c r="L42" s="497" t="s">
        <v>882</v>
      </c>
      <c r="M42" s="497"/>
      <c r="N42" s="415">
        <f t="shared" si="0"/>
        <v>10000</v>
      </c>
      <c r="O42" s="456">
        <f t="shared" si="1"/>
        <v>0</v>
      </c>
    </row>
    <row r="43" spans="1:15" ht="70" outlineLevel="2" x14ac:dyDescent="0.15">
      <c r="A43" s="497" t="s">
        <v>92</v>
      </c>
      <c r="B43" s="497" t="s">
        <v>884</v>
      </c>
      <c r="C43" s="497"/>
      <c r="D43" s="497" t="s">
        <v>95</v>
      </c>
      <c r="E43" s="497"/>
      <c r="F43" s="497" t="s">
        <v>885</v>
      </c>
      <c r="G43" s="497" t="s">
        <v>616</v>
      </c>
      <c r="H43" s="498">
        <v>22967.89</v>
      </c>
      <c r="I43" s="498">
        <v>0</v>
      </c>
      <c r="J43" s="498"/>
      <c r="K43" s="498"/>
      <c r="L43" s="497" t="s">
        <v>886</v>
      </c>
      <c r="M43" s="497"/>
      <c r="N43" s="415">
        <f t="shared" si="0"/>
        <v>22967.89</v>
      </c>
      <c r="O43" s="456">
        <f t="shared" si="1"/>
        <v>0</v>
      </c>
    </row>
    <row r="44" spans="1:15" ht="42" outlineLevel="2" x14ac:dyDescent="0.15">
      <c r="A44" s="497" t="s">
        <v>92</v>
      </c>
      <c r="B44" s="497" t="s">
        <v>887</v>
      </c>
      <c r="C44" s="497"/>
      <c r="D44" s="497" t="s">
        <v>95</v>
      </c>
      <c r="E44" s="497"/>
      <c r="F44" s="497" t="s">
        <v>888</v>
      </c>
      <c r="G44" s="497" t="s">
        <v>797</v>
      </c>
      <c r="H44" s="498">
        <v>7930</v>
      </c>
      <c r="I44" s="498">
        <v>0</v>
      </c>
      <c r="J44" s="498"/>
      <c r="K44" s="498"/>
      <c r="L44" s="497" t="s">
        <v>889</v>
      </c>
      <c r="M44" s="497"/>
      <c r="N44" s="415">
        <f t="shared" si="0"/>
        <v>7930</v>
      </c>
      <c r="O44" s="456">
        <f t="shared" si="1"/>
        <v>0</v>
      </c>
    </row>
    <row r="45" spans="1:15" ht="42" outlineLevel="2" x14ac:dyDescent="0.15">
      <c r="A45" s="497" t="s">
        <v>92</v>
      </c>
      <c r="B45" s="497" t="s">
        <v>890</v>
      </c>
      <c r="C45" s="497"/>
      <c r="D45" s="497" t="s">
        <v>95</v>
      </c>
      <c r="E45" s="497"/>
      <c r="F45" s="497" t="s">
        <v>891</v>
      </c>
      <c r="G45" s="497" t="s">
        <v>797</v>
      </c>
      <c r="H45" s="498">
        <v>25955</v>
      </c>
      <c r="I45" s="498">
        <v>0</v>
      </c>
      <c r="J45" s="498"/>
      <c r="K45" s="498"/>
      <c r="L45" s="497" t="s">
        <v>892</v>
      </c>
      <c r="M45" s="497"/>
      <c r="N45" s="415">
        <f t="shared" si="0"/>
        <v>25955</v>
      </c>
      <c r="O45" s="456">
        <f t="shared" si="1"/>
        <v>0</v>
      </c>
    </row>
    <row r="46" spans="1:15" ht="56" outlineLevel="2" x14ac:dyDescent="0.15">
      <c r="A46" s="497" t="s">
        <v>92</v>
      </c>
      <c r="B46" s="497" t="s">
        <v>893</v>
      </c>
      <c r="C46" s="497"/>
      <c r="D46" s="497" t="s">
        <v>95</v>
      </c>
      <c r="E46" s="497"/>
      <c r="F46" s="497" t="s">
        <v>894</v>
      </c>
      <c r="G46" s="497" t="s">
        <v>89</v>
      </c>
      <c r="H46" s="498">
        <v>23000</v>
      </c>
      <c r="I46" s="498">
        <v>0</v>
      </c>
      <c r="J46" s="498"/>
      <c r="K46" s="498"/>
      <c r="L46" s="497" t="s">
        <v>895</v>
      </c>
      <c r="M46" s="497"/>
      <c r="N46" s="415">
        <f t="shared" si="0"/>
        <v>23000</v>
      </c>
      <c r="O46" s="456">
        <f t="shared" si="1"/>
        <v>0</v>
      </c>
    </row>
    <row r="47" spans="1:15" ht="56" outlineLevel="2" x14ac:dyDescent="0.15">
      <c r="A47" s="497" t="s">
        <v>92</v>
      </c>
      <c r="B47" s="497" t="s">
        <v>896</v>
      </c>
      <c r="C47" s="497"/>
      <c r="D47" s="497" t="s">
        <v>95</v>
      </c>
      <c r="E47" s="497"/>
      <c r="F47" s="497" t="s">
        <v>894</v>
      </c>
      <c r="G47" s="497" t="s">
        <v>89</v>
      </c>
      <c r="H47" s="498">
        <v>22000</v>
      </c>
      <c r="I47" s="498">
        <v>0</v>
      </c>
      <c r="J47" s="498"/>
      <c r="K47" s="498"/>
      <c r="L47" s="497" t="s">
        <v>897</v>
      </c>
      <c r="M47" s="497"/>
      <c r="N47" s="415">
        <f t="shared" si="0"/>
        <v>22000</v>
      </c>
      <c r="O47" s="456">
        <f t="shared" si="1"/>
        <v>0</v>
      </c>
    </row>
    <row r="48" spans="1:15" ht="56" outlineLevel="2" x14ac:dyDescent="0.15">
      <c r="A48" s="497" t="s">
        <v>92</v>
      </c>
      <c r="B48" s="497" t="s">
        <v>898</v>
      </c>
      <c r="C48" s="497"/>
      <c r="D48" s="497" t="s">
        <v>95</v>
      </c>
      <c r="E48" s="497"/>
      <c r="F48" s="497" t="s">
        <v>872</v>
      </c>
      <c r="G48" s="497" t="s">
        <v>89</v>
      </c>
      <c r="H48" s="498">
        <v>10500</v>
      </c>
      <c r="I48" s="498">
        <v>0</v>
      </c>
      <c r="J48" s="498"/>
      <c r="K48" s="498"/>
      <c r="L48" s="497" t="s">
        <v>899</v>
      </c>
      <c r="M48" s="497"/>
      <c r="N48" s="415">
        <f t="shared" si="0"/>
        <v>10500</v>
      </c>
      <c r="O48" s="456">
        <f t="shared" si="1"/>
        <v>0</v>
      </c>
    </row>
    <row r="49" spans="1:15" ht="56" outlineLevel="2" x14ac:dyDescent="0.15">
      <c r="A49" s="497" t="s">
        <v>92</v>
      </c>
      <c r="B49" s="497" t="s">
        <v>900</v>
      </c>
      <c r="C49" s="497"/>
      <c r="D49" s="497" t="s">
        <v>95</v>
      </c>
      <c r="E49" s="497"/>
      <c r="F49" s="497" t="s">
        <v>901</v>
      </c>
      <c r="G49" s="497" t="s">
        <v>164</v>
      </c>
      <c r="H49" s="498">
        <v>8000</v>
      </c>
      <c r="I49" s="498">
        <v>0</v>
      </c>
      <c r="J49" s="498"/>
      <c r="K49" s="498"/>
      <c r="L49" s="497" t="s">
        <v>902</v>
      </c>
      <c r="M49" s="497"/>
      <c r="N49" s="415">
        <f t="shared" si="0"/>
        <v>8000</v>
      </c>
      <c r="O49" s="456">
        <f t="shared" si="1"/>
        <v>0</v>
      </c>
    </row>
    <row r="50" spans="1:15" ht="98" outlineLevel="2" x14ac:dyDescent="0.15">
      <c r="A50" s="497" t="s">
        <v>92</v>
      </c>
      <c r="B50" s="497" t="s">
        <v>903</v>
      </c>
      <c r="C50" s="497"/>
      <c r="D50" s="497" t="s">
        <v>95</v>
      </c>
      <c r="E50" s="497"/>
      <c r="F50" s="497" t="s">
        <v>904</v>
      </c>
      <c r="G50" s="497" t="s">
        <v>102</v>
      </c>
      <c r="H50" s="498">
        <v>45000</v>
      </c>
      <c r="I50" s="498">
        <v>0</v>
      </c>
      <c r="J50" s="498"/>
      <c r="K50" s="498"/>
      <c r="L50" s="497" t="s">
        <v>905</v>
      </c>
      <c r="M50" s="497"/>
      <c r="N50" s="415">
        <f t="shared" si="0"/>
        <v>45000</v>
      </c>
      <c r="O50" s="456">
        <f t="shared" si="1"/>
        <v>0</v>
      </c>
    </row>
    <row r="51" spans="1:15" ht="56" outlineLevel="2" x14ac:dyDescent="0.15">
      <c r="A51" s="497" t="s">
        <v>92</v>
      </c>
      <c r="B51" s="497" t="s">
        <v>906</v>
      </c>
      <c r="C51" s="497"/>
      <c r="D51" s="497" t="s">
        <v>95</v>
      </c>
      <c r="E51" s="497"/>
      <c r="F51" s="497" t="s">
        <v>907</v>
      </c>
      <c r="G51" s="497" t="s">
        <v>89</v>
      </c>
      <c r="H51" s="498">
        <v>4500</v>
      </c>
      <c r="I51" s="498">
        <v>0</v>
      </c>
      <c r="J51" s="498"/>
      <c r="K51" s="498"/>
      <c r="L51" s="497" t="s">
        <v>908</v>
      </c>
      <c r="M51" s="497"/>
      <c r="N51" s="415">
        <f t="shared" si="0"/>
        <v>4500</v>
      </c>
      <c r="O51" s="456">
        <f t="shared" si="1"/>
        <v>0</v>
      </c>
    </row>
    <row r="52" spans="1:15" ht="56" outlineLevel="2" x14ac:dyDescent="0.15">
      <c r="A52" s="497" t="s">
        <v>92</v>
      </c>
      <c r="B52" s="497" t="s">
        <v>909</v>
      </c>
      <c r="C52" s="497"/>
      <c r="D52" s="497" t="s">
        <v>95</v>
      </c>
      <c r="E52" s="497"/>
      <c r="F52" s="497" t="s">
        <v>910</v>
      </c>
      <c r="G52" s="497" t="s">
        <v>911</v>
      </c>
      <c r="H52" s="498">
        <v>15800</v>
      </c>
      <c r="I52" s="498">
        <v>0</v>
      </c>
      <c r="J52" s="498"/>
      <c r="K52" s="498"/>
      <c r="L52" s="497" t="s">
        <v>912</v>
      </c>
      <c r="M52" s="497"/>
      <c r="N52" s="415">
        <f t="shared" si="0"/>
        <v>15800</v>
      </c>
      <c r="O52" s="456">
        <f t="shared" si="1"/>
        <v>0</v>
      </c>
    </row>
    <row r="53" spans="1:15" ht="56" outlineLevel="2" x14ac:dyDescent="0.15">
      <c r="A53" s="497" t="s">
        <v>92</v>
      </c>
      <c r="B53" s="497" t="s">
        <v>913</v>
      </c>
      <c r="C53" s="497"/>
      <c r="D53" s="497" t="s">
        <v>95</v>
      </c>
      <c r="E53" s="497"/>
      <c r="F53" s="497" t="s">
        <v>914</v>
      </c>
      <c r="G53" s="497" t="s">
        <v>89</v>
      </c>
      <c r="H53" s="498">
        <v>17000</v>
      </c>
      <c r="I53" s="498">
        <v>0</v>
      </c>
      <c r="J53" s="498"/>
      <c r="K53" s="498"/>
      <c r="L53" s="497" t="s">
        <v>915</v>
      </c>
      <c r="M53" s="497"/>
      <c r="N53" s="415">
        <f t="shared" si="0"/>
        <v>17000</v>
      </c>
      <c r="O53" s="456">
        <f t="shared" si="1"/>
        <v>0</v>
      </c>
    </row>
    <row r="54" spans="1:15" ht="56" outlineLevel="2" x14ac:dyDescent="0.15">
      <c r="A54" s="497" t="s">
        <v>92</v>
      </c>
      <c r="B54" s="497" t="s">
        <v>916</v>
      </c>
      <c r="C54" s="497"/>
      <c r="D54" s="497" t="s">
        <v>95</v>
      </c>
      <c r="E54" s="497"/>
      <c r="F54" s="497" t="s">
        <v>917</v>
      </c>
      <c r="G54" s="497" t="s">
        <v>96</v>
      </c>
      <c r="H54" s="498">
        <v>12900</v>
      </c>
      <c r="I54" s="498">
        <v>0</v>
      </c>
      <c r="J54" s="498"/>
      <c r="K54" s="498"/>
      <c r="L54" s="497" t="s">
        <v>918</v>
      </c>
      <c r="M54" s="497"/>
      <c r="N54" s="415">
        <f t="shared" si="0"/>
        <v>12900</v>
      </c>
      <c r="O54" s="456">
        <f t="shared" si="1"/>
        <v>0</v>
      </c>
    </row>
    <row r="55" spans="1:15" ht="42" outlineLevel="2" x14ac:dyDescent="0.15">
      <c r="A55" s="497" t="s">
        <v>92</v>
      </c>
      <c r="B55" s="497" t="s">
        <v>919</v>
      </c>
      <c r="C55" s="497"/>
      <c r="D55" s="497" t="s">
        <v>95</v>
      </c>
      <c r="E55" s="497"/>
      <c r="F55" s="497" t="s">
        <v>920</v>
      </c>
      <c r="G55" s="497" t="s">
        <v>102</v>
      </c>
      <c r="H55" s="498">
        <v>15000</v>
      </c>
      <c r="I55" s="498">
        <v>0</v>
      </c>
      <c r="J55" s="498"/>
      <c r="K55" s="498"/>
      <c r="L55" s="497" t="s">
        <v>921</v>
      </c>
      <c r="M55" s="497"/>
      <c r="N55" s="415">
        <f t="shared" si="0"/>
        <v>15000</v>
      </c>
      <c r="O55" s="456">
        <f t="shared" si="1"/>
        <v>0</v>
      </c>
    </row>
    <row r="56" spans="1:15" ht="56" outlineLevel="2" x14ac:dyDescent="0.15">
      <c r="A56" s="497" t="s">
        <v>92</v>
      </c>
      <c r="B56" s="497" t="s">
        <v>922</v>
      </c>
      <c r="C56" s="497"/>
      <c r="D56" s="497" t="s">
        <v>95</v>
      </c>
      <c r="E56" s="497"/>
      <c r="F56" s="497" t="s">
        <v>923</v>
      </c>
      <c r="G56" s="497" t="s">
        <v>89</v>
      </c>
      <c r="H56" s="498">
        <v>10000</v>
      </c>
      <c r="I56" s="498">
        <v>0</v>
      </c>
      <c r="J56" s="498"/>
      <c r="K56" s="498"/>
      <c r="L56" s="497" t="s">
        <v>924</v>
      </c>
      <c r="M56" s="497"/>
      <c r="N56" s="415">
        <f t="shared" si="0"/>
        <v>10000</v>
      </c>
      <c r="O56" s="456">
        <f t="shared" si="1"/>
        <v>0</v>
      </c>
    </row>
    <row r="57" spans="1:15" ht="70" outlineLevel="2" x14ac:dyDescent="0.15">
      <c r="A57" s="497" t="s">
        <v>92</v>
      </c>
      <c r="B57" s="497" t="s">
        <v>925</v>
      </c>
      <c r="C57" s="497"/>
      <c r="D57" s="497" t="s">
        <v>95</v>
      </c>
      <c r="E57" s="497"/>
      <c r="F57" s="497" t="s">
        <v>926</v>
      </c>
      <c r="G57" s="497" t="s">
        <v>89</v>
      </c>
      <c r="H57" s="498">
        <v>4500</v>
      </c>
      <c r="I57" s="498">
        <v>0</v>
      </c>
      <c r="J57" s="498"/>
      <c r="K57" s="498"/>
      <c r="L57" s="497" t="s">
        <v>927</v>
      </c>
      <c r="M57" s="497"/>
      <c r="N57" s="415">
        <f t="shared" si="0"/>
        <v>4500</v>
      </c>
      <c r="O57" s="456">
        <f t="shared" si="1"/>
        <v>0</v>
      </c>
    </row>
    <row r="58" spans="1:15" ht="56" outlineLevel="2" x14ac:dyDescent="0.15">
      <c r="A58" s="497" t="s">
        <v>92</v>
      </c>
      <c r="B58" s="497" t="s">
        <v>928</v>
      </c>
      <c r="C58" s="497"/>
      <c r="D58" s="497" t="s">
        <v>95</v>
      </c>
      <c r="E58" s="497"/>
      <c r="F58" s="497" t="s">
        <v>929</v>
      </c>
      <c r="G58" s="497" t="s">
        <v>89</v>
      </c>
      <c r="H58" s="498">
        <v>13000</v>
      </c>
      <c r="I58" s="498">
        <v>0</v>
      </c>
      <c r="J58" s="498"/>
      <c r="K58" s="498"/>
      <c r="L58" s="497" t="s">
        <v>930</v>
      </c>
      <c r="M58" s="497"/>
      <c r="N58" s="415">
        <f t="shared" si="0"/>
        <v>13000</v>
      </c>
      <c r="O58" s="456">
        <f t="shared" si="1"/>
        <v>0</v>
      </c>
    </row>
    <row r="59" spans="1:15" ht="42" outlineLevel="2" x14ac:dyDescent="0.15">
      <c r="A59" s="497" t="s">
        <v>92</v>
      </c>
      <c r="B59" s="497" t="s">
        <v>931</v>
      </c>
      <c r="C59" s="497"/>
      <c r="D59" s="497" t="s">
        <v>95</v>
      </c>
      <c r="E59" s="497"/>
      <c r="F59" s="497" t="s">
        <v>932</v>
      </c>
      <c r="G59" s="497" t="s">
        <v>98</v>
      </c>
      <c r="H59" s="498">
        <v>21600</v>
      </c>
      <c r="I59" s="498">
        <v>0</v>
      </c>
      <c r="J59" s="498"/>
      <c r="K59" s="498"/>
      <c r="L59" s="497" t="s">
        <v>933</v>
      </c>
      <c r="M59" s="497"/>
      <c r="N59" s="415">
        <f t="shared" si="0"/>
        <v>21600</v>
      </c>
      <c r="O59" s="456">
        <f t="shared" si="1"/>
        <v>0</v>
      </c>
    </row>
    <row r="60" spans="1:15" ht="56" outlineLevel="2" x14ac:dyDescent="0.15">
      <c r="A60" s="497" t="s">
        <v>92</v>
      </c>
      <c r="B60" s="497" t="s">
        <v>934</v>
      </c>
      <c r="C60" s="497"/>
      <c r="D60" s="497" t="s">
        <v>95</v>
      </c>
      <c r="E60" s="497"/>
      <c r="F60" s="497" t="s">
        <v>935</v>
      </c>
      <c r="G60" s="497" t="s">
        <v>96</v>
      </c>
      <c r="H60" s="498">
        <v>21000</v>
      </c>
      <c r="I60" s="498">
        <v>0</v>
      </c>
      <c r="J60" s="498"/>
      <c r="K60" s="498"/>
      <c r="L60" s="497" t="s">
        <v>936</v>
      </c>
      <c r="M60" s="497"/>
      <c r="N60" s="415">
        <f t="shared" si="0"/>
        <v>21000</v>
      </c>
      <c r="O60" s="456">
        <f t="shared" si="1"/>
        <v>0</v>
      </c>
    </row>
    <row r="61" spans="1:15" ht="70" outlineLevel="2" x14ac:dyDescent="0.15">
      <c r="A61" s="497" t="s">
        <v>92</v>
      </c>
      <c r="B61" s="497" t="s">
        <v>937</v>
      </c>
      <c r="C61" s="497"/>
      <c r="D61" s="497" t="s">
        <v>95</v>
      </c>
      <c r="E61" s="497"/>
      <c r="F61" s="497" t="s">
        <v>938</v>
      </c>
      <c r="G61" s="497" t="s">
        <v>939</v>
      </c>
      <c r="H61" s="498">
        <v>25447.9</v>
      </c>
      <c r="I61" s="498">
        <v>0</v>
      </c>
      <c r="J61" s="498"/>
      <c r="K61" s="498"/>
      <c r="L61" s="497" t="s">
        <v>940</v>
      </c>
      <c r="M61" s="497"/>
      <c r="N61" s="415">
        <f t="shared" si="0"/>
        <v>25447.9</v>
      </c>
      <c r="O61" s="456">
        <f t="shared" si="1"/>
        <v>0</v>
      </c>
    </row>
    <row r="62" spans="1:15" ht="56" outlineLevel="2" x14ac:dyDescent="0.15">
      <c r="A62" s="497" t="s">
        <v>92</v>
      </c>
      <c r="B62" s="497" t="s">
        <v>941</v>
      </c>
      <c r="C62" s="497"/>
      <c r="D62" s="497" t="s">
        <v>95</v>
      </c>
      <c r="E62" s="497"/>
      <c r="F62" s="497" t="s">
        <v>942</v>
      </c>
      <c r="G62" s="497" t="s">
        <v>89</v>
      </c>
      <c r="H62" s="498">
        <v>17000</v>
      </c>
      <c r="I62" s="498">
        <v>0</v>
      </c>
      <c r="J62" s="498"/>
      <c r="K62" s="498"/>
      <c r="L62" s="497" t="s">
        <v>943</v>
      </c>
      <c r="M62" s="497"/>
      <c r="N62" s="415">
        <f t="shared" si="0"/>
        <v>17000</v>
      </c>
      <c r="O62" s="456">
        <f t="shared" si="1"/>
        <v>0</v>
      </c>
    </row>
    <row r="63" spans="1:15" ht="56" outlineLevel="2" x14ac:dyDescent="0.15">
      <c r="A63" s="497" t="s">
        <v>92</v>
      </c>
      <c r="B63" s="497" t="s">
        <v>944</v>
      </c>
      <c r="C63" s="497"/>
      <c r="D63" s="497" t="s">
        <v>95</v>
      </c>
      <c r="E63" s="497"/>
      <c r="F63" s="497" t="s">
        <v>945</v>
      </c>
      <c r="G63" s="497" t="s">
        <v>89</v>
      </c>
      <c r="H63" s="498">
        <v>19000</v>
      </c>
      <c r="I63" s="498">
        <v>0</v>
      </c>
      <c r="J63" s="498"/>
      <c r="K63" s="498"/>
      <c r="L63" s="497" t="s">
        <v>946</v>
      </c>
      <c r="M63" s="497"/>
      <c r="N63" s="415">
        <f t="shared" si="0"/>
        <v>19000</v>
      </c>
      <c r="O63" s="456">
        <f t="shared" si="1"/>
        <v>0</v>
      </c>
    </row>
    <row r="64" spans="1:15" ht="56" outlineLevel="2" x14ac:dyDescent="0.15">
      <c r="A64" s="497" t="s">
        <v>92</v>
      </c>
      <c r="B64" s="497" t="s">
        <v>947</v>
      </c>
      <c r="C64" s="497"/>
      <c r="D64" s="497" t="s">
        <v>95</v>
      </c>
      <c r="E64" s="497"/>
      <c r="F64" s="497" t="s">
        <v>948</v>
      </c>
      <c r="G64" s="497" t="s">
        <v>911</v>
      </c>
      <c r="H64" s="498">
        <v>11800</v>
      </c>
      <c r="I64" s="498">
        <v>0</v>
      </c>
      <c r="J64" s="498"/>
      <c r="K64" s="498"/>
      <c r="L64" s="497" t="s">
        <v>949</v>
      </c>
      <c r="M64" s="497"/>
      <c r="N64" s="415">
        <f t="shared" si="0"/>
        <v>11800</v>
      </c>
      <c r="O64" s="456">
        <f t="shared" si="1"/>
        <v>0</v>
      </c>
    </row>
    <row r="65" spans="1:15" ht="42" outlineLevel="2" x14ac:dyDescent="0.15">
      <c r="A65" s="497" t="s">
        <v>92</v>
      </c>
      <c r="B65" s="497" t="s">
        <v>950</v>
      </c>
      <c r="C65" s="497"/>
      <c r="D65" s="497" t="s">
        <v>95</v>
      </c>
      <c r="E65" s="497"/>
      <c r="F65" s="497" t="s">
        <v>951</v>
      </c>
      <c r="G65" s="497" t="s">
        <v>98</v>
      </c>
      <c r="H65" s="498">
        <v>7900</v>
      </c>
      <c r="I65" s="498">
        <v>0</v>
      </c>
      <c r="J65" s="498"/>
      <c r="K65" s="498"/>
      <c r="L65" s="497" t="s">
        <v>952</v>
      </c>
      <c r="M65" s="497"/>
      <c r="N65" s="415">
        <f t="shared" si="0"/>
        <v>7900</v>
      </c>
      <c r="O65" s="456">
        <f t="shared" si="1"/>
        <v>0</v>
      </c>
    </row>
    <row r="66" spans="1:15" ht="56" outlineLevel="2" x14ac:dyDescent="0.15">
      <c r="A66" s="497" t="s">
        <v>92</v>
      </c>
      <c r="B66" s="497" t="s">
        <v>953</v>
      </c>
      <c r="C66" s="497"/>
      <c r="D66" s="497" t="s">
        <v>95</v>
      </c>
      <c r="E66" s="497"/>
      <c r="F66" s="497" t="s">
        <v>954</v>
      </c>
      <c r="G66" s="497" t="s">
        <v>148</v>
      </c>
      <c r="H66" s="498">
        <v>8000</v>
      </c>
      <c r="I66" s="498">
        <v>0</v>
      </c>
      <c r="J66" s="498"/>
      <c r="K66" s="498"/>
      <c r="L66" s="497" t="s">
        <v>955</v>
      </c>
      <c r="M66" s="497"/>
      <c r="N66" s="415">
        <f t="shared" si="0"/>
        <v>8000</v>
      </c>
      <c r="O66" s="456">
        <f t="shared" si="1"/>
        <v>0</v>
      </c>
    </row>
    <row r="67" spans="1:15" ht="84" outlineLevel="2" x14ac:dyDescent="0.15">
      <c r="A67" s="497" t="s">
        <v>92</v>
      </c>
      <c r="B67" s="497" t="s">
        <v>956</v>
      </c>
      <c r="C67" s="497"/>
      <c r="D67" s="497" t="s">
        <v>95</v>
      </c>
      <c r="E67" s="497"/>
      <c r="F67" s="497" t="s">
        <v>957</v>
      </c>
      <c r="G67" s="497" t="s">
        <v>148</v>
      </c>
      <c r="H67" s="498">
        <v>25000</v>
      </c>
      <c r="I67" s="498">
        <v>0</v>
      </c>
      <c r="J67" s="498"/>
      <c r="K67" s="498"/>
      <c r="L67" s="497" t="s">
        <v>958</v>
      </c>
      <c r="M67" s="497"/>
      <c r="N67" s="415">
        <f t="shared" si="0"/>
        <v>25000</v>
      </c>
      <c r="O67" s="456">
        <f t="shared" si="1"/>
        <v>0</v>
      </c>
    </row>
    <row r="68" spans="1:15" ht="56" outlineLevel="2" x14ac:dyDescent="0.15">
      <c r="A68" s="497" t="s">
        <v>92</v>
      </c>
      <c r="B68" s="497" t="s">
        <v>959</v>
      </c>
      <c r="C68" s="497"/>
      <c r="D68" s="497" t="s">
        <v>95</v>
      </c>
      <c r="E68" s="497"/>
      <c r="F68" s="497" t="s">
        <v>960</v>
      </c>
      <c r="G68" s="497" t="s">
        <v>89</v>
      </c>
      <c r="H68" s="498">
        <v>11000</v>
      </c>
      <c r="I68" s="498">
        <v>0</v>
      </c>
      <c r="J68" s="498"/>
      <c r="K68" s="498"/>
      <c r="L68" s="497" t="s">
        <v>961</v>
      </c>
      <c r="M68" s="497"/>
      <c r="N68" s="415">
        <f t="shared" ref="N68:N113" si="2">SUM(H68:I68)</f>
        <v>11000</v>
      </c>
      <c r="O68" s="456">
        <f t="shared" ref="O68:O113" si="3">IF((J68+K68)&gt;0,(J68+K68)-N68,0)</f>
        <v>0</v>
      </c>
    </row>
    <row r="69" spans="1:15" ht="56" outlineLevel="2" x14ac:dyDescent="0.15">
      <c r="A69" s="497" t="s">
        <v>92</v>
      </c>
      <c r="B69" s="497" t="s">
        <v>962</v>
      </c>
      <c r="C69" s="497"/>
      <c r="D69" s="497" t="s">
        <v>95</v>
      </c>
      <c r="E69" s="497"/>
      <c r="F69" s="497" t="s">
        <v>963</v>
      </c>
      <c r="G69" s="497" t="s">
        <v>102</v>
      </c>
      <c r="H69" s="498">
        <v>20000</v>
      </c>
      <c r="I69" s="498">
        <v>0</v>
      </c>
      <c r="J69" s="498"/>
      <c r="K69" s="498"/>
      <c r="L69" s="497" t="s">
        <v>964</v>
      </c>
      <c r="M69" s="497"/>
      <c r="N69" s="415">
        <f t="shared" si="2"/>
        <v>20000</v>
      </c>
      <c r="O69" s="456">
        <f t="shared" si="3"/>
        <v>0</v>
      </c>
    </row>
    <row r="70" spans="1:15" ht="42" outlineLevel="2" x14ac:dyDescent="0.15">
      <c r="A70" s="497" t="s">
        <v>92</v>
      </c>
      <c r="B70" s="497" t="s">
        <v>965</v>
      </c>
      <c r="C70" s="497"/>
      <c r="D70" s="497" t="s">
        <v>95</v>
      </c>
      <c r="E70" s="497"/>
      <c r="F70" s="497" t="s">
        <v>966</v>
      </c>
      <c r="G70" s="497" t="s">
        <v>797</v>
      </c>
      <c r="H70" s="498">
        <v>17185</v>
      </c>
      <c r="I70" s="498">
        <v>0</v>
      </c>
      <c r="J70" s="498"/>
      <c r="K70" s="498"/>
      <c r="L70" s="497" t="s">
        <v>967</v>
      </c>
      <c r="M70" s="497"/>
      <c r="N70" s="415">
        <f t="shared" si="2"/>
        <v>17185</v>
      </c>
      <c r="O70" s="456">
        <f t="shared" si="3"/>
        <v>0</v>
      </c>
    </row>
    <row r="71" spans="1:15" ht="98" outlineLevel="2" x14ac:dyDescent="0.15">
      <c r="A71" s="497" t="s">
        <v>92</v>
      </c>
      <c r="B71" s="497" t="s">
        <v>968</v>
      </c>
      <c r="C71" s="497"/>
      <c r="D71" s="497" t="s">
        <v>95</v>
      </c>
      <c r="E71" s="497"/>
      <c r="F71" s="497" t="s">
        <v>969</v>
      </c>
      <c r="G71" s="497" t="s">
        <v>970</v>
      </c>
      <c r="H71" s="498">
        <v>28600</v>
      </c>
      <c r="I71" s="498">
        <v>0</v>
      </c>
      <c r="J71" s="498"/>
      <c r="K71" s="498"/>
      <c r="L71" s="497" t="s">
        <v>971</v>
      </c>
      <c r="M71" s="497"/>
      <c r="N71" s="415">
        <f t="shared" si="2"/>
        <v>28600</v>
      </c>
      <c r="O71" s="456">
        <f t="shared" si="3"/>
        <v>0</v>
      </c>
    </row>
    <row r="72" spans="1:15" ht="140" outlineLevel="2" x14ac:dyDescent="0.15">
      <c r="A72" s="497" t="s">
        <v>92</v>
      </c>
      <c r="B72" s="497" t="s">
        <v>588</v>
      </c>
      <c r="C72" s="497"/>
      <c r="D72" s="497" t="s">
        <v>95</v>
      </c>
      <c r="E72" s="497"/>
      <c r="F72" s="497" t="s">
        <v>972</v>
      </c>
      <c r="G72" s="497" t="s">
        <v>98</v>
      </c>
      <c r="H72" s="498">
        <v>21500</v>
      </c>
      <c r="I72" s="498">
        <v>0</v>
      </c>
      <c r="J72" s="498"/>
      <c r="K72" s="498"/>
      <c r="L72" s="497" t="s">
        <v>590</v>
      </c>
      <c r="M72" s="497"/>
      <c r="N72" s="415">
        <f t="shared" si="2"/>
        <v>21500</v>
      </c>
      <c r="O72" s="456">
        <f t="shared" si="3"/>
        <v>0</v>
      </c>
    </row>
    <row r="73" spans="1:15" ht="56" outlineLevel="2" x14ac:dyDescent="0.15">
      <c r="A73" s="497" t="s">
        <v>92</v>
      </c>
      <c r="B73" s="497" t="s">
        <v>973</v>
      </c>
      <c r="C73" s="497"/>
      <c r="D73" s="497" t="s">
        <v>95</v>
      </c>
      <c r="E73" s="497"/>
      <c r="F73" s="497" t="s">
        <v>974</v>
      </c>
      <c r="G73" s="497" t="s">
        <v>521</v>
      </c>
      <c r="H73" s="498">
        <v>50000</v>
      </c>
      <c r="I73" s="498">
        <v>0</v>
      </c>
      <c r="J73" s="498"/>
      <c r="K73" s="498"/>
      <c r="L73" s="497" t="s">
        <v>975</v>
      </c>
      <c r="M73" s="497"/>
      <c r="N73" s="415">
        <f t="shared" si="2"/>
        <v>50000</v>
      </c>
      <c r="O73" s="456">
        <f t="shared" si="3"/>
        <v>0</v>
      </c>
    </row>
    <row r="74" spans="1:15" ht="70" outlineLevel="2" x14ac:dyDescent="0.15">
      <c r="A74" s="497" t="s">
        <v>92</v>
      </c>
      <c r="B74" s="497" t="s">
        <v>976</v>
      </c>
      <c r="C74" s="497"/>
      <c r="D74" s="497" t="s">
        <v>95</v>
      </c>
      <c r="E74" s="497"/>
      <c r="F74" s="497" t="s">
        <v>977</v>
      </c>
      <c r="G74" s="497" t="s">
        <v>793</v>
      </c>
      <c r="H74" s="498">
        <v>42000</v>
      </c>
      <c r="I74" s="498">
        <v>0</v>
      </c>
      <c r="J74" s="498"/>
      <c r="K74" s="498"/>
      <c r="L74" s="497" t="s">
        <v>978</v>
      </c>
      <c r="M74" s="497"/>
      <c r="N74" s="415">
        <f t="shared" si="2"/>
        <v>42000</v>
      </c>
      <c r="O74" s="456">
        <f t="shared" si="3"/>
        <v>0</v>
      </c>
    </row>
    <row r="75" spans="1:15" ht="28" outlineLevel="1" x14ac:dyDescent="0.15">
      <c r="A75" s="504" t="s">
        <v>115</v>
      </c>
      <c r="B75" s="504">
        <f>COUNTA(B18:B74)</f>
        <v>57</v>
      </c>
      <c r="C75" s="504"/>
      <c r="D75" s="504"/>
      <c r="E75" s="504"/>
      <c r="F75" s="504"/>
      <c r="G75" s="504"/>
      <c r="H75" s="505">
        <f>SUBTOTAL(9,H18:H74)</f>
        <v>1152253.53</v>
      </c>
      <c r="I75" s="505">
        <f>SUBTOTAL(9,I18:I74)</f>
        <v>0</v>
      </c>
      <c r="J75" s="505">
        <f>SUBTOTAL(9,J18:J74)</f>
        <v>0</v>
      </c>
      <c r="K75" s="514">
        <f>SUBTOTAL(9,K18:K74)</f>
        <v>0</v>
      </c>
      <c r="L75" s="504"/>
      <c r="M75" s="504"/>
      <c r="N75" s="443">
        <f>SUBTOTAL(9,N18:N74)</f>
        <v>1152253.53</v>
      </c>
      <c r="O75" s="443">
        <f>SUBTOTAL(9,O18:O74)</f>
        <v>0</v>
      </c>
    </row>
    <row r="76" spans="1:15" ht="28" outlineLevel="2" x14ac:dyDescent="0.15">
      <c r="A76" s="497" t="s">
        <v>103</v>
      </c>
      <c r="B76" s="497" t="s">
        <v>979</v>
      </c>
      <c r="C76" s="497"/>
      <c r="D76" s="497" t="s">
        <v>104</v>
      </c>
      <c r="E76" s="497"/>
      <c r="F76" s="497" t="s">
        <v>980</v>
      </c>
      <c r="G76" s="497" t="s">
        <v>981</v>
      </c>
      <c r="H76" s="498"/>
      <c r="I76" s="498">
        <v>70218.509999999995</v>
      </c>
      <c r="J76" s="498"/>
      <c r="K76" s="498">
        <v>247823.1</v>
      </c>
      <c r="L76" s="497" t="s">
        <v>982</v>
      </c>
      <c r="M76" s="497" t="s">
        <v>983</v>
      </c>
      <c r="N76" s="415">
        <f t="shared" si="2"/>
        <v>70218.509999999995</v>
      </c>
      <c r="O76" s="456">
        <f t="shared" si="3"/>
        <v>177604.59000000003</v>
      </c>
    </row>
    <row r="77" spans="1:15" ht="28" outlineLevel="2" x14ac:dyDescent="0.15">
      <c r="A77" s="497" t="s">
        <v>103</v>
      </c>
      <c r="B77" s="497" t="s">
        <v>984</v>
      </c>
      <c r="C77" s="497"/>
      <c r="D77" s="497" t="s">
        <v>104</v>
      </c>
      <c r="E77" s="497"/>
      <c r="F77" s="497" t="s">
        <v>342</v>
      </c>
      <c r="G77" s="497" t="s">
        <v>985</v>
      </c>
      <c r="H77" s="498"/>
      <c r="I77" s="498">
        <v>200911.61</v>
      </c>
      <c r="J77" s="498"/>
      <c r="K77" s="498">
        <v>718430.27</v>
      </c>
      <c r="L77" s="497" t="s">
        <v>986</v>
      </c>
      <c r="M77" s="497" t="s">
        <v>983</v>
      </c>
      <c r="N77" s="415">
        <f t="shared" si="2"/>
        <v>200911.61</v>
      </c>
      <c r="O77" s="456">
        <f t="shared" si="3"/>
        <v>517518.66000000003</v>
      </c>
    </row>
    <row r="78" spans="1:15" ht="28" outlineLevel="2" x14ac:dyDescent="0.15">
      <c r="A78" s="497" t="s">
        <v>103</v>
      </c>
      <c r="B78" s="497" t="s">
        <v>987</v>
      </c>
      <c r="C78" s="497"/>
      <c r="D78" s="497" t="s">
        <v>104</v>
      </c>
      <c r="E78" s="497"/>
      <c r="F78" s="497" t="s">
        <v>341</v>
      </c>
      <c r="G78" s="497" t="s">
        <v>988</v>
      </c>
      <c r="H78" s="498"/>
      <c r="I78" s="498">
        <v>130579.59</v>
      </c>
      <c r="J78" s="498"/>
      <c r="K78" s="498">
        <v>466036.56</v>
      </c>
      <c r="L78" s="497" t="s">
        <v>989</v>
      </c>
      <c r="M78" s="497" t="s">
        <v>983</v>
      </c>
      <c r="N78" s="415">
        <f t="shared" si="2"/>
        <v>130579.59</v>
      </c>
      <c r="O78" s="456">
        <f t="shared" si="3"/>
        <v>335456.96999999997</v>
      </c>
    </row>
    <row r="79" spans="1:15" ht="28" outlineLevel="2" x14ac:dyDescent="0.15">
      <c r="A79" s="497" t="s">
        <v>103</v>
      </c>
      <c r="B79" s="497" t="s">
        <v>990</v>
      </c>
      <c r="C79" s="497"/>
      <c r="D79" s="497" t="s">
        <v>104</v>
      </c>
      <c r="E79" s="497"/>
      <c r="F79" s="497" t="s">
        <v>991</v>
      </c>
      <c r="G79" s="497" t="s">
        <v>992</v>
      </c>
      <c r="H79" s="498"/>
      <c r="I79" s="498">
        <v>83982.9</v>
      </c>
      <c r="J79" s="498"/>
      <c r="K79" s="498">
        <v>299431.28000000003</v>
      </c>
      <c r="L79" s="497" t="s">
        <v>993</v>
      </c>
      <c r="M79" s="497" t="s">
        <v>983</v>
      </c>
      <c r="N79" s="415">
        <f t="shared" si="2"/>
        <v>83982.9</v>
      </c>
      <c r="O79" s="456">
        <f t="shared" si="3"/>
        <v>215448.38000000003</v>
      </c>
    </row>
    <row r="80" spans="1:15" ht="28" outlineLevel="2" x14ac:dyDescent="0.15">
      <c r="A80" s="497" t="s">
        <v>103</v>
      </c>
      <c r="B80" s="497" t="s">
        <v>994</v>
      </c>
      <c r="C80" s="497"/>
      <c r="D80" s="497" t="s">
        <v>104</v>
      </c>
      <c r="E80" s="497"/>
      <c r="F80" s="497" t="s">
        <v>341</v>
      </c>
      <c r="G80" s="497" t="s">
        <v>995</v>
      </c>
      <c r="H80" s="498"/>
      <c r="I80" s="498">
        <v>201665.05</v>
      </c>
      <c r="J80" s="498"/>
      <c r="K80" s="498">
        <v>714632.28</v>
      </c>
      <c r="L80" s="497" t="s">
        <v>996</v>
      </c>
      <c r="M80" s="497" t="s">
        <v>983</v>
      </c>
      <c r="N80" s="415">
        <f t="shared" si="2"/>
        <v>201665.05</v>
      </c>
      <c r="O80" s="456">
        <f t="shared" si="3"/>
        <v>512967.23000000004</v>
      </c>
    </row>
    <row r="81" spans="1:15" ht="28" outlineLevel="2" x14ac:dyDescent="0.15">
      <c r="A81" s="497" t="s">
        <v>103</v>
      </c>
      <c r="B81" s="497" t="s">
        <v>997</v>
      </c>
      <c r="C81" s="497"/>
      <c r="D81" s="497" t="s">
        <v>104</v>
      </c>
      <c r="E81" s="497"/>
      <c r="F81" s="497" t="s">
        <v>341</v>
      </c>
      <c r="G81" s="497" t="s">
        <v>105</v>
      </c>
      <c r="H81" s="498"/>
      <c r="I81" s="498">
        <v>233908.45</v>
      </c>
      <c r="J81" s="498"/>
      <c r="K81" s="498">
        <v>749290.96</v>
      </c>
      <c r="L81" s="497" t="s">
        <v>998</v>
      </c>
      <c r="M81" s="497" t="s">
        <v>983</v>
      </c>
      <c r="N81" s="415">
        <f t="shared" si="2"/>
        <v>233908.45</v>
      </c>
      <c r="O81" s="456">
        <f t="shared" si="3"/>
        <v>515382.50999999995</v>
      </c>
    </row>
    <row r="82" spans="1:15" ht="28" outlineLevel="2" x14ac:dyDescent="0.15">
      <c r="A82" s="497" t="s">
        <v>103</v>
      </c>
      <c r="B82" s="497" t="s">
        <v>999</v>
      </c>
      <c r="C82" s="497"/>
      <c r="D82" s="497" t="s">
        <v>104</v>
      </c>
      <c r="E82" s="497"/>
      <c r="F82" s="497" t="s">
        <v>693</v>
      </c>
      <c r="G82" s="497" t="s">
        <v>355</v>
      </c>
      <c r="H82" s="498"/>
      <c r="I82" s="498">
        <v>85100.7</v>
      </c>
      <c r="J82" s="498"/>
      <c r="K82" s="498">
        <v>301969.48</v>
      </c>
      <c r="L82" s="497" t="s">
        <v>1000</v>
      </c>
      <c r="M82" s="497" t="s">
        <v>983</v>
      </c>
      <c r="N82" s="415">
        <f t="shared" si="2"/>
        <v>85100.7</v>
      </c>
      <c r="O82" s="456">
        <f t="shared" si="3"/>
        <v>216868.77999999997</v>
      </c>
    </row>
    <row r="83" spans="1:15" ht="28" outlineLevel="2" x14ac:dyDescent="0.15">
      <c r="A83" s="497" t="s">
        <v>103</v>
      </c>
      <c r="B83" s="497" t="s">
        <v>1001</v>
      </c>
      <c r="C83" s="497"/>
      <c r="D83" s="497" t="s">
        <v>104</v>
      </c>
      <c r="E83" s="497"/>
      <c r="F83" s="497" t="s">
        <v>342</v>
      </c>
      <c r="G83" s="497" t="s">
        <v>355</v>
      </c>
      <c r="H83" s="498"/>
      <c r="I83" s="498">
        <v>85855.39</v>
      </c>
      <c r="J83" s="498"/>
      <c r="K83" s="498">
        <v>308858.55</v>
      </c>
      <c r="L83" s="497" t="s">
        <v>1002</v>
      </c>
      <c r="M83" s="497" t="s">
        <v>983</v>
      </c>
      <c r="N83" s="415">
        <f t="shared" si="2"/>
        <v>85855.39</v>
      </c>
      <c r="O83" s="456">
        <f t="shared" si="3"/>
        <v>223003.15999999997</v>
      </c>
    </row>
    <row r="84" spans="1:15" ht="28" outlineLevel="2" x14ac:dyDescent="0.15">
      <c r="A84" s="497" t="s">
        <v>103</v>
      </c>
      <c r="B84" s="497" t="s">
        <v>1003</v>
      </c>
      <c r="C84" s="497"/>
      <c r="D84" s="497" t="s">
        <v>104</v>
      </c>
      <c r="E84" s="497"/>
      <c r="F84" s="497" t="s">
        <v>342</v>
      </c>
      <c r="G84" s="497" t="s">
        <v>1004</v>
      </c>
      <c r="H84" s="498"/>
      <c r="I84" s="498">
        <v>112112.16</v>
      </c>
      <c r="J84" s="498"/>
      <c r="K84" s="498">
        <v>401684.04</v>
      </c>
      <c r="L84" s="497" t="s">
        <v>1005</v>
      </c>
      <c r="M84" s="497" t="s">
        <v>983</v>
      </c>
      <c r="N84" s="415">
        <f t="shared" si="2"/>
        <v>112112.16</v>
      </c>
      <c r="O84" s="456">
        <f t="shared" si="3"/>
        <v>289571.88</v>
      </c>
    </row>
    <row r="85" spans="1:15" ht="28" outlineLevel="2" x14ac:dyDescent="0.15">
      <c r="A85" s="497" t="s">
        <v>103</v>
      </c>
      <c r="B85" s="497" t="s">
        <v>1006</v>
      </c>
      <c r="C85" s="497"/>
      <c r="D85" s="497" t="s">
        <v>104</v>
      </c>
      <c r="E85" s="497"/>
      <c r="F85" s="497" t="s">
        <v>342</v>
      </c>
      <c r="G85" s="497" t="s">
        <v>985</v>
      </c>
      <c r="H85" s="498"/>
      <c r="I85" s="498">
        <v>232048.46</v>
      </c>
      <c r="J85" s="498"/>
      <c r="K85" s="498">
        <v>824874.53</v>
      </c>
      <c r="L85" s="497" t="s">
        <v>1007</v>
      </c>
      <c r="M85" s="497" t="s">
        <v>983</v>
      </c>
      <c r="N85" s="415">
        <f t="shared" si="2"/>
        <v>232048.46</v>
      </c>
      <c r="O85" s="456">
        <f t="shared" si="3"/>
        <v>592826.07000000007</v>
      </c>
    </row>
    <row r="86" spans="1:15" ht="28" outlineLevel="2" x14ac:dyDescent="0.15">
      <c r="A86" s="497" t="s">
        <v>103</v>
      </c>
      <c r="B86" s="497" t="s">
        <v>1008</v>
      </c>
      <c r="C86" s="497"/>
      <c r="D86" s="497" t="s">
        <v>104</v>
      </c>
      <c r="E86" s="497"/>
      <c r="F86" s="497" t="s">
        <v>341</v>
      </c>
      <c r="G86" s="497" t="s">
        <v>1009</v>
      </c>
      <c r="H86" s="498"/>
      <c r="I86" s="498">
        <v>217841.99</v>
      </c>
      <c r="J86" s="498"/>
      <c r="K86" s="498">
        <v>772268.4</v>
      </c>
      <c r="L86" s="497" t="s">
        <v>1010</v>
      </c>
      <c r="M86" s="497" t="s">
        <v>983</v>
      </c>
      <c r="N86" s="415">
        <f t="shared" si="2"/>
        <v>217841.99</v>
      </c>
      <c r="O86" s="456">
        <f t="shared" si="3"/>
        <v>554426.41</v>
      </c>
    </row>
    <row r="87" spans="1:15" ht="28" outlineLevel="2" x14ac:dyDescent="0.15">
      <c r="A87" s="497" t="s">
        <v>103</v>
      </c>
      <c r="B87" s="497" t="s">
        <v>1011</v>
      </c>
      <c r="C87" s="497"/>
      <c r="D87" s="497" t="s">
        <v>107</v>
      </c>
      <c r="E87" s="499" t="s">
        <v>1012</v>
      </c>
      <c r="F87" s="497" t="s">
        <v>1013</v>
      </c>
      <c r="G87" s="497" t="s">
        <v>1014</v>
      </c>
      <c r="H87" s="498"/>
      <c r="I87" s="498">
        <v>91428</v>
      </c>
      <c r="J87" s="498"/>
      <c r="K87" s="498">
        <v>297101.53999999998</v>
      </c>
      <c r="L87" s="497" t="s">
        <v>1015</v>
      </c>
      <c r="M87" s="501" t="s">
        <v>1086</v>
      </c>
      <c r="N87" s="415">
        <f t="shared" si="2"/>
        <v>91428</v>
      </c>
      <c r="O87" s="456">
        <f t="shared" si="3"/>
        <v>205673.53999999998</v>
      </c>
    </row>
    <row r="88" spans="1:15" ht="28" outlineLevel="2" x14ac:dyDescent="0.15">
      <c r="A88" s="497" t="s">
        <v>103</v>
      </c>
      <c r="B88" s="497" t="s">
        <v>1016</v>
      </c>
      <c r="C88" s="497"/>
      <c r="D88" s="497" t="s">
        <v>107</v>
      </c>
      <c r="E88" s="499" t="s">
        <v>1012</v>
      </c>
      <c r="F88" s="497" t="s">
        <v>1013</v>
      </c>
      <c r="G88" s="497" t="s">
        <v>1014</v>
      </c>
      <c r="H88" s="498"/>
      <c r="I88" s="498">
        <v>91428</v>
      </c>
      <c r="J88" s="498"/>
      <c r="K88" s="498">
        <v>297101.53999999998</v>
      </c>
      <c r="L88" s="497" t="s">
        <v>1017</v>
      </c>
      <c r="M88" s="501" t="s">
        <v>1086</v>
      </c>
      <c r="N88" s="415">
        <f t="shared" si="2"/>
        <v>91428</v>
      </c>
      <c r="O88" s="456">
        <f t="shared" si="3"/>
        <v>205673.53999999998</v>
      </c>
    </row>
    <row r="89" spans="1:15" ht="28" outlineLevel="2" x14ac:dyDescent="0.15">
      <c r="A89" s="497" t="s">
        <v>103</v>
      </c>
      <c r="B89" s="497" t="s">
        <v>1018</v>
      </c>
      <c r="C89" s="497"/>
      <c r="D89" s="497" t="s">
        <v>107</v>
      </c>
      <c r="E89" s="499" t="s">
        <v>1012</v>
      </c>
      <c r="F89" s="497" t="s">
        <v>1013</v>
      </c>
      <c r="G89" s="497" t="s">
        <v>1014</v>
      </c>
      <c r="H89" s="498"/>
      <c r="I89" s="498">
        <v>91428</v>
      </c>
      <c r="J89" s="498"/>
      <c r="K89" s="498">
        <v>297101.53999999998</v>
      </c>
      <c r="L89" s="497" t="s">
        <v>1019</v>
      </c>
      <c r="M89" s="501" t="s">
        <v>1086</v>
      </c>
      <c r="N89" s="415">
        <f t="shared" si="2"/>
        <v>91428</v>
      </c>
      <c r="O89" s="456">
        <f t="shared" si="3"/>
        <v>205673.53999999998</v>
      </c>
    </row>
    <row r="90" spans="1:15" ht="28" outlineLevel="2" x14ac:dyDescent="0.15">
      <c r="A90" s="497" t="s">
        <v>103</v>
      </c>
      <c r="B90" s="497" t="s">
        <v>1020</v>
      </c>
      <c r="C90" s="497"/>
      <c r="D90" s="497" t="s">
        <v>107</v>
      </c>
      <c r="E90" s="499" t="s">
        <v>1012</v>
      </c>
      <c r="F90" s="497" t="s">
        <v>1013</v>
      </c>
      <c r="G90" s="497" t="s">
        <v>1014</v>
      </c>
      <c r="H90" s="498"/>
      <c r="I90" s="498">
        <v>91428</v>
      </c>
      <c r="J90" s="498"/>
      <c r="K90" s="498">
        <v>297101.53999999998</v>
      </c>
      <c r="L90" s="497" t="s">
        <v>1021</v>
      </c>
      <c r="M90" s="501" t="s">
        <v>1086</v>
      </c>
      <c r="N90" s="415">
        <f t="shared" si="2"/>
        <v>91428</v>
      </c>
      <c r="O90" s="456">
        <f t="shared" si="3"/>
        <v>205673.53999999998</v>
      </c>
    </row>
    <row r="91" spans="1:15" ht="28" outlineLevel="2" x14ac:dyDescent="0.15">
      <c r="A91" s="497" t="s">
        <v>103</v>
      </c>
      <c r="B91" s="497" t="s">
        <v>1022</v>
      </c>
      <c r="C91" s="497"/>
      <c r="D91" s="497" t="s">
        <v>107</v>
      </c>
      <c r="E91" s="499" t="s">
        <v>1012</v>
      </c>
      <c r="F91" s="497" t="s">
        <v>1023</v>
      </c>
      <c r="G91" s="497" t="s">
        <v>1024</v>
      </c>
      <c r="H91" s="498"/>
      <c r="I91" s="498">
        <v>51327.34</v>
      </c>
      <c r="J91" s="498"/>
      <c r="K91" s="498">
        <v>184765.67</v>
      </c>
      <c r="L91" s="497" t="s">
        <v>1025</v>
      </c>
      <c r="M91" s="497" t="s">
        <v>1026</v>
      </c>
      <c r="N91" s="415">
        <f t="shared" si="2"/>
        <v>51327.34</v>
      </c>
      <c r="O91" s="456">
        <f t="shared" si="3"/>
        <v>133438.33000000002</v>
      </c>
    </row>
    <row r="92" spans="1:15" ht="28" outlineLevel="2" x14ac:dyDescent="0.15">
      <c r="A92" s="497" t="s">
        <v>103</v>
      </c>
      <c r="B92" s="497" t="s">
        <v>1027</v>
      </c>
      <c r="C92" s="497"/>
      <c r="D92" s="497" t="s">
        <v>107</v>
      </c>
      <c r="E92" s="499" t="s">
        <v>1012</v>
      </c>
      <c r="F92" s="497" t="s">
        <v>1028</v>
      </c>
      <c r="G92" s="497" t="s">
        <v>1024</v>
      </c>
      <c r="H92" s="498"/>
      <c r="I92" s="498">
        <v>51327.34</v>
      </c>
      <c r="J92" s="498"/>
      <c r="K92" s="498">
        <v>184765.67</v>
      </c>
      <c r="L92" s="497" t="s">
        <v>1029</v>
      </c>
      <c r="M92" s="497" t="s">
        <v>1026</v>
      </c>
      <c r="N92" s="415">
        <f t="shared" si="2"/>
        <v>51327.34</v>
      </c>
      <c r="O92" s="456">
        <f t="shared" si="3"/>
        <v>133438.33000000002</v>
      </c>
    </row>
    <row r="93" spans="1:15" ht="28" outlineLevel="2" x14ac:dyDescent="0.15">
      <c r="A93" s="497" t="s">
        <v>103</v>
      </c>
      <c r="B93" s="497" t="s">
        <v>1030</v>
      </c>
      <c r="C93" s="497"/>
      <c r="D93" s="497" t="s">
        <v>107</v>
      </c>
      <c r="E93" s="499" t="s">
        <v>1012</v>
      </c>
      <c r="F93" s="497" t="s">
        <v>1031</v>
      </c>
      <c r="G93" s="497" t="s">
        <v>1024</v>
      </c>
      <c r="H93" s="498"/>
      <c r="I93" s="498">
        <v>51327.34</v>
      </c>
      <c r="J93" s="498"/>
      <c r="K93" s="498">
        <v>184765.67</v>
      </c>
      <c r="L93" s="497" t="s">
        <v>1032</v>
      </c>
      <c r="M93" s="497" t="s">
        <v>1026</v>
      </c>
      <c r="N93" s="415">
        <f t="shared" si="2"/>
        <v>51327.34</v>
      </c>
      <c r="O93" s="456">
        <f t="shared" si="3"/>
        <v>133438.33000000002</v>
      </c>
    </row>
    <row r="94" spans="1:15" ht="28" outlineLevel="2" x14ac:dyDescent="0.15">
      <c r="A94" s="497" t="s">
        <v>103</v>
      </c>
      <c r="B94" s="497" t="s">
        <v>1033</v>
      </c>
      <c r="C94" s="497"/>
      <c r="D94" s="497" t="s">
        <v>107</v>
      </c>
      <c r="E94" s="499" t="s">
        <v>1012</v>
      </c>
      <c r="F94" s="497" t="s">
        <v>1034</v>
      </c>
      <c r="G94" s="497" t="s">
        <v>1024</v>
      </c>
      <c r="H94" s="498"/>
      <c r="I94" s="498">
        <v>51327.34</v>
      </c>
      <c r="J94" s="498"/>
      <c r="K94" s="498">
        <v>184765.67</v>
      </c>
      <c r="L94" s="497" t="s">
        <v>1035</v>
      </c>
      <c r="M94" s="497" t="s">
        <v>1026</v>
      </c>
      <c r="N94" s="415">
        <f t="shared" si="2"/>
        <v>51327.34</v>
      </c>
      <c r="O94" s="456">
        <f t="shared" si="3"/>
        <v>133438.33000000002</v>
      </c>
    </row>
    <row r="95" spans="1:15" ht="28" outlineLevel="2" x14ac:dyDescent="0.15">
      <c r="A95" s="497" t="s">
        <v>103</v>
      </c>
      <c r="B95" s="497" t="s">
        <v>1036</v>
      </c>
      <c r="C95" s="497"/>
      <c r="D95" s="497" t="s">
        <v>107</v>
      </c>
      <c r="E95" s="499" t="s">
        <v>1012</v>
      </c>
      <c r="F95" s="497" t="s">
        <v>1037</v>
      </c>
      <c r="G95" s="497" t="s">
        <v>1024</v>
      </c>
      <c r="H95" s="498"/>
      <c r="I95" s="498">
        <v>51327.34</v>
      </c>
      <c r="J95" s="498"/>
      <c r="K95" s="498">
        <v>184765.67</v>
      </c>
      <c r="L95" s="497" t="s">
        <v>1038</v>
      </c>
      <c r="M95" s="497" t="s">
        <v>1026</v>
      </c>
      <c r="N95" s="415">
        <f t="shared" si="2"/>
        <v>51327.34</v>
      </c>
      <c r="O95" s="456">
        <f t="shared" si="3"/>
        <v>133438.33000000002</v>
      </c>
    </row>
    <row r="96" spans="1:15" ht="28" outlineLevel="2" x14ac:dyDescent="0.15">
      <c r="A96" s="497" t="s">
        <v>103</v>
      </c>
      <c r="B96" s="497" t="s">
        <v>1039</v>
      </c>
      <c r="C96" s="497"/>
      <c r="D96" s="497" t="s">
        <v>107</v>
      </c>
      <c r="E96" s="499" t="s">
        <v>1012</v>
      </c>
      <c r="F96" s="497" t="s">
        <v>1040</v>
      </c>
      <c r="G96" s="497" t="s">
        <v>1041</v>
      </c>
      <c r="H96" s="498"/>
      <c r="I96" s="498">
        <v>51327.34</v>
      </c>
      <c r="J96" s="498"/>
      <c r="K96" s="498">
        <v>184765.67</v>
      </c>
      <c r="L96" s="497" t="s">
        <v>1042</v>
      </c>
      <c r="M96" s="497" t="s">
        <v>1026</v>
      </c>
      <c r="N96" s="415">
        <f t="shared" si="2"/>
        <v>51327.34</v>
      </c>
      <c r="O96" s="456">
        <f t="shared" si="3"/>
        <v>133438.33000000002</v>
      </c>
    </row>
    <row r="97" spans="1:20" ht="28" outlineLevel="2" x14ac:dyDescent="0.15">
      <c r="A97" s="497" t="s">
        <v>103</v>
      </c>
      <c r="B97" s="497" t="s">
        <v>1043</v>
      </c>
      <c r="C97" s="497"/>
      <c r="D97" s="497" t="s">
        <v>107</v>
      </c>
      <c r="E97" s="499" t="s">
        <v>1012</v>
      </c>
      <c r="F97" s="497" t="s">
        <v>1044</v>
      </c>
      <c r="G97" s="497" t="s">
        <v>1041</v>
      </c>
      <c r="H97" s="498"/>
      <c r="I97" s="498">
        <v>51327.34</v>
      </c>
      <c r="J97" s="498"/>
      <c r="K97" s="498">
        <v>184765.67</v>
      </c>
      <c r="L97" s="497" t="s">
        <v>1045</v>
      </c>
      <c r="M97" s="497" t="s">
        <v>1026</v>
      </c>
      <c r="N97" s="415">
        <f t="shared" si="2"/>
        <v>51327.34</v>
      </c>
      <c r="O97" s="456">
        <f t="shared" si="3"/>
        <v>133438.33000000002</v>
      </c>
      <c r="Q97" s="497" t="s">
        <v>983</v>
      </c>
      <c r="R97">
        <v>11</v>
      </c>
      <c r="S97">
        <v>11</v>
      </c>
      <c r="T97" s="417">
        <f>SUM(N76:N86)</f>
        <v>1654224.8099999996</v>
      </c>
    </row>
    <row r="98" spans="1:20" ht="28" outlineLevel="2" x14ac:dyDescent="0.15">
      <c r="A98" s="497" t="s">
        <v>103</v>
      </c>
      <c r="B98" s="497" t="s">
        <v>1046</v>
      </c>
      <c r="C98" s="497"/>
      <c r="D98" s="497" t="s">
        <v>107</v>
      </c>
      <c r="E98" s="499" t="s">
        <v>1012</v>
      </c>
      <c r="F98" s="497" t="s">
        <v>1047</v>
      </c>
      <c r="G98" s="497" t="s">
        <v>1041</v>
      </c>
      <c r="H98" s="498"/>
      <c r="I98" s="498">
        <v>51327.34</v>
      </c>
      <c r="J98" s="498"/>
      <c r="K98" s="498">
        <v>184765.67</v>
      </c>
      <c r="L98" s="497" t="s">
        <v>1048</v>
      </c>
      <c r="M98" s="497" t="s">
        <v>1026</v>
      </c>
      <c r="N98" s="415">
        <f t="shared" si="2"/>
        <v>51327.34</v>
      </c>
      <c r="O98" s="456">
        <f t="shared" si="3"/>
        <v>133438.33000000002</v>
      </c>
      <c r="Q98" s="501" t="s">
        <v>1086</v>
      </c>
      <c r="R98">
        <v>4</v>
      </c>
      <c r="S98">
        <v>4</v>
      </c>
      <c r="T98" s="417">
        <f>SUM(N87:N90)</f>
        <v>365712</v>
      </c>
    </row>
    <row r="99" spans="1:20" ht="28" outlineLevel="2" x14ac:dyDescent="0.15">
      <c r="A99" s="497" t="s">
        <v>103</v>
      </c>
      <c r="B99" s="497" t="s">
        <v>1049</v>
      </c>
      <c r="C99" s="497"/>
      <c r="D99" s="497" t="s">
        <v>107</v>
      </c>
      <c r="E99" s="499" t="s">
        <v>1012</v>
      </c>
      <c r="F99" s="497" t="s">
        <v>1050</v>
      </c>
      <c r="G99" s="497" t="s">
        <v>1041</v>
      </c>
      <c r="H99" s="498"/>
      <c r="I99" s="498">
        <v>51327.34</v>
      </c>
      <c r="J99" s="498"/>
      <c r="K99" s="498">
        <v>184765.67</v>
      </c>
      <c r="L99" s="497" t="s">
        <v>1051</v>
      </c>
      <c r="M99" s="497" t="s">
        <v>1026</v>
      </c>
      <c r="N99" s="415">
        <f t="shared" si="2"/>
        <v>51327.34</v>
      </c>
      <c r="O99" s="456">
        <f t="shared" si="3"/>
        <v>133438.33000000002</v>
      </c>
      <c r="Q99" s="497" t="s">
        <v>1026</v>
      </c>
      <c r="R99">
        <v>10</v>
      </c>
      <c r="S99">
        <v>10</v>
      </c>
      <c r="T99" s="417">
        <f>SUM(N91:N100)</f>
        <v>513273.39999999991</v>
      </c>
    </row>
    <row r="100" spans="1:20" ht="28" outlineLevel="2" x14ac:dyDescent="0.15">
      <c r="A100" s="497" t="s">
        <v>103</v>
      </c>
      <c r="B100" s="497" t="s">
        <v>1052</v>
      </c>
      <c r="C100" s="497"/>
      <c r="D100" s="497" t="s">
        <v>107</v>
      </c>
      <c r="E100" s="499" t="s">
        <v>1012</v>
      </c>
      <c r="F100" s="497" t="s">
        <v>1053</v>
      </c>
      <c r="G100" s="497" t="s">
        <v>1041</v>
      </c>
      <c r="H100" s="498"/>
      <c r="I100" s="498">
        <v>51327.34</v>
      </c>
      <c r="J100" s="498"/>
      <c r="K100" s="498">
        <v>184765.67</v>
      </c>
      <c r="L100" s="497" t="s">
        <v>1054</v>
      </c>
      <c r="M100" s="497" t="s">
        <v>1026</v>
      </c>
      <c r="N100" s="415">
        <f t="shared" si="2"/>
        <v>51327.34</v>
      </c>
      <c r="O100" s="456">
        <f t="shared" si="3"/>
        <v>133438.33000000002</v>
      </c>
      <c r="Q100" s="497" t="s">
        <v>1058</v>
      </c>
      <c r="R100">
        <v>3</v>
      </c>
      <c r="S100">
        <v>26</v>
      </c>
      <c r="T100" s="417">
        <f>SUM(N102:N104)</f>
        <v>881417.04</v>
      </c>
    </row>
    <row r="101" spans="1:20" ht="28" outlineLevel="1" x14ac:dyDescent="0.15">
      <c r="A101" s="504" t="s">
        <v>116</v>
      </c>
      <c r="B101" s="504"/>
      <c r="C101" s="504"/>
      <c r="D101" s="504"/>
      <c r="E101" s="506"/>
      <c r="F101" s="504"/>
      <c r="G101" s="504"/>
      <c r="H101" s="505">
        <f>SUBTOTAL(9,H76:H100)</f>
        <v>0</v>
      </c>
      <c r="I101" s="505">
        <f>SUBTOTAL(9,I76:I100)</f>
        <v>2533210.2099999986</v>
      </c>
      <c r="J101" s="505">
        <f>SUBTOTAL(9,J76:J100)</f>
        <v>0</v>
      </c>
      <c r="K101" s="514">
        <f>SUBTOTAL(9,K76:K100)</f>
        <v>8841362.3100000005</v>
      </c>
      <c r="L101" s="504"/>
      <c r="M101" s="504">
        <f>COUNTA(M76:M100)</f>
        <v>25</v>
      </c>
      <c r="N101" s="443">
        <f>SUBTOTAL(9,N76:N100)</f>
        <v>2533210.2099999986</v>
      </c>
      <c r="O101" s="443">
        <f>SUBTOTAL(9,O76:O100)</f>
        <v>6308152.1000000006</v>
      </c>
    </row>
    <row r="102" spans="1:20" ht="28" outlineLevel="2" x14ac:dyDescent="0.15">
      <c r="A102" s="497" t="s">
        <v>108</v>
      </c>
      <c r="B102" s="497" t="s">
        <v>1055</v>
      </c>
      <c r="C102" s="497" t="s">
        <v>109</v>
      </c>
      <c r="D102" s="497"/>
      <c r="E102" s="497">
        <v>6</v>
      </c>
      <c r="F102" s="497" t="s">
        <v>1056</v>
      </c>
      <c r="G102" s="497" t="s">
        <v>161</v>
      </c>
      <c r="H102" s="498"/>
      <c r="I102" s="498">
        <v>184379.68</v>
      </c>
      <c r="J102" s="498"/>
      <c r="K102" s="498">
        <v>602790.77</v>
      </c>
      <c r="L102" s="497" t="s">
        <v>1057</v>
      </c>
      <c r="M102" s="497" t="s">
        <v>1058</v>
      </c>
      <c r="N102" s="415">
        <f t="shared" si="2"/>
        <v>184379.68</v>
      </c>
      <c r="O102" s="456">
        <f t="shared" si="3"/>
        <v>418411.09</v>
      </c>
    </row>
    <row r="103" spans="1:20" ht="28" outlineLevel="2" x14ac:dyDescent="0.15">
      <c r="A103" s="497" t="s">
        <v>108</v>
      </c>
      <c r="B103" s="497" t="s">
        <v>1059</v>
      </c>
      <c r="C103" s="497" t="s">
        <v>109</v>
      </c>
      <c r="D103" s="497"/>
      <c r="E103" s="497">
        <v>8</v>
      </c>
      <c r="F103" s="497" t="s">
        <v>1060</v>
      </c>
      <c r="G103" s="497" t="s">
        <v>161</v>
      </c>
      <c r="H103" s="498"/>
      <c r="I103" s="498">
        <v>245045.36</v>
      </c>
      <c r="J103" s="498"/>
      <c r="K103" s="498">
        <v>801124.52</v>
      </c>
      <c r="L103" s="497" t="s">
        <v>1061</v>
      </c>
      <c r="M103" s="497" t="s">
        <v>1058</v>
      </c>
      <c r="N103" s="415">
        <f t="shared" si="2"/>
        <v>245045.36</v>
      </c>
      <c r="O103" s="456">
        <f t="shared" si="3"/>
        <v>556079.16</v>
      </c>
    </row>
    <row r="104" spans="1:20" ht="28" outlineLevel="2" x14ac:dyDescent="0.15">
      <c r="A104" s="497" t="s">
        <v>108</v>
      </c>
      <c r="B104" s="497" t="s">
        <v>1062</v>
      </c>
      <c r="C104" s="497" t="s">
        <v>109</v>
      </c>
      <c r="D104" s="497"/>
      <c r="E104" s="497">
        <v>12</v>
      </c>
      <c r="F104" s="497" t="s">
        <v>1063</v>
      </c>
      <c r="G104" s="497" t="s">
        <v>202</v>
      </c>
      <c r="H104" s="498"/>
      <c r="I104" s="498">
        <v>451992</v>
      </c>
      <c r="J104" s="498"/>
      <c r="K104" s="498">
        <v>1557540</v>
      </c>
      <c r="L104" s="497" t="s">
        <v>1064</v>
      </c>
      <c r="M104" s="497" t="s">
        <v>1058</v>
      </c>
      <c r="N104" s="415">
        <f t="shared" si="2"/>
        <v>451992</v>
      </c>
      <c r="O104" s="456">
        <f t="shared" si="3"/>
        <v>1105548</v>
      </c>
    </row>
    <row r="105" spans="1:20" ht="14" outlineLevel="1" x14ac:dyDescent="0.15">
      <c r="A105" s="504" t="s">
        <v>117</v>
      </c>
      <c r="B105" s="504"/>
      <c r="C105" s="504"/>
      <c r="D105" s="504"/>
      <c r="E105" s="504">
        <f>SUM(E102:E104)</f>
        <v>26</v>
      </c>
      <c r="F105" s="504"/>
      <c r="G105" s="504"/>
      <c r="H105" s="505">
        <f>SUBTOTAL(9,H102:H104)</f>
        <v>0</v>
      </c>
      <c r="I105" s="505">
        <f>SUBTOTAL(9,I102:I104)</f>
        <v>881417.04</v>
      </c>
      <c r="J105" s="505">
        <f>SUBTOTAL(9,J102:J104)</f>
        <v>0</v>
      </c>
      <c r="K105" s="514">
        <f>SUBTOTAL(9,K102:K104)</f>
        <v>2961455.29</v>
      </c>
      <c r="L105" s="504"/>
      <c r="M105" s="504"/>
      <c r="N105" s="443">
        <f>SUBTOTAL(9,N102:N104)</f>
        <v>881417.04</v>
      </c>
      <c r="O105" s="443">
        <f>SUBTOTAL(9,O102:O104)</f>
        <v>2080038.25</v>
      </c>
    </row>
    <row r="106" spans="1:20" ht="28" outlineLevel="2" x14ac:dyDescent="0.15">
      <c r="A106" s="497" t="s">
        <v>110</v>
      </c>
      <c r="B106" s="497" t="s">
        <v>1065</v>
      </c>
      <c r="C106" s="497"/>
      <c r="D106" s="497" t="s">
        <v>111</v>
      </c>
      <c r="E106" s="497"/>
      <c r="F106" s="497" t="s">
        <v>327</v>
      </c>
      <c r="G106" s="497" t="s">
        <v>981</v>
      </c>
      <c r="H106" s="498"/>
      <c r="I106" s="498">
        <v>6871.15</v>
      </c>
      <c r="J106" s="498"/>
      <c r="K106" s="498">
        <v>26791.439999999999</v>
      </c>
      <c r="L106" s="497" t="s">
        <v>982</v>
      </c>
      <c r="M106" s="497" t="s">
        <v>983</v>
      </c>
      <c r="N106" s="415">
        <f t="shared" si="2"/>
        <v>6871.15</v>
      </c>
      <c r="O106" s="456">
        <f t="shared" si="3"/>
        <v>19920.29</v>
      </c>
    </row>
    <row r="107" spans="1:20" ht="28" outlineLevel="1" x14ac:dyDescent="0.15">
      <c r="A107" s="504" t="s">
        <v>118</v>
      </c>
      <c r="B107" s="504"/>
      <c r="C107" s="504"/>
      <c r="D107" s="504"/>
      <c r="E107" s="504"/>
      <c r="F107" s="504"/>
      <c r="G107" s="504"/>
      <c r="H107" s="505">
        <f>SUBTOTAL(9,H106:H106)</f>
        <v>0</v>
      </c>
      <c r="I107" s="505">
        <f>SUBTOTAL(9,I106:I106)</f>
        <v>6871.15</v>
      </c>
      <c r="J107" s="505">
        <f>SUBTOTAL(9,J106:J106)</f>
        <v>0</v>
      </c>
      <c r="K107" s="514">
        <f>SUBTOTAL(9,K106:K106)</f>
        <v>26791.439999999999</v>
      </c>
      <c r="L107" s="504"/>
      <c r="M107" s="504"/>
      <c r="N107" s="443">
        <f>SUBTOTAL(9,N106:N106)</f>
        <v>6871.15</v>
      </c>
      <c r="O107" s="443">
        <f>SUBTOTAL(9,O106:O106)</f>
        <v>19920.29</v>
      </c>
    </row>
    <row r="108" spans="1:20" ht="28" outlineLevel="2" x14ac:dyDescent="0.15">
      <c r="A108" s="497" t="s">
        <v>112</v>
      </c>
      <c r="B108" s="497" t="s">
        <v>1066</v>
      </c>
      <c r="C108" s="497" t="s">
        <v>1067</v>
      </c>
      <c r="D108" s="497"/>
      <c r="E108" s="497"/>
      <c r="F108" s="497" t="s">
        <v>1068</v>
      </c>
      <c r="G108" s="497" t="s">
        <v>87</v>
      </c>
      <c r="H108" s="498">
        <v>5000</v>
      </c>
      <c r="I108" s="498">
        <v>0</v>
      </c>
      <c r="J108" s="498"/>
      <c r="K108" s="498"/>
      <c r="L108" s="497" t="s">
        <v>1069</v>
      </c>
      <c r="M108" s="497"/>
      <c r="N108" s="415">
        <f t="shared" si="2"/>
        <v>5000</v>
      </c>
      <c r="O108" s="456">
        <f t="shared" si="3"/>
        <v>0</v>
      </c>
    </row>
    <row r="109" spans="1:20" ht="42" outlineLevel="2" x14ac:dyDescent="0.15">
      <c r="A109" s="497" t="s">
        <v>112</v>
      </c>
      <c r="B109" s="497" t="s">
        <v>1070</v>
      </c>
      <c r="C109" s="497" t="s">
        <v>1067</v>
      </c>
      <c r="D109" s="497"/>
      <c r="E109" s="497"/>
      <c r="F109" s="497" t="s">
        <v>1071</v>
      </c>
      <c r="G109" s="497" t="s">
        <v>87</v>
      </c>
      <c r="H109" s="498">
        <v>5000</v>
      </c>
      <c r="I109" s="498">
        <v>0</v>
      </c>
      <c r="J109" s="498"/>
      <c r="K109" s="498"/>
      <c r="L109" s="497" t="s">
        <v>1069</v>
      </c>
      <c r="M109" s="497"/>
      <c r="N109" s="415">
        <f t="shared" si="2"/>
        <v>5000</v>
      </c>
      <c r="O109" s="456">
        <f t="shared" si="3"/>
        <v>0</v>
      </c>
    </row>
    <row r="110" spans="1:20" ht="28" outlineLevel="2" x14ac:dyDescent="0.15">
      <c r="A110" s="497" t="s">
        <v>112</v>
      </c>
      <c r="B110" s="497" t="s">
        <v>1072</v>
      </c>
      <c r="C110" s="497" t="s">
        <v>1067</v>
      </c>
      <c r="D110" s="497"/>
      <c r="E110" s="497"/>
      <c r="F110" s="497" t="s">
        <v>1073</v>
      </c>
      <c r="G110" s="497" t="s">
        <v>87</v>
      </c>
      <c r="H110" s="498">
        <v>25000</v>
      </c>
      <c r="I110" s="498">
        <v>0</v>
      </c>
      <c r="J110" s="498"/>
      <c r="K110" s="498"/>
      <c r="L110" s="497" t="s">
        <v>1069</v>
      </c>
      <c r="M110" s="497"/>
      <c r="N110" s="415">
        <f t="shared" si="2"/>
        <v>25000</v>
      </c>
      <c r="O110" s="456">
        <f t="shared" si="3"/>
        <v>0</v>
      </c>
    </row>
    <row r="111" spans="1:20" ht="28" outlineLevel="2" x14ac:dyDescent="0.15">
      <c r="A111" s="497" t="s">
        <v>112</v>
      </c>
      <c r="B111" s="497" t="s">
        <v>1074</v>
      </c>
      <c r="C111" s="497" t="s">
        <v>113</v>
      </c>
      <c r="D111" s="497"/>
      <c r="E111" s="497"/>
      <c r="F111" s="497" t="s">
        <v>1075</v>
      </c>
      <c r="G111" s="497" t="s">
        <v>158</v>
      </c>
      <c r="H111" s="498"/>
      <c r="I111" s="498">
        <v>8262.4500000000007</v>
      </c>
      <c r="J111" s="498">
        <v>20941.2</v>
      </c>
      <c r="K111" s="498"/>
      <c r="L111" s="497" t="s">
        <v>1076</v>
      </c>
      <c r="M111" s="497" t="s">
        <v>1058</v>
      </c>
      <c r="N111" s="415">
        <f t="shared" si="2"/>
        <v>8262.4500000000007</v>
      </c>
      <c r="O111" s="456">
        <f t="shared" si="3"/>
        <v>12678.75</v>
      </c>
    </row>
    <row r="112" spans="1:20" ht="56" outlineLevel="2" x14ac:dyDescent="0.15">
      <c r="A112" s="497" t="s">
        <v>112</v>
      </c>
      <c r="B112" s="497" t="s">
        <v>1077</v>
      </c>
      <c r="C112" s="497" t="s">
        <v>1078</v>
      </c>
      <c r="D112" s="497"/>
      <c r="E112" s="497"/>
      <c r="F112" s="497" t="s">
        <v>1079</v>
      </c>
      <c r="G112" s="497" t="s">
        <v>87</v>
      </c>
      <c r="H112" s="498">
        <v>8342433</v>
      </c>
      <c r="I112" s="498">
        <v>0</v>
      </c>
      <c r="J112" s="498"/>
      <c r="K112" s="498"/>
      <c r="L112" s="497" t="s">
        <v>1080</v>
      </c>
      <c r="M112" s="497" t="s">
        <v>375</v>
      </c>
      <c r="N112" s="415">
        <f t="shared" si="2"/>
        <v>8342433</v>
      </c>
      <c r="O112" s="456">
        <f t="shared" si="3"/>
        <v>0</v>
      </c>
    </row>
    <row r="113" spans="1:15" ht="28" outlineLevel="2" x14ac:dyDescent="0.15">
      <c r="A113" s="497" t="s">
        <v>112</v>
      </c>
      <c r="B113" s="497" t="s">
        <v>1081</v>
      </c>
      <c r="C113" s="497" t="s">
        <v>1082</v>
      </c>
      <c r="D113" s="497"/>
      <c r="E113" s="497"/>
      <c r="F113" s="497" t="s">
        <v>1083</v>
      </c>
      <c r="G113" s="497" t="s">
        <v>1084</v>
      </c>
      <c r="H113" s="498"/>
      <c r="I113" s="498">
        <v>3245347.2</v>
      </c>
      <c r="J113" s="498"/>
      <c r="K113" s="498">
        <v>11870148.48</v>
      </c>
      <c r="L113" s="497" t="s">
        <v>1085</v>
      </c>
      <c r="M113" s="497" t="s">
        <v>375</v>
      </c>
      <c r="N113" s="415">
        <f t="shared" si="2"/>
        <v>3245347.2</v>
      </c>
      <c r="O113" s="456">
        <f t="shared" si="3"/>
        <v>8624801.2800000012</v>
      </c>
    </row>
    <row r="114" spans="1:15" ht="14" outlineLevel="1" x14ac:dyDescent="0.15">
      <c r="A114" s="507" t="s">
        <v>119</v>
      </c>
      <c r="B114" s="507">
        <f>COUNTA(B108:B113)</f>
        <v>6</v>
      </c>
      <c r="C114" s="507"/>
      <c r="D114" s="507"/>
      <c r="E114" s="507"/>
      <c r="F114" s="507"/>
      <c r="G114" s="507"/>
      <c r="H114" s="508">
        <f>SUBTOTAL(9,H108:H113)</f>
        <v>8377433</v>
      </c>
      <c r="I114" s="508">
        <f>SUBTOTAL(9,I108:I113)</f>
        <v>3253609.6500000004</v>
      </c>
      <c r="J114" s="508">
        <f>SUBTOTAL(9,J108:J113)</f>
        <v>20941.2</v>
      </c>
      <c r="K114" s="513">
        <f>SUBTOTAL(9,K108:K113)</f>
        <v>11870148.48</v>
      </c>
      <c r="L114" s="507"/>
      <c r="M114" s="507"/>
      <c r="N114" s="443">
        <f>SUBTOTAL(9,N108:N113)</f>
        <v>11631042.65</v>
      </c>
      <c r="O114" s="443">
        <f>SUBTOTAL(9,O108:O113)</f>
        <v>8637480.0300000012</v>
      </c>
    </row>
    <row r="115" spans="1:15" ht="14" x14ac:dyDescent="0.15">
      <c r="A115" s="509" t="s">
        <v>120</v>
      </c>
      <c r="B115" s="509"/>
      <c r="C115" s="509"/>
      <c r="D115" s="509"/>
      <c r="E115" s="509"/>
      <c r="F115" s="509"/>
      <c r="G115" s="509"/>
      <c r="H115" s="510">
        <f>SUBTOTAL(9,H2:H113)</f>
        <v>10454826.18</v>
      </c>
      <c r="I115" s="510">
        <f>SUBTOTAL(9,I2:I113)</f>
        <v>6778208.0499999989</v>
      </c>
      <c r="J115" s="510">
        <f>SUBTOTAL(9,J2:J113)</f>
        <v>661341.19999999995</v>
      </c>
      <c r="K115" s="512">
        <f>SUBTOTAL(9,K2:K113)</f>
        <v>23699757.52</v>
      </c>
      <c r="L115" s="509"/>
      <c r="M115" s="509"/>
      <c r="N115" s="511">
        <f>SUBTOTAL(9,N2:N113)</f>
        <v>17233034.229999997</v>
      </c>
      <c r="O115" s="511">
        <f>SUBTOTAL(9,O2:O113)</f>
        <v>17582890.670000002</v>
      </c>
    </row>
    <row r="117" spans="1:15" x14ac:dyDescent="0.15">
      <c r="L117" s="572"/>
      <c r="M117" s="573" t="s">
        <v>80</v>
      </c>
      <c r="N117" s="574">
        <f>SUM(N115:O115)</f>
        <v>34815924.899999999</v>
      </c>
      <c r="O117" s="572"/>
    </row>
  </sheetData>
  <conditionalFormatting sqref="N1:O1">
    <cfRule type="expression" dxfId="14" priority="1">
      <formula>_xlfn.ISFORMULA($I1048495)</formula>
    </cfRule>
  </conditionalFormatting>
  <pageMargins left="0.7" right="0.7" top="0.75" bottom="0.75" header="0.3" footer="0.3"/>
  <pageSetup orientation="portrait" horizontalDpi="300" verticalDpi="300" r:id="rId1"/>
  <ignoredErrors>
    <ignoredError sqref="N4" formulaRange="1"/>
  </ignoredErrors>
  <legacy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262AA6-2686-47CC-BD4A-F7DD6163CFD2}">
  <dimension ref="A1:J135"/>
  <sheetViews>
    <sheetView workbookViewId="0">
      <selection activeCell="M26" sqref="M26"/>
    </sheetView>
  </sheetViews>
  <sheetFormatPr baseColWidth="10" defaultColWidth="8.83203125" defaultRowHeight="13" x14ac:dyDescent="0.15"/>
  <cols>
    <col min="1" max="1" width="44.6640625" customWidth="1"/>
    <col min="2" max="2" width="35.6640625" customWidth="1"/>
    <col min="3" max="3" width="24.33203125" customWidth="1"/>
    <col min="4" max="4" width="6.83203125" customWidth="1"/>
    <col min="5" max="5" width="40.5" customWidth="1"/>
    <col min="6" max="6" width="34.6640625" customWidth="1"/>
    <col min="7" max="7" width="21.1640625" customWidth="1"/>
    <col min="9" max="9" width="24.83203125" bestFit="1" customWidth="1"/>
    <col min="10" max="10" width="16.1640625" bestFit="1" customWidth="1"/>
  </cols>
  <sheetData>
    <row r="1" spans="1:10" ht="14" thickBot="1" x14ac:dyDescent="0.2">
      <c r="A1" s="18" t="s">
        <v>121</v>
      </c>
      <c r="E1" t="s">
        <v>1091</v>
      </c>
      <c r="I1" s="18" t="s">
        <v>140</v>
      </c>
    </row>
    <row r="2" spans="1:10" ht="13.25" customHeight="1" thickBot="1" x14ac:dyDescent="0.2">
      <c r="A2" s="804" t="s">
        <v>320</v>
      </c>
      <c r="B2" s="804" t="s">
        <v>321</v>
      </c>
      <c r="C2" s="804" t="s">
        <v>204</v>
      </c>
      <c r="D2" s="436"/>
      <c r="E2" s="537" t="s">
        <v>1110</v>
      </c>
      <c r="F2" s="538" t="s">
        <v>123</v>
      </c>
      <c r="G2" s="538" t="s">
        <v>124</v>
      </c>
      <c r="I2" s="544" t="s">
        <v>141</v>
      </c>
      <c r="J2" s="544" t="s">
        <v>142</v>
      </c>
    </row>
    <row r="3" spans="1:10" ht="13.25" customHeight="1" thickBot="1" x14ac:dyDescent="0.2">
      <c r="A3" s="805"/>
      <c r="B3" s="805"/>
      <c r="C3" s="805"/>
      <c r="D3" s="436"/>
      <c r="E3" s="539" t="s">
        <v>1103</v>
      </c>
      <c r="F3" s="540" t="s">
        <v>1097</v>
      </c>
      <c r="G3" s="541">
        <v>1171</v>
      </c>
      <c r="I3" s="453" t="s">
        <v>49</v>
      </c>
      <c r="J3" s="494">
        <v>8</v>
      </c>
    </row>
    <row r="4" spans="1:10" ht="13.25" customHeight="1" thickBot="1" x14ac:dyDescent="0.2">
      <c r="A4" s="804" t="s">
        <v>345</v>
      </c>
      <c r="B4" s="804" t="s">
        <v>346</v>
      </c>
      <c r="C4" s="520">
        <v>500</v>
      </c>
      <c r="D4" s="436"/>
      <c r="E4" s="542" t="s">
        <v>1104</v>
      </c>
      <c r="F4" s="540" t="s">
        <v>1098</v>
      </c>
      <c r="G4" s="541">
        <v>477</v>
      </c>
      <c r="I4" s="454" t="s">
        <v>126</v>
      </c>
      <c r="J4" s="495">
        <v>115</v>
      </c>
    </row>
    <row r="5" spans="1:10" ht="13.25" customHeight="1" thickBot="1" x14ac:dyDescent="0.2">
      <c r="A5" s="805"/>
      <c r="B5" s="805"/>
      <c r="C5" s="521"/>
      <c r="D5" s="436"/>
      <c r="E5" s="542" t="s">
        <v>1105</v>
      </c>
      <c r="F5" s="540" t="s">
        <v>1099</v>
      </c>
      <c r="G5" s="541">
        <v>645</v>
      </c>
      <c r="I5" s="453" t="s">
        <v>128</v>
      </c>
      <c r="J5" s="494">
        <v>117</v>
      </c>
    </row>
    <row r="6" spans="1:10" ht="13.25" customHeight="1" thickBot="1" x14ac:dyDescent="0.2">
      <c r="A6" s="804" t="s">
        <v>347</v>
      </c>
      <c r="B6" s="804" t="s">
        <v>348</v>
      </c>
      <c r="C6" s="520">
        <v>400</v>
      </c>
      <c r="D6" s="436"/>
      <c r="E6" s="542" t="s">
        <v>1106</v>
      </c>
      <c r="F6" s="540" t="s">
        <v>1100</v>
      </c>
      <c r="G6" s="541">
        <v>5274</v>
      </c>
      <c r="I6" s="454" t="s">
        <v>129</v>
      </c>
      <c r="J6" s="495">
        <v>81</v>
      </c>
    </row>
    <row r="7" spans="1:10" ht="13.25" customHeight="1" thickTop="1" thickBot="1" x14ac:dyDescent="0.2">
      <c r="A7" s="805"/>
      <c r="B7" s="805"/>
      <c r="C7" s="521"/>
      <c r="D7" s="436"/>
      <c r="E7" s="542" t="s">
        <v>1107</v>
      </c>
      <c r="F7" s="540" t="s">
        <v>33</v>
      </c>
      <c r="G7" s="541">
        <v>9292</v>
      </c>
      <c r="I7" s="455"/>
      <c r="J7" s="496">
        <v>321</v>
      </c>
    </row>
    <row r="8" spans="1:10" ht="13.25" customHeight="1" x14ac:dyDescent="0.15">
      <c r="A8" s="804" t="s">
        <v>205</v>
      </c>
      <c r="B8" s="804" t="s">
        <v>206</v>
      </c>
      <c r="C8" s="520">
        <v>23286</v>
      </c>
      <c r="D8" s="436"/>
      <c r="E8" s="542" t="s">
        <v>1108</v>
      </c>
      <c r="F8" s="540" t="s">
        <v>1101</v>
      </c>
      <c r="G8" s="541">
        <v>706</v>
      </c>
    </row>
    <row r="9" spans="1:10" ht="13.25" customHeight="1" thickBot="1" x14ac:dyDescent="0.2">
      <c r="A9" s="805"/>
      <c r="B9" s="805"/>
      <c r="C9" s="521"/>
      <c r="D9" s="436"/>
      <c r="E9" s="542" t="s">
        <v>1109</v>
      </c>
      <c r="F9" s="540" t="s">
        <v>1102</v>
      </c>
      <c r="G9" s="541">
        <v>638</v>
      </c>
      <c r="I9" s="18" t="s">
        <v>1111</v>
      </c>
    </row>
    <row r="10" spans="1:10" ht="29" thickBot="1" x14ac:dyDescent="0.2">
      <c r="A10" s="804" t="s">
        <v>207</v>
      </c>
      <c r="B10" s="804" t="s">
        <v>208</v>
      </c>
      <c r="C10" s="520">
        <v>2144.61</v>
      </c>
      <c r="D10" s="436"/>
      <c r="E10" s="536"/>
      <c r="F10" s="543"/>
      <c r="G10" s="536"/>
      <c r="I10" s="452" t="s">
        <v>144</v>
      </c>
      <c r="J10" s="452" t="s">
        <v>142</v>
      </c>
    </row>
    <row r="11" spans="1:10" ht="15" thickBot="1" x14ac:dyDescent="0.2">
      <c r="A11" s="805"/>
      <c r="B11" s="805"/>
      <c r="C11" s="521"/>
      <c r="D11" s="436"/>
      <c r="E11" s="434"/>
      <c r="F11" s="434"/>
      <c r="G11" s="434"/>
      <c r="I11" s="453" t="s">
        <v>131</v>
      </c>
      <c r="J11" s="494">
        <v>5</v>
      </c>
    </row>
    <row r="12" spans="1:10" ht="29.5" customHeight="1" thickBot="1" x14ac:dyDescent="0.2">
      <c r="A12" s="804" t="s">
        <v>328</v>
      </c>
      <c r="B12" s="804" t="s">
        <v>329</v>
      </c>
      <c r="C12" s="520">
        <v>1393</v>
      </c>
      <c r="D12" s="436"/>
      <c r="E12" s="532"/>
      <c r="F12" s="532"/>
      <c r="G12" s="532"/>
      <c r="I12" s="454" t="s">
        <v>132</v>
      </c>
      <c r="J12" s="495">
        <v>32</v>
      </c>
    </row>
    <row r="13" spans="1:10" ht="29" thickBot="1" x14ac:dyDescent="0.2">
      <c r="A13" s="815"/>
      <c r="B13" s="815"/>
      <c r="C13" s="522"/>
      <c r="D13" s="436"/>
      <c r="E13" s="526" t="s">
        <v>289</v>
      </c>
      <c r="F13" s="526" t="s">
        <v>290</v>
      </c>
      <c r="G13" s="515">
        <v>339</v>
      </c>
      <c r="I13" s="453" t="s">
        <v>145</v>
      </c>
      <c r="J13" s="494">
        <v>30</v>
      </c>
    </row>
    <row r="14" spans="1:10" ht="36.5" customHeight="1" thickBot="1" x14ac:dyDescent="0.2">
      <c r="A14" s="805"/>
      <c r="B14" s="805"/>
      <c r="C14" s="521"/>
      <c r="D14" s="436"/>
      <c r="E14" s="526" t="s">
        <v>322</v>
      </c>
      <c r="F14" s="526" t="s">
        <v>323</v>
      </c>
      <c r="G14" s="515">
        <v>200</v>
      </c>
      <c r="I14" s="454" t="s">
        <v>133</v>
      </c>
      <c r="J14" s="495">
        <v>13</v>
      </c>
    </row>
    <row r="15" spans="1:10" ht="43" thickBot="1" x14ac:dyDescent="0.2">
      <c r="A15" s="804" t="s">
        <v>330</v>
      </c>
      <c r="B15" s="804" t="s">
        <v>331</v>
      </c>
      <c r="C15" s="520">
        <v>1110</v>
      </c>
      <c r="D15" s="436"/>
      <c r="E15" s="526" t="s">
        <v>1092</v>
      </c>
      <c r="F15" s="526" t="s">
        <v>1093</v>
      </c>
      <c r="G15" s="517">
        <v>13120.33</v>
      </c>
      <c r="I15" s="453" t="s">
        <v>134</v>
      </c>
      <c r="J15" s="494">
        <v>51</v>
      </c>
    </row>
    <row r="16" spans="1:10" ht="29" thickBot="1" x14ac:dyDescent="0.2">
      <c r="A16" s="805"/>
      <c r="B16" s="805"/>
      <c r="C16" s="521"/>
      <c r="D16" s="436"/>
      <c r="E16" s="526" t="s">
        <v>291</v>
      </c>
      <c r="F16" s="526" t="s">
        <v>292</v>
      </c>
      <c r="G16" s="517">
        <v>2570</v>
      </c>
      <c r="I16" s="454" t="s">
        <v>135</v>
      </c>
      <c r="J16" s="495">
        <v>44</v>
      </c>
    </row>
    <row r="17" spans="1:10" ht="15" thickBot="1" x14ac:dyDescent="0.2">
      <c r="A17" s="804" t="s">
        <v>1087</v>
      </c>
      <c r="B17" s="804" t="s">
        <v>1088</v>
      </c>
      <c r="C17" s="520">
        <v>61</v>
      </c>
      <c r="D17" s="436"/>
      <c r="E17" s="526" t="s">
        <v>217</v>
      </c>
      <c r="F17" s="526" t="s">
        <v>218</v>
      </c>
      <c r="G17" s="517">
        <v>5039</v>
      </c>
      <c r="I17" s="453" t="s">
        <v>136</v>
      </c>
      <c r="J17" s="494">
        <v>4</v>
      </c>
    </row>
    <row r="18" spans="1:10" ht="29" customHeight="1" thickBot="1" x14ac:dyDescent="0.2">
      <c r="A18" s="805"/>
      <c r="B18" s="805"/>
      <c r="C18" s="521"/>
      <c r="D18" s="436"/>
      <c r="E18" s="526" t="s">
        <v>219</v>
      </c>
      <c r="F18" s="526" t="s">
        <v>220</v>
      </c>
      <c r="G18" s="517">
        <v>9762</v>
      </c>
      <c r="I18" s="454" t="s">
        <v>139</v>
      </c>
      <c r="J18" s="495">
        <v>21</v>
      </c>
    </row>
    <row r="19" spans="1:10" ht="43" thickBot="1" x14ac:dyDescent="0.2">
      <c r="A19" s="438" t="s">
        <v>213</v>
      </c>
      <c r="B19" s="438" t="s">
        <v>214</v>
      </c>
      <c r="C19" s="523">
        <v>1104</v>
      </c>
      <c r="D19" s="436"/>
      <c r="E19" s="526" t="s">
        <v>221</v>
      </c>
      <c r="F19" s="526" t="s">
        <v>222</v>
      </c>
      <c r="G19" s="517">
        <v>2338</v>
      </c>
      <c r="I19" s="453" t="s">
        <v>360</v>
      </c>
      <c r="J19" s="494">
        <v>22</v>
      </c>
    </row>
    <row r="20" spans="1:10" ht="16" thickTop="1" thickBot="1" x14ac:dyDescent="0.2">
      <c r="A20" s="438" t="s">
        <v>215</v>
      </c>
      <c r="B20" s="438" t="s">
        <v>216</v>
      </c>
      <c r="C20" s="524">
        <v>640</v>
      </c>
      <c r="D20" s="436"/>
      <c r="E20" s="526" t="s">
        <v>225</v>
      </c>
      <c r="F20" s="526" t="s">
        <v>226</v>
      </c>
      <c r="G20" s="515">
        <v>536</v>
      </c>
      <c r="I20" s="455"/>
      <c r="J20" s="496">
        <v>222</v>
      </c>
    </row>
    <row r="21" spans="1:10" ht="14" x14ac:dyDescent="0.15">
      <c r="A21" s="438" t="s">
        <v>217</v>
      </c>
      <c r="B21" s="438" t="s">
        <v>218</v>
      </c>
      <c r="C21" s="524">
        <v>559</v>
      </c>
      <c r="D21" s="502"/>
      <c r="E21" s="526" t="s">
        <v>227</v>
      </c>
      <c r="F21" s="526" t="s">
        <v>228</v>
      </c>
      <c r="G21" s="517">
        <v>1033</v>
      </c>
    </row>
    <row r="22" spans="1:10" ht="15" thickBot="1" x14ac:dyDescent="0.2">
      <c r="A22" s="438" t="s">
        <v>219</v>
      </c>
      <c r="B22" s="438" t="s">
        <v>220</v>
      </c>
      <c r="C22" s="524">
        <v>458</v>
      </c>
      <c r="D22" s="502"/>
      <c r="E22" s="526" t="s">
        <v>229</v>
      </c>
      <c r="F22" s="526" t="s">
        <v>230</v>
      </c>
      <c r="G22" s="515">
        <v>770</v>
      </c>
      <c r="I22" s="18" t="s">
        <v>1112</v>
      </c>
    </row>
    <row r="23" spans="1:10" ht="29" thickBot="1" x14ac:dyDescent="0.2">
      <c r="A23" s="438" t="s">
        <v>221</v>
      </c>
      <c r="B23" s="438" t="s">
        <v>222</v>
      </c>
      <c r="C23" s="524">
        <v>73</v>
      </c>
      <c r="D23" s="502"/>
      <c r="E23" s="526" t="s">
        <v>1094</v>
      </c>
      <c r="F23" s="435"/>
      <c r="G23" s="517">
        <v>1641</v>
      </c>
      <c r="I23" s="452" t="s">
        <v>144</v>
      </c>
      <c r="J23" s="452" t="s">
        <v>142</v>
      </c>
    </row>
    <row r="24" spans="1:10" ht="15" thickBot="1" x14ac:dyDescent="0.2">
      <c r="A24" s="438" t="s">
        <v>223</v>
      </c>
      <c r="B24" s="438" t="s">
        <v>224</v>
      </c>
      <c r="C24" s="523">
        <v>2320</v>
      </c>
      <c r="D24" s="502"/>
      <c r="E24" s="526" t="s">
        <v>231</v>
      </c>
      <c r="F24" s="526" t="s">
        <v>232</v>
      </c>
      <c r="G24" s="517">
        <v>524731.72</v>
      </c>
      <c r="I24" s="453" t="s">
        <v>738</v>
      </c>
      <c r="J24" s="494">
        <v>1</v>
      </c>
    </row>
    <row r="25" spans="1:10" ht="15" thickBot="1" x14ac:dyDescent="0.2">
      <c r="A25" s="438" t="s">
        <v>231</v>
      </c>
      <c r="B25" s="438" t="s">
        <v>232</v>
      </c>
      <c r="C25" s="523">
        <v>2902</v>
      </c>
      <c r="D25" s="436"/>
      <c r="E25" s="526" t="s">
        <v>295</v>
      </c>
      <c r="F25" s="435"/>
      <c r="G25" s="517">
        <v>147995</v>
      </c>
      <c r="I25" s="454" t="s">
        <v>137</v>
      </c>
      <c r="J25" s="495">
        <v>4</v>
      </c>
    </row>
    <row r="26" spans="1:10" ht="29" thickBot="1" x14ac:dyDescent="0.2">
      <c r="A26" s="438" t="s">
        <v>233</v>
      </c>
      <c r="B26" s="438" t="s">
        <v>234</v>
      </c>
      <c r="C26" s="523">
        <v>34386.81</v>
      </c>
      <c r="D26" s="436"/>
      <c r="E26" s="526" t="s">
        <v>233</v>
      </c>
      <c r="F26" s="526" t="s">
        <v>234</v>
      </c>
      <c r="G26" s="517">
        <v>132930.49</v>
      </c>
      <c r="I26" s="453" t="s">
        <v>138</v>
      </c>
      <c r="J26" s="494">
        <v>4</v>
      </c>
    </row>
    <row r="27" spans="1:10" ht="16" thickTop="1" thickBot="1" x14ac:dyDescent="0.2">
      <c r="A27" s="438" t="s">
        <v>235</v>
      </c>
      <c r="B27" s="438" t="s">
        <v>236</v>
      </c>
      <c r="C27" s="523">
        <v>33115.08</v>
      </c>
      <c r="D27" s="436"/>
      <c r="E27" s="526" t="s">
        <v>239</v>
      </c>
      <c r="F27" s="526" t="s">
        <v>240</v>
      </c>
      <c r="G27" s="515">
        <v>309</v>
      </c>
      <c r="I27" s="455"/>
      <c r="J27" s="496">
        <v>9</v>
      </c>
    </row>
    <row r="28" spans="1:10" ht="14" x14ac:dyDescent="0.15">
      <c r="A28" s="438" t="s">
        <v>237</v>
      </c>
      <c r="B28" s="438" t="s">
        <v>238</v>
      </c>
      <c r="C28" s="523">
        <v>14871</v>
      </c>
      <c r="D28" s="436"/>
      <c r="E28" s="526" t="s">
        <v>362</v>
      </c>
      <c r="F28" s="526" t="s">
        <v>363</v>
      </c>
      <c r="G28" s="515">
        <v>924</v>
      </c>
    </row>
    <row r="29" spans="1:10" ht="14" x14ac:dyDescent="0.15">
      <c r="A29" s="438" t="s">
        <v>239</v>
      </c>
      <c r="B29" s="438" t="s">
        <v>240</v>
      </c>
      <c r="C29" s="523">
        <v>14633</v>
      </c>
      <c r="D29" s="436"/>
      <c r="E29" s="526" t="s">
        <v>382</v>
      </c>
      <c r="F29" s="435"/>
      <c r="G29" s="515">
        <v>320</v>
      </c>
    </row>
    <row r="30" spans="1:10" ht="14" x14ac:dyDescent="0.15">
      <c r="A30" s="438" t="s">
        <v>362</v>
      </c>
      <c r="B30" s="438" t="s">
        <v>363</v>
      </c>
      <c r="C30" s="523">
        <v>25814.62</v>
      </c>
      <c r="D30" s="436"/>
      <c r="E30" s="526" t="s">
        <v>368</v>
      </c>
      <c r="F30" s="435"/>
      <c r="G30" s="517">
        <v>6534</v>
      </c>
    </row>
    <row r="31" spans="1:10" ht="14" x14ac:dyDescent="0.15">
      <c r="A31" s="438" t="s">
        <v>364</v>
      </c>
      <c r="B31" s="435"/>
      <c r="C31" s="524">
        <v>260</v>
      </c>
      <c r="D31" s="436"/>
      <c r="E31" s="526" t="s">
        <v>369</v>
      </c>
      <c r="F31" s="435"/>
      <c r="G31" s="517">
        <v>1834</v>
      </c>
    </row>
    <row r="32" spans="1:10" ht="14" x14ac:dyDescent="0.15">
      <c r="A32" s="438" t="s">
        <v>369</v>
      </c>
      <c r="B32" s="435"/>
      <c r="C32" s="523">
        <v>7117.5</v>
      </c>
      <c r="D32" s="436"/>
      <c r="E32" s="526" t="s">
        <v>370</v>
      </c>
      <c r="F32" s="435"/>
      <c r="G32" s="517">
        <v>3827</v>
      </c>
    </row>
    <row r="33" spans="1:7" ht="14" x14ac:dyDescent="0.15">
      <c r="A33" s="438" t="s">
        <v>370</v>
      </c>
      <c r="B33" s="435"/>
      <c r="C33" s="524">
        <v>398</v>
      </c>
      <c r="D33" s="436"/>
      <c r="E33" s="526" t="s">
        <v>371</v>
      </c>
      <c r="F33" s="435"/>
      <c r="G33" s="517">
        <v>10147</v>
      </c>
    </row>
    <row r="34" spans="1:7" ht="14" x14ac:dyDescent="0.15">
      <c r="A34" s="438" t="s">
        <v>371</v>
      </c>
      <c r="B34" s="435"/>
      <c r="C34" s="523">
        <v>1112</v>
      </c>
      <c r="D34" s="436"/>
      <c r="E34" s="526" t="s">
        <v>372</v>
      </c>
      <c r="F34" s="435"/>
      <c r="G34" s="517">
        <v>21752</v>
      </c>
    </row>
    <row r="35" spans="1:7" ht="14" x14ac:dyDescent="0.15">
      <c r="A35" s="438" t="s">
        <v>372</v>
      </c>
      <c r="B35" s="435"/>
      <c r="C35" s="523">
        <v>2056</v>
      </c>
      <c r="D35" s="436"/>
      <c r="E35" s="526" t="s">
        <v>365</v>
      </c>
      <c r="F35" s="435"/>
      <c r="G35" s="517">
        <v>17917.099999999999</v>
      </c>
    </row>
    <row r="36" spans="1:7" ht="14" x14ac:dyDescent="0.15">
      <c r="A36" s="438" t="s">
        <v>365</v>
      </c>
      <c r="B36" s="435"/>
      <c r="C36" s="523">
        <v>1785.08</v>
      </c>
      <c r="D36" s="436"/>
      <c r="E36" s="526" t="s">
        <v>296</v>
      </c>
      <c r="F36" s="526" t="s">
        <v>297</v>
      </c>
      <c r="G36" s="517">
        <v>12426.25</v>
      </c>
    </row>
    <row r="37" spans="1:7" ht="14" x14ac:dyDescent="0.15">
      <c r="A37" s="434"/>
      <c r="B37" s="434"/>
      <c r="C37" s="434"/>
      <c r="D37" s="434"/>
      <c r="E37" s="526" t="s">
        <v>241</v>
      </c>
      <c r="F37" s="526" t="s">
        <v>242</v>
      </c>
      <c r="G37" s="517">
        <v>110822</v>
      </c>
    </row>
    <row r="38" spans="1:7" ht="14" x14ac:dyDescent="0.15">
      <c r="A38" s="525"/>
      <c r="B38" s="525"/>
      <c r="C38" s="525"/>
      <c r="D38" s="525"/>
      <c r="E38" s="526" t="s">
        <v>298</v>
      </c>
      <c r="F38" s="526" t="s">
        <v>299</v>
      </c>
      <c r="G38" s="515">
        <v>770</v>
      </c>
    </row>
    <row r="39" spans="1:7" ht="14" x14ac:dyDescent="0.15">
      <c r="A39" s="438" t="s">
        <v>296</v>
      </c>
      <c r="B39" s="438" t="s">
        <v>297</v>
      </c>
      <c r="C39" s="461">
        <v>262.05</v>
      </c>
      <c r="D39" s="410"/>
      <c r="E39" s="526" t="s">
        <v>243</v>
      </c>
      <c r="F39" s="526" t="s">
        <v>244</v>
      </c>
      <c r="G39" s="517">
        <v>115029</v>
      </c>
    </row>
    <row r="40" spans="1:7" ht="14" x14ac:dyDescent="0.15">
      <c r="A40" s="437" t="s">
        <v>245</v>
      </c>
      <c r="B40" s="435"/>
      <c r="C40" s="462">
        <v>172761.75</v>
      </c>
      <c r="D40" s="410"/>
      <c r="E40" s="531" t="s">
        <v>245</v>
      </c>
      <c r="F40" s="435"/>
      <c r="G40" s="516">
        <v>1163819.8899999999</v>
      </c>
    </row>
    <row r="41" spans="1:7" x14ac:dyDescent="0.15">
      <c r="A41" s="436"/>
      <c r="B41" s="436"/>
      <c r="C41" s="436"/>
      <c r="D41" s="410"/>
      <c r="E41" s="527"/>
      <c r="F41" s="527"/>
      <c r="G41" s="527"/>
    </row>
    <row r="42" spans="1:7" ht="14" x14ac:dyDescent="0.15">
      <c r="A42" s="821" t="s">
        <v>246</v>
      </c>
      <c r="B42" s="822"/>
      <c r="C42" s="445" t="s">
        <v>204</v>
      </c>
      <c r="D42" s="410"/>
      <c r="E42" s="528" t="s">
        <v>246</v>
      </c>
      <c r="F42" s="530"/>
      <c r="G42" s="528" t="s">
        <v>204</v>
      </c>
    </row>
    <row r="43" spans="1:7" ht="14" x14ac:dyDescent="0.15">
      <c r="A43" s="819" t="s">
        <v>247</v>
      </c>
      <c r="B43" s="820"/>
      <c r="C43" s="463"/>
      <c r="D43" s="410"/>
      <c r="E43" s="533" t="s">
        <v>247</v>
      </c>
      <c r="F43" s="534"/>
      <c r="G43" s="444"/>
    </row>
    <row r="44" spans="1:7" ht="14" x14ac:dyDescent="0.15">
      <c r="A44" s="817" t="s">
        <v>217</v>
      </c>
      <c r="B44" s="818"/>
      <c r="C44" s="461">
        <v>559</v>
      </c>
      <c r="D44" s="410"/>
      <c r="E44" s="528" t="s">
        <v>215</v>
      </c>
      <c r="F44" s="530"/>
      <c r="G44" s="517">
        <v>3558</v>
      </c>
    </row>
    <row r="45" spans="1:7" ht="14" x14ac:dyDescent="0.15">
      <c r="A45" s="817" t="s">
        <v>219</v>
      </c>
      <c r="B45" s="818"/>
      <c r="C45" s="461">
        <v>458</v>
      </c>
      <c r="D45" s="410"/>
      <c r="E45" s="528" t="s">
        <v>217</v>
      </c>
      <c r="F45" s="530"/>
      <c r="G45" s="517">
        <v>5039</v>
      </c>
    </row>
    <row r="46" spans="1:7" ht="14" x14ac:dyDescent="0.15">
      <c r="A46" s="817" t="s">
        <v>233</v>
      </c>
      <c r="B46" s="818"/>
      <c r="C46" s="461">
        <v>20021.5</v>
      </c>
      <c r="D46" s="410"/>
      <c r="E46" s="528" t="s">
        <v>219</v>
      </c>
      <c r="F46" s="530"/>
      <c r="G46" s="517">
        <v>9762</v>
      </c>
    </row>
    <row r="47" spans="1:7" ht="14" x14ac:dyDescent="0.15">
      <c r="A47" s="819" t="s">
        <v>248</v>
      </c>
      <c r="B47" s="820"/>
      <c r="C47" s="462">
        <v>21038.5</v>
      </c>
      <c r="D47" s="410"/>
      <c r="E47" s="528" t="s">
        <v>221</v>
      </c>
      <c r="F47" s="530"/>
      <c r="G47" s="517">
        <v>1714</v>
      </c>
    </row>
    <row r="48" spans="1:7" ht="14" x14ac:dyDescent="0.15">
      <c r="A48" s="819" t="s">
        <v>249</v>
      </c>
      <c r="B48" s="820"/>
      <c r="C48" s="463"/>
      <c r="D48" s="410"/>
      <c r="E48" s="528" t="s">
        <v>231</v>
      </c>
      <c r="F48" s="530"/>
      <c r="G48" s="517">
        <v>456657.14</v>
      </c>
    </row>
    <row r="49" spans="1:7" ht="14" x14ac:dyDescent="0.15">
      <c r="A49" s="817" t="s">
        <v>215</v>
      </c>
      <c r="B49" s="818"/>
      <c r="C49" s="461">
        <v>640</v>
      </c>
      <c r="D49" s="410"/>
      <c r="E49" s="528" t="s">
        <v>295</v>
      </c>
      <c r="F49" s="530"/>
      <c r="G49" s="517">
        <v>130410</v>
      </c>
    </row>
    <row r="50" spans="1:7" ht="14" x14ac:dyDescent="0.15">
      <c r="A50" s="817" t="s">
        <v>221</v>
      </c>
      <c r="B50" s="818"/>
      <c r="C50" s="461">
        <v>73</v>
      </c>
      <c r="D50" s="410"/>
      <c r="E50" s="528" t="s">
        <v>233</v>
      </c>
      <c r="F50" s="530"/>
      <c r="G50" s="517">
        <v>102099.2</v>
      </c>
    </row>
    <row r="51" spans="1:7" ht="14" x14ac:dyDescent="0.15">
      <c r="A51" s="817" t="s">
        <v>231</v>
      </c>
      <c r="B51" s="818"/>
      <c r="C51" s="461">
        <v>2902</v>
      </c>
      <c r="D51" s="410"/>
      <c r="E51" s="528" t="s">
        <v>296</v>
      </c>
      <c r="F51" s="530"/>
      <c r="G51" s="517">
        <v>6029.07</v>
      </c>
    </row>
    <row r="52" spans="1:7" ht="14" x14ac:dyDescent="0.15">
      <c r="A52" s="817" t="s">
        <v>233</v>
      </c>
      <c r="B52" s="818"/>
      <c r="C52" s="461">
        <v>14365.31</v>
      </c>
      <c r="D52" s="410"/>
      <c r="E52" s="533" t="s">
        <v>248</v>
      </c>
      <c r="F52" s="534"/>
      <c r="G52" s="516">
        <v>715268.41</v>
      </c>
    </row>
    <row r="53" spans="1:7" ht="14" x14ac:dyDescent="0.15">
      <c r="A53" s="817" t="s">
        <v>370</v>
      </c>
      <c r="B53" s="818"/>
      <c r="C53" s="461">
        <v>398</v>
      </c>
      <c r="D53" s="410"/>
      <c r="E53" s="533" t="s">
        <v>249</v>
      </c>
      <c r="F53" s="534"/>
      <c r="G53" s="444"/>
    </row>
    <row r="54" spans="1:7" ht="14" x14ac:dyDescent="0.15">
      <c r="A54" s="817" t="s">
        <v>296</v>
      </c>
      <c r="B54" s="818"/>
      <c r="C54" s="461">
        <v>262.05</v>
      </c>
      <c r="D54" s="410"/>
      <c r="E54" s="528" t="s">
        <v>215</v>
      </c>
      <c r="F54" s="530"/>
      <c r="G54" s="517">
        <v>4160</v>
      </c>
    </row>
    <row r="55" spans="1:7" ht="14" x14ac:dyDescent="0.15">
      <c r="A55" s="819" t="s">
        <v>250</v>
      </c>
      <c r="B55" s="820"/>
      <c r="C55" s="462">
        <v>18640.36</v>
      </c>
      <c r="D55" s="410"/>
      <c r="E55" s="528" t="s">
        <v>221</v>
      </c>
      <c r="F55" s="530"/>
      <c r="G55" s="515">
        <v>624</v>
      </c>
    </row>
    <row r="56" spans="1:7" ht="14" x14ac:dyDescent="0.15">
      <c r="A56" s="819" t="s">
        <v>251</v>
      </c>
      <c r="B56" s="820"/>
      <c r="C56" s="464"/>
      <c r="D56" s="525"/>
      <c r="E56" s="528" t="s">
        <v>231</v>
      </c>
      <c r="F56" s="530"/>
      <c r="G56" s="517">
        <v>48743</v>
      </c>
    </row>
    <row r="57" spans="1:7" ht="14" x14ac:dyDescent="0.15">
      <c r="A57" s="817" t="s">
        <v>205</v>
      </c>
      <c r="B57" s="818"/>
      <c r="C57" s="461">
        <v>172</v>
      </c>
      <c r="D57" s="410"/>
      <c r="E57" s="528" t="s">
        <v>295</v>
      </c>
      <c r="F57" s="530"/>
      <c r="G57" s="517">
        <v>17585</v>
      </c>
    </row>
    <row r="58" spans="1:7" ht="14" x14ac:dyDescent="0.15">
      <c r="A58" s="819" t="s">
        <v>252</v>
      </c>
      <c r="B58" s="820"/>
      <c r="C58" s="462">
        <v>172</v>
      </c>
      <c r="D58" s="525"/>
      <c r="E58" s="528" t="s">
        <v>233</v>
      </c>
      <c r="F58" s="530"/>
      <c r="G58" s="517">
        <v>30660.29</v>
      </c>
    </row>
    <row r="59" spans="1:7" ht="14" x14ac:dyDescent="0.15">
      <c r="A59" s="819" t="s">
        <v>373</v>
      </c>
      <c r="B59" s="820"/>
      <c r="C59" s="463"/>
      <c r="D59" s="410"/>
      <c r="E59" s="528" t="s">
        <v>370</v>
      </c>
      <c r="F59" s="530"/>
      <c r="G59" s="517">
        <v>3827</v>
      </c>
    </row>
    <row r="60" spans="1:7" ht="14" x14ac:dyDescent="0.15">
      <c r="A60" s="817" t="s">
        <v>205</v>
      </c>
      <c r="B60" s="818"/>
      <c r="C60" s="461">
        <v>110</v>
      </c>
      <c r="D60" s="410"/>
      <c r="E60" s="528" t="s">
        <v>296</v>
      </c>
      <c r="F60" s="530"/>
      <c r="G60" s="517">
        <v>6397.18</v>
      </c>
    </row>
    <row r="61" spans="1:7" ht="14" x14ac:dyDescent="0.15">
      <c r="A61" s="817" t="s">
        <v>328</v>
      </c>
      <c r="B61" s="818"/>
      <c r="C61" s="461">
        <v>110</v>
      </c>
      <c r="D61" s="410"/>
      <c r="E61" s="533" t="s">
        <v>250</v>
      </c>
      <c r="F61" s="534"/>
      <c r="G61" s="516">
        <v>111996.47</v>
      </c>
    </row>
    <row r="62" spans="1:7" ht="14" x14ac:dyDescent="0.15">
      <c r="A62" s="819" t="s">
        <v>374</v>
      </c>
      <c r="B62" s="820"/>
      <c r="C62" s="462">
        <v>220</v>
      </c>
      <c r="D62" s="525"/>
      <c r="E62" s="533" t="s">
        <v>255</v>
      </c>
      <c r="F62" s="534"/>
      <c r="G62" s="444"/>
    </row>
    <row r="63" spans="1:7" ht="14" x14ac:dyDescent="0.15">
      <c r="A63" s="819" t="s">
        <v>253</v>
      </c>
      <c r="B63" s="820"/>
      <c r="C63" s="463"/>
      <c r="D63" s="410"/>
      <c r="E63" s="528" t="s">
        <v>233</v>
      </c>
      <c r="F63" s="530"/>
      <c r="G63" s="515">
        <v>171</v>
      </c>
    </row>
    <row r="64" spans="1:7" ht="14" x14ac:dyDescent="0.15">
      <c r="A64" s="817" t="s">
        <v>205</v>
      </c>
      <c r="B64" s="818"/>
      <c r="C64" s="461">
        <v>3815</v>
      </c>
      <c r="D64" s="410"/>
      <c r="E64" s="533" t="s">
        <v>256</v>
      </c>
      <c r="F64" s="534"/>
      <c r="G64" s="518">
        <v>171</v>
      </c>
    </row>
    <row r="65" spans="1:7" ht="14" x14ac:dyDescent="0.15">
      <c r="A65" s="817" t="s">
        <v>223</v>
      </c>
      <c r="B65" s="818"/>
      <c r="C65" s="461">
        <v>638</v>
      </c>
      <c r="D65" s="410"/>
      <c r="E65" s="533" t="s">
        <v>302</v>
      </c>
      <c r="F65" s="534"/>
      <c r="G65" s="444"/>
    </row>
    <row r="66" spans="1:7" ht="14" x14ac:dyDescent="0.15">
      <c r="A66" s="819" t="s">
        <v>254</v>
      </c>
      <c r="B66" s="820"/>
      <c r="C66" s="462">
        <v>4453</v>
      </c>
      <c r="D66" s="410"/>
      <c r="E66" s="528" t="s">
        <v>283</v>
      </c>
      <c r="F66" s="530"/>
      <c r="G66" s="515">
        <v>477</v>
      </c>
    </row>
    <row r="67" spans="1:7" ht="14" x14ac:dyDescent="0.15">
      <c r="A67" s="819" t="s">
        <v>257</v>
      </c>
      <c r="B67" s="820"/>
      <c r="C67" s="463"/>
      <c r="D67" s="410"/>
      <c r="E67" s="528" t="s">
        <v>369</v>
      </c>
      <c r="F67" s="530"/>
      <c r="G67" s="517">
        <v>1834</v>
      </c>
    </row>
    <row r="68" spans="1:7" ht="14" x14ac:dyDescent="0.15">
      <c r="A68" s="817" t="s">
        <v>235</v>
      </c>
      <c r="B68" s="818"/>
      <c r="C68" s="461">
        <v>33115.08</v>
      </c>
      <c r="D68" s="410"/>
      <c r="E68" s="533" t="s">
        <v>303</v>
      </c>
      <c r="F68" s="534"/>
      <c r="G68" s="516">
        <v>2311</v>
      </c>
    </row>
    <row r="69" spans="1:7" ht="14" x14ac:dyDescent="0.15">
      <c r="A69" s="819" t="s">
        <v>258</v>
      </c>
      <c r="B69" s="820"/>
      <c r="C69" s="462">
        <v>33115.08</v>
      </c>
      <c r="D69" s="410"/>
      <c r="E69" s="533" t="s">
        <v>259</v>
      </c>
      <c r="F69" s="534"/>
      <c r="G69" s="444"/>
    </row>
    <row r="70" spans="1:7" ht="14" x14ac:dyDescent="0.15">
      <c r="A70" s="819" t="s">
        <v>302</v>
      </c>
      <c r="B70" s="820"/>
      <c r="C70" s="463"/>
      <c r="D70" s="410"/>
      <c r="E70" s="528" t="s">
        <v>211</v>
      </c>
      <c r="F70" s="530"/>
      <c r="G70" s="517">
        <v>1171</v>
      </c>
    </row>
    <row r="71" spans="1:7" ht="14" x14ac:dyDescent="0.15">
      <c r="A71" s="817" t="s">
        <v>369</v>
      </c>
      <c r="B71" s="818"/>
      <c r="C71" s="461">
        <v>7117.5</v>
      </c>
      <c r="D71" s="410"/>
      <c r="E71" s="528" t="s">
        <v>368</v>
      </c>
      <c r="F71" s="530"/>
      <c r="G71" s="517">
        <v>6534</v>
      </c>
    </row>
    <row r="72" spans="1:7" ht="14" x14ac:dyDescent="0.15">
      <c r="A72" s="819" t="s">
        <v>303</v>
      </c>
      <c r="B72" s="820"/>
      <c r="C72" s="462">
        <v>7117.5</v>
      </c>
      <c r="D72" s="410"/>
      <c r="E72" s="533" t="s">
        <v>260</v>
      </c>
      <c r="F72" s="534"/>
      <c r="G72" s="516">
        <v>7705</v>
      </c>
    </row>
    <row r="73" spans="1:7" ht="14" x14ac:dyDescent="0.15">
      <c r="A73" s="525"/>
      <c r="B73" s="525"/>
      <c r="C73" s="525"/>
      <c r="D73" s="525"/>
      <c r="E73" s="533" t="s">
        <v>261</v>
      </c>
      <c r="F73" s="534"/>
      <c r="G73" s="519"/>
    </row>
    <row r="74" spans="1:7" ht="14" x14ac:dyDescent="0.15">
      <c r="A74" s="819" t="s">
        <v>261</v>
      </c>
      <c r="B74" s="820"/>
      <c r="C74" s="464"/>
      <c r="D74" s="525"/>
      <c r="E74" s="528" t="s">
        <v>229</v>
      </c>
      <c r="F74" s="530"/>
      <c r="G74" s="515">
        <v>770</v>
      </c>
    </row>
    <row r="75" spans="1:7" ht="14" x14ac:dyDescent="0.15">
      <c r="A75" s="817" t="s">
        <v>365</v>
      </c>
      <c r="B75" s="818"/>
      <c r="C75" s="461">
        <v>1621.08</v>
      </c>
      <c r="D75" s="410"/>
      <c r="E75" s="528" t="s">
        <v>365</v>
      </c>
      <c r="F75" s="530"/>
      <c r="G75" s="517">
        <v>16786.099999999999</v>
      </c>
    </row>
    <row r="76" spans="1:7" ht="28" x14ac:dyDescent="0.15">
      <c r="A76" s="819" t="s">
        <v>262</v>
      </c>
      <c r="B76" s="820"/>
      <c r="C76" s="462">
        <v>1621.08</v>
      </c>
      <c r="D76" s="525"/>
      <c r="E76" s="533" t="s">
        <v>262</v>
      </c>
      <c r="F76" s="534"/>
      <c r="G76" s="516">
        <v>17556.099999999999</v>
      </c>
    </row>
    <row r="77" spans="1:7" x14ac:dyDescent="0.15">
      <c r="A77" s="819" t="s">
        <v>304</v>
      </c>
      <c r="B77" s="820"/>
      <c r="C77" s="463"/>
      <c r="D77" s="410"/>
      <c r="E77" s="527"/>
      <c r="F77" s="527"/>
      <c r="G77" s="527"/>
    </row>
    <row r="78" spans="1:7" ht="14" x14ac:dyDescent="0.15">
      <c r="A78" s="817" t="s">
        <v>365</v>
      </c>
      <c r="B78" s="818"/>
      <c r="C78" s="461">
        <v>164</v>
      </c>
      <c r="D78" s="410"/>
      <c r="E78" s="533" t="s">
        <v>304</v>
      </c>
      <c r="F78" s="534"/>
      <c r="G78" s="444"/>
    </row>
    <row r="79" spans="1:7" ht="14" x14ac:dyDescent="0.15">
      <c r="A79" s="819" t="s">
        <v>305</v>
      </c>
      <c r="B79" s="820"/>
      <c r="C79" s="462">
        <v>164</v>
      </c>
      <c r="D79" s="410"/>
      <c r="E79" s="528" t="s">
        <v>365</v>
      </c>
      <c r="F79" s="530"/>
      <c r="G79" s="517">
        <v>1131</v>
      </c>
    </row>
    <row r="80" spans="1:7" ht="13.25" customHeight="1" x14ac:dyDescent="0.15">
      <c r="A80" s="819" t="s">
        <v>265</v>
      </c>
      <c r="B80" s="820"/>
      <c r="C80" s="464"/>
      <c r="D80" s="525"/>
      <c r="E80" s="533" t="s">
        <v>305</v>
      </c>
      <c r="F80" s="534"/>
      <c r="G80" s="516">
        <v>1131</v>
      </c>
    </row>
    <row r="81" spans="1:7" ht="28" x14ac:dyDescent="0.15">
      <c r="A81" s="817" t="s">
        <v>372</v>
      </c>
      <c r="B81" s="818"/>
      <c r="C81" s="461">
        <v>2056</v>
      </c>
      <c r="D81" s="410"/>
      <c r="E81" s="533" t="s">
        <v>265</v>
      </c>
      <c r="F81" s="534"/>
      <c r="G81" s="519"/>
    </row>
    <row r="82" spans="1:7" ht="14" x14ac:dyDescent="0.15">
      <c r="A82" s="819" t="s">
        <v>266</v>
      </c>
      <c r="B82" s="820"/>
      <c r="C82" s="462">
        <v>2056</v>
      </c>
      <c r="D82" s="525"/>
      <c r="E82" s="528" t="s">
        <v>289</v>
      </c>
      <c r="F82" s="530"/>
      <c r="G82" s="515">
        <v>339</v>
      </c>
    </row>
    <row r="83" spans="1:7" ht="13.25" customHeight="1" x14ac:dyDescent="0.15">
      <c r="A83" s="819" t="s">
        <v>267</v>
      </c>
      <c r="B83" s="820"/>
      <c r="C83" s="464"/>
      <c r="D83" s="525"/>
      <c r="E83" s="528" t="s">
        <v>227</v>
      </c>
      <c r="F83" s="530"/>
      <c r="G83" s="517">
        <v>1033</v>
      </c>
    </row>
    <row r="84" spans="1:7" ht="14" x14ac:dyDescent="0.15">
      <c r="A84" s="817" t="s">
        <v>371</v>
      </c>
      <c r="B84" s="818"/>
      <c r="C84" s="461">
        <v>1112</v>
      </c>
      <c r="D84" s="410"/>
      <c r="E84" s="528" t="s">
        <v>231</v>
      </c>
      <c r="F84" s="530"/>
      <c r="G84" s="517">
        <v>19331.580000000002</v>
      </c>
    </row>
    <row r="85" spans="1:7" ht="14" x14ac:dyDescent="0.15">
      <c r="A85" s="819" t="s">
        <v>268</v>
      </c>
      <c r="B85" s="820"/>
      <c r="C85" s="462">
        <v>1112</v>
      </c>
      <c r="D85" s="525"/>
      <c r="E85" s="528" t="s">
        <v>372</v>
      </c>
      <c r="F85" s="530"/>
      <c r="G85" s="517">
        <v>21752</v>
      </c>
    </row>
    <row r="86" spans="1:7" ht="14" x14ac:dyDescent="0.15">
      <c r="A86" s="819" t="s">
        <v>306</v>
      </c>
      <c r="B86" s="820"/>
      <c r="C86" s="463"/>
      <c r="D86" s="410"/>
      <c r="E86" s="528" t="s">
        <v>243</v>
      </c>
      <c r="F86" s="530"/>
      <c r="G86" s="517">
        <v>115029</v>
      </c>
    </row>
    <row r="87" spans="1:7" ht="28" x14ac:dyDescent="0.15">
      <c r="A87" s="817" t="s">
        <v>1087</v>
      </c>
      <c r="B87" s="818"/>
      <c r="C87" s="461">
        <v>61</v>
      </c>
      <c r="D87" s="410"/>
      <c r="E87" s="533" t="s">
        <v>266</v>
      </c>
      <c r="F87" s="534"/>
      <c r="G87" s="516">
        <v>157484.57999999999</v>
      </c>
    </row>
    <row r="88" spans="1:7" ht="13.25" customHeight="1" x14ac:dyDescent="0.15">
      <c r="A88" s="817" t="s">
        <v>364</v>
      </c>
      <c r="B88" s="818"/>
      <c r="C88" s="461">
        <v>260</v>
      </c>
      <c r="D88" s="410"/>
      <c r="E88" s="533" t="s">
        <v>267</v>
      </c>
      <c r="F88" s="534"/>
      <c r="G88" s="519"/>
    </row>
    <row r="89" spans="1:7" ht="14" x14ac:dyDescent="0.15">
      <c r="A89" s="819" t="s">
        <v>307</v>
      </c>
      <c r="B89" s="820"/>
      <c r="C89" s="462">
        <v>321</v>
      </c>
      <c r="D89" s="410"/>
      <c r="E89" s="528" t="s">
        <v>225</v>
      </c>
      <c r="F89" s="530"/>
      <c r="G89" s="515">
        <v>536</v>
      </c>
    </row>
    <row r="90" spans="1:7" ht="14" x14ac:dyDescent="0.15">
      <c r="A90" s="819" t="s">
        <v>269</v>
      </c>
      <c r="B90" s="820"/>
      <c r="C90" s="463"/>
      <c r="D90" s="410"/>
      <c r="E90" s="528" t="s">
        <v>382</v>
      </c>
      <c r="F90" s="530"/>
      <c r="G90" s="515">
        <v>320</v>
      </c>
    </row>
    <row r="91" spans="1:7" ht="14" x14ac:dyDescent="0.15">
      <c r="A91" s="817" t="s">
        <v>205</v>
      </c>
      <c r="B91" s="818"/>
      <c r="C91" s="461">
        <v>9441</v>
      </c>
      <c r="D91" s="410"/>
      <c r="E91" s="528" t="s">
        <v>371</v>
      </c>
      <c r="F91" s="530"/>
      <c r="G91" s="517">
        <v>10147</v>
      </c>
    </row>
    <row r="92" spans="1:7" ht="14" x14ac:dyDescent="0.15">
      <c r="A92" s="817" t="s">
        <v>223</v>
      </c>
      <c r="B92" s="818"/>
      <c r="C92" s="461">
        <v>1508</v>
      </c>
      <c r="D92" s="410"/>
      <c r="E92" s="528" t="s">
        <v>241</v>
      </c>
      <c r="F92" s="530"/>
      <c r="G92" s="517">
        <v>110822</v>
      </c>
    </row>
    <row r="93" spans="1:7" ht="28" x14ac:dyDescent="0.15">
      <c r="A93" s="819" t="s">
        <v>270</v>
      </c>
      <c r="B93" s="820"/>
      <c r="C93" s="462">
        <v>10949</v>
      </c>
      <c r="D93" s="410"/>
      <c r="E93" s="533" t="s">
        <v>268</v>
      </c>
      <c r="F93" s="534"/>
      <c r="G93" s="516">
        <v>121825</v>
      </c>
    </row>
    <row r="94" spans="1:7" ht="13.25" customHeight="1" x14ac:dyDescent="0.15">
      <c r="A94" s="819" t="s">
        <v>271</v>
      </c>
      <c r="B94" s="820"/>
      <c r="C94" s="463"/>
      <c r="D94" s="410"/>
      <c r="E94" s="533" t="s">
        <v>275</v>
      </c>
      <c r="F94" s="534"/>
      <c r="G94" s="444"/>
    </row>
    <row r="95" spans="1:7" ht="13.25" customHeight="1" x14ac:dyDescent="0.15">
      <c r="A95" s="817" t="s">
        <v>205</v>
      </c>
      <c r="B95" s="818"/>
      <c r="C95" s="461">
        <v>2562</v>
      </c>
      <c r="D95" s="410"/>
      <c r="E95" s="528" t="s">
        <v>239</v>
      </c>
      <c r="F95" s="530"/>
      <c r="G95" s="515">
        <v>309</v>
      </c>
    </row>
    <row r="96" spans="1:7" ht="14" x14ac:dyDescent="0.15">
      <c r="A96" s="817" t="s">
        <v>328</v>
      </c>
      <c r="B96" s="818"/>
      <c r="C96" s="461">
        <v>1155</v>
      </c>
      <c r="D96" s="410"/>
      <c r="E96" s="533" t="s">
        <v>276</v>
      </c>
      <c r="F96" s="534"/>
      <c r="G96" s="518">
        <v>309</v>
      </c>
    </row>
    <row r="97" spans="1:7" ht="14" x14ac:dyDescent="0.15">
      <c r="A97" s="819" t="s">
        <v>272</v>
      </c>
      <c r="B97" s="820"/>
      <c r="C97" s="462">
        <v>3717</v>
      </c>
      <c r="D97" s="410"/>
      <c r="E97" s="533" t="s">
        <v>308</v>
      </c>
      <c r="F97" s="534"/>
      <c r="G97" s="444"/>
    </row>
    <row r="98" spans="1:7" ht="14" x14ac:dyDescent="0.15">
      <c r="A98" s="819" t="s">
        <v>273</v>
      </c>
      <c r="B98" s="820"/>
      <c r="C98" s="463"/>
      <c r="D98" s="410"/>
      <c r="E98" s="528" t="s">
        <v>285</v>
      </c>
      <c r="F98" s="530"/>
      <c r="G98" s="515">
        <v>645</v>
      </c>
    </row>
    <row r="99" spans="1:7" ht="14" x14ac:dyDescent="0.15">
      <c r="A99" s="817" t="s">
        <v>205</v>
      </c>
      <c r="B99" s="818"/>
      <c r="C99" s="461">
        <v>441</v>
      </c>
      <c r="D99" s="410"/>
      <c r="E99" s="528" t="s">
        <v>1094</v>
      </c>
      <c r="F99" s="530"/>
      <c r="G99" s="517">
        <v>1641</v>
      </c>
    </row>
    <row r="100" spans="1:7" ht="13.25" customHeight="1" x14ac:dyDescent="0.15">
      <c r="A100" s="817" t="s">
        <v>223</v>
      </c>
      <c r="B100" s="818"/>
      <c r="C100" s="461">
        <v>174</v>
      </c>
      <c r="D100" s="410"/>
      <c r="E100" s="528" t="s">
        <v>298</v>
      </c>
      <c r="F100" s="530"/>
      <c r="G100" s="515">
        <v>770</v>
      </c>
    </row>
    <row r="101" spans="1:7" ht="14" x14ac:dyDescent="0.15">
      <c r="A101" s="819" t="s">
        <v>274</v>
      </c>
      <c r="B101" s="820"/>
      <c r="C101" s="462">
        <v>615</v>
      </c>
      <c r="D101" s="410"/>
      <c r="E101" s="533" t="s">
        <v>309</v>
      </c>
      <c r="F101" s="534"/>
      <c r="G101" s="516">
        <v>3056</v>
      </c>
    </row>
    <row r="102" spans="1:7" ht="14" x14ac:dyDescent="0.15">
      <c r="A102" s="819" t="s">
        <v>332</v>
      </c>
      <c r="B102" s="820"/>
      <c r="C102" s="463"/>
      <c r="D102" s="410"/>
      <c r="E102" s="533" t="s">
        <v>336</v>
      </c>
      <c r="F102" s="534"/>
      <c r="G102" s="444"/>
    </row>
    <row r="103" spans="1:7" ht="14" x14ac:dyDescent="0.15">
      <c r="A103" s="817" t="s">
        <v>330</v>
      </c>
      <c r="B103" s="818"/>
      <c r="C103" s="461">
        <v>1110</v>
      </c>
      <c r="D103" s="410"/>
      <c r="E103" s="528" t="s">
        <v>334</v>
      </c>
      <c r="F103" s="530"/>
      <c r="G103" s="515">
        <v>706</v>
      </c>
    </row>
    <row r="104" spans="1:7" ht="14" x14ac:dyDescent="0.15">
      <c r="A104" s="819" t="s">
        <v>333</v>
      </c>
      <c r="B104" s="820"/>
      <c r="C104" s="462">
        <v>1110</v>
      </c>
      <c r="D104" s="525"/>
      <c r="E104" s="533" t="s">
        <v>337</v>
      </c>
      <c r="F104" s="534"/>
      <c r="G104" s="518">
        <v>706</v>
      </c>
    </row>
    <row r="105" spans="1:7" ht="14" x14ac:dyDescent="0.15">
      <c r="A105" s="525"/>
      <c r="B105" s="525"/>
      <c r="C105" s="525"/>
      <c r="D105" s="525"/>
      <c r="E105" s="533" t="s">
        <v>310</v>
      </c>
      <c r="F105" s="534"/>
      <c r="G105" s="444"/>
    </row>
    <row r="106" spans="1:7" ht="14" x14ac:dyDescent="0.15">
      <c r="A106" s="819" t="s">
        <v>349</v>
      </c>
      <c r="B106" s="820"/>
      <c r="C106" s="463"/>
      <c r="D106" s="410"/>
      <c r="E106" s="528" t="s">
        <v>291</v>
      </c>
      <c r="F106" s="530"/>
      <c r="G106" s="517">
        <v>1285</v>
      </c>
    </row>
    <row r="107" spans="1:7" ht="14" x14ac:dyDescent="0.15">
      <c r="A107" s="817" t="s">
        <v>345</v>
      </c>
      <c r="B107" s="818"/>
      <c r="C107" s="461">
        <v>500</v>
      </c>
      <c r="D107" s="410"/>
      <c r="E107" s="533" t="s">
        <v>311</v>
      </c>
      <c r="F107" s="534"/>
      <c r="G107" s="516">
        <v>1285</v>
      </c>
    </row>
    <row r="108" spans="1:7" ht="14" x14ac:dyDescent="0.15">
      <c r="A108" s="817" t="s">
        <v>347</v>
      </c>
      <c r="B108" s="818"/>
      <c r="C108" s="461">
        <v>400</v>
      </c>
      <c r="D108" s="410"/>
      <c r="E108" s="533" t="s">
        <v>314</v>
      </c>
      <c r="F108" s="534"/>
      <c r="G108" s="444"/>
    </row>
    <row r="109" spans="1:7" ht="14" x14ac:dyDescent="0.15">
      <c r="A109" s="817" t="s">
        <v>205</v>
      </c>
      <c r="B109" s="818"/>
      <c r="C109" s="461">
        <v>6745</v>
      </c>
      <c r="D109" s="410"/>
      <c r="E109" s="528" t="s">
        <v>287</v>
      </c>
      <c r="F109" s="530"/>
      <c r="G109" s="515">
        <v>638</v>
      </c>
    </row>
    <row r="110" spans="1:7" ht="14" x14ac:dyDescent="0.15">
      <c r="A110" s="819" t="s">
        <v>350</v>
      </c>
      <c r="B110" s="820"/>
      <c r="C110" s="462">
        <v>7645</v>
      </c>
      <c r="D110" s="410"/>
      <c r="E110" s="533" t="s">
        <v>315</v>
      </c>
      <c r="F110" s="534"/>
      <c r="G110" s="518">
        <v>638</v>
      </c>
    </row>
    <row r="111" spans="1:7" x14ac:dyDescent="0.15">
      <c r="A111" s="819" t="s">
        <v>275</v>
      </c>
      <c r="B111" s="820"/>
      <c r="C111" s="463"/>
      <c r="D111" s="410"/>
      <c r="E111" s="527"/>
      <c r="F111" s="527"/>
      <c r="G111" s="527"/>
    </row>
    <row r="112" spans="1:7" ht="14" x14ac:dyDescent="0.15">
      <c r="A112" s="817" t="s">
        <v>239</v>
      </c>
      <c r="B112" s="818"/>
      <c r="C112" s="461">
        <v>14633</v>
      </c>
      <c r="D112" s="410"/>
      <c r="E112" s="533" t="s">
        <v>324</v>
      </c>
      <c r="F112" s="534"/>
      <c r="G112" s="519"/>
    </row>
    <row r="113" spans="1:7" ht="14" x14ac:dyDescent="0.15">
      <c r="A113" s="819" t="s">
        <v>276</v>
      </c>
      <c r="B113" s="820"/>
      <c r="C113" s="462">
        <v>14633</v>
      </c>
      <c r="D113" s="410"/>
      <c r="E113" s="528" t="s">
        <v>322</v>
      </c>
      <c r="F113" s="530"/>
      <c r="G113" s="515">
        <v>200</v>
      </c>
    </row>
    <row r="114" spans="1:7" ht="28" x14ac:dyDescent="0.15">
      <c r="A114" s="819" t="s">
        <v>277</v>
      </c>
      <c r="B114" s="820"/>
      <c r="C114" s="463"/>
      <c r="D114" s="410"/>
      <c r="E114" s="533" t="s">
        <v>325</v>
      </c>
      <c r="F114" s="534"/>
      <c r="G114" s="518">
        <v>200</v>
      </c>
    </row>
    <row r="115" spans="1:7" ht="14" x14ac:dyDescent="0.15">
      <c r="A115" s="817" t="s">
        <v>237</v>
      </c>
      <c r="B115" s="818"/>
      <c r="C115" s="461">
        <v>14871</v>
      </c>
      <c r="D115" s="410"/>
      <c r="E115" s="533" t="s">
        <v>1095</v>
      </c>
      <c r="F115" s="534"/>
      <c r="G115" s="444"/>
    </row>
    <row r="116" spans="1:7" ht="14" x14ac:dyDescent="0.15">
      <c r="A116" s="819" t="s">
        <v>278</v>
      </c>
      <c r="B116" s="820"/>
      <c r="C116" s="462">
        <v>14871</v>
      </c>
      <c r="D116" s="410"/>
      <c r="E116" s="528" t="s">
        <v>215</v>
      </c>
      <c r="F116" s="530"/>
      <c r="G116" s="515">
        <v>81</v>
      </c>
    </row>
    <row r="117" spans="1:7" ht="14" x14ac:dyDescent="0.15">
      <c r="A117" s="819" t="s">
        <v>279</v>
      </c>
      <c r="B117" s="820"/>
      <c r="C117" s="463"/>
      <c r="D117" s="410"/>
      <c r="E117" s="528" t="s">
        <v>1092</v>
      </c>
      <c r="F117" s="530"/>
      <c r="G117" s="517">
        <v>13120.33</v>
      </c>
    </row>
    <row r="118" spans="1:7" ht="14" x14ac:dyDescent="0.15">
      <c r="A118" s="817" t="s">
        <v>207</v>
      </c>
      <c r="B118" s="818"/>
      <c r="C118" s="461">
        <v>1841.84</v>
      </c>
      <c r="D118" s="410"/>
      <c r="E118" s="533" t="s">
        <v>1096</v>
      </c>
      <c r="F118" s="534"/>
      <c r="G118" s="516">
        <v>13201.33</v>
      </c>
    </row>
    <row r="119" spans="1:7" ht="13.25" customHeight="1" x14ac:dyDescent="0.15">
      <c r="A119" s="819" t="s">
        <v>280</v>
      </c>
      <c r="B119" s="820"/>
      <c r="C119" s="462">
        <v>1841.84</v>
      </c>
      <c r="D119" s="410"/>
      <c r="E119" s="533" t="s">
        <v>316</v>
      </c>
      <c r="F119" s="534"/>
      <c r="G119" s="444"/>
    </row>
    <row r="120" spans="1:7" ht="14" x14ac:dyDescent="0.15">
      <c r="A120" s="819" t="s">
        <v>1089</v>
      </c>
      <c r="B120" s="820"/>
      <c r="C120" s="463"/>
      <c r="D120" s="410"/>
      <c r="E120" s="528" t="s">
        <v>215</v>
      </c>
      <c r="F120" s="530"/>
      <c r="G120" s="517">
        <v>1493</v>
      </c>
    </row>
    <row r="121" spans="1:7" ht="13.25" customHeight="1" x14ac:dyDescent="0.15">
      <c r="A121" s="817" t="s">
        <v>207</v>
      </c>
      <c r="B121" s="818"/>
      <c r="C121" s="461">
        <v>302.77</v>
      </c>
      <c r="D121" s="410"/>
      <c r="E121" s="528" t="s">
        <v>291</v>
      </c>
      <c r="F121" s="530"/>
      <c r="G121" s="517">
        <v>1285</v>
      </c>
    </row>
    <row r="122" spans="1:7" ht="14" x14ac:dyDescent="0.15">
      <c r="A122" s="817" t="s">
        <v>328</v>
      </c>
      <c r="B122" s="818"/>
      <c r="C122" s="461">
        <v>128</v>
      </c>
      <c r="D122" s="410"/>
      <c r="E122" s="533" t="s">
        <v>317</v>
      </c>
      <c r="F122" s="534"/>
      <c r="G122" s="516">
        <v>2778</v>
      </c>
    </row>
    <row r="123" spans="1:7" ht="14" x14ac:dyDescent="0.15">
      <c r="A123" s="819" t="s">
        <v>1090</v>
      </c>
      <c r="B123" s="820"/>
      <c r="C123" s="462">
        <v>430.77</v>
      </c>
      <c r="D123" s="410"/>
      <c r="E123" s="533" t="s">
        <v>281</v>
      </c>
      <c r="F123" s="535"/>
      <c r="G123" s="444"/>
    </row>
    <row r="124" spans="1:7" ht="14" x14ac:dyDescent="0.15">
      <c r="A124" s="819" t="s">
        <v>281</v>
      </c>
      <c r="B124" s="820"/>
      <c r="C124" s="463"/>
      <c r="D124" s="410"/>
      <c r="E124" s="528" t="s">
        <v>213</v>
      </c>
      <c r="F124" s="529"/>
      <c r="G124" s="517">
        <v>5274</v>
      </c>
    </row>
    <row r="125" spans="1:7" ht="14" x14ac:dyDescent="0.15">
      <c r="A125" s="817" t="s">
        <v>213</v>
      </c>
      <c r="B125" s="818"/>
      <c r="C125" s="461">
        <v>1104</v>
      </c>
      <c r="D125" s="410"/>
      <c r="E125" s="533" t="s">
        <v>282</v>
      </c>
      <c r="F125" s="535"/>
      <c r="G125" s="516">
        <v>5274</v>
      </c>
    </row>
    <row r="126" spans="1:7" ht="28" x14ac:dyDescent="0.15">
      <c r="A126" s="819" t="s">
        <v>282</v>
      </c>
      <c r="B126" s="820"/>
      <c r="C126" s="462">
        <v>1104</v>
      </c>
      <c r="D126" s="410"/>
      <c r="E126" s="533" t="s">
        <v>366</v>
      </c>
      <c r="F126" s="535"/>
      <c r="G126" s="519"/>
    </row>
    <row r="127" spans="1:7" ht="14" x14ac:dyDescent="0.15">
      <c r="A127" s="819" t="s">
        <v>366</v>
      </c>
      <c r="B127" s="820"/>
      <c r="C127" s="464"/>
      <c r="D127" s="525"/>
      <c r="E127" s="528" t="s">
        <v>362</v>
      </c>
      <c r="F127" s="529"/>
      <c r="G127" s="515">
        <v>924</v>
      </c>
    </row>
    <row r="128" spans="1:7" ht="28" x14ac:dyDescent="0.15">
      <c r="A128" s="817" t="s">
        <v>362</v>
      </c>
      <c r="B128" s="818"/>
      <c r="C128" s="461">
        <v>25814.62</v>
      </c>
      <c r="D128" s="410"/>
      <c r="E128" s="533" t="s">
        <v>367</v>
      </c>
      <c r="F128" s="535"/>
      <c r="G128" s="518">
        <v>924</v>
      </c>
    </row>
    <row r="129" spans="1:7" ht="14" x14ac:dyDescent="0.15">
      <c r="A129" s="819" t="s">
        <v>367</v>
      </c>
      <c r="B129" s="820"/>
      <c r="C129" s="462">
        <v>25814.62</v>
      </c>
      <c r="D129" s="525"/>
      <c r="E129" s="533" t="s">
        <v>245</v>
      </c>
      <c r="F129" s="535"/>
      <c r="G129" s="516">
        <v>1163819.8899999999</v>
      </c>
    </row>
    <row r="130" spans="1:7" x14ac:dyDescent="0.15">
      <c r="A130" s="819" t="s">
        <v>245</v>
      </c>
      <c r="B130" s="820"/>
      <c r="C130" s="462">
        <v>172761.75</v>
      </c>
      <c r="D130" s="410"/>
    </row>
    <row r="133" spans="1:7" ht="13.25" customHeight="1" x14ac:dyDescent="0.15"/>
    <row r="135" spans="1:7" ht="13.25" customHeight="1" x14ac:dyDescent="0.15"/>
  </sheetData>
  <mergeCells count="104">
    <mergeCell ref="A129:B129"/>
    <mergeCell ref="A130:B130"/>
    <mergeCell ref="A127:B127"/>
    <mergeCell ref="A128:B128"/>
    <mergeCell ref="A125:B125"/>
    <mergeCell ref="A126:B126"/>
    <mergeCell ref="A123:B123"/>
    <mergeCell ref="A124:B124"/>
    <mergeCell ref="A121:B121"/>
    <mergeCell ref="A122:B122"/>
    <mergeCell ref="A119:B119"/>
    <mergeCell ref="A120:B120"/>
    <mergeCell ref="A117:B117"/>
    <mergeCell ref="A118:B118"/>
    <mergeCell ref="A115:B115"/>
    <mergeCell ref="A116:B116"/>
    <mergeCell ref="A113:B113"/>
    <mergeCell ref="A114:B114"/>
    <mergeCell ref="A111:B111"/>
    <mergeCell ref="A112:B112"/>
    <mergeCell ref="A109:B109"/>
    <mergeCell ref="A110:B110"/>
    <mergeCell ref="A107:B107"/>
    <mergeCell ref="A108:B108"/>
    <mergeCell ref="A104:B104"/>
    <mergeCell ref="A106:B106"/>
    <mergeCell ref="A102:B102"/>
    <mergeCell ref="A103:B103"/>
    <mergeCell ref="A100:B100"/>
    <mergeCell ref="A101:B101"/>
    <mergeCell ref="A98:B98"/>
    <mergeCell ref="A99:B99"/>
    <mergeCell ref="A96:B96"/>
    <mergeCell ref="A97:B97"/>
    <mergeCell ref="A94:B94"/>
    <mergeCell ref="A95:B95"/>
    <mergeCell ref="A92:B92"/>
    <mergeCell ref="A93:B93"/>
    <mergeCell ref="A90:B90"/>
    <mergeCell ref="A91:B91"/>
    <mergeCell ref="A88:B88"/>
    <mergeCell ref="A89:B89"/>
    <mergeCell ref="A86:B86"/>
    <mergeCell ref="A87:B87"/>
    <mergeCell ref="A84:B84"/>
    <mergeCell ref="A85:B85"/>
    <mergeCell ref="A82:B82"/>
    <mergeCell ref="A83:B83"/>
    <mergeCell ref="A80:B80"/>
    <mergeCell ref="A81:B81"/>
    <mergeCell ref="A78:B78"/>
    <mergeCell ref="A79:B79"/>
    <mergeCell ref="A76:B76"/>
    <mergeCell ref="A77:B77"/>
    <mergeCell ref="A74:B74"/>
    <mergeCell ref="A75:B75"/>
    <mergeCell ref="A71:B71"/>
    <mergeCell ref="A72:B72"/>
    <mergeCell ref="A69:B69"/>
    <mergeCell ref="A70:B70"/>
    <mergeCell ref="A67:B67"/>
    <mergeCell ref="A68:B68"/>
    <mergeCell ref="A65:B65"/>
    <mergeCell ref="A66:B66"/>
    <mergeCell ref="A63:B63"/>
    <mergeCell ref="A64:B64"/>
    <mergeCell ref="A61:B61"/>
    <mergeCell ref="A62:B62"/>
    <mergeCell ref="A59:B59"/>
    <mergeCell ref="A60:B60"/>
    <mergeCell ref="A57:B57"/>
    <mergeCell ref="A58:B58"/>
    <mergeCell ref="A55:B55"/>
    <mergeCell ref="A56:B56"/>
    <mergeCell ref="A53:B53"/>
    <mergeCell ref="A54:B54"/>
    <mergeCell ref="A51:B51"/>
    <mergeCell ref="A52:B52"/>
    <mergeCell ref="A49:B49"/>
    <mergeCell ref="A50:B50"/>
    <mergeCell ref="A47:B47"/>
    <mergeCell ref="A48:B48"/>
    <mergeCell ref="A45:B45"/>
    <mergeCell ref="A46:B46"/>
    <mergeCell ref="A43:B43"/>
    <mergeCell ref="A44:B44"/>
    <mergeCell ref="A42:B42"/>
    <mergeCell ref="B15:B16"/>
    <mergeCell ref="A17:A18"/>
    <mergeCell ref="B17:B18"/>
    <mergeCell ref="A4:A5"/>
    <mergeCell ref="B4:B5"/>
    <mergeCell ref="A2:A3"/>
    <mergeCell ref="B2:B3"/>
    <mergeCell ref="C2:C3"/>
    <mergeCell ref="A12:A14"/>
    <mergeCell ref="B12:B14"/>
    <mergeCell ref="A15:A16"/>
    <mergeCell ref="A10:A11"/>
    <mergeCell ref="B10:B11"/>
    <mergeCell ref="A8:A9"/>
    <mergeCell ref="B8:B9"/>
    <mergeCell ref="A6:A7"/>
    <mergeCell ref="B6:B7"/>
  </mergeCells>
  <pageMargins left="0.7" right="0.7" top="0.75" bottom="0.75" header="0.3" footer="0.3"/>
  <pageSetup orientation="portrait" horizontalDpi="300" verticalDpi="300"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DCDEA2-4652-4B50-990A-A36FA787994A}">
  <sheetPr>
    <pageSetUpPr fitToPage="1"/>
  </sheetPr>
  <dimension ref="A1:O64"/>
  <sheetViews>
    <sheetView workbookViewId="0">
      <selection activeCell="B10" sqref="B10"/>
    </sheetView>
  </sheetViews>
  <sheetFormatPr baseColWidth="10" defaultColWidth="8.83203125" defaultRowHeight="13" x14ac:dyDescent="0.15"/>
  <cols>
    <col min="1" max="1" width="32.5" customWidth="1"/>
    <col min="2" max="2" width="7.6640625" customWidth="1"/>
    <col min="3" max="3" width="10.6640625" customWidth="1"/>
    <col min="4" max="4" width="20.83203125" customWidth="1"/>
    <col min="5" max="5" width="7.6640625" customWidth="1"/>
    <col min="6" max="6" width="8.1640625" customWidth="1"/>
    <col min="7" max="7" width="18.5" customWidth="1"/>
    <col min="8" max="9" width="7.6640625" customWidth="1"/>
    <col min="10" max="10" width="20.33203125" customWidth="1"/>
    <col min="11" max="12" width="7.6640625" customWidth="1"/>
    <col min="13" max="13" width="19.83203125" customWidth="1"/>
    <col min="15" max="15" width="15.5" bestFit="1" customWidth="1"/>
  </cols>
  <sheetData>
    <row r="1" spans="1:15" ht="97.25" customHeight="1" thickBot="1" x14ac:dyDescent="0.2">
      <c r="A1" s="790"/>
      <c r="B1" s="790"/>
      <c r="C1" s="790"/>
      <c r="D1" s="790"/>
      <c r="E1" s="790"/>
      <c r="F1" s="790"/>
      <c r="G1" s="790"/>
      <c r="H1" s="790"/>
      <c r="I1" s="790"/>
      <c r="J1" s="790"/>
      <c r="K1" s="790"/>
      <c r="L1" s="790"/>
      <c r="M1" s="791"/>
    </row>
    <row r="2" spans="1:15" ht="17" thickBot="1" x14ac:dyDescent="0.25">
      <c r="A2" s="37">
        <v>45170</v>
      </c>
      <c r="B2" s="38"/>
      <c r="C2" s="38"/>
      <c r="D2" s="38"/>
      <c r="E2" s="38"/>
      <c r="F2" s="38"/>
      <c r="G2" s="38"/>
      <c r="H2" s="38"/>
      <c r="I2" s="38"/>
      <c r="J2" s="38"/>
      <c r="K2" s="38"/>
      <c r="L2" s="38"/>
      <c r="M2" s="39" t="s">
        <v>392</v>
      </c>
    </row>
    <row r="3" spans="1:15" ht="17" thickBot="1" x14ac:dyDescent="0.2">
      <c r="A3" s="40"/>
      <c r="B3" s="792" t="s">
        <v>390</v>
      </c>
      <c r="C3" s="792"/>
      <c r="D3" s="793"/>
      <c r="E3" s="792" t="s">
        <v>64</v>
      </c>
      <c r="F3" s="792"/>
      <c r="G3" s="793"/>
      <c r="H3" s="792" t="s">
        <v>391</v>
      </c>
      <c r="I3" s="792"/>
      <c r="J3" s="793"/>
      <c r="K3" s="792" t="s">
        <v>65</v>
      </c>
      <c r="L3" s="792"/>
      <c r="M3" s="794"/>
    </row>
    <row r="4" spans="1:15" ht="17" thickBot="1" x14ac:dyDescent="0.2">
      <c r="A4" s="41" t="s">
        <v>17</v>
      </c>
      <c r="B4" s="42" t="s">
        <v>2</v>
      </c>
      <c r="C4" s="42" t="s">
        <v>48</v>
      </c>
      <c r="D4" s="42" t="s">
        <v>0</v>
      </c>
      <c r="E4" s="42" t="s">
        <v>2</v>
      </c>
      <c r="F4" s="42" t="s">
        <v>48</v>
      </c>
      <c r="G4" s="42" t="s">
        <v>0</v>
      </c>
      <c r="H4" s="42" t="s">
        <v>2</v>
      </c>
      <c r="I4" s="42" t="s">
        <v>48</v>
      </c>
      <c r="J4" s="42" t="s">
        <v>0</v>
      </c>
      <c r="K4" s="43" t="s">
        <v>2</v>
      </c>
      <c r="L4" s="42" t="s">
        <v>48</v>
      </c>
      <c r="M4" s="44" t="s">
        <v>0</v>
      </c>
    </row>
    <row r="5" spans="1:15" ht="16" x14ac:dyDescent="0.2">
      <c r="A5" s="45" t="s">
        <v>42</v>
      </c>
      <c r="B5" s="216">
        <v>0</v>
      </c>
      <c r="C5" s="216">
        <v>0</v>
      </c>
      <c r="D5" s="113">
        <v>0</v>
      </c>
      <c r="E5" s="222">
        <v>0</v>
      </c>
      <c r="F5" s="222">
        <v>0</v>
      </c>
      <c r="G5" s="5">
        <v>0</v>
      </c>
      <c r="H5" s="229">
        <f>SUM(B5+'Aug Report'!H5)</f>
        <v>7</v>
      </c>
      <c r="I5" s="229">
        <f>SUM(C5+'Aug Report'!I5)</f>
        <v>7</v>
      </c>
      <c r="J5" s="281">
        <f>SUM(D5+'Aug Report'!J5)</f>
        <v>601157.75</v>
      </c>
      <c r="K5" s="222">
        <f>SUM(E5+'Aug Report'!K5)</f>
        <v>10</v>
      </c>
      <c r="L5" s="222">
        <f>SUM(F5+'Aug Report'!L5)</f>
        <v>10</v>
      </c>
      <c r="M5" s="284">
        <f>SUM(G5+'Aug Report'!M5)</f>
        <v>905751.94</v>
      </c>
    </row>
    <row r="6" spans="1:15" ht="16" x14ac:dyDescent="0.2">
      <c r="A6" s="46" t="s">
        <v>41</v>
      </c>
      <c r="B6" s="216">
        <f>'09 Data Dump'!R115</f>
        <v>12</v>
      </c>
      <c r="C6" s="216">
        <f>'09 Data Dump'!R115</f>
        <v>12</v>
      </c>
      <c r="D6" s="113">
        <f>'09 Data Dump'!S115</f>
        <v>1314498.45</v>
      </c>
      <c r="E6" s="224">
        <v>10</v>
      </c>
      <c r="F6" s="224">
        <v>10</v>
      </c>
      <c r="G6" s="5">
        <v>1585130.5999999999</v>
      </c>
      <c r="H6" s="219">
        <f>SUM(B6+'Aug Report'!H6)</f>
        <v>29</v>
      </c>
      <c r="I6" s="219">
        <f>SUM(C6+'Aug Report'!I6)</f>
        <v>29</v>
      </c>
      <c r="J6" s="282">
        <f>SUM(D6+'Aug Report'!J6)</f>
        <v>3618932.0699999994</v>
      </c>
      <c r="K6" s="224">
        <f>SUM(E6+'Aug Report'!K6)</f>
        <v>34</v>
      </c>
      <c r="L6" s="224">
        <f>SUM(F6+'Aug Report'!L6)</f>
        <v>34</v>
      </c>
      <c r="M6" s="285">
        <f>SUM(G6+'Aug Report'!M6)</f>
        <v>4428992.5799999991</v>
      </c>
      <c r="O6" s="24"/>
    </row>
    <row r="7" spans="1:15" ht="16" x14ac:dyDescent="0.2">
      <c r="A7" s="46" t="s">
        <v>5</v>
      </c>
      <c r="B7" s="217">
        <f>'09 Data Dump'!Q131</f>
        <v>1</v>
      </c>
      <c r="C7" s="217">
        <f>'09 Data Dump'!R131</f>
        <v>2</v>
      </c>
      <c r="D7" s="113">
        <f>'09 Data Dump'!N131</f>
        <v>99285.440000000002</v>
      </c>
      <c r="E7" s="224">
        <v>0</v>
      </c>
      <c r="F7" s="224">
        <v>0</v>
      </c>
      <c r="G7" s="5">
        <v>0</v>
      </c>
      <c r="H7" s="219">
        <f>SUM(B7+'Aug Report'!H7)</f>
        <v>1</v>
      </c>
      <c r="I7" s="219">
        <f>SUM(C7+'Aug Report'!I7)</f>
        <v>2</v>
      </c>
      <c r="J7" s="282">
        <f>SUM(D7+'Aug Report'!J7)</f>
        <v>99285.440000000002</v>
      </c>
      <c r="K7" s="224">
        <f>SUM(E7+'Aug Report'!K7)</f>
        <v>1</v>
      </c>
      <c r="L7" s="224">
        <f>SUM(F7+'Aug Report'!L7)</f>
        <v>2</v>
      </c>
      <c r="M7" s="285">
        <f>SUM(G7+'Aug Report'!M7)</f>
        <v>152559.70000000001</v>
      </c>
    </row>
    <row r="8" spans="1:15" ht="16" x14ac:dyDescent="0.2">
      <c r="A8" s="46" t="s">
        <v>39</v>
      </c>
      <c r="B8" s="217">
        <v>0</v>
      </c>
      <c r="C8" s="217">
        <v>0</v>
      </c>
      <c r="D8" s="114">
        <v>0</v>
      </c>
      <c r="E8" s="224">
        <v>8</v>
      </c>
      <c r="F8" s="225">
        <v>115</v>
      </c>
      <c r="G8" s="6">
        <v>5400443.2600000007</v>
      </c>
      <c r="H8" s="219">
        <f>SUM(B8+'Aug Report'!H8)</f>
        <v>4</v>
      </c>
      <c r="I8" s="219">
        <f>SUM(C8+'Aug Report'!I8)</f>
        <v>42</v>
      </c>
      <c r="J8" s="282">
        <f>SUM(D8+'Aug Report'!J8)</f>
        <v>1657241.28</v>
      </c>
      <c r="K8" s="224">
        <f>SUM(E8+'Aug Report'!K8)</f>
        <v>12</v>
      </c>
      <c r="L8" s="224">
        <f>SUM(F8+'Aug Report'!L8)</f>
        <v>199</v>
      </c>
      <c r="M8" s="285">
        <f>SUM(G8+'Aug Report'!M8)</f>
        <v>9244099.7800000012</v>
      </c>
    </row>
    <row r="9" spans="1:15" ht="16" x14ac:dyDescent="0.2">
      <c r="A9" s="46" t="s">
        <v>40</v>
      </c>
      <c r="B9" s="219">
        <f>'09 Data Dump'!Q133</f>
        <v>1</v>
      </c>
      <c r="C9" s="219">
        <f>'09 Data Dump'!R133</f>
        <v>4</v>
      </c>
      <c r="D9" s="115">
        <f>'09 Data Dump'!N137</f>
        <v>807724.8</v>
      </c>
      <c r="E9" s="224">
        <v>0</v>
      </c>
      <c r="F9" s="226">
        <v>0</v>
      </c>
      <c r="G9" s="6">
        <v>0</v>
      </c>
      <c r="H9" s="219">
        <f>SUM(B9+'Aug Report'!H9)</f>
        <v>1</v>
      </c>
      <c r="I9" s="219">
        <f>SUM(C9+'Aug Report'!I9)</f>
        <v>4</v>
      </c>
      <c r="J9" s="282">
        <f>SUM(D9+'Aug Report'!J9)</f>
        <v>807724.8</v>
      </c>
      <c r="K9" s="224">
        <f>SUM(E9+'Aug Report'!K9)</f>
        <v>0</v>
      </c>
      <c r="L9" s="224">
        <f>SUM(F9+'Aug Report'!L9)</f>
        <v>0</v>
      </c>
      <c r="M9" s="285">
        <f>SUM(G9+'Aug Report'!M9)</f>
        <v>0</v>
      </c>
    </row>
    <row r="10" spans="1:15" ht="16" x14ac:dyDescent="0.2">
      <c r="A10" s="46" t="s">
        <v>43</v>
      </c>
      <c r="B10" s="219">
        <v>0</v>
      </c>
      <c r="C10" s="219">
        <v>0</v>
      </c>
      <c r="D10" s="115">
        <v>0</v>
      </c>
      <c r="E10" s="224">
        <v>0</v>
      </c>
      <c r="F10" s="223">
        <v>0</v>
      </c>
      <c r="G10" s="5">
        <v>0</v>
      </c>
      <c r="H10" s="219">
        <f>SUM(B10+'Aug Report'!H10)</f>
        <v>10</v>
      </c>
      <c r="I10" s="219">
        <f>SUM(C10+'Aug Report'!I10)</f>
        <v>10</v>
      </c>
      <c r="J10" s="282">
        <f>SUM(D10+'Aug Report'!J10)</f>
        <v>513273.39999999991</v>
      </c>
      <c r="K10" s="224">
        <f>SUM(E10+'Aug Report'!K10)</f>
        <v>13</v>
      </c>
      <c r="L10" s="224">
        <f>SUM(F10+'Aug Report'!L10)</f>
        <v>13</v>
      </c>
      <c r="M10" s="285">
        <f>SUM(G10+'Aug Report'!M10)</f>
        <v>840146.93</v>
      </c>
    </row>
    <row r="11" spans="1:15" ht="16" x14ac:dyDescent="0.2">
      <c r="A11" s="46" t="s">
        <v>37</v>
      </c>
      <c r="B11" s="219">
        <v>0</v>
      </c>
      <c r="C11" s="219">
        <v>0</v>
      </c>
      <c r="D11" s="115">
        <v>0</v>
      </c>
      <c r="E11" s="224">
        <v>0</v>
      </c>
      <c r="F11" s="223">
        <v>0</v>
      </c>
      <c r="G11" s="6">
        <v>0</v>
      </c>
      <c r="H11" s="219">
        <f>SUM(B11+'Aug Report'!H11)</f>
        <v>4</v>
      </c>
      <c r="I11" s="219">
        <f>SUM(C11+'Aug Report'!I11)</f>
        <v>4</v>
      </c>
      <c r="J11" s="282">
        <f>SUM(D11+'Aug Report'!J11)</f>
        <v>365712</v>
      </c>
      <c r="K11" s="224">
        <f>SUM(E11+'Aug Report'!K11)</f>
        <v>0</v>
      </c>
      <c r="L11" s="224">
        <f>SUM(F11+'Aug Report'!L11)</f>
        <v>0</v>
      </c>
      <c r="M11" s="285">
        <f>SUM(G11+'Aug Report'!M11)</f>
        <v>0</v>
      </c>
    </row>
    <row r="12" spans="1:15" ht="16" x14ac:dyDescent="0.2">
      <c r="A12" s="46" t="s">
        <v>38</v>
      </c>
      <c r="B12" s="219">
        <v>0</v>
      </c>
      <c r="C12" s="219">
        <v>0</v>
      </c>
      <c r="D12" s="115">
        <v>0</v>
      </c>
      <c r="E12" s="224">
        <v>0</v>
      </c>
      <c r="F12" s="226">
        <v>0</v>
      </c>
      <c r="G12" s="6">
        <v>0</v>
      </c>
      <c r="H12" s="219">
        <f>SUM(B12+'Aug Report'!H12)</f>
        <v>0</v>
      </c>
      <c r="I12" s="219">
        <f>SUM(C12+'Aug Report'!I12)</f>
        <v>0</v>
      </c>
      <c r="J12" s="282">
        <f>SUM(D12+'Aug Report'!J12)</f>
        <v>0</v>
      </c>
      <c r="K12" s="224">
        <f>SUM(E12+'Aug Report'!K12)</f>
        <v>0</v>
      </c>
      <c r="L12" s="224">
        <f>SUM(F12+'Aug Report'!L12)</f>
        <v>0</v>
      </c>
      <c r="M12" s="285">
        <f>SUM(G12+'Aug Report'!M12)</f>
        <v>0</v>
      </c>
    </row>
    <row r="13" spans="1:15" ht="17" x14ac:dyDescent="0.2">
      <c r="A13" s="48" t="s">
        <v>6</v>
      </c>
      <c r="B13" s="219">
        <f>'09 Data Dump'!Q138</f>
        <v>2</v>
      </c>
      <c r="C13" s="219">
        <f>'09 Data Dump'!R138</f>
        <v>2</v>
      </c>
      <c r="D13" s="115">
        <f>'09 Data Dump'!N140</f>
        <v>23733.599999999999</v>
      </c>
      <c r="E13" s="224">
        <v>2</v>
      </c>
      <c r="F13" s="223">
        <v>2</v>
      </c>
      <c r="G13" s="5">
        <v>27893.8</v>
      </c>
      <c r="H13" s="219">
        <f>SUM(B13+'Aug Report'!H13)</f>
        <v>6</v>
      </c>
      <c r="I13" s="219">
        <f>SUM(C13+'Aug Report'!I13)</f>
        <v>6</v>
      </c>
      <c r="J13" s="282">
        <f>SUM(D13+'Aug Report'!J13)</f>
        <v>134311.21</v>
      </c>
      <c r="K13" s="224">
        <f>SUM(E13+'Aug Report'!K13)</f>
        <v>16</v>
      </c>
      <c r="L13" s="224">
        <f>SUM(F13+'Aug Report'!L13)</f>
        <v>16</v>
      </c>
      <c r="M13" s="285">
        <f>SUM(G13+'Aug Report'!M13)</f>
        <v>227866.58999999997</v>
      </c>
    </row>
    <row r="14" spans="1:15" ht="16" x14ac:dyDescent="0.2">
      <c r="A14" s="46" t="s">
        <v>7</v>
      </c>
      <c r="B14" s="219">
        <v>0</v>
      </c>
      <c r="C14" s="216">
        <v>0</v>
      </c>
      <c r="D14" s="115">
        <v>0</v>
      </c>
      <c r="E14" s="224">
        <v>0</v>
      </c>
      <c r="F14" s="223">
        <v>0</v>
      </c>
      <c r="G14" s="6">
        <v>0</v>
      </c>
      <c r="H14" s="219">
        <f>SUM(B14+'Aug Report'!H14)</f>
        <v>0</v>
      </c>
      <c r="I14" s="219">
        <f>SUM(C14+'Aug Report'!I14)</f>
        <v>0</v>
      </c>
      <c r="J14" s="282">
        <f>SUM(D14+'Aug Report'!J14)</f>
        <v>0</v>
      </c>
      <c r="K14" s="224">
        <f>SUM(E14+'Aug Report'!K14)</f>
        <v>0</v>
      </c>
      <c r="L14" s="224">
        <f>SUM(F14+'Aug Report'!L14)</f>
        <v>0</v>
      </c>
      <c r="M14" s="285">
        <f>SUM(G14+'Aug Report'!M14)</f>
        <v>0</v>
      </c>
    </row>
    <row r="15" spans="1:15" ht="16" x14ac:dyDescent="0.2">
      <c r="A15" s="46" t="s">
        <v>8</v>
      </c>
      <c r="B15" s="220">
        <f>'09 Data Dump'!Q144</f>
        <v>4</v>
      </c>
      <c r="C15" s="220">
        <f>'09 Data Dump'!R144</f>
        <v>4</v>
      </c>
      <c r="D15" s="114">
        <f>'09 Data Dump'!N145</f>
        <v>1935194.58</v>
      </c>
      <c r="E15" s="224">
        <v>1</v>
      </c>
      <c r="F15" s="223">
        <v>1</v>
      </c>
      <c r="G15" s="6">
        <v>117312</v>
      </c>
      <c r="H15" s="219">
        <f>SUM(B15+'Aug Report'!H15)</f>
        <v>12</v>
      </c>
      <c r="I15" s="219">
        <f>SUM(C15+'Aug Report'!I15)</f>
        <v>12</v>
      </c>
      <c r="J15" s="282">
        <f>SUM(D15+'Aug Report'!J15)</f>
        <v>13948904.030000001</v>
      </c>
      <c r="K15" s="224">
        <f>SUM(E15+'Aug Report'!K15)</f>
        <v>6</v>
      </c>
      <c r="L15" s="224">
        <f>SUM(F15+'Aug Report'!L15)</f>
        <v>6</v>
      </c>
      <c r="M15" s="285">
        <f>SUM(G15+'Aug Report'!M15)</f>
        <v>1601970.5</v>
      </c>
    </row>
    <row r="16" spans="1:15" ht="16" x14ac:dyDescent="0.2">
      <c r="A16" s="46" t="s">
        <v>9</v>
      </c>
      <c r="B16" s="219">
        <v>0</v>
      </c>
      <c r="C16" s="219">
        <v>0</v>
      </c>
      <c r="D16" s="115">
        <v>0</v>
      </c>
      <c r="E16" s="224">
        <v>1</v>
      </c>
      <c r="F16" s="223">
        <v>1</v>
      </c>
      <c r="G16" s="7">
        <v>37000000</v>
      </c>
      <c r="H16" s="219">
        <f>SUM(B16+'Aug Report'!H16)</f>
        <v>0</v>
      </c>
      <c r="I16" s="219">
        <f>SUM(C16+'Aug Report'!I16)</f>
        <v>0</v>
      </c>
      <c r="J16" s="282">
        <f>SUM(D16+'Aug Report'!J16)</f>
        <v>0</v>
      </c>
      <c r="K16" s="224">
        <f>SUM(E16+'Aug Report'!K16)</f>
        <v>1</v>
      </c>
      <c r="L16" s="224">
        <f>SUM(F16+'Aug Report'!L16)</f>
        <v>1</v>
      </c>
      <c r="M16" s="285">
        <f>SUM(G16+'Aug Report'!M16)</f>
        <v>37000000</v>
      </c>
    </row>
    <row r="17" spans="1:15" ht="16" x14ac:dyDescent="0.2">
      <c r="A17" s="46" t="s">
        <v>10</v>
      </c>
      <c r="B17" s="219">
        <v>0</v>
      </c>
      <c r="C17" s="219">
        <v>0</v>
      </c>
      <c r="D17" s="115">
        <v>0</v>
      </c>
      <c r="E17" s="224">
        <v>0</v>
      </c>
      <c r="F17" s="223">
        <v>0</v>
      </c>
      <c r="G17" s="6">
        <v>0</v>
      </c>
      <c r="H17" s="219">
        <f>SUM(B17+'Aug Report'!H17)</f>
        <v>0</v>
      </c>
      <c r="I17" s="219">
        <f>SUM(C17+'Aug Report'!I17)</f>
        <v>0</v>
      </c>
      <c r="J17" s="282">
        <f>SUM(D17+'Aug Report'!J17)</f>
        <v>0</v>
      </c>
      <c r="K17" s="224">
        <f>SUM(E17+'Aug Report'!K17)</f>
        <v>0</v>
      </c>
      <c r="L17" s="224">
        <f>SUM(F17+'Aug Report'!L17)</f>
        <v>0</v>
      </c>
      <c r="M17" s="285">
        <f>SUM(G17+'Aug Report'!M17)</f>
        <v>0</v>
      </c>
      <c r="O17" s="24"/>
    </row>
    <row r="18" spans="1:15" ht="17" thickBot="1" x14ac:dyDescent="0.25">
      <c r="A18" s="49" t="s">
        <v>11</v>
      </c>
      <c r="B18" s="219">
        <v>0</v>
      </c>
      <c r="C18" s="219">
        <v>0</v>
      </c>
      <c r="D18" s="115">
        <v>0</v>
      </c>
      <c r="E18" s="227">
        <v>0</v>
      </c>
      <c r="F18" s="223">
        <v>0</v>
      </c>
      <c r="G18" s="8">
        <v>0</v>
      </c>
      <c r="H18" s="230">
        <f>SUM(B18+'Aug Report'!H18)</f>
        <v>0</v>
      </c>
      <c r="I18" s="230">
        <f>SUM(C18+'Aug Report'!I18)</f>
        <v>0</v>
      </c>
      <c r="J18" s="283">
        <f>SUM(D18+'Aug Report'!J18)</f>
        <v>0</v>
      </c>
      <c r="K18" s="227">
        <f>SUM(E18+'Aug Report'!K18)</f>
        <v>0</v>
      </c>
      <c r="L18" s="227">
        <f>SUM(F18+'Aug Report'!L18)</f>
        <v>0</v>
      </c>
      <c r="M18" s="286">
        <f>SUM(G18+'Aug Report'!M18)</f>
        <v>0</v>
      </c>
    </row>
    <row r="19" spans="1:15" ht="17" thickBot="1" x14ac:dyDescent="0.25">
      <c r="A19" s="50" t="s">
        <v>12</v>
      </c>
      <c r="B19" s="221">
        <f>SUM(B5:B18)</f>
        <v>20</v>
      </c>
      <c r="C19" s="221">
        <f t="shared" ref="C19:M19" si="0">SUM(C5:C18)</f>
        <v>24</v>
      </c>
      <c r="D19" s="82">
        <f t="shared" si="0"/>
        <v>4180436.87</v>
      </c>
      <c r="E19" s="228">
        <f t="shared" si="0"/>
        <v>22</v>
      </c>
      <c r="F19" s="228">
        <f t="shared" si="0"/>
        <v>129</v>
      </c>
      <c r="G19" s="84">
        <f t="shared" si="0"/>
        <v>44130779.659999996</v>
      </c>
      <c r="H19" s="221">
        <f t="shared" si="0"/>
        <v>74</v>
      </c>
      <c r="I19" s="221">
        <f t="shared" si="0"/>
        <v>116</v>
      </c>
      <c r="J19" s="82">
        <f t="shared" si="0"/>
        <v>21746541.98</v>
      </c>
      <c r="K19" s="228">
        <f t="shared" si="0"/>
        <v>93</v>
      </c>
      <c r="L19" s="228">
        <f t="shared" si="0"/>
        <v>281</v>
      </c>
      <c r="M19" s="84">
        <f t="shared" si="0"/>
        <v>54401388.019999996</v>
      </c>
    </row>
    <row r="20" spans="1:15" ht="17" thickBot="1" x14ac:dyDescent="0.25">
      <c r="A20" s="51"/>
      <c r="B20" s="51"/>
      <c r="C20" s="51"/>
      <c r="D20" s="51"/>
      <c r="E20" s="51"/>
      <c r="F20" s="51"/>
      <c r="G20" s="51"/>
      <c r="H20" s="51"/>
      <c r="I20" s="51"/>
      <c r="J20" s="51"/>
      <c r="K20" s="51"/>
      <c r="L20" s="51"/>
      <c r="M20" s="51"/>
    </row>
    <row r="21" spans="1:15" ht="18" thickBot="1" x14ac:dyDescent="0.2">
      <c r="A21" s="52" t="s">
        <v>15</v>
      </c>
      <c r="B21" s="795" t="s">
        <v>2</v>
      </c>
      <c r="C21" s="796"/>
      <c r="D21" s="53" t="s">
        <v>0</v>
      </c>
      <c r="E21" s="795" t="s">
        <v>2</v>
      </c>
      <c r="F21" s="796"/>
      <c r="G21" s="53" t="s">
        <v>0</v>
      </c>
      <c r="H21" s="795" t="s">
        <v>2</v>
      </c>
      <c r="I21" s="796"/>
      <c r="J21" s="53" t="s">
        <v>0</v>
      </c>
      <c r="K21" s="795" t="s">
        <v>2</v>
      </c>
      <c r="L21" s="796"/>
      <c r="M21" s="54" t="s">
        <v>0</v>
      </c>
    </row>
    <row r="22" spans="1:15" ht="16" x14ac:dyDescent="0.15">
      <c r="A22" s="55" t="s">
        <v>44</v>
      </c>
      <c r="B22" s="126"/>
      <c r="C22" s="231">
        <f>'09 Data Dump'!B113</f>
        <v>81</v>
      </c>
      <c r="D22" s="149">
        <f>'09 Data Dump'!N113</f>
        <v>2637959</v>
      </c>
      <c r="E22" s="131"/>
      <c r="F22" s="235">
        <v>53</v>
      </c>
      <c r="G22" s="134">
        <v>1344959.5499999998</v>
      </c>
      <c r="H22" s="129"/>
      <c r="I22" s="231">
        <f>SUM(C22+'Aug Report'!I22)</f>
        <v>210</v>
      </c>
      <c r="J22" s="287">
        <f>SUM(D22+'Aug Report'!J22)</f>
        <v>5347532.3899999997</v>
      </c>
      <c r="K22" s="240"/>
      <c r="L22" s="268">
        <f>SUM(F22+'Aug Report'!L22)</f>
        <v>172</v>
      </c>
      <c r="M22" s="290">
        <f>SUM(G22+'Aug Report'!M22)</f>
        <v>4967843.0599999996</v>
      </c>
    </row>
    <row r="23" spans="1:15" ht="16" x14ac:dyDescent="0.2">
      <c r="A23" s="56" t="s">
        <v>13</v>
      </c>
      <c r="B23" s="127"/>
      <c r="C23" s="232">
        <f>'09 Data Dump'!B31</f>
        <v>29</v>
      </c>
      <c r="D23" s="150">
        <f>'09 Data Dump'!N31</f>
        <v>2092052.1699999995</v>
      </c>
      <c r="E23" s="132"/>
      <c r="F23" s="236">
        <v>15</v>
      </c>
      <c r="G23" s="11">
        <v>5563845</v>
      </c>
      <c r="H23" s="127"/>
      <c r="I23" s="232">
        <f>SUM(C23+'Aug Report'!I23)</f>
        <v>77</v>
      </c>
      <c r="J23" s="288">
        <f>SUM(D23+'Aug Report'!J23)</f>
        <v>15963937.92</v>
      </c>
      <c r="K23" s="242"/>
      <c r="L23" s="269">
        <f>SUM(F23+'Aug Report'!L23)</f>
        <v>67</v>
      </c>
      <c r="M23" s="291">
        <f>SUM(G23+'Aug Report'!M23)</f>
        <v>51591814.18</v>
      </c>
    </row>
    <row r="24" spans="1:15" ht="17" thickBot="1" x14ac:dyDescent="0.25">
      <c r="A24" s="57" t="s">
        <v>47</v>
      </c>
      <c r="B24" s="128"/>
      <c r="C24" s="233">
        <f>'09 Data Dump'!Y7</f>
        <v>1</v>
      </c>
      <c r="D24" s="151" cm="1">
        <f t="array" ref="D24:E24">'09 Data Dump'!Y6:Z6</f>
        <v>13000</v>
      </c>
      <c r="E24" s="133">
        <v>0</v>
      </c>
      <c r="F24" s="237">
        <v>2</v>
      </c>
      <c r="G24" s="12">
        <v>37214.420000000006</v>
      </c>
      <c r="H24" s="130"/>
      <c r="I24" s="239">
        <f>SUM(C24+'Aug Report'!I24)</f>
        <v>1</v>
      </c>
      <c r="J24" s="289">
        <f>SUM(D24+'Aug Report'!J24)</f>
        <v>13000</v>
      </c>
      <c r="K24" s="244"/>
      <c r="L24" s="270">
        <f>SUM(F24+'Aug Report'!L24)</f>
        <v>9</v>
      </c>
      <c r="M24" s="292">
        <f>SUM(G24+'Aug Report'!M24)</f>
        <v>157168.87</v>
      </c>
    </row>
    <row r="25" spans="1:15" ht="17" thickBot="1" x14ac:dyDescent="0.25">
      <c r="A25" s="58" t="s">
        <v>14</v>
      </c>
      <c r="B25" s="125"/>
      <c r="C25" s="234">
        <f>SUM(C22:C24)</f>
        <v>111</v>
      </c>
      <c r="D25" s="85">
        <f>SUM(D22:D24)</f>
        <v>4743011.17</v>
      </c>
      <c r="E25" s="122"/>
      <c r="F25" s="238">
        <f>SUM(F22:F24)</f>
        <v>70</v>
      </c>
      <c r="G25" s="86">
        <f>SUM(G22:G24)</f>
        <v>6946018.9699999997</v>
      </c>
      <c r="H25" s="125"/>
      <c r="I25" s="234">
        <f>SUM(I22:I24)</f>
        <v>288</v>
      </c>
      <c r="J25" s="85">
        <f>SUM(J22:J24)</f>
        <v>21324470.309999999</v>
      </c>
      <c r="K25" s="246"/>
      <c r="L25" s="234">
        <f>SUM(L22:L24)</f>
        <v>248</v>
      </c>
      <c r="M25" s="136">
        <f>SUM(M22:M24)</f>
        <v>56716826.109999999</v>
      </c>
      <c r="N25" s="18"/>
    </row>
    <row r="26" spans="1:15" ht="17" thickBot="1" x14ac:dyDescent="0.25">
      <c r="A26" s="51"/>
      <c r="B26" s="51"/>
      <c r="C26" s="51"/>
      <c r="D26" s="51"/>
      <c r="E26" s="51"/>
      <c r="F26" s="51"/>
      <c r="G26" s="51"/>
      <c r="H26" s="51"/>
      <c r="I26" s="51"/>
      <c r="J26" s="51"/>
      <c r="K26" s="51"/>
      <c r="L26" s="51"/>
      <c r="M26" s="51"/>
    </row>
    <row r="27" spans="1:15" ht="17" thickBot="1" x14ac:dyDescent="0.2">
      <c r="A27" s="59" t="s">
        <v>59</v>
      </c>
      <c r="B27" s="798" t="s">
        <v>52</v>
      </c>
      <c r="C27" s="798"/>
      <c r="D27" s="60" t="s">
        <v>58</v>
      </c>
      <c r="E27" s="798" t="s">
        <v>52</v>
      </c>
      <c r="F27" s="798"/>
      <c r="G27" s="60" t="s">
        <v>53</v>
      </c>
      <c r="H27" s="798" t="s">
        <v>51</v>
      </c>
      <c r="I27" s="798"/>
      <c r="J27" s="60" t="s">
        <v>50</v>
      </c>
      <c r="K27" s="798" t="s">
        <v>51</v>
      </c>
      <c r="L27" s="798"/>
      <c r="M27" s="54" t="s">
        <v>50</v>
      </c>
    </row>
    <row r="28" spans="1:15" ht="18" thickBot="1" x14ac:dyDescent="0.25">
      <c r="A28" s="61" t="s">
        <v>60</v>
      </c>
      <c r="B28" s="119"/>
      <c r="C28" s="120">
        <f>'09 Data Dump'!R118</f>
        <v>1</v>
      </c>
      <c r="D28" s="97">
        <f>SUM(C5:C12)+(C28)</f>
        <v>19</v>
      </c>
      <c r="E28" s="122"/>
      <c r="F28" s="121">
        <v>1</v>
      </c>
      <c r="G28" s="93">
        <f>SUM(F5:F12)+F28</f>
        <v>126</v>
      </c>
      <c r="H28" s="118"/>
      <c r="I28" s="117">
        <f>SUM(C28+'Aug Report'!I28)</f>
        <v>4</v>
      </c>
      <c r="J28" s="97">
        <f>SUM(D28+'Aug Report'!J28)</f>
        <v>102</v>
      </c>
      <c r="K28" s="122"/>
      <c r="L28" s="121">
        <f>SUM(F28+'Aug Report'!L28)</f>
        <v>5</v>
      </c>
      <c r="M28" s="121">
        <f>SUM(G28+'Aug Report'!M28)</f>
        <v>263</v>
      </c>
    </row>
    <row r="29" spans="1:15" ht="17" thickBot="1" x14ac:dyDescent="0.25">
      <c r="A29" s="51"/>
      <c r="B29" s="51"/>
      <c r="C29" s="51"/>
      <c r="D29" s="51"/>
      <c r="E29" s="51"/>
      <c r="F29" s="51"/>
      <c r="G29" s="51"/>
      <c r="H29" s="51"/>
      <c r="I29" s="51"/>
      <c r="J29" s="51"/>
      <c r="K29" s="51"/>
      <c r="L29" s="51"/>
      <c r="M29" s="51"/>
    </row>
    <row r="30" spans="1:15" ht="35" thickBot="1" x14ac:dyDescent="0.25">
      <c r="A30" s="62" t="s">
        <v>61</v>
      </c>
      <c r="B30" s="797" t="s">
        <v>54</v>
      </c>
      <c r="C30" s="797"/>
      <c r="D30" s="155" t="s">
        <v>55</v>
      </c>
      <c r="E30" s="797" t="s">
        <v>54</v>
      </c>
      <c r="F30" s="797"/>
      <c r="G30" s="155" t="s">
        <v>55</v>
      </c>
      <c r="H30" s="797" t="s">
        <v>56</v>
      </c>
      <c r="I30" s="797"/>
      <c r="J30" s="155" t="s">
        <v>57</v>
      </c>
      <c r="K30" s="797" t="s">
        <v>56</v>
      </c>
      <c r="L30" s="797"/>
      <c r="M30" s="156" t="s">
        <v>57</v>
      </c>
    </row>
    <row r="31" spans="1:15" ht="35" thickBot="1" x14ac:dyDescent="0.25">
      <c r="A31" s="63" t="s">
        <v>62</v>
      </c>
      <c r="B31" s="119"/>
      <c r="C31" s="124">
        <f>SUM(B19+C25)</f>
        <v>131</v>
      </c>
      <c r="D31" s="85">
        <f>SUM(D19+D25)</f>
        <v>8923448.0399999991</v>
      </c>
      <c r="E31" s="141"/>
      <c r="F31" s="121">
        <f>SUM(E19+F25)</f>
        <v>92</v>
      </c>
      <c r="G31" s="86">
        <f>SUM(G19+G25)</f>
        <v>51076798.629999995</v>
      </c>
      <c r="H31" s="119"/>
      <c r="I31" s="124">
        <f>SUM(H19+I25)</f>
        <v>362</v>
      </c>
      <c r="J31" s="85">
        <f>SUM(J19+J25)</f>
        <v>43071012.289999999</v>
      </c>
      <c r="K31" s="141"/>
      <c r="L31" s="121">
        <f>SUM(K19+L25)</f>
        <v>341</v>
      </c>
      <c r="M31" s="87">
        <f>SUM(M19+M25)</f>
        <v>111118214.13</v>
      </c>
    </row>
    <row r="32" spans="1:15" ht="17" thickBot="1" x14ac:dyDescent="0.25">
      <c r="A32" s="51"/>
      <c r="B32" s="51"/>
      <c r="C32" s="51"/>
      <c r="D32" s="51"/>
      <c r="E32" s="51"/>
      <c r="F32" s="51"/>
      <c r="G32" s="51"/>
      <c r="H32" s="51"/>
      <c r="I32" s="51"/>
      <c r="J32" s="51"/>
      <c r="K32" s="51"/>
      <c r="L32" s="51"/>
      <c r="M32" s="51"/>
    </row>
    <row r="33" spans="1:13" ht="17" thickBot="1" x14ac:dyDescent="0.25">
      <c r="A33" s="64" t="s">
        <v>45</v>
      </c>
      <c r="B33" s="799">
        <f>'09 Data Dump'!N148</f>
        <v>18661131.830000002</v>
      </c>
      <c r="C33" s="799"/>
      <c r="D33" s="800"/>
      <c r="E33" s="51"/>
      <c r="F33" s="51"/>
      <c r="G33" s="51"/>
      <c r="H33" s="51"/>
      <c r="I33" s="51"/>
      <c r="J33" s="51"/>
      <c r="K33" s="51"/>
      <c r="L33" s="51"/>
      <c r="M33" s="51"/>
    </row>
    <row r="34" spans="1:13" ht="17" thickBot="1" x14ac:dyDescent="0.25">
      <c r="A34" s="65"/>
      <c r="B34" s="66"/>
      <c r="C34" s="66"/>
      <c r="D34" s="66"/>
      <c r="E34" s="51"/>
      <c r="F34" s="51"/>
      <c r="G34" s="51"/>
      <c r="H34" s="51"/>
      <c r="I34" s="51"/>
      <c r="J34" s="51"/>
      <c r="K34" s="51"/>
      <c r="L34" s="51"/>
      <c r="M34" s="51"/>
    </row>
    <row r="35" spans="1:13" ht="17" thickBot="1" x14ac:dyDescent="0.25">
      <c r="A35" s="51"/>
      <c r="B35" s="801" t="s">
        <v>390</v>
      </c>
      <c r="C35" s="792"/>
      <c r="D35" s="793"/>
      <c r="E35" s="792" t="s">
        <v>64</v>
      </c>
      <c r="F35" s="792"/>
      <c r="G35" s="793"/>
      <c r="H35" s="792" t="s">
        <v>391</v>
      </c>
      <c r="I35" s="792"/>
      <c r="J35" s="793"/>
      <c r="K35" s="792" t="s">
        <v>65</v>
      </c>
      <c r="L35" s="792"/>
      <c r="M35" s="794"/>
    </row>
    <row r="36" spans="1:13" ht="16" x14ac:dyDescent="0.15">
      <c r="A36" s="67" t="s">
        <v>16</v>
      </c>
      <c r="B36" s="802" t="s">
        <v>2</v>
      </c>
      <c r="C36" s="802"/>
      <c r="D36" s="68" t="s">
        <v>1</v>
      </c>
      <c r="E36" s="802" t="s">
        <v>2</v>
      </c>
      <c r="F36" s="802"/>
      <c r="G36" s="68" t="s">
        <v>1</v>
      </c>
      <c r="H36" s="802" t="s">
        <v>2</v>
      </c>
      <c r="I36" s="802"/>
      <c r="J36" s="68" t="s">
        <v>1</v>
      </c>
      <c r="K36" s="802" t="s">
        <v>2</v>
      </c>
      <c r="L36" s="802"/>
      <c r="M36" s="69" t="s">
        <v>1</v>
      </c>
    </row>
    <row r="37" spans="1:13" ht="16" x14ac:dyDescent="0.2">
      <c r="A37" s="46" t="s">
        <v>19</v>
      </c>
      <c r="B37" s="165"/>
      <c r="C37" s="249">
        <f>C31</f>
        <v>131</v>
      </c>
      <c r="D37" s="79">
        <f>SUM('09 Five Reports'!C13+'09 Five Reports'!G21)-'Sept Report'!D41</f>
        <v>89543.89</v>
      </c>
      <c r="E37" s="157"/>
      <c r="F37" s="253">
        <v>92</v>
      </c>
      <c r="G37" s="13">
        <v>280619.88</v>
      </c>
      <c r="H37" s="165"/>
      <c r="I37" s="249">
        <f>SUM(C37+'Aug Report'!I37)</f>
        <v>362</v>
      </c>
      <c r="J37" s="307">
        <f>SUM(D37+'Aug Report'!J37)</f>
        <v>372212.60000000003</v>
      </c>
      <c r="K37" s="105"/>
      <c r="L37" s="264">
        <f>SUM(F37+'Aug Report'!L37)</f>
        <v>341</v>
      </c>
      <c r="M37" s="271">
        <f>SUM(G37+'Aug Report'!M37)</f>
        <v>628897.54</v>
      </c>
    </row>
    <row r="38" spans="1:13" ht="16" x14ac:dyDescent="0.2">
      <c r="A38" s="46" t="s">
        <v>20</v>
      </c>
      <c r="B38" s="169"/>
      <c r="C38" s="262">
        <f>'09 Five Reports'!J4</f>
        <v>90</v>
      </c>
      <c r="D38" s="79">
        <f>SUM('09 Five Reports'!C14)</f>
        <v>29421</v>
      </c>
      <c r="E38" s="157"/>
      <c r="F38" s="253" t="s">
        <v>167</v>
      </c>
      <c r="G38" s="14">
        <v>32252.6</v>
      </c>
      <c r="H38" s="165"/>
      <c r="I38" s="249">
        <f>SUM(C38+'Aug Report'!I38)</f>
        <v>314</v>
      </c>
      <c r="J38" s="307">
        <f>SUM(D38+'Aug Report'!J38)</f>
        <v>85909.24</v>
      </c>
      <c r="K38" s="105"/>
      <c r="L38" s="264">
        <f>SUM(F38+'Aug Report'!L38)</f>
        <v>392</v>
      </c>
      <c r="M38" s="271">
        <f>SUM(G38+'Aug Report'!M38)</f>
        <v>115153.82999999999</v>
      </c>
    </row>
    <row r="39" spans="1:13" ht="16" x14ac:dyDescent="0.2">
      <c r="A39" s="46" t="s">
        <v>21</v>
      </c>
      <c r="B39" s="169"/>
      <c r="C39" s="262">
        <f>'09 Five Reports'!J6</f>
        <v>81</v>
      </c>
      <c r="D39" s="79">
        <f>SUM('09 Five Reports'!C15+'09 Five Reports'!G22)</f>
        <v>12221</v>
      </c>
      <c r="E39" s="157"/>
      <c r="F39" s="253" t="s">
        <v>169</v>
      </c>
      <c r="G39" s="13">
        <v>25608</v>
      </c>
      <c r="H39" s="165"/>
      <c r="I39" s="249">
        <f>SUM(C39+'Aug Report'!I39)</f>
        <v>226</v>
      </c>
      <c r="J39" s="307">
        <f>SUM(D39+'Aug Report'!J39)</f>
        <v>38905</v>
      </c>
      <c r="K39" s="105"/>
      <c r="L39" s="264">
        <f>SUM(F39+'Aug Report'!L39)</f>
        <v>207</v>
      </c>
      <c r="M39" s="271">
        <f>SUM(G39+'Aug Report'!M39)</f>
        <v>55102</v>
      </c>
    </row>
    <row r="40" spans="1:13" ht="16" x14ac:dyDescent="0.2">
      <c r="A40" s="46" t="s">
        <v>22</v>
      </c>
      <c r="B40" s="169"/>
      <c r="C40" s="262">
        <f>'09 Five Reports'!J5</f>
        <v>119</v>
      </c>
      <c r="D40" s="79">
        <f>SUM('09 Five Reports'!C16+'09 Five Reports'!G23)</f>
        <v>12143</v>
      </c>
      <c r="E40" s="157"/>
      <c r="F40" s="253" t="s">
        <v>168</v>
      </c>
      <c r="G40" s="14">
        <v>14018</v>
      </c>
      <c r="H40" s="165"/>
      <c r="I40" s="249">
        <f>SUM(C40+'Aug Report'!I40)</f>
        <v>325</v>
      </c>
      <c r="J40" s="307">
        <f>SUM(D40+'Aug Report'!J40)</f>
        <v>35381</v>
      </c>
      <c r="K40" s="105"/>
      <c r="L40" s="264">
        <f>SUM(F40+'Aug Report'!L40)</f>
        <v>337</v>
      </c>
      <c r="M40" s="271">
        <f>SUM(G40+'Aug Report'!M40)</f>
        <v>42751</v>
      </c>
    </row>
    <row r="41" spans="1:13" ht="17" thickBot="1" x14ac:dyDescent="0.25">
      <c r="A41" s="49" t="s">
        <v>49</v>
      </c>
      <c r="B41" s="175"/>
      <c r="C41" s="263">
        <f>'09 Five Reports'!J3</f>
        <v>6</v>
      </c>
      <c r="D41" s="80">
        <f>SUM('09 Five Reports'!C48+'09 Five Reports'!G61)</f>
        <v>114</v>
      </c>
      <c r="E41" s="158"/>
      <c r="F41" s="254" t="s">
        <v>166</v>
      </c>
      <c r="G41" s="13">
        <v>133</v>
      </c>
      <c r="H41" s="165"/>
      <c r="I41" s="249">
        <f>SUM(C41+'Aug Report'!I41)</f>
        <v>22</v>
      </c>
      <c r="J41" s="307">
        <f>SUM(D41+'Aug Report'!J41)</f>
        <v>399</v>
      </c>
      <c r="K41" s="180"/>
      <c r="L41" s="267">
        <f>SUM(F41+'Aug Report'!L41)</f>
        <v>27</v>
      </c>
      <c r="M41" s="272">
        <f>SUM(G41+'Aug Report'!M41)</f>
        <v>494</v>
      </c>
    </row>
    <row r="42" spans="1:13" ht="17" thickBot="1" x14ac:dyDescent="0.25">
      <c r="A42" s="70" t="s">
        <v>18</v>
      </c>
      <c r="B42" s="167"/>
      <c r="C42" s="177">
        <f>SUM(C37:C41)</f>
        <v>427</v>
      </c>
      <c r="D42" s="88">
        <f>SUM(D37:D41)</f>
        <v>143442.89000000001</v>
      </c>
      <c r="E42" s="159"/>
      <c r="F42" s="255">
        <f>SUM(F37:F41)</f>
        <v>92</v>
      </c>
      <c r="G42" s="89">
        <f>SUM(G37:G41)</f>
        <v>352631.48</v>
      </c>
      <c r="H42" s="167"/>
      <c r="I42" s="260">
        <f>SUM(I37:I41)</f>
        <v>1249</v>
      </c>
      <c r="J42" s="88">
        <f>SUM(J37:J41)</f>
        <v>532806.84000000008</v>
      </c>
      <c r="K42" s="162"/>
      <c r="L42" s="255">
        <f>SUM(L37:L41)</f>
        <v>1304</v>
      </c>
      <c r="M42" s="182">
        <f>SUM(M37:M41)</f>
        <v>842398.37</v>
      </c>
    </row>
    <row r="43" spans="1:13" ht="17" thickBot="1" x14ac:dyDescent="0.25">
      <c r="A43" s="51"/>
      <c r="B43" s="51"/>
      <c r="C43" s="51"/>
      <c r="D43" s="51"/>
      <c r="E43" s="51"/>
      <c r="F43" s="51"/>
      <c r="G43" s="51"/>
      <c r="H43" s="51"/>
      <c r="I43" s="51"/>
      <c r="J43" s="51"/>
      <c r="K43" s="51"/>
      <c r="L43" s="51"/>
      <c r="M43" s="51"/>
    </row>
    <row r="44" spans="1:13" ht="17" thickBot="1" x14ac:dyDescent="0.2">
      <c r="A44" s="184" t="s">
        <v>23</v>
      </c>
      <c r="B44" s="803" t="s">
        <v>2</v>
      </c>
      <c r="C44" s="803"/>
      <c r="D44" s="185" t="s">
        <v>1</v>
      </c>
      <c r="E44" s="803" t="s">
        <v>2</v>
      </c>
      <c r="F44" s="803"/>
      <c r="G44" s="185" t="s">
        <v>1</v>
      </c>
      <c r="H44" s="823" t="s">
        <v>2</v>
      </c>
      <c r="I44" s="824"/>
      <c r="J44" s="185" t="s">
        <v>1</v>
      </c>
      <c r="K44" s="803" t="s">
        <v>2</v>
      </c>
      <c r="L44" s="803"/>
      <c r="M44" s="186" t="s">
        <v>1</v>
      </c>
    </row>
    <row r="45" spans="1:13" ht="16" x14ac:dyDescent="0.2">
      <c r="A45" s="45" t="s">
        <v>36</v>
      </c>
      <c r="B45" s="187"/>
      <c r="C45" s="261">
        <f>'09 Five Reports'!J17</f>
        <v>56</v>
      </c>
      <c r="D45" s="211">
        <f>SUM('09 Five Reports'!C67+'09 Five Reports'!G94)</f>
        <v>14946</v>
      </c>
      <c r="E45" s="107"/>
      <c r="F45" s="256" t="s">
        <v>176</v>
      </c>
      <c r="G45" s="15">
        <v>21492</v>
      </c>
      <c r="H45" s="188"/>
      <c r="I45" s="261">
        <f>SUM(C45+'Aug Report'!I45)</f>
        <v>134</v>
      </c>
      <c r="J45" s="306">
        <f>SUM(D45+'Aug Report'!J45)</f>
        <v>37436</v>
      </c>
      <c r="K45" s="278"/>
      <c r="L45" s="275">
        <f>SUM(F45+'Aug Report'!L45)</f>
        <v>216</v>
      </c>
      <c r="M45" s="293">
        <f>SUM(G45+'Aug Report'!M45)</f>
        <v>61881</v>
      </c>
    </row>
    <row r="46" spans="1:13" ht="16" x14ac:dyDescent="0.2">
      <c r="A46" s="46" t="s">
        <v>35</v>
      </c>
      <c r="B46" s="169"/>
      <c r="C46" s="262">
        <f>'09 Five Reports'!J15</f>
        <v>2</v>
      </c>
      <c r="D46" s="212">
        <f>SUM('09 Five Reports'!G82)</f>
        <v>587</v>
      </c>
      <c r="E46" s="103"/>
      <c r="F46" s="257" t="s">
        <v>174</v>
      </c>
      <c r="G46" s="16">
        <v>37548.92</v>
      </c>
      <c r="H46" s="99"/>
      <c r="I46" s="262">
        <f>SUM(C46+'Aug Report'!I46)</f>
        <v>49</v>
      </c>
      <c r="J46" s="307">
        <f>SUM(D46+'Aug Report'!J46)</f>
        <v>47093.55</v>
      </c>
      <c r="K46" s="279"/>
      <c r="L46" s="276">
        <f>SUM(F46+'Aug Report'!L46)</f>
        <v>88</v>
      </c>
      <c r="M46" s="271">
        <f>SUM(G46+'Aug Report'!M46)</f>
        <v>64905.38</v>
      </c>
    </row>
    <row r="47" spans="1:13" ht="16" x14ac:dyDescent="0.2">
      <c r="A47" s="46" t="s">
        <v>25</v>
      </c>
      <c r="B47" s="169"/>
      <c r="C47" s="262">
        <f>'09 Five Reports'!J16</f>
        <v>79</v>
      </c>
      <c r="D47" s="212">
        <f>SUM('09 Five Reports'!C64+'09 Five Reports'!G86+'09 Five Reports'!G88)</f>
        <v>40309</v>
      </c>
      <c r="E47" s="103"/>
      <c r="F47" s="257" t="s">
        <v>175</v>
      </c>
      <c r="G47" s="16">
        <v>35138</v>
      </c>
      <c r="H47" s="99"/>
      <c r="I47" s="262">
        <f>SUM(C47+'Aug Report'!I47)</f>
        <v>152</v>
      </c>
      <c r="J47" s="307">
        <f>SUM(D47+'Aug Report'!J47)</f>
        <v>99525</v>
      </c>
      <c r="K47" s="279"/>
      <c r="L47" s="276">
        <f>SUM(F47+'Aug Report'!L47)</f>
        <v>194</v>
      </c>
      <c r="M47" s="271">
        <f>SUM(G47+'Aug Report'!M47)</f>
        <v>100020</v>
      </c>
    </row>
    <row r="48" spans="1:13" ht="16" x14ac:dyDescent="0.2">
      <c r="A48" s="46" t="s">
        <v>26</v>
      </c>
      <c r="B48" s="165"/>
      <c r="C48" s="249">
        <v>0</v>
      </c>
      <c r="D48" s="212">
        <v>0</v>
      </c>
      <c r="E48" s="103"/>
      <c r="F48" s="257">
        <v>0</v>
      </c>
      <c r="G48" s="16">
        <v>0</v>
      </c>
      <c r="H48" s="99"/>
      <c r="I48" s="262">
        <f>SUM(C48+'Aug Report'!I48)</f>
        <v>0</v>
      </c>
      <c r="J48" s="307">
        <f>SUM(D48+'Aug Report'!J48)</f>
        <v>0</v>
      </c>
      <c r="K48" s="279"/>
      <c r="L48" s="276">
        <f>SUM(F48+'Aug Report'!L48)</f>
        <v>1</v>
      </c>
      <c r="M48" s="271">
        <f>SUM(G48+'Aug Report'!M48)</f>
        <v>0</v>
      </c>
    </row>
    <row r="49" spans="1:13" ht="16" x14ac:dyDescent="0.2">
      <c r="A49" s="46" t="s">
        <v>27</v>
      </c>
      <c r="B49" s="169"/>
      <c r="C49" s="262">
        <f>'09 Five Reports'!J13</f>
        <v>35</v>
      </c>
      <c r="D49" s="212">
        <f>SUM('09 Five Reports'!C57+'09 Five Reports'!G72+'09 Five Reports'!G73)</f>
        <v>17004.599999999999</v>
      </c>
      <c r="E49" s="103"/>
      <c r="F49" s="257" t="s">
        <v>172</v>
      </c>
      <c r="G49" s="16">
        <v>34533.67</v>
      </c>
      <c r="H49" s="99"/>
      <c r="I49" s="262">
        <f>SUM(C49+'Aug Report'!I49)</f>
        <v>79</v>
      </c>
      <c r="J49" s="307">
        <f>SUM(D49+'Aug Report'!J49)</f>
        <v>48631.64</v>
      </c>
      <c r="K49" s="279"/>
      <c r="L49" s="276">
        <f>SUM(F49+'Aug Report'!L49)</f>
        <v>53</v>
      </c>
      <c r="M49" s="271">
        <f>SUM(G49+'Aug Report'!M49)</f>
        <v>60151.67</v>
      </c>
    </row>
    <row r="50" spans="1:13" ht="16" x14ac:dyDescent="0.2">
      <c r="A50" s="46" t="s">
        <v>28</v>
      </c>
      <c r="B50" s="169"/>
      <c r="C50" s="262">
        <f>'09 Five Reports'!J14</f>
        <v>4</v>
      </c>
      <c r="D50" s="212">
        <f>SUM('09 Five Reports'!C60+'09 Five Reports'!G76)</f>
        <v>319</v>
      </c>
      <c r="E50" s="103"/>
      <c r="F50" s="257" t="s">
        <v>173</v>
      </c>
      <c r="G50" s="16">
        <v>1078</v>
      </c>
      <c r="H50" s="99"/>
      <c r="I50" s="262">
        <f>SUM(C50+'Aug Report'!I50)</f>
        <v>18</v>
      </c>
      <c r="J50" s="307">
        <f>SUM(D50+'Aug Report'!J50)</f>
        <v>1687</v>
      </c>
      <c r="K50" s="279"/>
      <c r="L50" s="276">
        <f>SUM(F50+'Aug Report'!L50)</f>
        <v>15</v>
      </c>
      <c r="M50" s="271">
        <f>SUM(G50+'Aug Report'!M50)</f>
        <v>1694</v>
      </c>
    </row>
    <row r="51" spans="1:13" ht="16" x14ac:dyDescent="0.2">
      <c r="A51" s="46" t="s">
        <v>3</v>
      </c>
      <c r="B51" s="169"/>
      <c r="C51" s="262">
        <f>'09 Five Reports'!J11</f>
        <v>5</v>
      </c>
      <c r="D51" s="212">
        <f>SUM('09 Five Reports'!G640)</f>
        <v>0</v>
      </c>
      <c r="E51" s="103"/>
      <c r="F51" s="257" t="s">
        <v>170</v>
      </c>
      <c r="G51" s="16">
        <v>1007</v>
      </c>
      <c r="H51" s="99"/>
      <c r="I51" s="262">
        <f>SUM(C51+'Aug Report'!I51)</f>
        <v>14</v>
      </c>
      <c r="J51" s="307">
        <f>SUM(D51+'Aug Report'!J51)</f>
        <v>937</v>
      </c>
      <c r="K51" s="279"/>
      <c r="L51" s="276">
        <f>SUM(F51+'Aug Report'!L51)</f>
        <v>13</v>
      </c>
      <c r="M51" s="271">
        <f>SUM(G51+'Aug Report'!M51)</f>
        <v>3612</v>
      </c>
    </row>
    <row r="52" spans="1:13" ht="16" x14ac:dyDescent="0.2">
      <c r="A52" s="46" t="s">
        <v>29</v>
      </c>
      <c r="B52" s="169"/>
      <c r="C52" s="262">
        <f>'09 Five Reports'!J12</f>
        <v>22</v>
      </c>
      <c r="D52" s="212">
        <f>SUM('09 Five Reports'!G5+'09 Five Reports'!C54)</f>
        <v>618</v>
      </c>
      <c r="E52" s="103"/>
      <c r="F52" s="257" t="s">
        <v>171</v>
      </c>
      <c r="G52" s="16">
        <v>3321</v>
      </c>
      <c r="H52" s="99"/>
      <c r="I52" s="262">
        <f>SUM(C52+'Aug Report'!I52)</f>
        <v>74</v>
      </c>
      <c r="J52" s="307">
        <f>SUM(D52+'Aug Report'!J52)</f>
        <v>2916</v>
      </c>
      <c r="K52" s="279"/>
      <c r="L52" s="276">
        <f>SUM(F52+'Aug Report'!L52)</f>
        <v>63</v>
      </c>
      <c r="M52" s="271">
        <f>SUM(G52+'Aug Report'!M52)</f>
        <v>13585</v>
      </c>
    </row>
    <row r="53" spans="1:13" ht="16" x14ac:dyDescent="0.2">
      <c r="A53" s="46" t="s">
        <v>30</v>
      </c>
      <c r="B53" s="165"/>
      <c r="C53" s="249">
        <v>0</v>
      </c>
      <c r="D53" s="212">
        <v>0</v>
      </c>
      <c r="E53" s="103"/>
      <c r="F53" s="257">
        <v>0</v>
      </c>
      <c r="G53" s="16">
        <v>0</v>
      </c>
      <c r="H53" s="99"/>
      <c r="I53" s="262">
        <f>SUM(C53+'Aug Report'!I53)</f>
        <v>0</v>
      </c>
      <c r="J53" s="307">
        <f>SUM(D53+'Aug Report'!J53)</f>
        <v>0</v>
      </c>
      <c r="K53" s="279"/>
      <c r="L53" s="276">
        <f>SUM(F53+'Aug Report'!L53)</f>
        <v>7</v>
      </c>
      <c r="M53" s="271">
        <f>SUM(G53+'Aug Report'!M53)</f>
        <v>388</v>
      </c>
    </row>
    <row r="54" spans="1:13" ht="16" x14ac:dyDescent="0.2">
      <c r="A54" s="46" t="s">
        <v>4</v>
      </c>
      <c r="B54" s="169"/>
      <c r="C54" s="262">
        <f>'09 Five Reports'!J19</f>
        <v>18</v>
      </c>
      <c r="D54" s="212">
        <f>SUM('09 Five Reports'!G123)</f>
        <v>5344</v>
      </c>
      <c r="E54" s="103"/>
      <c r="F54" s="257" t="s">
        <v>178</v>
      </c>
      <c r="G54" s="16">
        <v>5137</v>
      </c>
      <c r="H54" s="99"/>
      <c r="I54" s="262">
        <f>SUM(C54+'Aug Report'!I54)</f>
        <v>57</v>
      </c>
      <c r="J54" s="307">
        <f>SUM(D54+'Aug Report'!J54)</f>
        <v>15675</v>
      </c>
      <c r="K54" s="279"/>
      <c r="L54" s="276">
        <f>SUM(F54+'Aug Report'!L54)</f>
        <v>27</v>
      </c>
      <c r="M54" s="271">
        <f>SUM(G54+'Aug Report'!M54)</f>
        <v>12844</v>
      </c>
    </row>
    <row r="55" spans="1:13" ht="16" x14ac:dyDescent="0.2">
      <c r="A55" s="46" t="s">
        <v>31</v>
      </c>
      <c r="B55" s="169"/>
      <c r="C55" s="262">
        <f>'09 Five Reports'!J18</f>
        <v>9</v>
      </c>
      <c r="D55" s="212">
        <f>SUM('09 Five Reports'!C70+'09 Five Reports'!G4)</f>
        <v>733</v>
      </c>
      <c r="E55" s="103"/>
      <c r="F55" s="257" t="s">
        <v>177</v>
      </c>
      <c r="G55" s="16">
        <v>568</v>
      </c>
      <c r="H55" s="99"/>
      <c r="I55" s="262">
        <f>SUM(C55+'Aug Report'!I55)</f>
        <v>20</v>
      </c>
      <c r="J55" s="307">
        <f>SUM(D55+'Aug Report'!J55)</f>
        <v>1748</v>
      </c>
      <c r="K55" s="279"/>
      <c r="L55" s="276">
        <f>SUM(F55+'Aug Report'!L55)</f>
        <v>34</v>
      </c>
      <c r="M55" s="271">
        <f>SUM(G55+'Aug Report'!M55)</f>
        <v>2120</v>
      </c>
    </row>
    <row r="56" spans="1:13" ht="16" x14ac:dyDescent="0.2">
      <c r="A56" s="46" t="s">
        <v>32</v>
      </c>
      <c r="B56" s="169"/>
      <c r="C56" s="262">
        <f>'09 Five Reports'!J25</f>
        <v>10</v>
      </c>
      <c r="D56" s="212">
        <f>SUM('09 Five Reports'!G9)</f>
        <v>1324</v>
      </c>
      <c r="E56" s="103"/>
      <c r="F56" s="257" t="s">
        <v>179</v>
      </c>
      <c r="G56" s="16">
        <v>277</v>
      </c>
      <c r="H56" s="99"/>
      <c r="I56" s="262">
        <f>SUM(C56+'Aug Report'!I56)</f>
        <v>23</v>
      </c>
      <c r="J56" s="307">
        <f>SUM(D56+'Aug Report'!J56)</f>
        <v>5612</v>
      </c>
      <c r="K56" s="279"/>
      <c r="L56" s="276">
        <f>SUM(F56+'Aug Report'!L56)</f>
        <v>26</v>
      </c>
      <c r="M56" s="271">
        <f>SUM(G56+'Aug Report'!M56)</f>
        <v>2096</v>
      </c>
    </row>
    <row r="57" spans="1:13" ht="17" thickBot="1" x14ac:dyDescent="0.25">
      <c r="A57" s="72" t="s">
        <v>33</v>
      </c>
      <c r="B57" s="175"/>
      <c r="C57" s="263">
        <f>'09 Five Reports'!J26</f>
        <v>1</v>
      </c>
      <c r="D57" s="213">
        <f>'09 Five Reports'!G117</f>
        <v>749</v>
      </c>
      <c r="E57" s="190"/>
      <c r="F57" s="258" t="s">
        <v>180</v>
      </c>
      <c r="G57" s="191">
        <v>19959</v>
      </c>
      <c r="H57" s="101"/>
      <c r="I57" s="263">
        <f>SUM(C57+'Aug Report'!I57)</f>
        <v>8</v>
      </c>
      <c r="J57" s="308">
        <f>SUM(D57+'Aug Report'!J57)</f>
        <v>10281</v>
      </c>
      <c r="K57" s="280"/>
      <c r="L57" s="277">
        <f>SUM(F57+'Aug Report'!L57)</f>
        <v>13</v>
      </c>
      <c r="M57" s="272">
        <f>SUM(G57+'Aug Report'!M57)</f>
        <v>39252</v>
      </c>
    </row>
    <row r="58" spans="1:13" ht="17" thickBot="1" x14ac:dyDescent="0.25">
      <c r="A58" s="73" t="s">
        <v>34</v>
      </c>
      <c r="B58" s="172"/>
      <c r="C58" s="250">
        <f>SUM(C45:C57)</f>
        <v>241</v>
      </c>
      <c r="D58" s="88">
        <f>SUM(D45:D57)</f>
        <v>81933.600000000006</v>
      </c>
      <c r="E58" s="162"/>
      <c r="F58" s="255">
        <f>SUM(F45:F57)</f>
        <v>0</v>
      </c>
      <c r="G58" s="89">
        <f>SUM(G45:G57)</f>
        <v>160059.59</v>
      </c>
      <c r="H58" s="172"/>
      <c r="I58" s="250">
        <f>SUM(I45:I57)</f>
        <v>628</v>
      </c>
      <c r="J58" s="88">
        <f>SUM(J45:J57)</f>
        <v>271542.19</v>
      </c>
      <c r="K58" s="159"/>
      <c r="L58" s="255">
        <f>SUM(L45:L57)</f>
        <v>750</v>
      </c>
      <c r="M58" s="265">
        <f>SUM(M45:M57)</f>
        <v>362549.05</v>
      </c>
    </row>
    <row r="59" spans="1:13" ht="17" thickBot="1" x14ac:dyDescent="0.25">
      <c r="A59" s="51"/>
      <c r="B59" s="51"/>
      <c r="C59" s="251"/>
      <c r="D59" s="51"/>
      <c r="E59" s="163"/>
      <c r="F59" s="251"/>
      <c r="G59" s="51"/>
      <c r="H59" s="163"/>
      <c r="I59" s="251"/>
      <c r="J59" s="51"/>
      <c r="K59" s="51"/>
      <c r="L59" s="251"/>
      <c r="M59" s="51"/>
    </row>
    <row r="60" spans="1:13" ht="17" thickBot="1" x14ac:dyDescent="0.25">
      <c r="A60" s="74" t="s">
        <v>24</v>
      </c>
      <c r="B60" s="170"/>
      <c r="C60" s="252">
        <f>SUM(C42+C58)</f>
        <v>668</v>
      </c>
      <c r="D60" s="89">
        <f>SUM(D42+D58)</f>
        <v>225376.49000000002</v>
      </c>
      <c r="E60" s="164"/>
      <c r="F60" s="259">
        <f>SUM(F42+F58)</f>
        <v>92</v>
      </c>
      <c r="G60" s="91">
        <f>SUM(G42+G58)</f>
        <v>512691.06999999995</v>
      </c>
      <c r="H60" s="174"/>
      <c r="I60" s="252">
        <f>SUM(I42+I58)</f>
        <v>1877</v>
      </c>
      <c r="J60" s="89">
        <f>SUM(J42+J58)</f>
        <v>804349.03</v>
      </c>
      <c r="K60" s="164"/>
      <c r="L60" s="259">
        <f>SUM(L42+L58)</f>
        <v>2054</v>
      </c>
      <c r="M60" s="92">
        <f>SUM(M42+M58)</f>
        <v>1204947.42</v>
      </c>
    </row>
    <row r="61" spans="1:13" ht="16" x14ac:dyDescent="0.2">
      <c r="A61" s="51"/>
      <c r="B61" s="51"/>
      <c r="C61" s="51"/>
      <c r="D61" s="51"/>
      <c r="E61" s="51"/>
      <c r="F61" s="51"/>
      <c r="G61" s="51"/>
      <c r="H61" s="51"/>
      <c r="I61" s="51"/>
      <c r="J61" s="51"/>
      <c r="K61" s="51"/>
      <c r="L61" s="51"/>
      <c r="M61" s="51"/>
    </row>
    <row r="62" spans="1:13" ht="16" x14ac:dyDescent="0.2">
      <c r="A62" s="75" t="s">
        <v>46</v>
      </c>
      <c r="B62" s="75"/>
      <c r="C62" s="75"/>
      <c r="D62" s="75"/>
      <c r="E62" s="75"/>
      <c r="F62" s="75"/>
      <c r="G62" s="75"/>
      <c r="H62" s="75"/>
      <c r="I62" s="75"/>
      <c r="J62" s="75"/>
      <c r="K62" s="51"/>
      <c r="L62" s="51"/>
      <c r="M62" s="51"/>
    </row>
    <row r="63" spans="1:13" ht="16" x14ac:dyDescent="0.2">
      <c r="A63" s="75"/>
      <c r="B63" s="75"/>
      <c r="C63" s="75"/>
      <c r="D63" s="75"/>
      <c r="E63" s="75"/>
      <c r="F63" s="75"/>
      <c r="G63" s="75"/>
      <c r="H63" s="75"/>
      <c r="I63" s="75"/>
      <c r="J63" s="75"/>
      <c r="K63" s="51"/>
      <c r="L63" s="51"/>
      <c r="M63" s="51"/>
    </row>
    <row r="64" spans="1:13" ht="16" x14ac:dyDescent="0.2">
      <c r="A64" s="75" t="s">
        <v>63</v>
      </c>
      <c r="B64" s="75"/>
      <c r="C64" s="75"/>
      <c r="D64" s="75"/>
      <c r="E64" s="75"/>
      <c r="F64" s="75"/>
      <c r="G64" s="75"/>
      <c r="H64" s="75"/>
      <c r="I64" s="75"/>
      <c r="J64" s="75"/>
      <c r="K64" s="51"/>
      <c r="L64" s="51"/>
      <c r="M64" s="51"/>
    </row>
  </sheetData>
  <mergeCells count="30">
    <mergeCell ref="B44:C44"/>
    <mergeCell ref="E44:F44"/>
    <mergeCell ref="H44:I44"/>
    <mergeCell ref="K44:L44"/>
    <mergeCell ref="B33:D33"/>
    <mergeCell ref="B35:D35"/>
    <mergeCell ref="E35:G35"/>
    <mergeCell ref="H35:J35"/>
    <mergeCell ref="K35:M35"/>
    <mergeCell ref="B36:C36"/>
    <mergeCell ref="E36:F36"/>
    <mergeCell ref="H36:I36"/>
    <mergeCell ref="K36:L36"/>
    <mergeCell ref="B27:C27"/>
    <mergeCell ref="E27:F27"/>
    <mergeCell ref="H27:I27"/>
    <mergeCell ref="K27:L27"/>
    <mergeCell ref="B30:C30"/>
    <mergeCell ref="E30:F30"/>
    <mergeCell ref="H30:I30"/>
    <mergeCell ref="K30:L30"/>
    <mergeCell ref="B21:C21"/>
    <mergeCell ref="E21:F21"/>
    <mergeCell ref="H21:I21"/>
    <mergeCell ref="K21:L21"/>
    <mergeCell ref="A1:M1"/>
    <mergeCell ref="B3:D3"/>
    <mergeCell ref="E3:G3"/>
    <mergeCell ref="H3:J3"/>
    <mergeCell ref="K3:M3"/>
  </mergeCells>
  <pageMargins left="0.7" right="0.7" top="0.75" bottom="0.75" header="0.3" footer="0.3"/>
  <pageSetup scale="52" orientation="portrait" verticalDpi="300" r:id="rId1"/>
  <ignoredErrors>
    <ignoredError sqref="F45:G57 F38:F41" numberStoredAsText="1"/>
    <ignoredError sqref="G28" formulaRange="1"/>
  </ignoredErrors>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BF5CF1-DBB6-4EE3-9CC0-666F933A3AD5}">
  <dimension ref="A1:AF148"/>
  <sheetViews>
    <sheetView workbookViewId="0">
      <pane xSplit="2" ySplit="1" topLeftCell="J115" activePane="bottomRight" state="frozen"/>
      <selection pane="topRight" activeCell="C1" sqref="C1"/>
      <selection pane="bottomLeft" activeCell="A2" sqref="A2"/>
      <selection pane="bottomRight" activeCell="L128" sqref="L128"/>
    </sheetView>
  </sheetViews>
  <sheetFormatPr baseColWidth="10" defaultColWidth="8.83203125" defaultRowHeight="13" outlineLevelRow="2" x14ac:dyDescent="0.15"/>
  <cols>
    <col min="1" max="1" width="28.5" customWidth="1"/>
    <col min="2" max="2" width="29.6640625" customWidth="1"/>
    <col min="3" max="3" width="22.5" customWidth="1"/>
    <col min="4" max="4" width="26.6640625" customWidth="1"/>
    <col min="5" max="5" width="8.83203125" customWidth="1"/>
    <col min="6" max="6" width="52.33203125" customWidth="1"/>
    <col min="7" max="7" width="36.6640625" customWidth="1"/>
    <col min="8" max="8" width="19.6640625" customWidth="1"/>
    <col min="9" max="11" width="13.6640625" customWidth="1"/>
    <col min="12" max="12" width="41" customWidth="1"/>
    <col min="13" max="13" width="13.6640625" customWidth="1"/>
    <col min="14" max="15" width="17.5" customWidth="1"/>
    <col min="17" max="17" width="11.6640625" customWidth="1"/>
    <col min="18" max="18" width="6.1640625" customWidth="1"/>
    <col min="19" max="19" width="14.5" customWidth="1"/>
  </cols>
  <sheetData>
    <row r="1" spans="1:32" ht="42" x14ac:dyDescent="0.15">
      <c r="A1" s="497" t="s">
        <v>739</v>
      </c>
      <c r="B1" s="497" t="s">
        <v>740</v>
      </c>
      <c r="C1" s="497" t="s">
        <v>741</v>
      </c>
      <c r="D1" s="497" t="s">
        <v>742</v>
      </c>
      <c r="E1" s="497" t="s">
        <v>70</v>
      </c>
      <c r="F1" s="497" t="s">
        <v>743</v>
      </c>
      <c r="G1" s="497" t="s">
        <v>744</v>
      </c>
      <c r="H1" s="497" t="s">
        <v>745</v>
      </c>
      <c r="I1" s="497" t="s">
        <v>746</v>
      </c>
      <c r="J1" s="497" t="s">
        <v>747</v>
      </c>
      <c r="K1" s="500" t="s">
        <v>748</v>
      </c>
      <c r="L1" s="497" t="s">
        <v>749</v>
      </c>
      <c r="M1" s="497" t="s">
        <v>750</v>
      </c>
      <c r="N1" s="476" t="s">
        <v>79</v>
      </c>
      <c r="O1" s="477" t="s">
        <v>80</v>
      </c>
    </row>
    <row r="2" spans="1:32" ht="42" outlineLevel="2" x14ac:dyDescent="0.15">
      <c r="A2" s="575" t="s">
        <v>81</v>
      </c>
      <c r="B2" s="575" t="s">
        <v>1114</v>
      </c>
      <c r="C2" s="575" t="s">
        <v>82</v>
      </c>
      <c r="D2" s="575"/>
      <c r="E2" s="575"/>
      <c r="F2" s="575" t="s">
        <v>1115</v>
      </c>
      <c r="G2" s="575" t="s">
        <v>160</v>
      </c>
      <c r="H2" s="575">
        <v>275000</v>
      </c>
      <c r="I2" s="575">
        <v>0</v>
      </c>
      <c r="J2" s="577"/>
      <c r="K2" s="577"/>
      <c r="L2" s="575" t="s">
        <v>1117</v>
      </c>
      <c r="M2" s="575"/>
      <c r="N2" s="415">
        <f>SUM(H2:I2)</f>
        <v>275000</v>
      </c>
      <c r="O2" s="456">
        <f>IF((J2+K2)&gt;0,(J2+K2)-N2,0)</f>
        <v>0</v>
      </c>
      <c r="R2" s="825" t="s">
        <v>1512</v>
      </c>
      <c r="S2" s="827"/>
      <c r="T2" s="827"/>
      <c r="U2" s="827"/>
      <c r="V2" s="827"/>
      <c r="W2" s="827"/>
      <c r="X2" s="827"/>
      <c r="Y2" s="827"/>
      <c r="Z2" s="827"/>
      <c r="AA2" s="827"/>
      <c r="AB2" s="827"/>
      <c r="AC2" s="827"/>
      <c r="AD2" s="827"/>
      <c r="AE2" s="827"/>
      <c r="AF2" s="826"/>
    </row>
    <row r="3" spans="1:32" ht="42" outlineLevel="2" x14ac:dyDescent="0.15">
      <c r="A3" s="575" t="s">
        <v>81</v>
      </c>
      <c r="B3" s="575" t="s">
        <v>1118</v>
      </c>
      <c r="C3" s="575" t="s">
        <v>82</v>
      </c>
      <c r="D3" s="575"/>
      <c r="E3" s="575"/>
      <c r="F3" s="575" t="s">
        <v>1119</v>
      </c>
      <c r="G3" s="575" t="s">
        <v>83</v>
      </c>
      <c r="H3" s="575">
        <v>750</v>
      </c>
      <c r="I3" s="575">
        <v>0</v>
      </c>
      <c r="J3" s="577"/>
      <c r="K3" s="577"/>
      <c r="L3" s="575" t="s">
        <v>147</v>
      </c>
      <c r="M3" s="575" t="s">
        <v>375</v>
      </c>
      <c r="N3" s="415">
        <f t="shared" ref="N3:N67" si="0">SUM(H3:I3)</f>
        <v>750</v>
      </c>
      <c r="O3" s="456">
        <f t="shared" ref="O3:O67" si="1">IF((J3+K3)&gt;0,(J3+K3)-N3,0)</f>
        <v>0</v>
      </c>
      <c r="R3" s="825" t="s">
        <v>740</v>
      </c>
      <c r="S3" s="826"/>
      <c r="T3" s="825" t="s">
        <v>743</v>
      </c>
      <c r="U3" s="827"/>
      <c r="V3" s="826"/>
      <c r="W3" s="825" t="s">
        <v>744</v>
      </c>
      <c r="X3" s="826"/>
      <c r="Y3" s="825" t="s">
        <v>745</v>
      </c>
      <c r="Z3" s="826"/>
      <c r="AA3" s="497" t="s">
        <v>746</v>
      </c>
      <c r="AB3" s="497" t="s">
        <v>747</v>
      </c>
      <c r="AC3" s="825" t="s">
        <v>748</v>
      </c>
      <c r="AD3" s="826"/>
      <c r="AE3" s="825" t="s">
        <v>749</v>
      </c>
      <c r="AF3" s="826"/>
    </row>
    <row r="4" spans="1:32" ht="39.5" customHeight="1" outlineLevel="2" x14ac:dyDescent="0.15">
      <c r="A4" s="575" t="s">
        <v>81</v>
      </c>
      <c r="B4" s="575" t="s">
        <v>1120</v>
      </c>
      <c r="C4" s="575" t="s">
        <v>82</v>
      </c>
      <c r="D4" s="575"/>
      <c r="E4" s="575"/>
      <c r="F4" s="575" t="s">
        <v>1121</v>
      </c>
      <c r="G4" s="575" t="s">
        <v>1122</v>
      </c>
      <c r="H4" s="575">
        <v>5000</v>
      </c>
      <c r="I4" s="575">
        <v>0</v>
      </c>
      <c r="J4" s="577"/>
      <c r="K4" s="577"/>
      <c r="L4" s="575" t="s">
        <v>1123</v>
      </c>
      <c r="M4" s="575"/>
      <c r="N4" s="415">
        <f t="shared" si="0"/>
        <v>5000</v>
      </c>
      <c r="O4" s="456">
        <f t="shared" si="1"/>
        <v>0</v>
      </c>
      <c r="R4" s="825" t="s">
        <v>1513</v>
      </c>
      <c r="S4" s="826"/>
      <c r="T4" s="825" t="s">
        <v>1514</v>
      </c>
      <c r="U4" s="827"/>
      <c r="V4" s="826"/>
      <c r="W4" s="825" t="s">
        <v>105</v>
      </c>
      <c r="X4" s="826"/>
      <c r="Y4" s="825"/>
      <c r="Z4" s="826"/>
      <c r="AA4" s="497"/>
      <c r="AB4" s="497"/>
      <c r="AC4" s="825"/>
      <c r="AD4" s="826"/>
      <c r="AE4" s="825" t="s">
        <v>998</v>
      </c>
      <c r="AF4" s="826"/>
    </row>
    <row r="5" spans="1:32" ht="39.5" customHeight="1" outlineLevel="2" x14ac:dyDescent="0.15">
      <c r="A5" s="575" t="s">
        <v>81</v>
      </c>
      <c r="B5" s="575" t="s">
        <v>1124</v>
      </c>
      <c r="C5" s="575" t="s">
        <v>82</v>
      </c>
      <c r="D5" s="575"/>
      <c r="E5" s="575"/>
      <c r="F5" s="575" t="s">
        <v>1125</v>
      </c>
      <c r="G5" s="575" t="s">
        <v>161</v>
      </c>
      <c r="H5" s="575">
        <v>207000</v>
      </c>
      <c r="I5" s="575">
        <v>0</v>
      </c>
      <c r="J5" s="577"/>
      <c r="K5" s="577"/>
      <c r="L5" s="575" t="s">
        <v>1126</v>
      </c>
      <c r="M5" s="575"/>
      <c r="N5" s="415">
        <f t="shared" si="0"/>
        <v>207000</v>
      </c>
      <c r="O5" s="456">
        <f t="shared" si="1"/>
        <v>0</v>
      </c>
      <c r="R5" s="825" t="s">
        <v>1515</v>
      </c>
      <c r="S5" s="826"/>
      <c r="T5" s="825" t="s">
        <v>1516</v>
      </c>
      <c r="U5" s="827"/>
      <c r="V5" s="826"/>
      <c r="W5" s="825" t="s">
        <v>418</v>
      </c>
      <c r="X5" s="826"/>
      <c r="Y5" s="825" t="s">
        <v>1116</v>
      </c>
      <c r="Z5" s="826"/>
      <c r="AA5" s="497"/>
      <c r="AB5" s="497"/>
      <c r="AC5" s="825"/>
      <c r="AD5" s="826"/>
      <c r="AE5" s="825" t="s">
        <v>419</v>
      </c>
      <c r="AF5" s="826"/>
    </row>
    <row r="6" spans="1:32" ht="39.5" customHeight="1" outlineLevel="2" x14ac:dyDescent="0.15">
      <c r="A6" s="575" t="s">
        <v>81</v>
      </c>
      <c r="B6" s="575" t="s">
        <v>1127</v>
      </c>
      <c r="C6" s="575" t="s">
        <v>82</v>
      </c>
      <c r="D6" s="575"/>
      <c r="E6" s="575"/>
      <c r="F6" s="575" t="s">
        <v>1128</v>
      </c>
      <c r="G6" s="575" t="s">
        <v>83</v>
      </c>
      <c r="H6" s="575">
        <v>750</v>
      </c>
      <c r="I6" s="575">
        <v>0</v>
      </c>
      <c r="J6" s="577"/>
      <c r="K6" s="577"/>
      <c r="L6" s="575" t="s">
        <v>1129</v>
      </c>
      <c r="M6" s="575"/>
      <c r="N6" s="415">
        <f t="shared" si="0"/>
        <v>750</v>
      </c>
      <c r="O6" s="456">
        <f t="shared" si="1"/>
        <v>0</v>
      </c>
      <c r="R6" s="825" t="s">
        <v>1517</v>
      </c>
      <c r="S6" s="826"/>
      <c r="T6" s="825" t="s">
        <v>1518</v>
      </c>
      <c r="U6" s="827"/>
      <c r="V6" s="826"/>
      <c r="W6" s="825" t="s">
        <v>1428</v>
      </c>
      <c r="X6" s="826"/>
      <c r="Y6" s="828">
        <v>13000</v>
      </c>
      <c r="Z6" s="829"/>
      <c r="AA6" s="497"/>
      <c r="AB6" s="497"/>
      <c r="AC6" s="825"/>
      <c r="AD6" s="826"/>
      <c r="AE6" s="825" t="s">
        <v>1441</v>
      </c>
      <c r="AF6" s="826"/>
    </row>
    <row r="7" spans="1:32" ht="42" outlineLevel="2" x14ac:dyDescent="0.15">
      <c r="A7" s="575" t="s">
        <v>81</v>
      </c>
      <c r="B7" s="575" t="s">
        <v>1130</v>
      </c>
      <c r="C7" s="575" t="s">
        <v>82</v>
      </c>
      <c r="D7" s="575"/>
      <c r="E7" s="575"/>
      <c r="F7" s="575" t="s">
        <v>1131</v>
      </c>
      <c r="G7" s="575" t="s">
        <v>161</v>
      </c>
      <c r="H7" s="575">
        <v>279000</v>
      </c>
      <c r="I7" s="575">
        <v>0</v>
      </c>
      <c r="J7" s="577"/>
      <c r="K7" s="577"/>
      <c r="L7" s="575" t="s">
        <v>1132</v>
      </c>
      <c r="M7" s="575"/>
      <c r="N7" s="415">
        <f t="shared" si="0"/>
        <v>279000</v>
      </c>
      <c r="O7" s="456">
        <f t="shared" si="1"/>
        <v>0</v>
      </c>
      <c r="Y7">
        <v>1</v>
      </c>
    </row>
    <row r="8" spans="1:32" ht="42" outlineLevel="2" x14ac:dyDescent="0.15">
      <c r="A8" s="575" t="s">
        <v>81</v>
      </c>
      <c r="B8" s="575" t="s">
        <v>1133</v>
      </c>
      <c r="C8" s="575" t="s">
        <v>82</v>
      </c>
      <c r="D8" s="575"/>
      <c r="E8" s="575"/>
      <c r="F8" s="575" t="s">
        <v>1134</v>
      </c>
      <c r="G8" s="575" t="s">
        <v>87</v>
      </c>
      <c r="H8" s="575">
        <v>193587.63</v>
      </c>
      <c r="I8" s="575">
        <v>0</v>
      </c>
      <c r="J8" s="577"/>
      <c r="K8" s="577"/>
      <c r="L8" s="575" t="s">
        <v>1135</v>
      </c>
      <c r="M8" s="575"/>
      <c r="N8" s="415">
        <f t="shared" si="0"/>
        <v>193587.63</v>
      </c>
      <c r="O8" s="456">
        <f t="shared" si="1"/>
        <v>0</v>
      </c>
    </row>
    <row r="9" spans="1:32" ht="42" outlineLevel="2" x14ac:dyDescent="0.15">
      <c r="A9" s="575" t="s">
        <v>81</v>
      </c>
      <c r="B9" s="575" t="s">
        <v>1136</v>
      </c>
      <c r="C9" s="575" t="s">
        <v>82</v>
      </c>
      <c r="D9" s="575"/>
      <c r="E9" s="575"/>
      <c r="F9" s="575" t="s">
        <v>1137</v>
      </c>
      <c r="G9" s="575" t="s">
        <v>160</v>
      </c>
      <c r="H9" s="575">
        <v>21950</v>
      </c>
      <c r="I9" s="575">
        <v>0</v>
      </c>
      <c r="J9" s="577"/>
      <c r="K9" s="577"/>
      <c r="L9" s="575" t="s">
        <v>1138</v>
      </c>
      <c r="M9" s="575"/>
      <c r="N9" s="415">
        <f t="shared" si="0"/>
        <v>21950</v>
      </c>
      <c r="O9" s="456">
        <f t="shared" si="1"/>
        <v>0</v>
      </c>
    </row>
    <row r="10" spans="1:32" ht="42" outlineLevel="2" x14ac:dyDescent="0.15">
      <c r="A10" s="575" t="s">
        <v>81</v>
      </c>
      <c r="B10" s="575" t="s">
        <v>1139</v>
      </c>
      <c r="C10" s="575" t="s">
        <v>82</v>
      </c>
      <c r="D10" s="575"/>
      <c r="E10" s="575"/>
      <c r="F10" s="575" t="s">
        <v>1140</v>
      </c>
      <c r="G10" s="575" t="s">
        <v>1141</v>
      </c>
      <c r="H10" s="575">
        <v>6500</v>
      </c>
      <c r="I10" s="575">
        <v>0</v>
      </c>
      <c r="J10" s="577"/>
      <c r="K10" s="577"/>
      <c r="L10" s="575" t="s">
        <v>1142</v>
      </c>
      <c r="M10" s="575"/>
      <c r="N10" s="415">
        <f t="shared" si="0"/>
        <v>6500</v>
      </c>
      <c r="O10" s="456">
        <f t="shared" si="1"/>
        <v>0</v>
      </c>
    </row>
    <row r="11" spans="1:32" ht="84" outlineLevel="2" x14ac:dyDescent="0.15">
      <c r="A11" s="575" t="s">
        <v>81</v>
      </c>
      <c r="B11" s="575" t="s">
        <v>1143</v>
      </c>
      <c r="C11" s="575" t="s">
        <v>82</v>
      </c>
      <c r="D11" s="575"/>
      <c r="E11" s="575"/>
      <c r="F11" s="575" t="s">
        <v>1144</v>
      </c>
      <c r="G11" s="575" t="s">
        <v>1145</v>
      </c>
      <c r="H11" s="575">
        <v>15000</v>
      </c>
      <c r="I11" s="575">
        <v>0</v>
      </c>
      <c r="J11" s="577"/>
      <c r="K11" s="577"/>
      <c r="L11" s="575" t="s">
        <v>1146</v>
      </c>
      <c r="M11" s="575"/>
      <c r="N11" s="415">
        <f t="shared" si="0"/>
        <v>15000</v>
      </c>
      <c r="O11" s="456">
        <f t="shared" si="1"/>
        <v>0</v>
      </c>
    </row>
    <row r="12" spans="1:32" ht="140" outlineLevel="2" x14ac:dyDescent="0.15">
      <c r="A12" s="575" t="s">
        <v>81</v>
      </c>
      <c r="B12" s="575" t="s">
        <v>1147</v>
      </c>
      <c r="C12" s="575" t="s">
        <v>82</v>
      </c>
      <c r="D12" s="575"/>
      <c r="E12" s="575"/>
      <c r="F12" s="575" t="s">
        <v>1148</v>
      </c>
      <c r="G12" s="575" t="s">
        <v>1149</v>
      </c>
      <c r="H12" s="575">
        <v>10132.44</v>
      </c>
      <c r="I12" s="575">
        <v>0</v>
      </c>
      <c r="J12" s="577"/>
      <c r="K12" s="577"/>
      <c r="L12" s="575" t="s">
        <v>1150</v>
      </c>
      <c r="M12" s="575"/>
      <c r="N12" s="415">
        <f t="shared" si="0"/>
        <v>10132.44</v>
      </c>
      <c r="O12" s="456">
        <f t="shared" si="1"/>
        <v>0</v>
      </c>
    </row>
    <row r="13" spans="1:32" ht="84" outlineLevel="2" x14ac:dyDescent="0.15">
      <c r="A13" s="575" t="s">
        <v>81</v>
      </c>
      <c r="B13" s="575" t="s">
        <v>1151</v>
      </c>
      <c r="C13" s="575" t="s">
        <v>88</v>
      </c>
      <c r="D13" s="575"/>
      <c r="E13" s="575"/>
      <c r="F13" s="575" t="s">
        <v>1152</v>
      </c>
      <c r="G13" s="575" t="s">
        <v>1153</v>
      </c>
      <c r="H13" s="575">
        <v>608740</v>
      </c>
      <c r="I13" s="575">
        <v>0</v>
      </c>
      <c r="J13" s="577"/>
      <c r="K13" s="577"/>
      <c r="L13" s="575" t="s">
        <v>1154</v>
      </c>
      <c r="M13" s="575"/>
      <c r="N13" s="415">
        <f t="shared" si="0"/>
        <v>608740</v>
      </c>
      <c r="O13" s="456">
        <f t="shared" si="1"/>
        <v>0</v>
      </c>
    </row>
    <row r="14" spans="1:32" ht="70" outlineLevel="2" x14ac:dyDescent="0.15">
      <c r="A14" s="575" t="s">
        <v>81</v>
      </c>
      <c r="B14" s="575" t="s">
        <v>1155</v>
      </c>
      <c r="C14" s="575" t="s">
        <v>88</v>
      </c>
      <c r="D14" s="575"/>
      <c r="E14" s="575"/>
      <c r="F14" s="575" t="s">
        <v>1156</v>
      </c>
      <c r="G14" s="575" t="s">
        <v>91</v>
      </c>
      <c r="H14" s="575">
        <v>9400</v>
      </c>
      <c r="I14" s="575">
        <v>0</v>
      </c>
      <c r="J14" s="577"/>
      <c r="K14" s="577"/>
      <c r="L14" s="575" t="s">
        <v>1157</v>
      </c>
      <c r="M14" s="575"/>
      <c r="N14" s="415">
        <f t="shared" si="0"/>
        <v>9400</v>
      </c>
      <c r="O14" s="456">
        <f t="shared" si="1"/>
        <v>0</v>
      </c>
    </row>
    <row r="15" spans="1:32" ht="56" outlineLevel="2" x14ac:dyDescent="0.15">
      <c r="A15" s="575" t="s">
        <v>81</v>
      </c>
      <c r="B15" s="575" t="s">
        <v>1158</v>
      </c>
      <c r="C15" s="575" t="s">
        <v>88</v>
      </c>
      <c r="D15" s="575"/>
      <c r="E15" s="575"/>
      <c r="F15" s="575" t="s">
        <v>1159</v>
      </c>
      <c r="G15" s="575" t="s">
        <v>89</v>
      </c>
      <c r="H15" s="575">
        <v>16000</v>
      </c>
      <c r="I15" s="575">
        <v>0</v>
      </c>
      <c r="J15" s="577"/>
      <c r="K15" s="577"/>
      <c r="L15" s="575" t="s">
        <v>1160</v>
      </c>
      <c r="M15" s="575"/>
      <c r="N15" s="415">
        <f t="shared" si="0"/>
        <v>16000</v>
      </c>
      <c r="O15" s="456">
        <f t="shared" si="1"/>
        <v>0</v>
      </c>
    </row>
    <row r="16" spans="1:32" ht="56" outlineLevel="2" x14ac:dyDescent="0.15">
      <c r="A16" s="575" t="s">
        <v>81</v>
      </c>
      <c r="B16" s="575" t="s">
        <v>1161</v>
      </c>
      <c r="C16" s="575" t="s">
        <v>88</v>
      </c>
      <c r="D16" s="575"/>
      <c r="E16" s="575"/>
      <c r="F16" s="575" t="s">
        <v>1162</v>
      </c>
      <c r="G16" s="575" t="s">
        <v>89</v>
      </c>
      <c r="H16" s="575">
        <v>6000</v>
      </c>
      <c r="I16" s="575">
        <v>0</v>
      </c>
      <c r="J16" s="577"/>
      <c r="K16" s="577"/>
      <c r="L16" s="575" t="s">
        <v>1163</v>
      </c>
      <c r="M16" s="575"/>
      <c r="N16" s="415">
        <f t="shared" si="0"/>
        <v>6000</v>
      </c>
      <c r="O16" s="456">
        <f t="shared" si="1"/>
        <v>0</v>
      </c>
    </row>
    <row r="17" spans="1:15" ht="70" outlineLevel="2" x14ac:dyDescent="0.15">
      <c r="A17" s="575" t="s">
        <v>81</v>
      </c>
      <c r="B17" s="575" t="s">
        <v>1164</v>
      </c>
      <c r="C17" s="575" t="s">
        <v>88</v>
      </c>
      <c r="D17" s="575"/>
      <c r="E17" s="575"/>
      <c r="F17" s="575" t="s">
        <v>1165</v>
      </c>
      <c r="G17" s="575" t="s">
        <v>148</v>
      </c>
      <c r="H17" s="575">
        <v>4000</v>
      </c>
      <c r="I17" s="575">
        <v>0</v>
      </c>
      <c r="J17" s="577"/>
      <c r="K17" s="577"/>
      <c r="L17" s="575" t="s">
        <v>1166</v>
      </c>
      <c r="M17" s="575"/>
      <c r="N17" s="415">
        <f t="shared" si="0"/>
        <v>4000</v>
      </c>
      <c r="O17" s="456">
        <f t="shared" si="1"/>
        <v>0</v>
      </c>
    </row>
    <row r="18" spans="1:15" ht="42" outlineLevel="2" x14ac:dyDescent="0.15">
      <c r="A18" s="575" t="s">
        <v>81</v>
      </c>
      <c r="B18" s="575" t="s">
        <v>1167</v>
      </c>
      <c r="C18" s="575" t="s">
        <v>88</v>
      </c>
      <c r="D18" s="575"/>
      <c r="E18" s="575"/>
      <c r="F18" s="575" t="s">
        <v>1168</v>
      </c>
      <c r="G18" s="575" t="s">
        <v>481</v>
      </c>
      <c r="H18" s="575">
        <v>8900</v>
      </c>
      <c r="I18" s="575">
        <v>0</v>
      </c>
      <c r="J18" s="577"/>
      <c r="K18" s="577"/>
      <c r="L18" s="575" t="s">
        <v>1169</v>
      </c>
      <c r="M18" s="575"/>
      <c r="N18" s="415">
        <f t="shared" si="0"/>
        <v>8900</v>
      </c>
      <c r="O18" s="456">
        <f t="shared" si="1"/>
        <v>0</v>
      </c>
    </row>
    <row r="19" spans="1:15" ht="84" outlineLevel="2" x14ac:dyDescent="0.15">
      <c r="A19" s="575" t="s">
        <v>81</v>
      </c>
      <c r="B19" s="575" t="s">
        <v>1170</v>
      </c>
      <c r="C19" s="575" t="s">
        <v>88</v>
      </c>
      <c r="D19" s="575"/>
      <c r="E19" s="575"/>
      <c r="F19" s="575" t="s">
        <v>1171</v>
      </c>
      <c r="G19" s="575" t="s">
        <v>99</v>
      </c>
      <c r="H19" s="575">
        <v>35000</v>
      </c>
      <c r="I19" s="575">
        <v>0</v>
      </c>
      <c r="J19" s="577"/>
      <c r="K19" s="577"/>
      <c r="L19" s="575" t="s">
        <v>1172</v>
      </c>
      <c r="M19" s="575"/>
      <c r="N19" s="415">
        <f t="shared" si="0"/>
        <v>35000</v>
      </c>
      <c r="O19" s="456">
        <f t="shared" si="1"/>
        <v>0</v>
      </c>
    </row>
    <row r="20" spans="1:15" ht="154" outlineLevel="2" x14ac:dyDescent="0.15">
      <c r="A20" s="575" t="s">
        <v>81</v>
      </c>
      <c r="B20" s="575" t="s">
        <v>1173</v>
      </c>
      <c r="C20" s="575" t="s">
        <v>88</v>
      </c>
      <c r="D20" s="575"/>
      <c r="E20" s="575"/>
      <c r="F20" s="575" t="s">
        <v>1174</v>
      </c>
      <c r="G20" s="575" t="s">
        <v>91</v>
      </c>
      <c r="H20" s="575">
        <v>75820</v>
      </c>
      <c r="I20" s="575">
        <v>0</v>
      </c>
      <c r="J20" s="577"/>
      <c r="K20" s="577"/>
      <c r="L20" s="575" t="s">
        <v>1175</v>
      </c>
      <c r="M20" s="575"/>
      <c r="N20" s="415">
        <f t="shared" si="0"/>
        <v>75820</v>
      </c>
      <c r="O20" s="456">
        <f t="shared" si="1"/>
        <v>0</v>
      </c>
    </row>
    <row r="21" spans="1:15" ht="56" outlineLevel="2" x14ac:dyDescent="0.15">
      <c r="A21" s="575" t="s">
        <v>81</v>
      </c>
      <c r="B21" s="575" t="s">
        <v>1176</v>
      </c>
      <c r="C21" s="575" t="s">
        <v>88</v>
      </c>
      <c r="D21" s="575"/>
      <c r="E21" s="575"/>
      <c r="F21" s="575" t="s">
        <v>1177</v>
      </c>
      <c r="G21" s="575" t="s">
        <v>89</v>
      </c>
      <c r="H21" s="575">
        <v>11000</v>
      </c>
      <c r="I21" s="575">
        <v>0</v>
      </c>
      <c r="J21" s="577"/>
      <c r="K21" s="577"/>
      <c r="L21" s="575" t="s">
        <v>1178</v>
      </c>
      <c r="M21" s="575"/>
      <c r="N21" s="415">
        <f t="shared" si="0"/>
        <v>11000</v>
      </c>
      <c r="O21" s="456">
        <f t="shared" si="1"/>
        <v>0</v>
      </c>
    </row>
    <row r="22" spans="1:15" ht="280" outlineLevel="2" x14ac:dyDescent="0.15">
      <c r="A22" s="575" t="s">
        <v>81</v>
      </c>
      <c r="B22" s="575" t="s">
        <v>1179</v>
      </c>
      <c r="C22" s="575" t="s">
        <v>88</v>
      </c>
      <c r="D22" s="575"/>
      <c r="E22" s="575"/>
      <c r="F22" s="575" t="s">
        <v>1180</v>
      </c>
      <c r="G22" s="575" t="s">
        <v>1181</v>
      </c>
      <c r="H22" s="575">
        <v>36384.42</v>
      </c>
      <c r="I22" s="575">
        <v>0</v>
      </c>
      <c r="J22" s="577"/>
      <c r="K22" s="577"/>
      <c r="L22" s="575" t="s">
        <v>1182</v>
      </c>
      <c r="M22" s="575"/>
      <c r="N22" s="415">
        <f t="shared" si="0"/>
        <v>36384.42</v>
      </c>
      <c r="O22" s="456">
        <f t="shared" si="1"/>
        <v>0</v>
      </c>
    </row>
    <row r="23" spans="1:15" ht="280" outlineLevel="2" x14ac:dyDescent="0.15">
      <c r="A23" s="575" t="s">
        <v>81</v>
      </c>
      <c r="B23" s="575" t="s">
        <v>1183</v>
      </c>
      <c r="C23" s="575" t="s">
        <v>88</v>
      </c>
      <c r="D23" s="575"/>
      <c r="E23" s="575"/>
      <c r="F23" s="575" t="s">
        <v>1184</v>
      </c>
      <c r="G23" s="575" t="s">
        <v>1181</v>
      </c>
      <c r="H23" s="575">
        <v>36384.42</v>
      </c>
      <c r="I23" s="575">
        <v>0</v>
      </c>
      <c r="J23" s="577"/>
      <c r="K23" s="577"/>
      <c r="L23" s="575" t="s">
        <v>1182</v>
      </c>
      <c r="M23" s="575"/>
      <c r="N23" s="415">
        <f t="shared" si="0"/>
        <v>36384.42</v>
      </c>
      <c r="O23" s="456">
        <f t="shared" si="1"/>
        <v>0</v>
      </c>
    </row>
    <row r="24" spans="1:15" ht="280" outlineLevel="2" x14ac:dyDescent="0.15">
      <c r="A24" s="575" t="s">
        <v>81</v>
      </c>
      <c r="B24" s="575" t="s">
        <v>1185</v>
      </c>
      <c r="C24" s="575" t="s">
        <v>88</v>
      </c>
      <c r="D24" s="575"/>
      <c r="E24" s="575"/>
      <c r="F24" s="575" t="s">
        <v>1186</v>
      </c>
      <c r="G24" s="575" t="s">
        <v>1181</v>
      </c>
      <c r="H24" s="575">
        <v>36384.42</v>
      </c>
      <c r="I24" s="575">
        <v>0</v>
      </c>
      <c r="J24" s="577"/>
      <c r="K24" s="577"/>
      <c r="L24" s="575" t="s">
        <v>1182</v>
      </c>
      <c r="M24" s="575"/>
      <c r="N24" s="415">
        <f t="shared" si="0"/>
        <v>36384.42</v>
      </c>
      <c r="O24" s="456">
        <f t="shared" si="1"/>
        <v>0</v>
      </c>
    </row>
    <row r="25" spans="1:15" ht="252" outlineLevel="2" x14ac:dyDescent="0.15">
      <c r="A25" s="575" t="s">
        <v>81</v>
      </c>
      <c r="B25" s="575" t="s">
        <v>1187</v>
      </c>
      <c r="C25" s="575" t="s">
        <v>88</v>
      </c>
      <c r="D25" s="575"/>
      <c r="E25" s="575"/>
      <c r="F25" s="575" t="s">
        <v>1188</v>
      </c>
      <c r="G25" s="575" t="s">
        <v>1181</v>
      </c>
      <c r="H25" s="575">
        <v>36384.42</v>
      </c>
      <c r="I25" s="575">
        <v>0</v>
      </c>
      <c r="J25" s="577"/>
      <c r="K25" s="577"/>
      <c r="L25" s="575" t="s">
        <v>1182</v>
      </c>
      <c r="M25" s="575"/>
      <c r="N25" s="415">
        <f t="shared" si="0"/>
        <v>36384.42</v>
      </c>
      <c r="O25" s="456">
        <f t="shared" si="1"/>
        <v>0</v>
      </c>
    </row>
    <row r="26" spans="1:15" ht="280" outlineLevel="2" x14ac:dyDescent="0.15">
      <c r="A26" s="575" t="s">
        <v>81</v>
      </c>
      <c r="B26" s="575" t="s">
        <v>1189</v>
      </c>
      <c r="C26" s="575" t="s">
        <v>88</v>
      </c>
      <c r="D26" s="575"/>
      <c r="E26" s="575"/>
      <c r="F26" s="575" t="s">
        <v>1190</v>
      </c>
      <c r="G26" s="575" t="s">
        <v>1181</v>
      </c>
      <c r="H26" s="575">
        <v>36384.42</v>
      </c>
      <c r="I26" s="575">
        <v>0</v>
      </c>
      <c r="J26" s="577"/>
      <c r="K26" s="577"/>
      <c r="L26" s="575" t="s">
        <v>1182</v>
      </c>
      <c r="M26" s="575"/>
      <c r="N26" s="415">
        <f t="shared" si="0"/>
        <v>36384.42</v>
      </c>
      <c r="O26" s="456">
        <f t="shared" si="1"/>
        <v>0</v>
      </c>
    </row>
    <row r="27" spans="1:15" ht="293" outlineLevel="2" x14ac:dyDescent="0.15">
      <c r="A27" s="575" t="s">
        <v>81</v>
      </c>
      <c r="B27" s="575" t="s">
        <v>1191</v>
      </c>
      <c r="C27" s="575" t="s">
        <v>88</v>
      </c>
      <c r="D27" s="575"/>
      <c r="E27" s="575"/>
      <c r="F27" s="575" t="s">
        <v>1192</v>
      </c>
      <c r="G27" s="575" t="s">
        <v>1181</v>
      </c>
      <c r="H27" s="575">
        <v>7500</v>
      </c>
      <c r="I27" s="575">
        <v>0</v>
      </c>
      <c r="J27" s="577"/>
      <c r="K27" s="577"/>
      <c r="L27" s="575" t="s">
        <v>1182</v>
      </c>
      <c r="M27" s="575"/>
      <c r="N27" s="415">
        <f t="shared" si="0"/>
        <v>7500</v>
      </c>
      <c r="O27" s="456">
        <f t="shared" si="1"/>
        <v>0</v>
      </c>
    </row>
    <row r="28" spans="1:15" ht="84" outlineLevel="2" x14ac:dyDescent="0.15">
      <c r="A28" s="575" t="s">
        <v>81</v>
      </c>
      <c r="B28" s="575" t="s">
        <v>1193</v>
      </c>
      <c r="C28" s="575" t="s">
        <v>88</v>
      </c>
      <c r="D28" s="575"/>
      <c r="E28" s="575"/>
      <c r="F28" s="575" t="s">
        <v>1194</v>
      </c>
      <c r="G28" s="575" t="s">
        <v>1195</v>
      </c>
      <c r="H28" s="575">
        <v>89600</v>
      </c>
      <c r="I28" s="575">
        <v>0</v>
      </c>
      <c r="J28" s="577"/>
      <c r="K28" s="577"/>
      <c r="L28" s="575" t="s">
        <v>1196</v>
      </c>
      <c r="M28" s="575"/>
      <c r="N28" s="415">
        <f t="shared" si="0"/>
        <v>89600</v>
      </c>
      <c r="O28" s="456">
        <f t="shared" si="1"/>
        <v>0</v>
      </c>
    </row>
    <row r="29" spans="1:15" ht="293" outlineLevel="2" x14ac:dyDescent="0.15">
      <c r="A29" s="575" t="s">
        <v>81</v>
      </c>
      <c r="B29" s="575" t="s">
        <v>1197</v>
      </c>
      <c r="C29" s="575" t="s">
        <v>88</v>
      </c>
      <c r="D29" s="575"/>
      <c r="E29" s="575"/>
      <c r="F29" s="575" t="s">
        <v>1192</v>
      </c>
      <c r="G29" s="575" t="s">
        <v>1181</v>
      </c>
      <c r="H29" s="575">
        <v>7500</v>
      </c>
      <c r="I29" s="577"/>
      <c r="J29" s="577"/>
      <c r="K29" s="577"/>
      <c r="L29" s="575" t="s">
        <v>1182</v>
      </c>
      <c r="M29" s="575"/>
      <c r="N29" s="415">
        <f t="shared" si="0"/>
        <v>7500</v>
      </c>
      <c r="O29" s="456">
        <f t="shared" si="1"/>
        <v>0</v>
      </c>
    </row>
    <row r="30" spans="1:15" ht="70" outlineLevel="2" x14ac:dyDescent="0.15">
      <c r="A30" s="575" t="s">
        <v>81</v>
      </c>
      <c r="B30" s="575" t="s">
        <v>1198</v>
      </c>
      <c r="C30" s="575" t="s">
        <v>88</v>
      </c>
      <c r="D30" s="575"/>
      <c r="E30" s="575"/>
      <c r="F30" s="575" t="s">
        <v>1199</v>
      </c>
      <c r="G30" s="575" t="s">
        <v>883</v>
      </c>
      <c r="H30" s="575">
        <v>16000</v>
      </c>
      <c r="I30" s="575">
        <v>0</v>
      </c>
      <c r="J30" s="577"/>
      <c r="K30" s="577"/>
      <c r="L30" s="575" t="s">
        <v>1200</v>
      </c>
      <c r="M30" s="575"/>
      <c r="N30" s="415">
        <f t="shared" si="0"/>
        <v>16000</v>
      </c>
      <c r="O30" s="456">
        <f t="shared" si="1"/>
        <v>0</v>
      </c>
    </row>
    <row r="31" spans="1:15" ht="14" outlineLevel="1" x14ac:dyDescent="0.15">
      <c r="A31" s="504" t="s">
        <v>114</v>
      </c>
      <c r="B31" s="578">
        <f>COUNTA(B2:B30)</f>
        <v>29</v>
      </c>
      <c r="C31" s="578"/>
      <c r="D31" s="578"/>
      <c r="E31" s="578"/>
      <c r="F31" s="578"/>
      <c r="G31" s="578"/>
      <c r="H31" s="578">
        <f>SUBTOTAL(9,H2:H30)</f>
        <v>2092052.1699999995</v>
      </c>
      <c r="I31" s="578">
        <f>SUBTOTAL(9,I2:I30)</f>
        <v>0</v>
      </c>
      <c r="J31" s="579">
        <f>SUBTOTAL(9,J2:J30)</f>
        <v>0</v>
      </c>
      <c r="K31" s="589">
        <f>SUBTOTAL(9,K2:K30)</f>
        <v>0</v>
      </c>
      <c r="L31" s="578"/>
      <c r="M31" s="578"/>
      <c r="N31" s="580">
        <f>SUBTOTAL(9,N2:N30)</f>
        <v>2092052.1699999995</v>
      </c>
      <c r="O31" s="580">
        <f>SUBTOTAL(9,O2:O30)</f>
        <v>0</v>
      </c>
    </row>
    <row r="32" spans="1:15" ht="70" outlineLevel="2" x14ac:dyDescent="0.15">
      <c r="A32" s="575" t="s">
        <v>92</v>
      </c>
      <c r="B32" s="575" t="s">
        <v>1201</v>
      </c>
      <c r="C32" s="575"/>
      <c r="D32" s="575" t="s">
        <v>93</v>
      </c>
      <c r="E32" s="575"/>
      <c r="F32" s="575" t="s">
        <v>1202</v>
      </c>
      <c r="G32" s="575" t="s">
        <v>94</v>
      </c>
      <c r="H32" s="575">
        <v>7900</v>
      </c>
      <c r="I32" s="575">
        <v>0</v>
      </c>
      <c r="J32" s="577"/>
      <c r="K32" s="577"/>
      <c r="L32" s="575" t="s">
        <v>1203</v>
      </c>
      <c r="M32" s="575"/>
      <c r="N32" s="415">
        <f t="shared" si="0"/>
        <v>7900</v>
      </c>
      <c r="O32" s="456">
        <f t="shared" si="1"/>
        <v>0</v>
      </c>
    </row>
    <row r="33" spans="1:15" ht="28" outlineLevel="2" x14ac:dyDescent="0.15">
      <c r="A33" s="575" t="s">
        <v>92</v>
      </c>
      <c r="B33" s="575" t="s">
        <v>1204</v>
      </c>
      <c r="C33" s="575"/>
      <c r="D33" s="575" t="s">
        <v>93</v>
      </c>
      <c r="E33" s="575"/>
      <c r="F33" s="575" t="s">
        <v>1205</v>
      </c>
      <c r="G33" s="575" t="s">
        <v>847</v>
      </c>
      <c r="H33" s="575">
        <v>1000</v>
      </c>
      <c r="I33" s="575">
        <v>0</v>
      </c>
      <c r="J33" s="577"/>
      <c r="K33" s="577"/>
      <c r="L33" s="575" t="s">
        <v>1206</v>
      </c>
      <c r="M33" s="575"/>
      <c r="N33" s="415">
        <f t="shared" si="0"/>
        <v>1000</v>
      </c>
      <c r="O33" s="456">
        <f t="shared" si="1"/>
        <v>0</v>
      </c>
    </row>
    <row r="34" spans="1:15" ht="42" outlineLevel="2" x14ac:dyDescent="0.15">
      <c r="A34" s="575" t="s">
        <v>92</v>
      </c>
      <c r="B34" s="575" t="s">
        <v>1207</v>
      </c>
      <c r="C34" s="575"/>
      <c r="D34" s="575" t="s">
        <v>93</v>
      </c>
      <c r="E34" s="575"/>
      <c r="F34" s="575" t="s">
        <v>1208</v>
      </c>
      <c r="G34" s="575" t="s">
        <v>1209</v>
      </c>
      <c r="H34" s="575">
        <v>10000</v>
      </c>
      <c r="I34" s="575">
        <v>0</v>
      </c>
      <c r="J34" s="577"/>
      <c r="K34" s="577"/>
      <c r="L34" s="575" t="s">
        <v>1210</v>
      </c>
      <c r="M34" s="575"/>
      <c r="N34" s="415">
        <f t="shared" si="0"/>
        <v>10000</v>
      </c>
      <c r="O34" s="456">
        <f t="shared" si="1"/>
        <v>0</v>
      </c>
    </row>
    <row r="35" spans="1:15" ht="28" outlineLevel="2" x14ac:dyDescent="0.15">
      <c r="A35" s="575" t="s">
        <v>92</v>
      </c>
      <c r="B35" s="575" t="s">
        <v>1211</v>
      </c>
      <c r="C35" s="575"/>
      <c r="D35" s="575" t="s">
        <v>93</v>
      </c>
      <c r="E35" s="575"/>
      <c r="F35" s="575" t="s">
        <v>1212</v>
      </c>
      <c r="G35" s="575" t="s">
        <v>1213</v>
      </c>
      <c r="H35" s="575">
        <v>600000</v>
      </c>
      <c r="I35" s="575">
        <v>0</v>
      </c>
      <c r="J35" s="577"/>
      <c r="K35" s="577"/>
      <c r="L35" s="575" t="s">
        <v>1214</v>
      </c>
      <c r="M35" s="575"/>
      <c r="N35" s="415">
        <f t="shared" si="0"/>
        <v>600000</v>
      </c>
      <c r="O35" s="456">
        <f t="shared" si="1"/>
        <v>0</v>
      </c>
    </row>
    <row r="36" spans="1:15" ht="28" outlineLevel="2" x14ac:dyDescent="0.15">
      <c r="A36" s="575" t="s">
        <v>92</v>
      </c>
      <c r="B36" s="575" t="s">
        <v>1215</v>
      </c>
      <c r="C36" s="575"/>
      <c r="D36" s="575" t="s">
        <v>93</v>
      </c>
      <c r="E36" s="575"/>
      <c r="F36" s="575" t="s">
        <v>376</v>
      </c>
      <c r="G36" s="575" t="s">
        <v>83</v>
      </c>
      <c r="H36" s="575">
        <v>125000</v>
      </c>
      <c r="I36" s="575">
        <v>0</v>
      </c>
      <c r="J36" s="577"/>
      <c r="K36" s="577"/>
      <c r="L36" s="575" t="s">
        <v>1216</v>
      </c>
      <c r="M36" s="575"/>
      <c r="N36" s="415">
        <f t="shared" si="0"/>
        <v>125000</v>
      </c>
      <c r="O36" s="456">
        <f t="shared" si="1"/>
        <v>0</v>
      </c>
    </row>
    <row r="37" spans="1:15" ht="28" outlineLevel="2" x14ac:dyDescent="0.15">
      <c r="A37" s="575" t="s">
        <v>92</v>
      </c>
      <c r="B37" s="575" t="s">
        <v>1217</v>
      </c>
      <c r="C37" s="575"/>
      <c r="D37" s="575" t="s">
        <v>93</v>
      </c>
      <c r="E37" s="575"/>
      <c r="F37" s="575" t="s">
        <v>163</v>
      </c>
      <c r="G37" s="575" t="s">
        <v>1218</v>
      </c>
      <c r="H37" s="575">
        <v>40000</v>
      </c>
      <c r="I37" s="575">
        <v>0</v>
      </c>
      <c r="J37" s="577"/>
      <c r="K37" s="577"/>
      <c r="L37" s="575" t="s">
        <v>1219</v>
      </c>
      <c r="M37" s="575"/>
      <c r="N37" s="415">
        <f t="shared" si="0"/>
        <v>40000</v>
      </c>
      <c r="O37" s="456">
        <f t="shared" si="1"/>
        <v>0</v>
      </c>
    </row>
    <row r="38" spans="1:15" ht="28" outlineLevel="2" x14ac:dyDescent="0.15">
      <c r="A38" s="575" t="s">
        <v>92</v>
      </c>
      <c r="B38" s="575" t="s">
        <v>1220</v>
      </c>
      <c r="C38" s="575"/>
      <c r="D38" s="575" t="s">
        <v>93</v>
      </c>
      <c r="E38" s="575"/>
      <c r="F38" s="575" t="s">
        <v>818</v>
      </c>
      <c r="G38" s="575" t="s">
        <v>83</v>
      </c>
      <c r="H38" s="575">
        <v>150000</v>
      </c>
      <c r="I38" s="575">
        <v>0</v>
      </c>
      <c r="J38" s="577"/>
      <c r="K38" s="577"/>
      <c r="L38" s="575" t="s">
        <v>1221</v>
      </c>
      <c r="M38" s="575"/>
      <c r="N38" s="415">
        <f t="shared" si="0"/>
        <v>150000</v>
      </c>
      <c r="O38" s="456">
        <f t="shared" si="1"/>
        <v>0</v>
      </c>
    </row>
    <row r="39" spans="1:15" ht="28" outlineLevel="2" x14ac:dyDescent="0.15">
      <c r="A39" s="575" t="s">
        <v>92</v>
      </c>
      <c r="B39" s="575" t="s">
        <v>1222</v>
      </c>
      <c r="C39" s="575"/>
      <c r="D39" s="575" t="s">
        <v>93</v>
      </c>
      <c r="E39" s="575"/>
      <c r="F39" s="575" t="s">
        <v>1223</v>
      </c>
      <c r="G39" s="575" t="s">
        <v>1224</v>
      </c>
      <c r="H39" s="575">
        <v>37609</v>
      </c>
      <c r="I39" s="575">
        <v>0</v>
      </c>
      <c r="J39" s="577"/>
      <c r="K39" s="577"/>
      <c r="L39" s="575" t="s">
        <v>1225</v>
      </c>
      <c r="M39" s="575"/>
      <c r="N39" s="415">
        <f t="shared" si="0"/>
        <v>37609</v>
      </c>
      <c r="O39" s="456">
        <f t="shared" si="1"/>
        <v>0</v>
      </c>
    </row>
    <row r="40" spans="1:15" ht="168" outlineLevel="2" x14ac:dyDescent="0.15">
      <c r="A40" s="575" t="s">
        <v>92</v>
      </c>
      <c r="B40" s="575" t="s">
        <v>1226</v>
      </c>
      <c r="C40" s="575"/>
      <c r="D40" s="575" t="s">
        <v>93</v>
      </c>
      <c r="E40" s="575"/>
      <c r="F40" s="575" t="s">
        <v>1227</v>
      </c>
      <c r="G40" s="575" t="s">
        <v>1228</v>
      </c>
      <c r="H40" s="575">
        <v>18000</v>
      </c>
      <c r="I40" s="575">
        <v>0</v>
      </c>
      <c r="J40" s="577"/>
      <c r="K40" s="577"/>
      <c r="L40" s="575" t="s">
        <v>1229</v>
      </c>
      <c r="M40" s="575"/>
      <c r="N40" s="415">
        <f t="shared" si="0"/>
        <v>18000</v>
      </c>
      <c r="O40" s="456">
        <f t="shared" si="1"/>
        <v>0</v>
      </c>
    </row>
    <row r="41" spans="1:15" ht="154" outlineLevel="2" x14ac:dyDescent="0.15">
      <c r="A41" s="575" t="s">
        <v>92</v>
      </c>
      <c r="B41" s="575" t="s">
        <v>1230</v>
      </c>
      <c r="C41" s="575"/>
      <c r="D41" s="575" t="s">
        <v>93</v>
      </c>
      <c r="E41" s="575"/>
      <c r="F41" s="575" t="s">
        <v>1231</v>
      </c>
      <c r="G41" s="575" t="s">
        <v>83</v>
      </c>
      <c r="H41" s="575">
        <v>25000</v>
      </c>
      <c r="I41" s="575">
        <v>0</v>
      </c>
      <c r="J41" s="577"/>
      <c r="K41" s="577"/>
      <c r="L41" s="575" t="s">
        <v>1232</v>
      </c>
      <c r="M41" s="575"/>
      <c r="N41" s="415">
        <f t="shared" si="0"/>
        <v>25000</v>
      </c>
      <c r="O41" s="456">
        <f t="shared" si="1"/>
        <v>0</v>
      </c>
    </row>
    <row r="42" spans="1:15" ht="42" outlineLevel="2" x14ac:dyDescent="0.15">
      <c r="A42" s="575" t="s">
        <v>92</v>
      </c>
      <c r="B42" s="575" t="s">
        <v>1233</v>
      </c>
      <c r="C42" s="575"/>
      <c r="D42" s="575" t="s">
        <v>93</v>
      </c>
      <c r="E42" s="575"/>
      <c r="F42" s="575" t="s">
        <v>1234</v>
      </c>
      <c r="G42" s="575" t="s">
        <v>83</v>
      </c>
      <c r="H42" s="575">
        <v>5000</v>
      </c>
      <c r="I42" s="575">
        <v>0</v>
      </c>
      <c r="J42" s="577"/>
      <c r="K42" s="577"/>
      <c r="L42" s="575" t="s">
        <v>1235</v>
      </c>
      <c r="M42" s="575"/>
      <c r="N42" s="415">
        <f t="shared" si="0"/>
        <v>5000</v>
      </c>
      <c r="O42" s="456">
        <f t="shared" si="1"/>
        <v>0</v>
      </c>
    </row>
    <row r="43" spans="1:15" ht="28" outlineLevel="2" x14ac:dyDescent="0.15">
      <c r="A43" s="575" t="s">
        <v>92</v>
      </c>
      <c r="B43" s="575" t="s">
        <v>1236</v>
      </c>
      <c r="C43" s="575"/>
      <c r="D43" s="575" t="s">
        <v>93</v>
      </c>
      <c r="E43" s="575"/>
      <c r="F43" s="575" t="s">
        <v>377</v>
      </c>
      <c r="G43" s="575" t="s">
        <v>203</v>
      </c>
      <c r="H43" s="575">
        <v>100000</v>
      </c>
      <c r="I43" s="575">
        <v>0</v>
      </c>
      <c r="J43" s="577"/>
      <c r="K43" s="577"/>
      <c r="L43" s="575" t="s">
        <v>1237</v>
      </c>
      <c r="M43" s="575"/>
      <c r="N43" s="415">
        <f t="shared" si="0"/>
        <v>100000</v>
      </c>
      <c r="O43" s="456">
        <f t="shared" si="1"/>
        <v>0</v>
      </c>
    </row>
    <row r="44" spans="1:15" ht="28" outlineLevel="2" x14ac:dyDescent="0.15">
      <c r="A44" s="575" t="s">
        <v>92</v>
      </c>
      <c r="B44" s="575" t="s">
        <v>1238</v>
      </c>
      <c r="C44" s="575"/>
      <c r="D44" s="575" t="s">
        <v>93</v>
      </c>
      <c r="E44" s="575"/>
      <c r="F44" s="575" t="s">
        <v>827</v>
      </c>
      <c r="G44" s="575" t="s">
        <v>83</v>
      </c>
      <c r="H44" s="575">
        <v>38000</v>
      </c>
      <c r="I44" s="575">
        <v>0</v>
      </c>
      <c r="J44" s="577"/>
      <c r="K44" s="577"/>
      <c r="L44" s="575" t="s">
        <v>1239</v>
      </c>
      <c r="M44" s="575"/>
      <c r="N44" s="415">
        <f t="shared" si="0"/>
        <v>38000</v>
      </c>
      <c r="O44" s="456">
        <f t="shared" si="1"/>
        <v>0</v>
      </c>
    </row>
    <row r="45" spans="1:15" ht="28" outlineLevel="2" x14ac:dyDescent="0.15">
      <c r="A45" s="575" t="s">
        <v>92</v>
      </c>
      <c r="B45" s="575" t="s">
        <v>1240</v>
      </c>
      <c r="C45" s="575"/>
      <c r="D45" s="575" t="s">
        <v>93</v>
      </c>
      <c r="E45" s="575"/>
      <c r="F45" s="575" t="s">
        <v>824</v>
      </c>
      <c r="G45" s="575" t="s">
        <v>83</v>
      </c>
      <c r="H45" s="575">
        <v>5000</v>
      </c>
      <c r="I45" s="575">
        <v>0</v>
      </c>
      <c r="J45" s="577"/>
      <c r="K45" s="577"/>
      <c r="L45" s="575" t="s">
        <v>1241</v>
      </c>
      <c r="M45" s="575"/>
      <c r="N45" s="415">
        <f t="shared" si="0"/>
        <v>5000</v>
      </c>
      <c r="O45" s="456">
        <f t="shared" si="1"/>
        <v>0</v>
      </c>
    </row>
    <row r="46" spans="1:15" ht="70" outlineLevel="2" x14ac:dyDescent="0.15">
      <c r="A46" s="575" t="s">
        <v>92</v>
      </c>
      <c r="B46" s="575" t="s">
        <v>1242</v>
      </c>
      <c r="C46" s="575"/>
      <c r="D46" s="575" t="s">
        <v>93</v>
      </c>
      <c r="E46" s="575"/>
      <c r="F46" s="575" t="s">
        <v>1243</v>
      </c>
      <c r="G46" s="575" t="s">
        <v>94</v>
      </c>
      <c r="H46" s="575">
        <v>8300</v>
      </c>
      <c r="I46" s="575">
        <v>0</v>
      </c>
      <c r="J46" s="577"/>
      <c r="K46" s="577"/>
      <c r="L46" s="575" t="s">
        <v>1244</v>
      </c>
      <c r="M46" s="575" t="s">
        <v>1245</v>
      </c>
      <c r="N46" s="415">
        <f t="shared" si="0"/>
        <v>8300</v>
      </c>
      <c r="O46" s="456">
        <f t="shared" si="1"/>
        <v>0</v>
      </c>
    </row>
    <row r="47" spans="1:15" ht="84" outlineLevel="2" x14ac:dyDescent="0.15">
      <c r="A47" s="575" t="s">
        <v>92</v>
      </c>
      <c r="B47" s="575" t="s">
        <v>1246</v>
      </c>
      <c r="C47" s="575"/>
      <c r="D47" s="575" t="s">
        <v>93</v>
      </c>
      <c r="E47" s="575"/>
      <c r="F47" s="575" t="s">
        <v>1247</v>
      </c>
      <c r="G47" s="575" t="s">
        <v>94</v>
      </c>
      <c r="H47" s="575">
        <v>8900</v>
      </c>
      <c r="I47" s="575">
        <v>0</v>
      </c>
      <c r="J47" s="577"/>
      <c r="K47" s="577"/>
      <c r="L47" s="575" t="s">
        <v>1248</v>
      </c>
      <c r="M47" s="575"/>
      <c r="N47" s="415">
        <f t="shared" si="0"/>
        <v>8900</v>
      </c>
      <c r="O47" s="456">
        <f t="shared" si="1"/>
        <v>0</v>
      </c>
    </row>
    <row r="48" spans="1:15" ht="28" outlineLevel="2" x14ac:dyDescent="0.15">
      <c r="A48" s="575" t="s">
        <v>92</v>
      </c>
      <c r="B48" s="575" t="s">
        <v>1249</v>
      </c>
      <c r="C48" s="575"/>
      <c r="D48" s="575" t="s">
        <v>93</v>
      </c>
      <c r="E48" s="575"/>
      <c r="F48" s="575" t="s">
        <v>1250</v>
      </c>
      <c r="G48" s="575" t="s">
        <v>1251</v>
      </c>
      <c r="H48" s="575">
        <v>8000</v>
      </c>
      <c r="I48" s="575">
        <v>0</v>
      </c>
      <c r="J48" s="577"/>
      <c r="K48" s="577"/>
      <c r="L48" s="575" t="s">
        <v>1252</v>
      </c>
      <c r="M48" s="575"/>
      <c r="N48" s="415">
        <f t="shared" si="0"/>
        <v>8000</v>
      </c>
      <c r="O48" s="456">
        <f t="shared" si="1"/>
        <v>0</v>
      </c>
    </row>
    <row r="49" spans="1:15" ht="42" outlineLevel="2" x14ac:dyDescent="0.15">
      <c r="A49" s="575" t="s">
        <v>92</v>
      </c>
      <c r="B49" s="575" t="s">
        <v>1253</v>
      </c>
      <c r="C49" s="575"/>
      <c r="D49" s="575" t="s">
        <v>93</v>
      </c>
      <c r="E49" s="575"/>
      <c r="F49" s="575" t="s">
        <v>1254</v>
      </c>
      <c r="G49" s="575" t="s">
        <v>1255</v>
      </c>
      <c r="H49" s="575">
        <v>600000</v>
      </c>
      <c r="I49" s="575">
        <v>0</v>
      </c>
      <c r="J49" s="577"/>
      <c r="K49" s="577"/>
      <c r="L49" s="575" t="s">
        <v>1256</v>
      </c>
      <c r="M49" s="575"/>
      <c r="N49" s="415">
        <f t="shared" si="0"/>
        <v>600000</v>
      </c>
      <c r="O49" s="456">
        <f t="shared" si="1"/>
        <v>0</v>
      </c>
    </row>
    <row r="50" spans="1:15" ht="42" outlineLevel="2" x14ac:dyDescent="0.15">
      <c r="A50" s="575" t="s">
        <v>92</v>
      </c>
      <c r="B50" s="575" t="s">
        <v>1257</v>
      </c>
      <c r="C50" s="575"/>
      <c r="D50" s="575" t="s">
        <v>93</v>
      </c>
      <c r="E50" s="575"/>
      <c r="F50" s="575" t="s">
        <v>1258</v>
      </c>
      <c r="G50" s="575" t="s">
        <v>83</v>
      </c>
      <c r="H50" s="575">
        <v>1500</v>
      </c>
      <c r="I50" s="575">
        <v>0</v>
      </c>
      <c r="J50" s="577"/>
      <c r="K50" s="577"/>
      <c r="L50" s="575" t="s">
        <v>1259</v>
      </c>
      <c r="M50" s="575"/>
      <c r="N50" s="415">
        <f t="shared" si="0"/>
        <v>1500</v>
      </c>
      <c r="O50" s="456">
        <f t="shared" si="1"/>
        <v>0</v>
      </c>
    </row>
    <row r="51" spans="1:15" ht="84" outlineLevel="2" x14ac:dyDescent="0.15">
      <c r="A51" s="575" t="s">
        <v>92</v>
      </c>
      <c r="B51" s="575" t="s">
        <v>1260</v>
      </c>
      <c r="C51" s="575"/>
      <c r="D51" s="575" t="s">
        <v>95</v>
      </c>
      <c r="E51" s="575"/>
      <c r="F51" s="575" t="s">
        <v>1261</v>
      </c>
      <c r="G51" s="575" t="s">
        <v>148</v>
      </c>
      <c r="H51" s="575">
        <v>13810</v>
      </c>
      <c r="I51" s="575">
        <v>0</v>
      </c>
      <c r="J51" s="577"/>
      <c r="K51" s="577"/>
      <c r="L51" s="575" t="s">
        <v>1262</v>
      </c>
      <c r="M51" s="575"/>
      <c r="N51" s="415">
        <f t="shared" si="0"/>
        <v>13810</v>
      </c>
      <c r="O51" s="456">
        <f t="shared" si="1"/>
        <v>0</v>
      </c>
    </row>
    <row r="52" spans="1:15" ht="98" outlineLevel="2" x14ac:dyDescent="0.15">
      <c r="A52" s="575" t="s">
        <v>92</v>
      </c>
      <c r="B52" s="575" t="s">
        <v>1263</v>
      </c>
      <c r="C52" s="575"/>
      <c r="D52" s="575" t="s">
        <v>95</v>
      </c>
      <c r="E52" s="575"/>
      <c r="F52" s="575" t="s">
        <v>1264</v>
      </c>
      <c r="G52" s="575" t="s">
        <v>148</v>
      </c>
      <c r="H52" s="575">
        <v>32000</v>
      </c>
      <c r="I52" s="575">
        <v>0</v>
      </c>
      <c r="J52" s="577"/>
      <c r="K52" s="577"/>
      <c r="L52" s="575" t="s">
        <v>1265</v>
      </c>
      <c r="M52" s="575"/>
      <c r="N52" s="415">
        <f t="shared" si="0"/>
        <v>32000</v>
      </c>
      <c r="O52" s="456">
        <f t="shared" si="1"/>
        <v>0</v>
      </c>
    </row>
    <row r="53" spans="1:15" ht="112" outlineLevel="2" x14ac:dyDescent="0.15">
      <c r="A53" s="575" t="s">
        <v>92</v>
      </c>
      <c r="B53" s="575" t="s">
        <v>1266</v>
      </c>
      <c r="C53" s="575"/>
      <c r="D53" s="575" t="s">
        <v>95</v>
      </c>
      <c r="E53" s="575"/>
      <c r="F53" s="575" t="s">
        <v>1267</v>
      </c>
      <c r="G53" s="575" t="s">
        <v>148</v>
      </c>
      <c r="H53" s="575">
        <v>7200</v>
      </c>
      <c r="I53" s="575">
        <v>0</v>
      </c>
      <c r="J53" s="577"/>
      <c r="K53" s="577"/>
      <c r="L53" s="575" t="s">
        <v>1265</v>
      </c>
      <c r="M53" s="575"/>
      <c r="N53" s="415">
        <f t="shared" si="0"/>
        <v>7200</v>
      </c>
      <c r="O53" s="456">
        <f t="shared" si="1"/>
        <v>0</v>
      </c>
    </row>
    <row r="54" spans="1:15" ht="98" outlineLevel="2" x14ac:dyDescent="0.15">
      <c r="A54" s="575" t="s">
        <v>92</v>
      </c>
      <c r="B54" s="575" t="s">
        <v>1268</v>
      </c>
      <c r="C54" s="575"/>
      <c r="D54" s="575" t="s">
        <v>95</v>
      </c>
      <c r="E54" s="575"/>
      <c r="F54" s="575" t="s">
        <v>1269</v>
      </c>
      <c r="G54" s="575" t="s">
        <v>148</v>
      </c>
      <c r="H54" s="575">
        <v>26585</v>
      </c>
      <c r="I54" s="575">
        <v>0</v>
      </c>
      <c r="J54" s="577"/>
      <c r="K54" s="577"/>
      <c r="L54" s="575" t="s">
        <v>1270</v>
      </c>
      <c r="M54" s="575"/>
      <c r="N54" s="415">
        <f t="shared" si="0"/>
        <v>26585</v>
      </c>
      <c r="O54" s="456">
        <f t="shared" si="1"/>
        <v>0</v>
      </c>
    </row>
    <row r="55" spans="1:15" ht="42" outlineLevel="2" x14ac:dyDescent="0.15">
      <c r="A55" s="575" t="s">
        <v>92</v>
      </c>
      <c r="B55" s="575" t="s">
        <v>1271</v>
      </c>
      <c r="C55" s="575"/>
      <c r="D55" s="575" t="s">
        <v>95</v>
      </c>
      <c r="E55" s="575"/>
      <c r="F55" s="575" t="s">
        <v>1272</v>
      </c>
      <c r="G55" s="575" t="s">
        <v>381</v>
      </c>
      <c r="H55" s="575">
        <v>14500</v>
      </c>
      <c r="I55" s="575">
        <v>0</v>
      </c>
      <c r="J55" s="577"/>
      <c r="K55" s="577"/>
      <c r="L55" s="575" t="s">
        <v>1273</v>
      </c>
      <c r="M55" s="575"/>
      <c r="N55" s="415">
        <f t="shared" si="0"/>
        <v>14500</v>
      </c>
      <c r="O55" s="456">
        <f t="shared" si="1"/>
        <v>0</v>
      </c>
    </row>
    <row r="56" spans="1:15" ht="98" outlineLevel="2" x14ac:dyDescent="0.15">
      <c r="A56" s="575" t="s">
        <v>92</v>
      </c>
      <c r="B56" s="575" t="s">
        <v>1274</v>
      </c>
      <c r="C56" s="575"/>
      <c r="D56" s="575" t="s">
        <v>95</v>
      </c>
      <c r="E56" s="575"/>
      <c r="F56" s="575" t="s">
        <v>1275</v>
      </c>
      <c r="G56" s="575" t="s">
        <v>148</v>
      </c>
      <c r="H56" s="575">
        <v>18265</v>
      </c>
      <c r="I56" s="575">
        <v>0</v>
      </c>
      <c r="J56" s="577"/>
      <c r="K56" s="577"/>
      <c r="L56" s="575" t="s">
        <v>1276</v>
      </c>
      <c r="M56" s="575"/>
      <c r="N56" s="415">
        <f t="shared" si="0"/>
        <v>18265</v>
      </c>
      <c r="O56" s="456">
        <f t="shared" si="1"/>
        <v>0</v>
      </c>
    </row>
    <row r="57" spans="1:15" ht="42" outlineLevel="2" x14ac:dyDescent="0.15">
      <c r="A57" s="575" t="s">
        <v>92</v>
      </c>
      <c r="B57" s="575" t="s">
        <v>1277</v>
      </c>
      <c r="C57" s="575"/>
      <c r="D57" s="575" t="s">
        <v>95</v>
      </c>
      <c r="E57" s="575"/>
      <c r="F57" s="575" t="s">
        <v>1278</v>
      </c>
      <c r="G57" s="575" t="s">
        <v>83</v>
      </c>
      <c r="H57" s="575">
        <v>3000</v>
      </c>
      <c r="I57" s="575">
        <v>0</v>
      </c>
      <c r="J57" s="577"/>
      <c r="K57" s="577"/>
      <c r="L57" s="575" t="s">
        <v>1279</v>
      </c>
      <c r="M57" s="575"/>
      <c r="N57" s="415">
        <f t="shared" si="0"/>
        <v>3000</v>
      </c>
      <c r="O57" s="456">
        <f t="shared" si="1"/>
        <v>0</v>
      </c>
    </row>
    <row r="58" spans="1:15" ht="112" outlineLevel="2" x14ac:dyDescent="0.15">
      <c r="A58" s="575" t="s">
        <v>92</v>
      </c>
      <c r="B58" s="575" t="s">
        <v>1280</v>
      </c>
      <c r="C58" s="575"/>
      <c r="D58" s="575" t="s">
        <v>95</v>
      </c>
      <c r="E58" s="575"/>
      <c r="F58" s="575" t="s">
        <v>1281</v>
      </c>
      <c r="G58" s="575" t="s">
        <v>148</v>
      </c>
      <c r="H58" s="575">
        <v>18265</v>
      </c>
      <c r="I58" s="575">
        <v>0</v>
      </c>
      <c r="J58" s="577"/>
      <c r="K58" s="577"/>
      <c r="L58" s="575" t="s">
        <v>1276</v>
      </c>
      <c r="M58" s="575"/>
      <c r="N58" s="415">
        <f t="shared" si="0"/>
        <v>18265</v>
      </c>
      <c r="O58" s="456">
        <f t="shared" si="1"/>
        <v>0</v>
      </c>
    </row>
    <row r="59" spans="1:15" ht="56" outlineLevel="2" x14ac:dyDescent="0.15">
      <c r="A59" s="575" t="s">
        <v>92</v>
      </c>
      <c r="B59" s="575" t="s">
        <v>1282</v>
      </c>
      <c r="C59" s="575"/>
      <c r="D59" s="575" t="s">
        <v>95</v>
      </c>
      <c r="E59" s="575"/>
      <c r="F59" s="575" t="s">
        <v>1283</v>
      </c>
      <c r="G59" s="575" t="s">
        <v>164</v>
      </c>
      <c r="H59" s="575">
        <v>9500</v>
      </c>
      <c r="I59" s="575">
        <v>0</v>
      </c>
      <c r="J59" s="577"/>
      <c r="K59" s="577"/>
      <c r="L59" s="575" t="s">
        <v>1284</v>
      </c>
      <c r="M59" s="575"/>
      <c r="N59" s="415">
        <f t="shared" si="0"/>
        <v>9500</v>
      </c>
      <c r="O59" s="456">
        <f t="shared" si="1"/>
        <v>0</v>
      </c>
    </row>
    <row r="60" spans="1:15" ht="56" outlineLevel="2" x14ac:dyDescent="0.15">
      <c r="A60" s="575" t="s">
        <v>92</v>
      </c>
      <c r="B60" s="575" t="s">
        <v>1285</v>
      </c>
      <c r="C60" s="575"/>
      <c r="D60" s="575" t="s">
        <v>95</v>
      </c>
      <c r="E60" s="575"/>
      <c r="F60" s="575" t="s">
        <v>1286</v>
      </c>
      <c r="G60" s="575" t="s">
        <v>83</v>
      </c>
      <c r="H60" s="575">
        <v>10000</v>
      </c>
      <c r="I60" s="575">
        <v>0</v>
      </c>
      <c r="J60" s="577"/>
      <c r="K60" s="577"/>
      <c r="L60" s="575" t="s">
        <v>1287</v>
      </c>
      <c r="M60" s="575"/>
      <c r="N60" s="415">
        <f t="shared" si="0"/>
        <v>10000</v>
      </c>
      <c r="O60" s="456">
        <f t="shared" si="1"/>
        <v>0</v>
      </c>
    </row>
    <row r="61" spans="1:15" ht="56" outlineLevel="2" x14ac:dyDescent="0.15">
      <c r="A61" s="575" t="s">
        <v>92</v>
      </c>
      <c r="B61" s="575" t="s">
        <v>1288</v>
      </c>
      <c r="C61" s="575"/>
      <c r="D61" s="575" t="s">
        <v>95</v>
      </c>
      <c r="E61" s="575"/>
      <c r="F61" s="575" t="s">
        <v>583</v>
      </c>
      <c r="G61" s="575" t="s">
        <v>164</v>
      </c>
      <c r="H61" s="575">
        <v>12000</v>
      </c>
      <c r="I61" s="575">
        <v>0</v>
      </c>
      <c r="J61" s="577"/>
      <c r="K61" s="577"/>
      <c r="L61" s="575" t="s">
        <v>1289</v>
      </c>
      <c r="M61" s="575"/>
      <c r="N61" s="415">
        <f t="shared" si="0"/>
        <v>12000</v>
      </c>
      <c r="O61" s="456">
        <f t="shared" si="1"/>
        <v>0</v>
      </c>
    </row>
    <row r="62" spans="1:15" ht="98" outlineLevel="2" x14ac:dyDescent="0.15">
      <c r="A62" s="575" t="s">
        <v>92</v>
      </c>
      <c r="B62" s="575" t="s">
        <v>1290</v>
      </c>
      <c r="C62" s="575"/>
      <c r="D62" s="575" t="s">
        <v>95</v>
      </c>
      <c r="E62" s="575"/>
      <c r="F62" s="575" t="s">
        <v>1291</v>
      </c>
      <c r="G62" s="575" t="s">
        <v>148</v>
      </c>
      <c r="H62" s="575">
        <v>10465</v>
      </c>
      <c r="I62" s="575">
        <v>0</v>
      </c>
      <c r="J62" s="577"/>
      <c r="K62" s="577"/>
      <c r="L62" s="575" t="s">
        <v>1292</v>
      </c>
      <c r="M62" s="575"/>
      <c r="N62" s="415">
        <f t="shared" si="0"/>
        <v>10465</v>
      </c>
      <c r="O62" s="456">
        <f t="shared" si="1"/>
        <v>0</v>
      </c>
    </row>
    <row r="63" spans="1:15" ht="56" outlineLevel="2" x14ac:dyDescent="0.15">
      <c r="A63" s="575" t="s">
        <v>92</v>
      </c>
      <c r="B63" s="575" t="s">
        <v>1293</v>
      </c>
      <c r="C63" s="575"/>
      <c r="D63" s="575" t="s">
        <v>95</v>
      </c>
      <c r="E63" s="575"/>
      <c r="F63" s="575" t="s">
        <v>1294</v>
      </c>
      <c r="G63" s="575" t="s">
        <v>89</v>
      </c>
      <c r="H63" s="575">
        <v>4500</v>
      </c>
      <c r="I63" s="575">
        <v>0</v>
      </c>
      <c r="J63" s="577"/>
      <c r="K63" s="577"/>
      <c r="L63" s="575" t="s">
        <v>1295</v>
      </c>
      <c r="M63" s="575"/>
      <c r="N63" s="415">
        <f t="shared" si="0"/>
        <v>4500</v>
      </c>
      <c r="O63" s="456">
        <f t="shared" si="1"/>
        <v>0</v>
      </c>
    </row>
    <row r="64" spans="1:15" ht="56" outlineLevel="2" x14ac:dyDescent="0.15">
      <c r="A64" s="575" t="s">
        <v>92</v>
      </c>
      <c r="B64" s="575" t="s">
        <v>1296</v>
      </c>
      <c r="C64" s="575"/>
      <c r="D64" s="575" t="s">
        <v>95</v>
      </c>
      <c r="E64" s="575"/>
      <c r="F64" s="575" t="s">
        <v>1297</v>
      </c>
      <c r="G64" s="575" t="s">
        <v>89</v>
      </c>
      <c r="H64" s="575">
        <v>7000</v>
      </c>
      <c r="I64" s="575">
        <v>0</v>
      </c>
      <c r="J64" s="577"/>
      <c r="K64" s="577"/>
      <c r="L64" s="575" t="s">
        <v>1298</v>
      </c>
      <c r="M64" s="575"/>
      <c r="N64" s="415">
        <f t="shared" si="0"/>
        <v>7000</v>
      </c>
      <c r="O64" s="456">
        <f t="shared" si="1"/>
        <v>0</v>
      </c>
    </row>
    <row r="65" spans="1:15" ht="56" outlineLevel="2" x14ac:dyDescent="0.15">
      <c r="A65" s="575" t="s">
        <v>92</v>
      </c>
      <c r="B65" s="575" t="s">
        <v>1299</v>
      </c>
      <c r="C65" s="575"/>
      <c r="D65" s="575" t="s">
        <v>95</v>
      </c>
      <c r="E65" s="575"/>
      <c r="F65" s="575" t="s">
        <v>1300</v>
      </c>
      <c r="G65" s="575" t="s">
        <v>89</v>
      </c>
      <c r="H65" s="575">
        <v>16000</v>
      </c>
      <c r="I65" s="575">
        <v>0</v>
      </c>
      <c r="J65" s="577"/>
      <c r="K65" s="577"/>
      <c r="L65" s="575" t="s">
        <v>1301</v>
      </c>
      <c r="M65" s="575"/>
      <c r="N65" s="415">
        <f t="shared" si="0"/>
        <v>16000</v>
      </c>
      <c r="O65" s="456">
        <f t="shared" si="1"/>
        <v>0</v>
      </c>
    </row>
    <row r="66" spans="1:15" ht="98" outlineLevel="2" x14ac:dyDescent="0.15">
      <c r="A66" s="575" t="s">
        <v>92</v>
      </c>
      <c r="B66" s="575" t="s">
        <v>1302</v>
      </c>
      <c r="C66" s="575"/>
      <c r="D66" s="575" t="s">
        <v>95</v>
      </c>
      <c r="E66" s="575"/>
      <c r="F66" s="575" t="s">
        <v>1303</v>
      </c>
      <c r="G66" s="575" t="s">
        <v>98</v>
      </c>
      <c r="H66" s="575">
        <v>11645</v>
      </c>
      <c r="I66" s="575">
        <v>0</v>
      </c>
      <c r="J66" s="577"/>
      <c r="K66" s="577"/>
      <c r="L66" s="575" t="s">
        <v>1304</v>
      </c>
      <c r="M66" s="575"/>
      <c r="N66" s="415">
        <f t="shared" si="0"/>
        <v>11645</v>
      </c>
      <c r="O66" s="456">
        <f t="shared" si="1"/>
        <v>0</v>
      </c>
    </row>
    <row r="67" spans="1:15" ht="42" outlineLevel="2" x14ac:dyDescent="0.15">
      <c r="A67" s="575" t="s">
        <v>92</v>
      </c>
      <c r="B67" s="575" t="s">
        <v>1305</v>
      </c>
      <c r="C67" s="575"/>
      <c r="D67" s="575" t="s">
        <v>95</v>
      </c>
      <c r="E67" s="575"/>
      <c r="F67" s="575" t="s">
        <v>1306</v>
      </c>
      <c r="G67" s="575" t="s">
        <v>98</v>
      </c>
      <c r="H67" s="575">
        <v>20300</v>
      </c>
      <c r="I67" s="575">
        <v>0</v>
      </c>
      <c r="J67" s="577"/>
      <c r="K67" s="577"/>
      <c r="L67" s="575" t="s">
        <v>1307</v>
      </c>
      <c r="M67" s="575"/>
      <c r="N67" s="415">
        <f t="shared" si="0"/>
        <v>20300</v>
      </c>
      <c r="O67" s="456">
        <f t="shared" si="1"/>
        <v>0</v>
      </c>
    </row>
    <row r="68" spans="1:15" ht="56" outlineLevel="2" x14ac:dyDescent="0.15">
      <c r="A68" s="575" t="s">
        <v>92</v>
      </c>
      <c r="B68" s="575" t="s">
        <v>1308</v>
      </c>
      <c r="C68" s="575"/>
      <c r="D68" s="575" t="s">
        <v>95</v>
      </c>
      <c r="E68" s="575"/>
      <c r="F68" s="575" t="s">
        <v>1309</v>
      </c>
      <c r="G68" s="575" t="s">
        <v>164</v>
      </c>
      <c r="H68" s="575">
        <v>9500</v>
      </c>
      <c r="I68" s="575">
        <v>0</v>
      </c>
      <c r="J68" s="577"/>
      <c r="K68" s="577"/>
      <c r="L68" s="575" t="s">
        <v>1310</v>
      </c>
      <c r="M68" s="575"/>
      <c r="N68" s="415">
        <f t="shared" ref="N68:N134" si="2">SUM(H68:I68)</f>
        <v>9500</v>
      </c>
      <c r="O68" s="456">
        <f t="shared" ref="O68:O134" si="3">IF((J68+K68)&gt;0,(J68+K68)-N68,0)</f>
        <v>0</v>
      </c>
    </row>
    <row r="69" spans="1:15" ht="28" outlineLevel="2" x14ac:dyDescent="0.15">
      <c r="A69" s="575" t="s">
        <v>92</v>
      </c>
      <c r="B69" s="575" t="s">
        <v>1311</v>
      </c>
      <c r="C69" s="575"/>
      <c r="D69" s="575" t="s">
        <v>95</v>
      </c>
      <c r="E69" s="575"/>
      <c r="F69" s="575" t="s">
        <v>1312</v>
      </c>
      <c r="G69" s="575" t="s">
        <v>157</v>
      </c>
      <c r="H69" s="575">
        <v>15000</v>
      </c>
      <c r="I69" s="575">
        <v>0</v>
      </c>
      <c r="J69" s="577"/>
      <c r="K69" s="577"/>
      <c r="L69" s="575" t="s">
        <v>596</v>
      </c>
      <c r="M69" s="575"/>
      <c r="N69" s="415">
        <f t="shared" si="2"/>
        <v>15000</v>
      </c>
      <c r="O69" s="456">
        <f t="shared" si="3"/>
        <v>0</v>
      </c>
    </row>
    <row r="70" spans="1:15" ht="84" outlineLevel="2" x14ac:dyDescent="0.15">
      <c r="A70" s="575" t="s">
        <v>92</v>
      </c>
      <c r="B70" s="575" t="s">
        <v>1313</v>
      </c>
      <c r="C70" s="575"/>
      <c r="D70" s="575" t="s">
        <v>95</v>
      </c>
      <c r="E70" s="575"/>
      <c r="F70" s="575" t="s">
        <v>1314</v>
      </c>
      <c r="G70" s="575" t="s">
        <v>99</v>
      </c>
      <c r="H70" s="575">
        <v>86000</v>
      </c>
      <c r="I70" s="575">
        <v>0</v>
      </c>
      <c r="J70" s="577"/>
      <c r="K70" s="577"/>
      <c r="L70" s="575" t="s">
        <v>1315</v>
      </c>
      <c r="M70" s="575"/>
      <c r="N70" s="415">
        <f t="shared" si="2"/>
        <v>86000</v>
      </c>
      <c r="O70" s="456">
        <f t="shared" si="3"/>
        <v>0</v>
      </c>
    </row>
    <row r="71" spans="1:15" ht="56" outlineLevel="2" x14ac:dyDescent="0.15">
      <c r="A71" s="575" t="s">
        <v>92</v>
      </c>
      <c r="B71" s="575" t="s">
        <v>1316</v>
      </c>
      <c r="C71" s="575"/>
      <c r="D71" s="575" t="s">
        <v>95</v>
      </c>
      <c r="E71" s="575"/>
      <c r="F71" s="575" t="s">
        <v>1317</v>
      </c>
      <c r="G71" s="575" t="s">
        <v>164</v>
      </c>
      <c r="H71" s="575">
        <v>12000</v>
      </c>
      <c r="I71" s="575">
        <v>0</v>
      </c>
      <c r="J71" s="577"/>
      <c r="K71" s="577"/>
      <c r="L71" s="575" t="s">
        <v>1318</v>
      </c>
      <c r="M71" s="575"/>
      <c r="N71" s="415">
        <f t="shared" si="2"/>
        <v>12000</v>
      </c>
      <c r="O71" s="456">
        <f t="shared" si="3"/>
        <v>0</v>
      </c>
    </row>
    <row r="72" spans="1:15" ht="56" outlineLevel="2" x14ac:dyDescent="0.15">
      <c r="A72" s="575" t="s">
        <v>92</v>
      </c>
      <c r="B72" s="575" t="s">
        <v>1319</v>
      </c>
      <c r="C72" s="575"/>
      <c r="D72" s="575" t="s">
        <v>95</v>
      </c>
      <c r="E72" s="575"/>
      <c r="F72" s="575" t="s">
        <v>1320</v>
      </c>
      <c r="G72" s="575" t="s">
        <v>164</v>
      </c>
      <c r="H72" s="575">
        <v>5000</v>
      </c>
      <c r="I72" s="575">
        <v>0</v>
      </c>
      <c r="J72" s="577"/>
      <c r="K72" s="577"/>
      <c r="L72" s="575" t="s">
        <v>1321</v>
      </c>
      <c r="M72" s="575"/>
      <c r="N72" s="415">
        <f t="shared" si="2"/>
        <v>5000</v>
      </c>
      <c r="O72" s="456">
        <f t="shared" si="3"/>
        <v>0</v>
      </c>
    </row>
    <row r="73" spans="1:15" ht="98" outlineLevel="2" x14ac:dyDescent="0.15">
      <c r="A73" s="575" t="s">
        <v>92</v>
      </c>
      <c r="B73" s="575" t="s">
        <v>1322</v>
      </c>
      <c r="C73" s="575"/>
      <c r="D73" s="575" t="s">
        <v>95</v>
      </c>
      <c r="E73" s="575"/>
      <c r="F73" s="575" t="s">
        <v>1323</v>
      </c>
      <c r="G73" s="575" t="s">
        <v>148</v>
      </c>
      <c r="H73" s="575">
        <v>7000</v>
      </c>
      <c r="I73" s="575">
        <v>0</v>
      </c>
      <c r="J73" s="577"/>
      <c r="K73" s="577"/>
      <c r="L73" s="575" t="s">
        <v>1324</v>
      </c>
      <c r="M73" s="575"/>
      <c r="N73" s="415">
        <f t="shared" si="2"/>
        <v>7000</v>
      </c>
      <c r="O73" s="456">
        <f t="shared" si="3"/>
        <v>0</v>
      </c>
    </row>
    <row r="74" spans="1:15" ht="84" outlineLevel="2" x14ac:dyDescent="0.15">
      <c r="A74" s="575" t="s">
        <v>92</v>
      </c>
      <c r="B74" s="575" t="s">
        <v>1325</v>
      </c>
      <c r="C74" s="575"/>
      <c r="D74" s="575" t="s">
        <v>95</v>
      </c>
      <c r="E74" s="575"/>
      <c r="F74" s="575" t="s">
        <v>1326</v>
      </c>
      <c r="G74" s="575" t="s">
        <v>91</v>
      </c>
      <c r="H74" s="575">
        <v>10875</v>
      </c>
      <c r="I74" s="575">
        <v>0</v>
      </c>
      <c r="J74" s="577"/>
      <c r="K74" s="577"/>
      <c r="L74" s="575" t="s">
        <v>1327</v>
      </c>
      <c r="M74" s="575" t="s">
        <v>1328</v>
      </c>
      <c r="N74" s="415">
        <f t="shared" si="2"/>
        <v>10875</v>
      </c>
      <c r="O74" s="456">
        <f t="shared" si="3"/>
        <v>0</v>
      </c>
    </row>
    <row r="75" spans="1:15" ht="70" outlineLevel="2" x14ac:dyDescent="0.15">
      <c r="A75" s="575" t="s">
        <v>92</v>
      </c>
      <c r="B75" s="575" t="s">
        <v>1329</v>
      </c>
      <c r="C75" s="575"/>
      <c r="D75" s="575" t="s">
        <v>95</v>
      </c>
      <c r="E75" s="575"/>
      <c r="F75" s="575" t="s">
        <v>1330</v>
      </c>
      <c r="G75" s="575" t="s">
        <v>91</v>
      </c>
      <c r="H75" s="575">
        <v>6985</v>
      </c>
      <c r="I75" s="575">
        <v>0</v>
      </c>
      <c r="J75" s="577"/>
      <c r="K75" s="577"/>
      <c r="L75" s="575" t="s">
        <v>1331</v>
      </c>
      <c r="M75" s="575"/>
      <c r="N75" s="415">
        <f t="shared" si="2"/>
        <v>6985</v>
      </c>
      <c r="O75" s="456">
        <f t="shared" si="3"/>
        <v>0</v>
      </c>
    </row>
    <row r="76" spans="1:15" ht="56" outlineLevel="2" x14ac:dyDescent="0.15">
      <c r="A76" s="575" t="s">
        <v>92</v>
      </c>
      <c r="B76" s="575" t="s">
        <v>1332</v>
      </c>
      <c r="C76" s="575"/>
      <c r="D76" s="575" t="s">
        <v>95</v>
      </c>
      <c r="E76" s="575"/>
      <c r="F76" s="575" t="s">
        <v>1333</v>
      </c>
      <c r="G76" s="575" t="s">
        <v>164</v>
      </c>
      <c r="H76" s="575">
        <v>12000</v>
      </c>
      <c r="I76" s="575">
        <v>0</v>
      </c>
      <c r="J76" s="577"/>
      <c r="K76" s="577"/>
      <c r="L76" s="575" t="s">
        <v>1334</v>
      </c>
      <c r="M76" s="575"/>
      <c r="N76" s="415">
        <f t="shared" si="2"/>
        <v>12000</v>
      </c>
      <c r="O76" s="456">
        <f t="shared" si="3"/>
        <v>0</v>
      </c>
    </row>
    <row r="77" spans="1:15" ht="42" outlineLevel="2" x14ac:dyDescent="0.15">
      <c r="A77" s="575" t="s">
        <v>92</v>
      </c>
      <c r="B77" s="575" t="s">
        <v>1335</v>
      </c>
      <c r="C77" s="575"/>
      <c r="D77" s="575" t="s">
        <v>95</v>
      </c>
      <c r="E77" s="575"/>
      <c r="F77" s="575" t="s">
        <v>1336</v>
      </c>
      <c r="G77" s="575" t="s">
        <v>201</v>
      </c>
      <c r="H77" s="575">
        <v>16000</v>
      </c>
      <c r="I77" s="575">
        <v>0</v>
      </c>
      <c r="J77" s="577"/>
      <c r="K77" s="577"/>
      <c r="L77" s="575" t="s">
        <v>1337</v>
      </c>
      <c r="M77" s="575"/>
      <c r="N77" s="415">
        <f t="shared" si="2"/>
        <v>16000</v>
      </c>
      <c r="O77" s="456">
        <f t="shared" si="3"/>
        <v>0</v>
      </c>
    </row>
    <row r="78" spans="1:15" ht="42" outlineLevel="2" x14ac:dyDescent="0.15">
      <c r="A78" s="575" t="s">
        <v>92</v>
      </c>
      <c r="B78" s="575" t="s">
        <v>1338</v>
      </c>
      <c r="C78" s="575"/>
      <c r="D78" s="575" t="s">
        <v>95</v>
      </c>
      <c r="E78" s="575"/>
      <c r="F78" s="575" t="s">
        <v>1339</v>
      </c>
      <c r="G78" s="575" t="s">
        <v>797</v>
      </c>
      <c r="H78" s="575">
        <v>15725</v>
      </c>
      <c r="I78" s="575">
        <v>0</v>
      </c>
      <c r="J78" s="577"/>
      <c r="K78" s="577"/>
      <c r="L78" s="575" t="s">
        <v>1340</v>
      </c>
      <c r="M78" s="575"/>
      <c r="N78" s="415">
        <f t="shared" si="2"/>
        <v>15725</v>
      </c>
      <c r="O78" s="456">
        <f t="shared" si="3"/>
        <v>0</v>
      </c>
    </row>
    <row r="79" spans="1:15" ht="42" outlineLevel="2" x14ac:dyDescent="0.15">
      <c r="A79" s="575" t="s">
        <v>92</v>
      </c>
      <c r="B79" s="575" t="s">
        <v>1341</v>
      </c>
      <c r="C79" s="575"/>
      <c r="D79" s="575" t="s">
        <v>95</v>
      </c>
      <c r="E79" s="575"/>
      <c r="F79" s="575" t="s">
        <v>1342</v>
      </c>
      <c r="G79" s="575" t="s">
        <v>797</v>
      </c>
      <c r="H79" s="575">
        <v>19800</v>
      </c>
      <c r="I79" s="575">
        <v>0</v>
      </c>
      <c r="J79" s="577"/>
      <c r="K79" s="577"/>
      <c r="L79" s="575" t="s">
        <v>1343</v>
      </c>
      <c r="M79" s="575"/>
      <c r="N79" s="415">
        <f t="shared" si="2"/>
        <v>19800</v>
      </c>
      <c r="O79" s="456">
        <f t="shared" si="3"/>
        <v>0</v>
      </c>
    </row>
    <row r="80" spans="1:15" ht="84" outlineLevel="2" x14ac:dyDescent="0.15">
      <c r="A80" s="575" t="s">
        <v>92</v>
      </c>
      <c r="B80" s="575" t="s">
        <v>1344</v>
      </c>
      <c r="C80" s="575"/>
      <c r="D80" s="575" t="s">
        <v>95</v>
      </c>
      <c r="E80" s="575"/>
      <c r="F80" s="575" t="s">
        <v>1345</v>
      </c>
      <c r="G80" s="575" t="s">
        <v>1346</v>
      </c>
      <c r="H80" s="575">
        <v>7225</v>
      </c>
      <c r="I80" s="575">
        <v>0</v>
      </c>
      <c r="J80" s="577"/>
      <c r="K80" s="577"/>
      <c r="L80" s="575" t="s">
        <v>1347</v>
      </c>
      <c r="M80" s="575"/>
      <c r="N80" s="415">
        <f t="shared" si="2"/>
        <v>7225</v>
      </c>
      <c r="O80" s="456">
        <f t="shared" si="3"/>
        <v>0</v>
      </c>
    </row>
    <row r="81" spans="1:15" ht="56" outlineLevel="2" x14ac:dyDescent="0.15">
      <c r="A81" s="575" t="s">
        <v>92</v>
      </c>
      <c r="B81" s="575" t="s">
        <v>1348</v>
      </c>
      <c r="C81" s="575"/>
      <c r="D81" s="575" t="s">
        <v>95</v>
      </c>
      <c r="E81" s="575"/>
      <c r="F81" s="575" t="s">
        <v>1349</v>
      </c>
      <c r="G81" s="575" t="s">
        <v>1346</v>
      </c>
      <c r="H81" s="575">
        <v>8075</v>
      </c>
      <c r="I81" s="575">
        <v>0</v>
      </c>
      <c r="J81" s="577"/>
      <c r="K81" s="577"/>
      <c r="L81" s="575" t="s">
        <v>1350</v>
      </c>
      <c r="M81" s="575"/>
      <c r="N81" s="415">
        <f t="shared" si="2"/>
        <v>8075</v>
      </c>
      <c r="O81" s="456">
        <f t="shared" si="3"/>
        <v>0</v>
      </c>
    </row>
    <row r="82" spans="1:15" ht="98" outlineLevel="2" x14ac:dyDescent="0.15">
      <c r="A82" s="575" t="s">
        <v>92</v>
      </c>
      <c r="B82" s="575" t="s">
        <v>1351</v>
      </c>
      <c r="C82" s="575"/>
      <c r="D82" s="575" t="s">
        <v>95</v>
      </c>
      <c r="E82" s="575"/>
      <c r="F82" s="575" t="s">
        <v>1352</v>
      </c>
      <c r="G82" s="575" t="s">
        <v>148</v>
      </c>
      <c r="H82" s="575">
        <v>19000</v>
      </c>
      <c r="I82" s="575">
        <v>0</v>
      </c>
      <c r="J82" s="577"/>
      <c r="K82" s="577"/>
      <c r="L82" s="575" t="s">
        <v>1353</v>
      </c>
      <c r="M82" s="575"/>
      <c r="N82" s="415">
        <f t="shared" si="2"/>
        <v>19000</v>
      </c>
      <c r="O82" s="456">
        <f t="shared" si="3"/>
        <v>0</v>
      </c>
    </row>
    <row r="83" spans="1:15" ht="84" outlineLevel="2" x14ac:dyDescent="0.15">
      <c r="A83" s="575" t="s">
        <v>92</v>
      </c>
      <c r="B83" s="575" t="s">
        <v>1354</v>
      </c>
      <c r="C83" s="575"/>
      <c r="D83" s="575" t="s">
        <v>95</v>
      </c>
      <c r="E83" s="575"/>
      <c r="F83" s="575" t="s">
        <v>1355</v>
      </c>
      <c r="G83" s="575" t="s">
        <v>98</v>
      </c>
      <c r="H83" s="575">
        <v>11100</v>
      </c>
      <c r="I83" s="575">
        <v>0</v>
      </c>
      <c r="J83" s="577"/>
      <c r="K83" s="577"/>
      <c r="L83" s="575" t="s">
        <v>1356</v>
      </c>
      <c r="M83" s="575"/>
      <c r="N83" s="415">
        <f t="shared" si="2"/>
        <v>11100</v>
      </c>
      <c r="O83" s="456">
        <f t="shared" si="3"/>
        <v>0</v>
      </c>
    </row>
    <row r="84" spans="1:15" ht="56" outlineLevel="2" x14ac:dyDescent="0.15">
      <c r="A84" s="575" t="s">
        <v>92</v>
      </c>
      <c r="B84" s="575" t="s">
        <v>1357</v>
      </c>
      <c r="C84" s="575"/>
      <c r="D84" s="575" t="s">
        <v>95</v>
      </c>
      <c r="E84" s="575"/>
      <c r="F84" s="575" t="s">
        <v>1358</v>
      </c>
      <c r="G84" s="575" t="s">
        <v>89</v>
      </c>
      <c r="H84" s="575">
        <v>23000</v>
      </c>
      <c r="I84" s="575">
        <v>0</v>
      </c>
      <c r="J84" s="577"/>
      <c r="K84" s="577"/>
      <c r="L84" s="575" t="s">
        <v>1359</v>
      </c>
      <c r="M84" s="575"/>
      <c r="N84" s="415">
        <f t="shared" si="2"/>
        <v>23000</v>
      </c>
      <c r="O84" s="456">
        <f t="shared" si="3"/>
        <v>0</v>
      </c>
    </row>
    <row r="85" spans="1:15" ht="28" outlineLevel="2" x14ac:dyDescent="0.15">
      <c r="A85" s="575" t="s">
        <v>92</v>
      </c>
      <c r="B85" s="575" t="s">
        <v>1360</v>
      </c>
      <c r="C85" s="575"/>
      <c r="D85" s="575" t="s">
        <v>95</v>
      </c>
      <c r="E85" s="575"/>
      <c r="F85" s="575" t="s">
        <v>1361</v>
      </c>
      <c r="G85" s="575" t="s">
        <v>98</v>
      </c>
      <c r="H85" s="575">
        <v>16500</v>
      </c>
      <c r="I85" s="575">
        <v>0</v>
      </c>
      <c r="J85" s="577"/>
      <c r="K85" s="577"/>
      <c r="L85" s="575" t="s">
        <v>1362</v>
      </c>
      <c r="M85" s="575"/>
      <c r="N85" s="415">
        <f t="shared" si="2"/>
        <v>16500</v>
      </c>
      <c r="O85" s="456">
        <f t="shared" si="3"/>
        <v>0</v>
      </c>
    </row>
    <row r="86" spans="1:15" ht="42" outlineLevel="2" x14ac:dyDescent="0.15">
      <c r="A86" s="575" t="s">
        <v>92</v>
      </c>
      <c r="B86" s="575" t="s">
        <v>1363</v>
      </c>
      <c r="C86" s="575"/>
      <c r="D86" s="575" t="s">
        <v>95</v>
      </c>
      <c r="E86" s="575"/>
      <c r="F86" s="575" t="s">
        <v>1364</v>
      </c>
      <c r="G86" s="575" t="s">
        <v>101</v>
      </c>
      <c r="H86" s="575">
        <v>14500</v>
      </c>
      <c r="I86" s="575">
        <v>0</v>
      </c>
      <c r="J86" s="577"/>
      <c r="K86" s="577"/>
      <c r="L86" s="575" t="s">
        <v>1365</v>
      </c>
      <c r="M86" s="575"/>
      <c r="N86" s="415">
        <f t="shared" si="2"/>
        <v>14500</v>
      </c>
      <c r="O86" s="456">
        <f t="shared" si="3"/>
        <v>0</v>
      </c>
    </row>
    <row r="87" spans="1:15" ht="42" outlineLevel="2" x14ac:dyDescent="0.15">
      <c r="A87" s="575" t="s">
        <v>92</v>
      </c>
      <c r="B87" s="575" t="s">
        <v>1366</v>
      </c>
      <c r="C87" s="575"/>
      <c r="D87" s="575" t="s">
        <v>95</v>
      </c>
      <c r="E87" s="575"/>
      <c r="F87" s="575" t="s">
        <v>1367</v>
      </c>
      <c r="G87" s="575" t="s">
        <v>83</v>
      </c>
      <c r="H87" s="575">
        <v>750</v>
      </c>
      <c r="I87" s="575">
        <v>0</v>
      </c>
      <c r="J87" s="577"/>
      <c r="K87" s="577"/>
      <c r="L87" s="575" t="s">
        <v>1279</v>
      </c>
      <c r="M87" s="575"/>
      <c r="N87" s="415">
        <f t="shared" si="2"/>
        <v>750</v>
      </c>
      <c r="O87" s="456">
        <f t="shared" si="3"/>
        <v>0</v>
      </c>
    </row>
    <row r="88" spans="1:15" ht="56" outlineLevel="2" x14ac:dyDescent="0.15">
      <c r="A88" s="575" t="s">
        <v>92</v>
      </c>
      <c r="B88" s="575" t="s">
        <v>1368</v>
      </c>
      <c r="C88" s="575"/>
      <c r="D88" s="575" t="s">
        <v>95</v>
      </c>
      <c r="E88" s="575"/>
      <c r="F88" s="575" t="s">
        <v>1369</v>
      </c>
      <c r="G88" s="575" t="s">
        <v>356</v>
      </c>
      <c r="H88" s="575">
        <v>10000</v>
      </c>
      <c r="I88" s="575">
        <v>0</v>
      </c>
      <c r="J88" s="577"/>
      <c r="K88" s="577"/>
      <c r="L88" s="575" t="s">
        <v>1370</v>
      </c>
      <c r="M88" s="575"/>
      <c r="N88" s="415">
        <f t="shared" si="2"/>
        <v>10000</v>
      </c>
      <c r="O88" s="456">
        <f t="shared" si="3"/>
        <v>0</v>
      </c>
    </row>
    <row r="89" spans="1:15" ht="56" outlineLevel="2" x14ac:dyDescent="0.15">
      <c r="A89" s="575" t="s">
        <v>92</v>
      </c>
      <c r="B89" s="575" t="s">
        <v>1371</v>
      </c>
      <c r="C89" s="575"/>
      <c r="D89" s="575" t="s">
        <v>95</v>
      </c>
      <c r="E89" s="575"/>
      <c r="F89" s="575" t="s">
        <v>1372</v>
      </c>
      <c r="G89" s="575" t="s">
        <v>89</v>
      </c>
      <c r="H89" s="575">
        <v>6500</v>
      </c>
      <c r="I89" s="575">
        <v>0</v>
      </c>
      <c r="J89" s="577"/>
      <c r="K89" s="577"/>
      <c r="L89" s="575" t="s">
        <v>1373</v>
      </c>
      <c r="M89" s="575"/>
      <c r="N89" s="415">
        <f t="shared" si="2"/>
        <v>6500</v>
      </c>
      <c r="O89" s="456">
        <f t="shared" si="3"/>
        <v>0</v>
      </c>
    </row>
    <row r="90" spans="1:15" ht="56" outlineLevel="2" x14ac:dyDescent="0.15">
      <c r="A90" s="575" t="s">
        <v>92</v>
      </c>
      <c r="B90" s="575" t="s">
        <v>1374</v>
      </c>
      <c r="C90" s="575"/>
      <c r="D90" s="575" t="s">
        <v>95</v>
      </c>
      <c r="E90" s="575"/>
      <c r="F90" s="575" t="s">
        <v>1375</v>
      </c>
      <c r="G90" s="575" t="s">
        <v>356</v>
      </c>
      <c r="H90" s="575">
        <v>10000</v>
      </c>
      <c r="I90" s="575">
        <v>0</v>
      </c>
      <c r="J90" s="577"/>
      <c r="K90" s="577"/>
      <c r="L90" s="575" t="s">
        <v>1376</v>
      </c>
      <c r="M90" s="575"/>
      <c r="N90" s="415">
        <f t="shared" si="2"/>
        <v>10000</v>
      </c>
      <c r="O90" s="456">
        <f t="shared" si="3"/>
        <v>0</v>
      </c>
    </row>
    <row r="91" spans="1:15" ht="56" outlineLevel="2" x14ac:dyDescent="0.15">
      <c r="A91" s="575" t="s">
        <v>92</v>
      </c>
      <c r="B91" s="575" t="s">
        <v>1377</v>
      </c>
      <c r="C91" s="575"/>
      <c r="D91" s="575" t="s">
        <v>95</v>
      </c>
      <c r="E91" s="575"/>
      <c r="F91" s="575" t="s">
        <v>1378</v>
      </c>
      <c r="G91" s="575" t="s">
        <v>356</v>
      </c>
      <c r="H91" s="575">
        <v>100</v>
      </c>
      <c r="I91" s="575">
        <v>0</v>
      </c>
      <c r="J91" s="577"/>
      <c r="K91" s="577"/>
      <c r="L91" s="575" t="s">
        <v>1379</v>
      </c>
      <c r="M91" s="575"/>
      <c r="N91" s="415">
        <f t="shared" si="2"/>
        <v>100</v>
      </c>
      <c r="O91" s="456">
        <f t="shared" si="3"/>
        <v>0</v>
      </c>
    </row>
    <row r="92" spans="1:15" ht="56" outlineLevel="2" x14ac:dyDescent="0.15">
      <c r="A92" s="575" t="s">
        <v>92</v>
      </c>
      <c r="B92" s="575" t="s">
        <v>1380</v>
      </c>
      <c r="C92" s="575"/>
      <c r="D92" s="575" t="s">
        <v>95</v>
      </c>
      <c r="E92" s="575"/>
      <c r="F92" s="575" t="s">
        <v>1381</v>
      </c>
      <c r="G92" s="575" t="s">
        <v>356</v>
      </c>
      <c r="H92" s="575">
        <v>10000</v>
      </c>
      <c r="I92" s="575">
        <v>0</v>
      </c>
      <c r="J92" s="577"/>
      <c r="K92" s="577"/>
      <c r="L92" s="575" t="s">
        <v>1382</v>
      </c>
      <c r="M92" s="575"/>
      <c r="N92" s="415">
        <f t="shared" si="2"/>
        <v>10000</v>
      </c>
      <c r="O92" s="456">
        <f t="shared" si="3"/>
        <v>0</v>
      </c>
    </row>
    <row r="93" spans="1:15" ht="56" outlineLevel="2" x14ac:dyDescent="0.15">
      <c r="A93" s="575" t="s">
        <v>92</v>
      </c>
      <c r="B93" s="575" t="s">
        <v>1383</v>
      </c>
      <c r="C93" s="575"/>
      <c r="D93" s="575" t="s">
        <v>95</v>
      </c>
      <c r="E93" s="575"/>
      <c r="F93" s="575" t="s">
        <v>1384</v>
      </c>
      <c r="G93" s="575" t="s">
        <v>356</v>
      </c>
      <c r="H93" s="575">
        <v>10000</v>
      </c>
      <c r="I93" s="575">
        <v>0</v>
      </c>
      <c r="J93" s="577"/>
      <c r="K93" s="577"/>
      <c r="L93" s="575" t="s">
        <v>1385</v>
      </c>
      <c r="M93" s="575"/>
      <c r="N93" s="415">
        <f t="shared" si="2"/>
        <v>10000</v>
      </c>
      <c r="O93" s="456">
        <f t="shared" si="3"/>
        <v>0</v>
      </c>
    </row>
    <row r="94" spans="1:15" ht="56" outlineLevel="2" x14ac:dyDescent="0.15">
      <c r="A94" s="575" t="s">
        <v>92</v>
      </c>
      <c r="B94" s="575" t="s">
        <v>1386</v>
      </c>
      <c r="C94" s="575"/>
      <c r="D94" s="575" t="s">
        <v>95</v>
      </c>
      <c r="E94" s="575"/>
      <c r="F94" s="575" t="s">
        <v>1387</v>
      </c>
      <c r="G94" s="575" t="s">
        <v>89</v>
      </c>
      <c r="H94" s="575">
        <v>11000</v>
      </c>
      <c r="I94" s="575">
        <v>0</v>
      </c>
      <c r="J94" s="577"/>
      <c r="K94" s="577"/>
      <c r="L94" s="575" t="s">
        <v>1388</v>
      </c>
      <c r="M94" s="575"/>
      <c r="N94" s="415">
        <f t="shared" si="2"/>
        <v>11000</v>
      </c>
      <c r="O94" s="456">
        <f t="shared" si="3"/>
        <v>0</v>
      </c>
    </row>
    <row r="95" spans="1:15" ht="56" outlineLevel="2" x14ac:dyDescent="0.15">
      <c r="A95" s="575" t="s">
        <v>92</v>
      </c>
      <c r="B95" s="575" t="s">
        <v>1389</v>
      </c>
      <c r="C95" s="575"/>
      <c r="D95" s="575" t="s">
        <v>95</v>
      </c>
      <c r="E95" s="575"/>
      <c r="F95" s="575" t="s">
        <v>1390</v>
      </c>
      <c r="G95" s="575" t="s">
        <v>89</v>
      </c>
      <c r="H95" s="575">
        <v>13000</v>
      </c>
      <c r="I95" s="575">
        <v>0</v>
      </c>
      <c r="J95" s="577"/>
      <c r="K95" s="577"/>
      <c r="L95" s="575" t="s">
        <v>1391</v>
      </c>
      <c r="M95" s="575"/>
      <c r="N95" s="415">
        <f t="shared" si="2"/>
        <v>13000</v>
      </c>
      <c r="O95" s="456">
        <f t="shared" si="3"/>
        <v>0</v>
      </c>
    </row>
    <row r="96" spans="1:15" ht="56" outlineLevel="2" x14ac:dyDescent="0.15">
      <c r="A96" s="575" t="s">
        <v>92</v>
      </c>
      <c r="B96" s="575" t="s">
        <v>1392</v>
      </c>
      <c r="C96" s="575"/>
      <c r="D96" s="575" t="s">
        <v>95</v>
      </c>
      <c r="E96" s="575"/>
      <c r="F96" s="575" t="s">
        <v>1393</v>
      </c>
      <c r="G96" s="575" t="s">
        <v>89</v>
      </c>
      <c r="H96" s="575">
        <v>20000</v>
      </c>
      <c r="I96" s="575">
        <v>0</v>
      </c>
      <c r="J96" s="577"/>
      <c r="K96" s="577"/>
      <c r="L96" s="575" t="s">
        <v>1394</v>
      </c>
      <c r="M96" s="575"/>
      <c r="N96" s="415">
        <f t="shared" si="2"/>
        <v>20000</v>
      </c>
      <c r="O96" s="456">
        <f t="shared" si="3"/>
        <v>0</v>
      </c>
    </row>
    <row r="97" spans="1:15" ht="42" outlineLevel="2" x14ac:dyDescent="0.15">
      <c r="A97" s="575" t="s">
        <v>92</v>
      </c>
      <c r="B97" s="575" t="s">
        <v>1395</v>
      </c>
      <c r="C97" s="575"/>
      <c r="D97" s="575" t="s">
        <v>95</v>
      </c>
      <c r="E97" s="575"/>
      <c r="F97" s="575" t="s">
        <v>1396</v>
      </c>
      <c r="G97" s="575" t="s">
        <v>1397</v>
      </c>
      <c r="H97" s="575">
        <v>14000</v>
      </c>
      <c r="I97" s="575">
        <v>0</v>
      </c>
      <c r="J97" s="577"/>
      <c r="K97" s="577"/>
      <c r="L97" s="575" t="s">
        <v>1398</v>
      </c>
      <c r="M97" s="575"/>
      <c r="N97" s="415">
        <f t="shared" si="2"/>
        <v>14000</v>
      </c>
      <c r="O97" s="456">
        <f t="shared" si="3"/>
        <v>0</v>
      </c>
    </row>
    <row r="98" spans="1:15" ht="42" outlineLevel="2" x14ac:dyDescent="0.15">
      <c r="A98" s="575" t="s">
        <v>92</v>
      </c>
      <c r="B98" s="575" t="s">
        <v>1399</v>
      </c>
      <c r="C98" s="575"/>
      <c r="D98" s="575" t="s">
        <v>95</v>
      </c>
      <c r="E98" s="575"/>
      <c r="F98" s="575" t="s">
        <v>1400</v>
      </c>
      <c r="G98" s="575" t="s">
        <v>580</v>
      </c>
      <c r="H98" s="575">
        <v>5600</v>
      </c>
      <c r="I98" s="575">
        <v>0</v>
      </c>
      <c r="J98" s="577"/>
      <c r="K98" s="577"/>
      <c r="L98" s="575" t="s">
        <v>1401</v>
      </c>
      <c r="M98" s="575"/>
      <c r="N98" s="415">
        <f t="shared" si="2"/>
        <v>5600</v>
      </c>
      <c r="O98" s="456">
        <f t="shared" si="3"/>
        <v>0</v>
      </c>
    </row>
    <row r="99" spans="1:15" ht="42" outlineLevel="2" x14ac:dyDescent="0.15">
      <c r="A99" s="575" t="s">
        <v>92</v>
      </c>
      <c r="B99" s="575" t="s">
        <v>1402</v>
      </c>
      <c r="C99" s="575"/>
      <c r="D99" s="575" t="s">
        <v>95</v>
      </c>
      <c r="E99" s="575"/>
      <c r="F99" s="575" t="s">
        <v>1403</v>
      </c>
      <c r="G99" s="575" t="s">
        <v>102</v>
      </c>
      <c r="H99" s="575">
        <v>20000</v>
      </c>
      <c r="I99" s="575">
        <v>0</v>
      </c>
      <c r="J99" s="577"/>
      <c r="K99" s="577"/>
      <c r="L99" s="575" t="s">
        <v>1404</v>
      </c>
      <c r="M99" s="575"/>
      <c r="N99" s="415">
        <f t="shared" si="2"/>
        <v>20000</v>
      </c>
      <c r="O99" s="456">
        <f t="shared" si="3"/>
        <v>0</v>
      </c>
    </row>
    <row r="100" spans="1:15" ht="42" outlineLevel="2" x14ac:dyDescent="0.15">
      <c r="A100" s="575" t="s">
        <v>92</v>
      </c>
      <c r="B100" s="575" t="s">
        <v>1405</v>
      </c>
      <c r="C100" s="575"/>
      <c r="D100" s="575" t="s">
        <v>95</v>
      </c>
      <c r="E100" s="575"/>
      <c r="F100" s="575" t="s">
        <v>1406</v>
      </c>
      <c r="G100" s="575" t="s">
        <v>102</v>
      </c>
      <c r="H100" s="575">
        <v>20000</v>
      </c>
      <c r="I100" s="575">
        <v>0</v>
      </c>
      <c r="J100" s="577"/>
      <c r="K100" s="577"/>
      <c r="L100" s="575" t="s">
        <v>1407</v>
      </c>
      <c r="M100" s="575"/>
      <c r="N100" s="415">
        <f t="shared" si="2"/>
        <v>20000</v>
      </c>
      <c r="O100" s="456">
        <f t="shared" si="3"/>
        <v>0</v>
      </c>
    </row>
    <row r="101" spans="1:15" ht="56" outlineLevel="2" x14ac:dyDescent="0.15">
      <c r="A101" s="575" t="s">
        <v>92</v>
      </c>
      <c r="B101" s="575" t="s">
        <v>1408</v>
      </c>
      <c r="C101" s="575"/>
      <c r="D101" s="575" t="s">
        <v>95</v>
      </c>
      <c r="E101" s="575"/>
      <c r="F101" s="575" t="s">
        <v>1409</v>
      </c>
      <c r="G101" s="575" t="s">
        <v>102</v>
      </c>
      <c r="H101" s="575">
        <v>25000</v>
      </c>
      <c r="I101" s="575">
        <v>0</v>
      </c>
      <c r="J101" s="577"/>
      <c r="K101" s="577"/>
      <c r="L101" s="575" t="s">
        <v>1410</v>
      </c>
      <c r="M101" s="575"/>
      <c r="N101" s="415">
        <f t="shared" si="2"/>
        <v>25000</v>
      </c>
      <c r="O101" s="456">
        <f t="shared" si="3"/>
        <v>0</v>
      </c>
    </row>
    <row r="102" spans="1:15" ht="42" outlineLevel="2" x14ac:dyDescent="0.15">
      <c r="A102" s="575" t="s">
        <v>92</v>
      </c>
      <c r="B102" s="575" t="s">
        <v>1411</v>
      </c>
      <c r="C102" s="575"/>
      <c r="D102" s="575" t="s">
        <v>95</v>
      </c>
      <c r="E102" s="575"/>
      <c r="F102" s="575" t="s">
        <v>1412</v>
      </c>
      <c r="G102" s="575" t="s">
        <v>102</v>
      </c>
      <c r="H102" s="575">
        <v>20000</v>
      </c>
      <c r="I102" s="575">
        <v>0</v>
      </c>
      <c r="J102" s="577"/>
      <c r="K102" s="577"/>
      <c r="L102" s="575" t="s">
        <v>1413</v>
      </c>
      <c r="M102" s="575"/>
      <c r="N102" s="415">
        <f t="shared" si="2"/>
        <v>20000</v>
      </c>
      <c r="O102" s="456">
        <f t="shared" si="3"/>
        <v>0</v>
      </c>
    </row>
    <row r="103" spans="1:15" ht="70" outlineLevel="2" x14ac:dyDescent="0.15">
      <c r="A103" s="575" t="s">
        <v>92</v>
      </c>
      <c r="B103" s="575" t="s">
        <v>1414</v>
      </c>
      <c r="C103" s="575"/>
      <c r="D103" s="575" t="s">
        <v>95</v>
      </c>
      <c r="E103" s="575"/>
      <c r="F103" s="575" t="s">
        <v>1415</v>
      </c>
      <c r="G103" s="575" t="s">
        <v>91</v>
      </c>
      <c r="H103" s="575">
        <v>15480</v>
      </c>
      <c r="I103" s="575">
        <v>0</v>
      </c>
      <c r="J103" s="577"/>
      <c r="K103" s="577"/>
      <c r="L103" s="575" t="s">
        <v>1416</v>
      </c>
      <c r="M103" s="575"/>
      <c r="N103" s="415">
        <f t="shared" si="2"/>
        <v>15480</v>
      </c>
      <c r="O103" s="456">
        <f t="shared" si="3"/>
        <v>0</v>
      </c>
    </row>
    <row r="104" spans="1:15" ht="56" outlineLevel="2" x14ac:dyDescent="0.15">
      <c r="A104" s="575" t="s">
        <v>92</v>
      </c>
      <c r="B104" s="575" t="s">
        <v>1417</v>
      </c>
      <c r="C104" s="575"/>
      <c r="D104" s="575" t="s">
        <v>95</v>
      </c>
      <c r="E104" s="575"/>
      <c r="F104" s="575" t="s">
        <v>1418</v>
      </c>
      <c r="G104" s="575" t="s">
        <v>89</v>
      </c>
      <c r="H104" s="575">
        <v>16000</v>
      </c>
      <c r="I104" s="575">
        <v>0</v>
      </c>
      <c r="J104" s="577"/>
      <c r="K104" s="577"/>
      <c r="L104" s="575" t="s">
        <v>1419</v>
      </c>
      <c r="M104" s="575"/>
      <c r="N104" s="415">
        <f t="shared" si="2"/>
        <v>16000</v>
      </c>
      <c r="O104" s="456">
        <f t="shared" si="3"/>
        <v>0</v>
      </c>
    </row>
    <row r="105" spans="1:15" ht="56" outlineLevel="2" x14ac:dyDescent="0.15">
      <c r="A105" s="575" t="s">
        <v>92</v>
      </c>
      <c r="B105" s="575" t="s">
        <v>1420</v>
      </c>
      <c r="C105" s="575"/>
      <c r="D105" s="575" t="s">
        <v>95</v>
      </c>
      <c r="E105" s="575"/>
      <c r="F105" s="575" t="s">
        <v>1421</v>
      </c>
      <c r="G105" s="575" t="s">
        <v>99</v>
      </c>
      <c r="H105" s="575">
        <v>26000</v>
      </c>
      <c r="I105" s="575">
        <v>0</v>
      </c>
      <c r="J105" s="577"/>
      <c r="K105" s="577"/>
      <c r="L105" s="575" t="s">
        <v>1422</v>
      </c>
      <c r="M105" s="575"/>
      <c r="N105" s="415">
        <f t="shared" si="2"/>
        <v>26000</v>
      </c>
      <c r="O105" s="456">
        <f t="shared" si="3"/>
        <v>0</v>
      </c>
    </row>
    <row r="106" spans="1:15" ht="42" outlineLevel="2" x14ac:dyDescent="0.15">
      <c r="A106" s="575" t="s">
        <v>92</v>
      </c>
      <c r="B106" s="575" t="s">
        <v>1423</v>
      </c>
      <c r="C106" s="575"/>
      <c r="D106" s="575" t="s">
        <v>95</v>
      </c>
      <c r="E106" s="575"/>
      <c r="F106" s="575" t="s">
        <v>1424</v>
      </c>
      <c r="G106" s="575" t="s">
        <v>883</v>
      </c>
      <c r="H106" s="575">
        <v>12000</v>
      </c>
      <c r="I106" s="575">
        <v>0</v>
      </c>
      <c r="J106" s="577"/>
      <c r="K106" s="577"/>
      <c r="L106" s="575" t="s">
        <v>1425</v>
      </c>
      <c r="M106" s="575"/>
      <c r="N106" s="415">
        <f t="shared" si="2"/>
        <v>12000</v>
      </c>
      <c r="O106" s="456">
        <f t="shared" si="3"/>
        <v>0</v>
      </c>
    </row>
    <row r="107" spans="1:15" ht="42" outlineLevel="2" x14ac:dyDescent="0.15">
      <c r="A107" s="575" t="s">
        <v>92</v>
      </c>
      <c r="B107" s="575" t="s">
        <v>1426</v>
      </c>
      <c r="C107" s="575"/>
      <c r="D107" s="575" t="s">
        <v>95</v>
      </c>
      <c r="E107" s="575"/>
      <c r="F107" s="575" t="s">
        <v>1427</v>
      </c>
      <c r="G107" s="575" t="s">
        <v>1428</v>
      </c>
      <c r="H107" s="575">
        <v>13000</v>
      </c>
      <c r="I107" s="575">
        <v>0</v>
      </c>
      <c r="J107" s="577"/>
      <c r="K107" s="577"/>
      <c r="L107" s="575" t="s">
        <v>1429</v>
      </c>
      <c r="M107" s="575"/>
      <c r="N107" s="415">
        <f t="shared" si="2"/>
        <v>13000</v>
      </c>
      <c r="O107" s="456">
        <f t="shared" si="3"/>
        <v>0</v>
      </c>
    </row>
    <row r="108" spans="1:15" ht="28" outlineLevel="2" x14ac:dyDescent="0.15">
      <c r="A108" s="575" t="s">
        <v>92</v>
      </c>
      <c r="B108" s="575" t="s">
        <v>1430</v>
      </c>
      <c r="C108" s="575"/>
      <c r="D108" s="575" t="s">
        <v>95</v>
      </c>
      <c r="E108" s="575"/>
      <c r="F108" s="575" t="s">
        <v>1431</v>
      </c>
      <c r="G108" s="575" t="s">
        <v>1432</v>
      </c>
      <c r="H108" s="575">
        <v>2500</v>
      </c>
      <c r="I108" s="575">
        <v>0</v>
      </c>
      <c r="J108" s="577"/>
      <c r="K108" s="577"/>
      <c r="L108" s="575" t="s">
        <v>1433</v>
      </c>
      <c r="M108" s="575"/>
      <c r="N108" s="415">
        <f t="shared" si="2"/>
        <v>2500</v>
      </c>
      <c r="O108" s="456">
        <f t="shared" si="3"/>
        <v>0</v>
      </c>
    </row>
    <row r="109" spans="1:15" ht="28" outlineLevel="2" x14ac:dyDescent="0.15">
      <c r="A109" s="575" t="s">
        <v>92</v>
      </c>
      <c r="B109" s="575" t="s">
        <v>1430</v>
      </c>
      <c r="C109" s="575"/>
      <c r="D109" s="575" t="s">
        <v>95</v>
      </c>
      <c r="E109" s="575"/>
      <c r="F109" s="575" t="s">
        <v>1431</v>
      </c>
      <c r="G109" s="575" t="s">
        <v>1432</v>
      </c>
      <c r="H109" s="575">
        <v>2500</v>
      </c>
      <c r="I109" s="575">
        <v>0</v>
      </c>
      <c r="J109" s="577"/>
      <c r="K109" s="577"/>
      <c r="L109" s="575" t="s">
        <v>1434</v>
      </c>
      <c r="M109" s="575"/>
      <c r="N109" s="415">
        <f t="shared" si="2"/>
        <v>2500</v>
      </c>
      <c r="O109" s="456">
        <f t="shared" si="3"/>
        <v>0</v>
      </c>
    </row>
    <row r="110" spans="1:15" ht="28" outlineLevel="2" x14ac:dyDescent="0.15">
      <c r="A110" s="575" t="s">
        <v>92</v>
      </c>
      <c r="B110" s="575" t="s">
        <v>1435</v>
      </c>
      <c r="C110" s="575"/>
      <c r="D110" s="575" t="s">
        <v>95</v>
      </c>
      <c r="E110" s="575"/>
      <c r="F110" s="575" t="s">
        <v>1436</v>
      </c>
      <c r="G110" s="575" t="s">
        <v>1432</v>
      </c>
      <c r="H110" s="575">
        <v>2500</v>
      </c>
      <c r="I110" s="575">
        <v>0</v>
      </c>
      <c r="J110" s="577"/>
      <c r="K110" s="577"/>
      <c r="L110" s="575" t="s">
        <v>1437</v>
      </c>
      <c r="M110" s="575"/>
      <c r="N110" s="415">
        <f t="shared" si="2"/>
        <v>2500</v>
      </c>
      <c r="O110" s="456">
        <f t="shared" si="3"/>
        <v>0</v>
      </c>
    </row>
    <row r="111" spans="1:15" ht="28" outlineLevel="2" x14ac:dyDescent="0.15">
      <c r="A111" s="575" t="s">
        <v>92</v>
      </c>
      <c r="B111" s="575" t="s">
        <v>1435</v>
      </c>
      <c r="C111" s="575"/>
      <c r="D111" s="575" t="s">
        <v>95</v>
      </c>
      <c r="E111" s="575"/>
      <c r="F111" s="575" t="s">
        <v>1436</v>
      </c>
      <c r="G111" s="575" t="s">
        <v>1432</v>
      </c>
      <c r="H111" s="575">
        <v>2500</v>
      </c>
      <c r="I111" s="575">
        <v>0</v>
      </c>
      <c r="J111" s="577"/>
      <c r="K111" s="577"/>
      <c r="L111" s="575" t="s">
        <v>1438</v>
      </c>
      <c r="M111" s="575"/>
      <c r="N111" s="415">
        <f t="shared" si="2"/>
        <v>2500</v>
      </c>
      <c r="O111" s="456">
        <f t="shared" si="3"/>
        <v>0</v>
      </c>
    </row>
    <row r="112" spans="1:15" ht="56" outlineLevel="2" x14ac:dyDescent="0.15">
      <c r="A112" s="575" t="s">
        <v>92</v>
      </c>
      <c r="B112" s="575" t="s">
        <v>1439</v>
      </c>
      <c r="C112" s="575"/>
      <c r="D112" s="575" t="s">
        <v>95</v>
      </c>
      <c r="E112" s="575"/>
      <c r="F112" s="575" t="s">
        <v>1440</v>
      </c>
      <c r="G112" s="575" t="s">
        <v>1428</v>
      </c>
      <c r="H112" s="575">
        <v>10000</v>
      </c>
      <c r="I112" s="575">
        <v>0</v>
      </c>
      <c r="J112" s="577"/>
      <c r="K112" s="577"/>
      <c r="L112" s="575" t="s">
        <v>1441</v>
      </c>
      <c r="M112" s="575"/>
      <c r="N112" s="415">
        <f t="shared" si="2"/>
        <v>10000</v>
      </c>
      <c r="O112" s="456">
        <f t="shared" si="3"/>
        <v>0</v>
      </c>
    </row>
    <row r="113" spans="1:19" ht="14" outlineLevel="1" x14ac:dyDescent="0.15">
      <c r="A113" s="504" t="s">
        <v>115</v>
      </c>
      <c r="B113" s="578">
        <f>COUNTA(B32:B112)</f>
        <v>81</v>
      </c>
      <c r="C113" s="578"/>
      <c r="D113" s="578"/>
      <c r="E113" s="578"/>
      <c r="F113" s="578"/>
      <c r="G113" s="578"/>
      <c r="H113" s="578">
        <f>SUBTOTAL(9,H32:H112)</f>
        <v>2637959</v>
      </c>
      <c r="I113" s="578">
        <f>SUBTOTAL(9,I32:I112)</f>
        <v>0</v>
      </c>
      <c r="J113" s="579">
        <f>SUBTOTAL(9,J32:J112)</f>
        <v>0</v>
      </c>
      <c r="K113" s="589">
        <f>SUBTOTAL(9,K32:K112)</f>
        <v>0</v>
      </c>
      <c r="L113" s="578"/>
      <c r="M113" s="578"/>
      <c r="N113" s="580">
        <f>SUBTOTAL(9,N32:N112)</f>
        <v>2637959</v>
      </c>
      <c r="O113" s="580">
        <f>SUBTOTAL(9,O32:O112)</f>
        <v>0</v>
      </c>
    </row>
    <row r="114" spans="1:19" ht="28" outlineLevel="2" x14ac:dyDescent="0.15">
      <c r="A114" s="575" t="s">
        <v>103</v>
      </c>
      <c r="B114" s="575" t="s">
        <v>1442</v>
      </c>
      <c r="C114" s="575"/>
      <c r="D114" s="575" t="s">
        <v>104</v>
      </c>
      <c r="E114" s="575"/>
      <c r="F114" s="575" t="s">
        <v>342</v>
      </c>
      <c r="G114" s="575" t="s">
        <v>1443</v>
      </c>
      <c r="H114" s="577"/>
      <c r="I114" s="575">
        <v>71988.95</v>
      </c>
      <c r="J114" s="577"/>
      <c r="K114" s="577">
        <v>253929.99</v>
      </c>
      <c r="L114" s="575" t="s">
        <v>1444</v>
      </c>
      <c r="M114" s="575" t="s">
        <v>1445</v>
      </c>
      <c r="N114" s="415">
        <f t="shared" si="2"/>
        <v>71988.95</v>
      </c>
      <c r="O114" s="456">
        <f t="shared" si="3"/>
        <v>181941.03999999998</v>
      </c>
    </row>
    <row r="115" spans="1:19" ht="28" outlineLevel="2" x14ac:dyDescent="0.15">
      <c r="A115" s="575" t="s">
        <v>103</v>
      </c>
      <c r="B115" s="575" t="s">
        <v>1446</v>
      </c>
      <c r="C115" s="575"/>
      <c r="D115" s="575" t="s">
        <v>104</v>
      </c>
      <c r="E115" s="575"/>
      <c r="F115" s="575" t="s">
        <v>693</v>
      </c>
      <c r="G115" s="575" t="s">
        <v>200</v>
      </c>
      <c r="H115" s="577"/>
      <c r="I115" s="575">
        <v>257964</v>
      </c>
      <c r="J115" s="577"/>
      <c r="K115" s="577">
        <v>923336.89</v>
      </c>
      <c r="L115" s="575" t="s">
        <v>1447</v>
      </c>
      <c r="M115" s="575" t="s">
        <v>1445</v>
      </c>
      <c r="N115" s="415">
        <f t="shared" si="2"/>
        <v>257964</v>
      </c>
      <c r="O115" s="456">
        <f t="shared" si="3"/>
        <v>665372.89</v>
      </c>
      <c r="Q115" s="575" t="s">
        <v>1445</v>
      </c>
      <c r="R115">
        <v>12</v>
      </c>
      <c r="S115" s="24">
        <f>SUM(N114+N115+N117+N118+N119+N120+N121+N122+N123+N124+N125+N126)</f>
        <v>1314498.45</v>
      </c>
    </row>
    <row r="116" spans="1:19" ht="28" outlineLevel="2" x14ac:dyDescent="0.15">
      <c r="A116" s="575" t="s">
        <v>103</v>
      </c>
      <c r="B116" s="575" t="s">
        <v>1448</v>
      </c>
      <c r="C116" s="575"/>
      <c r="D116" s="575" t="s">
        <v>104</v>
      </c>
      <c r="E116" s="576" t="s">
        <v>149</v>
      </c>
      <c r="F116" s="575" t="s">
        <v>1449</v>
      </c>
      <c r="G116" s="575" t="s">
        <v>1450</v>
      </c>
      <c r="H116" s="577"/>
      <c r="I116" s="575">
        <v>9112.0499999999993</v>
      </c>
      <c r="J116" s="577"/>
      <c r="K116" s="577">
        <v>118627.4</v>
      </c>
      <c r="L116" s="575" t="s">
        <v>1451</v>
      </c>
      <c r="M116" s="575" t="s">
        <v>1452</v>
      </c>
      <c r="N116" s="415">
        <f t="shared" si="2"/>
        <v>9112.0499999999993</v>
      </c>
      <c r="O116" s="456">
        <f t="shared" si="3"/>
        <v>109515.34999999999</v>
      </c>
      <c r="Q116" s="575" t="s">
        <v>1475</v>
      </c>
      <c r="R116">
        <v>3</v>
      </c>
      <c r="S116" s="24">
        <f>SUM(N127:N129)</f>
        <v>115902.16</v>
      </c>
    </row>
    <row r="117" spans="1:19" ht="28" outlineLevel="2" x14ac:dyDescent="0.15">
      <c r="A117" s="575" t="s">
        <v>103</v>
      </c>
      <c r="B117" s="575" t="s">
        <v>1453</v>
      </c>
      <c r="C117" s="575"/>
      <c r="D117" s="575" t="s">
        <v>104</v>
      </c>
      <c r="E117" s="575"/>
      <c r="F117" s="575" t="s">
        <v>341</v>
      </c>
      <c r="G117" s="575" t="s">
        <v>106</v>
      </c>
      <c r="H117" s="577"/>
      <c r="I117" s="575">
        <v>111285.89</v>
      </c>
      <c r="J117" s="577"/>
      <c r="K117" s="577">
        <v>396747.54</v>
      </c>
      <c r="L117" s="575" t="s">
        <v>1454</v>
      </c>
      <c r="M117" s="575" t="s">
        <v>1445</v>
      </c>
      <c r="N117" s="415">
        <f t="shared" si="2"/>
        <v>111285.89</v>
      </c>
      <c r="O117" s="456">
        <f t="shared" si="3"/>
        <v>285461.64999999997</v>
      </c>
    </row>
    <row r="118" spans="1:19" ht="28" outlineLevel="2" x14ac:dyDescent="0.15">
      <c r="A118" s="575" t="s">
        <v>103</v>
      </c>
      <c r="B118" s="575" t="s">
        <v>1455</v>
      </c>
      <c r="C118" s="575"/>
      <c r="D118" s="575" t="s">
        <v>104</v>
      </c>
      <c r="E118" s="575"/>
      <c r="F118" s="575" t="s">
        <v>342</v>
      </c>
      <c r="G118" s="575" t="s">
        <v>355</v>
      </c>
      <c r="H118" s="577"/>
      <c r="I118" s="575">
        <v>109186.23</v>
      </c>
      <c r="J118" s="577"/>
      <c r="K118" s="577">
        <v>390983.85</v>
      </c>
      <c r="L118" s="575" t="s">
        <v>1456</v>
      </c>
      <c r="M118" s="575" t="s">
        <v>1445</v>
      </c>
      <c r="N118" s="415">
        <f t="shared" si="2"/>
        <v>109186.23</v>
      </c>
      <c r="O118" s="456">
        <f t="shared" si="3"/>
        <v>281797.62</v>
      </c>
      <c r="Q118" s="18" t="s">
        <v>149</v>
      </c>
      <c r="R118">
        <v>1</v>
      </c>
    </row>
    <row r="119" spans="1:19" ht="28" outlineLevel="2" x14ac:dyDescent="0.15">
      <c r="A119" s="575" t="s">
        <v>103</v>
      </c>
      <c r="B119" s="575" t="s">
        <v>1457</v>
      </c>
      <c r="C119" s="575"/>
      <c r="D119" s="575" t="s">
        <v>104</v>
      </c>
      <c r="E119" s="575"/>
      <c r="F119" s="575" t="s">
        <v>342</v>
      </c>
      <c r="G119" s="575" t="s">
        <v>355</v>
      </c>
      <c r="H119" s="577"/>
      <c r="I119" s="575">
        <v>86316.59</v>
      </c>
      <c r="J119" s="577"/>
      <c r="K119" s="577">
        <v>307884.14</v>
      </c>
      <c r="L119" s="575" t="s">
        <v>1458</v>
      </c>
      <c r="M119" s="575" t="s">
        <v>1445</v>
      </c>
      <c r="N119" s="415">
        <f t="shared" si="2"/>
        <v>86316.59</v>
      </c>
      <c r="O119" s="456">
        <f t="shared" si="3"/>
        <v>221567.55000000002</v>
      </c>
    </row>
    <row r="120" spans="1:19" ht="28" outlineLevel="2" x14ac:dyDescent="0.15">
      <c r="A120" s="575" t="s">
        <v>103</v>
      </c>
      <c r="B120" s="575" t="s">
        <v>1459</v>
      </c>
      <c r="C120" s="575"/>
      <c r="D120" s="575" t="s">
        <v>104</v>
      </c>
      <c r="E120" s="575"/>
      <c r="F120" s="575" t="s">
        <v>342</v>
      </c>
      <c r="G120" s="575" t="s">
        <v>355</v>
      </c>
      <c r="H120" s="577"/>
      <c r="I120" s="575">
        <v>86316.59</v>
      </c>
      <c r="J120" s="577"/>
      <c r="K120" s="577">
        <v>307884.14</v>
      </c>
      <c r="L120" s="575" t="s">
        <v>1460</v>
      </c>
      <c r="M120" s="575" t="s">
        <v>1445</v>
      </c>
      <c r="N120" s="415">
        <f t="shared" si="2"/>
        <v>86316.59</v>
      </c>
      <c r="O120" s="456">
        <f t="shared" si="3"/>
        <v>221567.55000000002</v>
      </c>
    </row>
    <row r="121" spans="1:19" ht="28" outlineLevel="2" x14ac:dyDescent="0.15">
      <c r="A121" s="575" t="s">
        <v>103</v>
      </c>
      <c r="B121" s="575" t="s">
        <v>1461</v>
      </c>
      <c r="C121" s="575"/>
      <c r="D121" s="575" t="s">
        <v>104</v>
      </c>
      <c r="E121" s="575"/>
      <c r="F121" s="575" t="s">
        <v>342</v>
      </c>
      <c r="G121" s="575" t="s">
        <v>355</v>
      </c>
      <c r="H121" s="577"/>
      <c r="I121" s="575">
        <v>73203.149999999994</v>
      </c>
      <c r="J121" s="577"/>
      <c r="K121" s="577">
        <v>263444.40999999997</v>
      </c>
      <c r="L121" s="575" t="s">
        <v>1462</v>
      </c>
      <c r="M121" s="575" t="s">
        <v>1445</v>
      </c>
      <c r="N121" s="415">
        <f t="shared" si="2"/>
        <v>73203.149999999994</v>
      </c>
      <c r="O121" s="456">
        <f t="shared" si="3"/>
        <v>190241.25999999998</v>
      </c>
    </row>
    <row r="122" spans="1:19" ht="28" outlineLevel="2" x14ac:dyDescent="0.15">
      <c r="A122" s="575" t="s">
        <v>103</v>
      </c>
      <c r="B122" s="575" t="s">
        <v>1463</v>
      </c>
      <c r="C122" s="575"/>
      <c r="D122" s="575" t="s">
        <v>104</v>
      </c>
      <c r="E122" s="575"/>
      <c r="F122" s="575" t="s">
        <v>342</v>
      </c>
      <c r="G122" s="575" t="s">
        <v>355</v>
      </c>
      <c r="H122" s="577"/>
      <c r="I122" s="575">
        <v>73203.149999999994</v>
      </c>
      <c r="J122" s="577"/>
      <c r="K122" s="577">
        <v>263444.40999999997</v>
      </c>
      <c r="L122" s="575" t="s">
        <v>1464</v>
      </c>
      <c r="M122" s="575" t="s">
        <v>1445</v>
      </c>
      <c r="N122" s="415">
        <f t="shared" si="2"/>
        <v>73203.149999999994</v>
      </c>
      <c r="O122" s="456">
        <f t="shared" si="3"/>
        <v>190241.25999999998</v>
      </c>
    </row>
    <row r="123" spans="1:19" ht="28" outlineLevel="2" x14ac:dyDescent="0.15">
      <c r="A123" s="575" t="s">
        <v>103</v>
      </c>
      <c r="B123" s="575" t="s">
        <v>1442</v>
      </c>
      <c r="C123" s="575"/>
      <c r="D123" s="575" t="s">
        <v>104</v>
      </c>
      <c r="E123" s="575"/>
      <c r="F123" s="575" t="s">
        <v>342</v>
      </c>
      <c r="G123" s="575" t="s">
        <v>1443</v>
      </c>
      <c r="H123" s="577"/>
      <c r="I123" s="575">
        <v>71988.95</v>
      </c>
      <c r="J123" s="577"/>
      <c r="K123" s="577">
        <v>253929.99</v>
      </c>
      <c r="L123" s="575" t="s">
        <v>1444</v>
      </c>
      <c r="M123" s="575" t="s">
        <v>1445</v>
      </c>
      <c r="N123" s="415">
        <f t="shared" si="2"/>
        <v>71988.95</v>
      </c>
      <c r="O123" s="456">
        <f t="shared" si="3"/>
        <v>181941.03999999998</v>
      </c>
    </row>
    <row r="124" spans="1:19" ht="28" outlineLevel="2" x14ac:dyDescent="0.15">
      <c r="A124" s="575" t="s">
        <v>103</v>
      </c>
      <c r="B124" s="575" t="s">
        <v>1465</v>
      </c>
      <c r="C124" s="575"/>
      <c r="D124" s="575" t="s">
        <v>104</v>
      </c>
      <c r="E124" s="575"/>
      <c r="F124" s="575" t="s">
        <v>980</v>
      </c>
      <c r="G124" s="575" t="s">
        <v>83</v>
      </c>
      <c r="H124" s="577"/>
      <c r="I124" s="575">
        <v>129190.39999999999</v>
      </c>
      <c r="J124" s="577"/>
      <c r="K124" s="577">
        <v>459380.81</v>
      </c>
      <c r="L124" s="575" t="s">
        <v>1466</v>
      </c>
      <c r="M124" s="575" t="s">
        <v>1445</v>
      </c>
      <c r="N124" s="415">
        <f t="shared" si="2"/>
        <v>129190.39999999999</v>
      </c>
      <c r="O124" s="456">
        <f t="shared" si="3"/>
        <v>330190.41000000003</v>
      </c>
    </row>
    <row r="125" spans="1:19" ht="28" outlineLevel="2" x14ac:dyDescent="0.15">
      <c r="A125" s="575" t="s">
        <v>103</v>
      </c>
      <c r="B125" s="575" t="s">
        <v>1467</v>
      </c>
      <c r="C125" s="575"/>
      <c r="D125" s="575" t="s">
        <v>104</v>
      </c>
      <c r="E125" s="575"/>
      <c r="F125" s="575" t="s">
        <v>980</v>
      </c>
      <c r="G125" s="575" t="s">
        <v>1468</v>
      </c>
      <c r="H125" s="577"/>
      <c r="I125" s="575">
        <v>119405.45</v>
      </c>
      <c r="J125" s="577"/>
      <c r="K125" s="577">
        <v>423277.05</v>
      </c>
      <c r="L125" s="575" t="s">
        <v>1469</v>
      </c>
      <c r="M125" s="575" t="s">
        <v>1445</v>
      </c>
      <c r="N125" s="415">
        <f t="shared" si="2"/>
        <v>119405.45</v>
      </c>
      <c r="O125" s="456">
        <f t="shared" si="3"/>
        <v>303871.59999999998</v>
      </c>
    </row>
    <row r="126" spans="1:19" ht="28" outlineLevel="2" x14ac:dyDescent="0.15">
      <c r="A126" s="575" t="s">
        <v>103</v>
      </c>
      <c r="B126" s="575" t="s">
        <v>1470</v>
      </c>
      <c r="C126" s="575"/>
      <c r="D126" s="575" t="s">
        <v>104</v>
      </c>
      <c r="E126" s="575"/>
      <c r="F126" s="575" t="s">
        <v>342</v>
      </c>
      <c r="G126" s="575" t="s">
        <v>981</v>
      </c>
      <c r="H126" s="577"/>
      <c r="I126" s="575">
        <v>124449.1</v>
      </c>
      <c r="J126" s="577"/>
      <c r="K126" s="577">
        <v>446692.8</v>
      </c>
      <c r="L126" s="575" t="s">
        <v>1471</v>
      </c>
      <c r="M126" s="575" t="s">
        <v>1445</v>
      </c>
      <c r="N126" s="415">
        <f t="shared" si="2"/>
        <v>124449.1</v>
      </c>
      <c r="O126" s="456">
        <f t="shared" si="3"/>
        <v>322243.69999999995</v>
      </c>
    </row>
    <row r="127" spans="1:19" ht="28" outlineLevel="2" x14ac:dyDescent="0.15">
      <c r="A127" s="575" t="s">
        <v>103</v>
      </c>
      <c r="B127" s="575" t="s">
        <v>1472</v>
      </c>
      <c r="C127" s="575"/>
      <c r="D127" s="575" t="s">
        <v>107</v>
      </c>
      <c r="E127" s="576" t="s">
        <v>1012</v>
      </c>
      <c r="F127" s="575" t="s">
        <v>1473</v>
      </c>
      <c r="G127" s="575" t="s">
        <v>83</v>
      </c>
      <c r="H127" s="575"/>
      <c r="I127" s="575">
        <v>27429.200000000001</v>
      </c>
      <c r="J127" s="577"/>
      <c r="K127" s="577">
        <v>96182.14</v>
      </c>
      <c r="L127" s="575" t="s">
        <v>1474</v>
      </c>
      <c r="M127" s="575" t="s">
        <v>1475</v>
      </c>
      <c r="N127" s="415">
        <f t="shared" si="2"/>
        <v>27429.200000000001</v>
      </c>
      <c r="O127" s="456">
        <f t="shared" si="3"/>
        <v>68752.94</v>
      </c>
    </row>
    <row r="128" spans="1:19" ht="28" outlineLevel="2" x14ac:dyDescent="0.15">
      <c r="A128" s="575" t="s">
        <v>103</v>
      </c>
      <c r="B128" s="575" t="s">
        <v>1476</v>
      </c>
      <c r="C128" s="575"/>
      <c r="D128" s="575" t="s">
        <v>107</v>
      </c>
      <c r="E128" s="576" t="s">
        <v>1012</v>
      </c>
      <c r="F128" s="575" t="s">
        <v>1473</v>
      </c>
      <c r="G128" s="575" t="s">
        <v>83</v>
      </c>
      <c r="H128" s="575"/>
      <c r="I128" s="575">
        <v>27164.240000000002</v>
      </c>
      <c r="J128" s="577"/>
      <c r="K128" s="577">
        <v>96182.14</v>
      </c>
      <c r="L128" s="575" t="s">
        <v>1477</v>
      </c>
      <c r="M128" s="575" t="s">
        <v>1475</v>
      </c>
      <c r="N128" s="415">
        <f t="shared" si="2"/>
        <v>27164.240000000002</v>
      </c>
      <c r="O128" s="456">
        <f t="shared" si="3"/>
        <v>69017.899999999994</v>
      </c>
    </row>
    <row r="129" spans="1:18" ht="28" outlineLevel="2" x14ac:dyDescent="0.15">
      <c r="A129" s="575" t="s">
        <v>103</v>
      </c>
      <c r="B129" s="575" t="s">
        <v>1478</v>
      </c>
      <c r="C129" s="575"/>
      <c r="D129" s="575" t="s">
        <v>107</v>
      </c>
      <c r="E129" s="576" t="s">
        <v>1012</v>
      </c>
      <c r="F129" s="575" t="s">
        <v>1479</v>
      </c>
      <c r="G129" s="575" t="s">
        <v>83</v>
      </c>
      <c r="H129" s="575"/>
      <c r="I129" s="575">
        <v>61308.72</v>
      </c>
      <c r="J129" s="577"/>
      <c r="K129" s="577">
        <v>219411.43</v>
      </c>
      <c r="L129" s="575" t="s">
        <v>1480</v>
      </c>
      <c r="M129" s="575" t="s">
        <v>1475</v>
      </c>
      <c r="N129" s="415">
        <f t="shared" si="2"/>
        <v>61308.72</v>
      </c>
      <c r="O129" s="456">
        <f t="shared" si="3"/>
        <v>158102.71</v>
      </c>
    </row>
    <row r="130" spans="1:18" ht="28" outlineLevel="1" x14ac:dyDescent="0.15">
      <c r="A130" s="504" t="s">
        <v>116</v>
      </c>
      <c r="B130" s="578"/>
      <c r="C130" s="578"/>
      <c r="D130" s="578"/>
      <c r="E130" s="581"/>
      <c r="F130" s="578"/>
      <c r="G130" s="578"/>
      <c r="H130" s="578">
        <f>SUBTOTAL(9,H114:H129)</f>
        <v>0</v>
      </c>
      <c r="I130" s="578">
        <f>SUBTOTAL(9,I114:I129)</f>
        <v>1439512.66</v>
      </c>
      <c r="J130" s="579">
        <f>SUBTOTAL(9,J114:J129)</f>
        <v>0</v>
      </c>
      <c r="K130" s="589">
        <f>SUBTOTAL(9,K114:K129)</f>
        <v>5221339.13</v>
      </c>
      <c r="L130" s="578"/>
      <c r="M130" s="578"/>
      <c r="N130" s="580">
        <f>SUBTOTAL(9,N114:N129)</f>
        <v>1439512.66</v>
      </c>
      <c r="O130" s="580">
        <f>SUBTOTAL(9,O114:O129)</f>
        <v>3781826.4699999997</v>
      </c>
      <c r="Q130">
        <f>SUM(K130-I116)</f>
        <v>5212227.08</v>
      </c>
    </row>
    <row r="131" spans="1:18" ht="28" outlineLevel="2" x14ac:dyDescent="0.15">
      <c r="A131" s="575" t="s">
        <v>1481</v>
      </c>
      <c r="B131" s="575" t="s">
        <v>1482</v>
      </c>
      <c r="C131" s="575"/>
      <c r="D131" s="575" t="s">
        <v>1483</v>
      </c>
      <c r="E131" s="575"/>
      <c r="F131" s="575" t="s">
        <v>1484</v>
      </c>
      <c r="G131" s="575" t="s">
        <v>83</v>
      </c>
      <c r="H131" s="577"/>
      <c r="I131" s="575">
        <v>99285.440000000002</v>
      </c>
      <c r="J131" s="577"/>
      <c r="K131" s="577">
        <v>354288</v>
      </c>
      <c r="L131" s="575" t="s">
        <v>1485</v>
      </c>
      <c r="M131" s="575" t="s">
        <v>1486</v>
      </c>
      <c r="N131" s="415">
        <f t="shared" si="2"/>
        <v>99285.440000000002</v>
      </c>
      <c r="O131" s="456">
        <f t="shared" si="3"/>
        <v>255002.56</v>
      </c>
      <c r="Q131">
        <v>1</v>
      </c>
      <c r="R131">
        <v>2</v>
      </c>
    </row>
    <row r="132" spans="1:18" ht="14" outlineLevel="1" x14ac:dyDescent="0.15">
      <c r="A132" s="504" t="s">
        <v>1519</v>
      </c>
      <c r="B132" s="578"/>
      <c r="C132" s="578"/>
      <c r="D132" s="578"/>
      <c r="E132" s="578"/>
      <c r="F132" s="578"/>
      <c r="G132" s="578"/>
      <c r="H132" s="579">
        <f>SUBTOTAL(9,H131:H131)</f>
        <v>0</v>
      </c>
      <c r="I132" s="578">
        <f>SUBTOTAL(9,I131:I131)</f>
        <v>99285.440000000002</v>
      </c>
      <c r="J132" s="579">
        <f>SUBTOTAL(9,J131:J131)</f>
        <v>0</v>
      </c>
      <c r="K132" s="589">
        <f>SUBTOTAL(9,K131:K131)</f>
        <v>354288</v>
      </c>
      <c r="L132" s="578"/>
      <c r="M132" s="578"/>
      <c r="N132" s="580">
        <f>SUBTOTAL(9,N131:N131)</f>
        <v>99285.440000000002</v>
      </c>
      <c r="O132" s="580">
        <f>SUBTOTAL(9,O131:O131)</f>
        <v>255002.56</v>
      </c>
    </row>
    <row r="133" spans="1:18" ht="28" outlineLevel="2" x14ac:dyDescent="0.15">
      <c r="A133" s="575" t="s">
        <v>108</v>
      </c>
      <c r="B133" s="575" t="s">
        <v>1487</v>
      </c>
      <c r="C133" s="575" t="s">
        <v>1488</v>
      </c>
      <c r="D133" s="575"/>
      <c r="E133" s="575"/>
      <c r="F133" s="575" t="s">
        <v>1489</v>
      </c>
      <c r="G133" s="575" t="s">
        <v>1490</v>
      </c>
      <c r="H133" s="577"/>
      <c r="I133" s="575">
        <v>201931.2</v>
      </c>
      <c r="J133" s="577"/>
      <c r="K133" s="577">
        <v>681290.4</v>
      </c>
      <c r="L133" s="575" t="s">
        <v>1491</v>
      </c>
      <c r="M133" s="575" t="s">
        <v>1492</v>
      </c>
      <c r="N133" s="415">
        <f t="shared" si="2"/>
        <v>201931.2</v>
      </c>
      <c r="O133" s="456">
        <f t="shared" si="3"/>
        <v>479359.2</v>
      </c>
      <c r="Q133">
        <v>1</v>
      </c>
      <c r="R133">
        <v>4</v>
      </c>
    </row>
    <row r="134" spans="1:18" ht="28" outlineLevel="2" x14ac:dyDescent="0.15">
      <c r="A134" s="575" t="s">
        <v>108</v>
      </c>
      <c r="B134" s="575" t="s">
        <v>1487</v>
      </c>
      <c r="C134" s="575" t="s">
        <v>1488</v>
      </c>
      <c r="D134" s="575"/>
      <c r="E134" s="575"/>
      <c r="F134" s="575" t="s">
        <v>1489</v>
      </c>
      <c r="G134" s="575" t="s">
        <v>1490</v>
      </c>
      <c r="H134" s="577"/>
      <c r="I134" s="575">
        <v>201931.2</v>
      </c>
      <c r="J134" s="577"/>
      <c r="K134" s="577">
        <v>681290.4</v>
      </c>
      <c r="L134" s="575" t="s">
        <v>1493</v>
      </c>
      <c r="M134" s="575" t="s">
        <v>1492</v>
      </c>
      <c r="N134" s="415">
        <f t="shared" si="2"/>
        <v>201931.2</v>
      </c>
      <c r="O134" s="456">
        <f t="shared" si="3"/>
        <v>479359.2</v>
      </c>
    </row>
    <row r="135" spans="1:18" ht="28" outlineLevel="2" x14ac:dyDescent="0.15">
      <c r="A135" s="575" t="s">
        <v>108</v>
      </c>
      <c r="B135" s="575" t="s">
        <v>1487</v>
      </c>
      <c r="C135" s="575" t="s">
        <v>1488</v>
      </c>
      <c r="D135" s="575"/>
      <c r="E135" s="575"/>
      <c r="F135" s="575" t="s">
        <v>1489</v>
      </c>
      <c r="G135" s="575" t="s">
        <v>1490</v>
      </c>
      <c r="H135" s="577"/>
      <c r="I135" s="575">
        <v>201931.2</v>
      </c>
      <c r="J135" s="577"/>
      <c r="K135" s="577">
        <v>681290.4</v>
      </c>
      <c r="L135" s="575" t="s">
        <v>1494</v>
      </c>
      <c r="M135" s="575" t="s">
        <v>1492</v>
      </c>
      <c r="N135" s="415">
        <f t="shared" ref="N135:N144" si="4">SUM(H135:I135)</f>
        <v>201931.2</v>
      </c>
      <c r="O135" s="456">
        <f t="shared" ref="O135:O144" si="5">IF((J135+K135)&gt;0,(J135+K135)-N135,0)</f>
        <v>479359.2</v>
      </c>
    </row>
    <row r="136" spans="1:18" ht="28" outlineLevel="2" x14ac:dyDescent="0.15">
      <c r="A136" s="575" t="s">
        <v>108</v>
      </c>
      <c r="B136" s="575" t="s">
        <v>1487</v>
      </c>
      <c r="C136" s="575" t="s">
        <v>1488</v>
      </c>
      <c r="D136" s="575"/>
      <c r="E136" s="575"/>
      <c r="F136" s="575" t="s">
        <v>1489</v>
      </c>
      <c r="G136" s="575" t="s">
        <v>1490</v>
      </c>
      <c r="H136" s="577"/>
      <c r="I136" s="575">
        <v>201931.2</v>
      </c>
      <c r="J136" s="577"/>
      <c r="K136" s="577">
        <v>681290.4</v>
      </c>
      <c r="L136" s="575" t="s">
        <v>1495</v>
      </c>
      <c r="M136" s="575" t="s">
        <v>1492</v>
      </c>
      <c r="N136" s="415">
        <f t="shared" si="4"/>
        <v>201931.2</v>
      </c>
      <c r="O136" s="456">
        <f t="shared" si="5"/>
        <v>479359.2</v>
      </c>
    </row>
    <row r="137" spans="1:18" ht="14" outlineLevel="1" x14ac:dyDescent="0.15">
      <c r="A137" s="504" t="s">
        <v>117</v>
      </c>
      <c r="B137" s="578"/>
      <c r="C137" s="578"/>
      <c r="D137" s="578"/>
      <c r="E137" s="578"/>
      <c r="F137" s="578"/>
      <c r="G137" s="578"/>
      <c r="H137" s="579">
        <f>SUBTOTAL(9,H133:H136)</f>
        <v>0</v>
      </c>
      <c r="I137" s="578">
        <f>SUBTOTAL(9,I133:I136)</f>
        <v>807724.8</v>
      </c>
      <c r="J137" s="579">
        <f>SUBTOTAL(9,J133:J136)</f>
        <v>0</v>
      </c>
      <c r="K137" s="589">
        <f>SUBTOTAL(9,K133:K136)</f>
        <v>2725161.6</v>
      </c>
      <c r="L137" s="578"/>
      <c r="M137" s="578"/>
      <c r="N137" s="580">
        <f>SUBTOTAL(9,N133:N136)</f>
        <v>807724.8</v>
      </c>
      <c r="O137" s="580">
        <f>SUBTOTAL(9,O133:O136)</f>
        <v>1917436.8</v>
      </c>
    </row>
    <row r="138" spans="1:18" ht="28" outlineLevel="2" x14ac:dyDescent="0.15">
      <c r="A138" s="575" t="s">
        <v>110</v>
      </c>
      <c r="B138" s="575" t="s">
        <v>1496</v>
      </c>
      <c r="C138" s="575"/>
      <c r="D138" s="575" t="s">
        <v>111</v>
      </c>
      <c r="E138" s="575"/>
      <c r="F138" s="575" t="s">
        <v>327</v>
      </c>
      <c r="G138" s="575" t="s">
        <v>83</v>
      </c>
      <c r="H138" s="577"/>
      <c r="I138" s="575">
        <v>9820.7999999999993</v>
      </c>
      <c r="J138" s="577"/>
      <c r="K138" s="577">
        <v>38292.480000000003</v>
      </c>
      <c r="L138" s="575" t="s">
        <v>1466</v>
      </c>
      <c r="M138" s="575" t="s">
        <v>1445</v>
      </c>
      <c r="N138" s="415">
        <f t="shared" si="4"/>
        <v>9820.7999999999993</v>
      </c>
      <c r="O138" s="456">
        <f t="shared" si="5"/>
        <v>28471.680000000004</v>
      </c>
      <c r="Q138">
        <v>2</v>
      </c>
      <c r="R138">
        <v>2</v>
      </c>
    </row>
    <row r="139" spans="1:18" ht="28" outlineLevel="2" x14ac:dyDescent="0.15">
      <c r="A139" s="575" t="s">
        <v>110</v>
      </c>
      <c r="B139" s="575" t="s">
        <v>1497</v>
      </c>
      <c r="C139" s="575"/>
      <c r="D139" s="575" t="s">
        <v>111</v>
      </c>
      <c r="E139" s="575"/>
      <c r="F139" s="575" t="s">
        <v>327</v>
      </c>
      <c r="G139" s="575" t="s">
        <v>1468</v>
      </c>
      <c r="H139" s="577"/>
      <c r="I139" s="575">
        <v>13912.8</v>
      </c>
      <c r="J139" s="577"/>
      <c r="K139" s="577">
        <v>54247.68</v>
      </c>
      <c r="L139" s="575" t="s">
        <v>1469</v>
      </c>
      <c r="M139" s="575" t="s">
        <v>1445</v>
      </c>
      <c r="N139" s="415">
        <f t="shared" si="4"/>
        <v>13912.8</v>
      </c>
      <c r="O139" s="456">
        <f t="shared" si="5"/>
        <v>40334.880000000005</v>
      </c>
    </row>
    <row r="140" spans="1:18" ht="14" outlineLevel="1" x14ac:dyDescent="0.15">
      <c r="A140" s="504" t="s">
        <v>118</v>
      </c>
      <c r="B140" s="578"/>
      <c r="C140" s="578"/>
      <c r="D140" s="578"/>
      <c r="E140" s="578"/>
      <c r="F140" s="578"/>
      <c r="G140" s="578"/>
      <c r="H140" s="579">
        <f>SUBTOTAL(9,H138:H139)</f>
        <v>0</v>
      </c>
      <c r="I140" s="578">
        <f>SUBTOTAL(9,I138:I139)</f>
        <v>23733.599999999999</v>
      </c>
      <c r="J140" s="579">
        <f>SUBTOTAL(9,J138:J139)</f>
        <v>0</v>
      </c>
      <c r="K140" s="589">
        <f>SUBTOTAL(9,K138:K139)</f>
        <v>92540.160000000003</v>
      </c>
      <c r="L140" s="578"/>
      <c r="M140" s="578"/>
      <c r="N140" s="580">
        <f>SUBTOTAL(9,N138:N139)</f>
        <v>23733.599999999999</v>
      </c>
      <c r="O140" s="580">
        <f>SUBTOTAL(9,O138:O139)</f>
        <v>68806.560000000012</v>
      </c>
    </row>
    <row r="141" spans="1:18" ht="28" outlineLevel="2" x14ac:dyDescent="0.15">
      <c r="A141" s="575" t="s">
        <v>112</v>
      </c>
      <c r="B141" s="575" t="s">
        <v>1498</v>
      </c>
      <c r="C141" s="575" t="s">
        <v>113</v>
      </c>
      <c r="D141" s="575"/>
      <c r="E141" s="575"/>
      <c r="F141" s="575" t="s">
        <v>1499</v>
      </c>
      <c r="G141" s="575" t="s">
        <v>158</v>
      </c>
      <c r="H141" s="575"/>
      <c r="I141" s="575">
        <v>245266.56</v>
      </c>
      <c r="J141" s="575">
        <v>1853376</v>
      </c>
      <c r="K141" s="577"/>
      <c r="L141" s="575" t="s">
        <v>1500</v>
      </c>
      <c r="M141" s="575" t="s">
        <v>375</v>
      </c>
      <c r="N141" s="415">
        <f t="shared" si="4"/>
        <v>245266.56</v>
      </c>
      <c r="O141" s="456">
        <f t="shared" si="5"/>
        <v>1608109.44</v>
      </c>
    </row>
    <row r="142" spans="1:18" ht="28" outlineLevel="2" x14ac:dyDescent="0.15">
      <c r="A142" s="575" t="s">
        <v>112</v>
      </c>
      <c r="B142" s="575" t="s">
        <v>1501</v>
      </c>
      <c r="C142" s="575" t="s">
        <v>113</v>
      </c>
      <c r="D142" s="575"/>
      <c r="E142" s="575"/>
      <c r="F142" s="575" t="s">
        <v>1502</v>
      </c>
      <c r="G142" s="575" t="s">
        <v>1503</v>
      </c>
      <c r="H142" s="577"/>
      <c r="I142" s="575">
        <v>255106.8</v>
      </c>
      <c r="J142" s="575">
        <v>884477.88</v>
      </c>
      <c r="K142" s="577"/>
      <c r="L142" s="575" t="s">
        <v>1504</v>
      </c>
      <c r="M142" s="575" t="s">
        <v>375</v>
      </c>
      <c r="N142" s="415">
        <f t="shared" si="4"/>
        <v>255106.8</v>
      </c>
      <c r="O142" s="456">
        <f t="shared" si="5"/>
        <v>629371.08000000007</v>
      </c>
    </row>
    <row r="143" spans="1:18" ht="28" outlineLevel="2" x14ac:dyDescent="0.15">
      <c r="A143" s="575" t="s">
        <v>112</v>
      </c>
      <c r="B143" s="575" t="s">
        <v>1505</v>
      </c>
      <c r="C143" s="575" t="s">
        <v>113</v>
      </c>
      <c r="D143" s="575"/>
      <c r="E143" s="575"/>
      <c r="F143" s="575" t="s">
        <v>1506</v>
      </c>
      <c r="G143" s="575" t="s">
        <v>85</v>
      </c>
      <c r="H143" s="577">
        <v>475003.92</v>
      </c>
      <c r="I143" s="575">
        <v>0</v>
      </c>
      <c r="J143" s="577"/>
      <c r="K143" s="577"/>
      <c r="L143" s="575" t="s">
        <v>1507</v>
      </c>
      <c r="M143" s="575"/>
      <c r="N143" s="415">
        <f t="shared" si="4"/>
        <v>475003.92</v>
      </c>
      <c r="O143" s="456">
        <f t="shared" si="5"/>
        <v>0</v>
      </c>
    </row>
    <row r="144" spans="1:18" ht="42" outlineLevel="2" x14ac:dyDescent="0.15">
      <c r="A144" s="575" t="s">
        <v>112</v>
      </c>
      <c r="B144" s="575" t="s">
        <v>1508</v>
      </c>
      <c r="C144" s="575" t="s">
        <v>1509</v>
      </c>
      <c r="D144" s="575"/>
      <c r="E144" s="575"/>
      <c r="F144" s="575" t="s">
        <v>1510</v>
      </c>
      <c r="G144" s="575" t="s">
        <v>87</v>
      </c>
      <c r="H144" s="577"/>
      <c r="I144" s="575">
        <v>959817.3</v>
      </c>
      <c r="J144" s="575">
        <v>2324933.9700000002</v>
      </c>
      <c r="K144" s="577"/>
      <c r="L144" s="575" t="s">
        <v>1511</v>
      </c>
      <c r="M144" s="575" t="s">
        <v>375</v>
      </c>
      <c r="N144" s="415">
        <f t="shared" si="4"/>
        <v>959817.3</v>
      </c>
      <c r="O144" s="456">
        <f t="shared" si="5"/>
        <v>1365116.6700000002</v>
      </c>
      <c r="Q144">
        <v>4</v>
      </c>
      <c r="R144">
        <v>4</v>
      </c>
    </row>
    <row r="145" spans="1:15" ht="14" outlineLevel="1" x14ac:dyDescent="0.15">
      <c r="A145" s="507" t="s">
        <v>119</v>
      </c>
      <c r="B145" s="582"/>
      <c r="C145" s="582"/>
      <c r="D145" s="582"/>
      <c r="E145" s="582"/>
      <c r="F145" s="582"/>
      <c r="G145" s="582"/>
      <c r="H145" s="583">
        <f>SUBTOTAL(9,H141:H144)</f>
        <v>475003.92</v>
      </c>
      <c r="I145" s="582">
        <f>SUBTOTAL(9,I141:I144)</f>
        <v>1460190.6600000001</v>
      </c>
      <c r="J145" s="582">
        <f>SUBTOTAL(9,J141:J144)</f>
        <v>5062787.8499999996</v>
      </c>
      <c r="K145" s="588">
        <f>SUBTOTAL(9,K141:K144)</f>
        <v>0</v>
      </c>
      <c r="L145" s="582"/>
      <c r="M145" s="582"/>
      <c r="N145" s="580">
        <f>SUBTOTAL(9,N141:N144)</f>
        <v>1935194.58</v>
      </c>
      <c r="O145" s="580">
        <f>SUBTOTAL(9,O141:O144)</f>
        <v>3602597.1900000004</v>
      </c>
    </row>
    <row r="146" spans="1:15" ht="14" x14ac:dyDescent="0.15">
      <c r="A146" s="584" t="s">
        <v>120</v>
      </c>
      <c r="B146" s="585"/>
      <c r="C146" s="585"/>
      <c r="D146" s="585"/>
      <c r="E146" s="585"/>
      <c r="F146" s="585"/>
      <c r="G146" s="585"/>
      <c r="H146" s="586">
        <f>SUBTOTAL(9,H2:H144)</f>
        <v>5205015.09</v>
      </c>
      <c r="I146" s="585">
        <f>SUBTOTAL(9,I2:I144)</f>
        <v>3830447.1599999992</v>
      </c>
      <c r="J146" s="585">
        <f>SUBTOTAL(9,J2:J144)</f>
        <v>5062787.8499999996</v>
      </c>
      <c r="K146" s="588">
        <f>SUBTOTAL(9,K2:K144)</f>
        <v>8393328.8900000025</v>
      </c>
      <c r="L146" s="585"/>
      <c r="M146" s="585"/>
      <c r="N146" s="587">
        <f>SUBTOTAL(9,N2:N144)</f>
        <v>9035462.2500000019</v>
      </c>
      <c r="O146" s="587">
        <f>SUBTOTAL(9,O2:O144)</f>
        <v>9625669.5800000001</v>
      </c>
    </row>
    <row r="148" spans="1:15" x14ac:dyDescent="0.15">
      <c r="L148" s="593" t="s">
        <v>45</v>
      </c>
      <c r="M148" s="594"/>
      <c r="N148" s="595">
        <f>SUM(N146:O146)</f>
        <v>18661131.830000002</v>
      </c>
    </row>
  </sheetData>
  <mergeCells count="25">
    <mergeCell ref="AE6:AF6"/>
    <mergeCell ref="R5:S5"/>
    <mergeCell ref="T5:V5"/>
    <mergeCell ref="W5:X5"/>
    <mergeCell ref="Y5:Z5"/>
    <mergeCell ref="AC5:AD5"/>
    <mergeCell ref="AE5:AF5"/>
    <mergeCell ref="R6:S6"/>
    <mergeCell ref="T6:V6"/>
    <mergeCell ref="W6:X6"/>
    <mergeCell ref="Y6:Z6"/>
    <mergeCell ref="AC6:AD6"/>
    <mergeCell ref="AE4:AF4"/>
    <mergeCell ref="R2:AF2"/>
    <mergeCell ref="R3:S3"/>
    <mergeCell ref="T3:V3"/>
    <mergeCell ref="W3:X3"/>
    <mergeCell ref="Y3:Z3"/>
    <mergeCell ref="AC3:AD3"/>
    <mergeCell ref="AE3:AF3"/>
    <mergeCell ref="R4:S4"/>
    <mergeCell ref="T4:V4"/>
    <mergeCell ref="W4:X4"/>
    <mergeCell ref="Y4:Z4"/>
    <mergeCell ref="AC4:AD4"/>
  </mergeCells>
  <conditionalFormatting sqref="N1:O1">
    <cfRule type="expression" dxfId="13" priority="1">
      <formula>_xlfn.ISFORMULA($I1048503)</formula>
    </cfRule>
  </conditionalFormatting>
  <pageMargins left="0.7" right="0.7" top="0.75" bottom="0.75" header="0.3" footer="0.3"/>
  <pageSetup orientation="portrait" horizontalDpi="300" verticalDpi="300" r:id="rId1"/>
  <ignoredErrors>
    <ignoredError sqref="N141:N142 N144" formulaRange="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196ED1-F53C-4C7B-A6DD-F1950CBE4552}">
  <dimension ref="A1:K129"/>
  <sheetViews>
    <sheetView topLeftCell="A89" workbookViewId="0">
      <selection activeCell="K12" sqref="K12"/>
    </sheetView>
  </sheetViews>
  <sheetFormatPr baseColWidth="10" defaultColWidth="8.83203125" defaultRowHeight="13" x14ac:dyDescent="0.15"/>
  <cols>
    <col min="1" max="1" width="33.6640625" customWidth="1"/>
    <col min="2" max="2" width="32.33203125" customWidth="1"/>
    <col min="3" max="3" width="20.5" customWidth="1"/>
    <col min="5" max="5" width="37.6640625" customWidth="1"/>
    <col min="6" max="6" width="33.33203125" customWidth="1"/>
    <col min="7" max="7" width="17.6640625" customWidth="1"/>
    <col min="9" max="9" width="33.33203125" customWidth="1"/>
    <col min="10" max="10" width="16.1640625" bestFit="1" customWidth="1"/>
  </cols>
  <sheetData>
    <row r="1" spans="1:11" ht="14" thickBot="1" x14ac:dyDescent="0.2">
      <c r="A1" s="592" t="s">
        <v>121</v>
      </c>
      <c r="E1" s="592" t="s">
        <v>130</v>
      </c>
      <c r="I1" s="18" t="s">
        <v>1523</v>
      </c>
      <c r="J1" s="18"/>
    </row>
    <row r="2" spans="1:11" ht="29" thickBot="1" x14ac:dyDescent="0.2">
      <c r="A2" s="526" t="s">
        <v>320</v>
      </c>
      <c r="B2" s="526" t="s">
        <v>321</v>
      </c>
      <c r="C2" s="528" t="s">
        <v>204</v>
      </c>
      <c r="E2" s="438" t="s">
        <v>320</v>
      </c>
      <c r="F2" s="438" t="s">
        <v>321</v>
      </c>
      <c r="G2" s="445" t="s">
        <v>204</v>
      </c>
      <c r="I2" s="452" t="s">
        <v>141</v>
      </c>
      <c r="J2" s="452" t="s">
        <v>142</v>
      </c>
    </row>
    <row r="3" spans="1:11" ht="15" thickBot="1" x14ac:dyDescent="0.2">
      <c r="A3" s="526" t="s">
        <v>347</v>
      </c>
      <c r="B3" s="526" t="s">
        <v>348</v>
      </c>
      <c r="C3" s="461">
        <v>400</v>
      </c>
      <c r="E3" s="438" t="s">
        <v>209</v>
      </c>
      <c r="F3" s="438" t="s">
        <v>210</v>
      </c>
      <c r="G3" s="461">
        <v>587</v>
      </c>
      <c r="I3" s="453" t="s">
        <v>49</v>
      </c>
      <c r="J3" s="494">
        <v>6</v>
      </c>
    </row>
    <row r="4" spans="1:11" ht="15" thickBot="1" x14ac:dyDescent="0.2">
      <c r="A4" s="526" t="s">
        <v>205</v>
      </c>
      <c r="B4" s="526" t="s">
        <v>206</v>
      </c>
      <c r="C4" s="461">
        <v>9903</v>
      </c>
      <c r="E4" s="438" t="s">
        <v>1087</v>
      </c>
      <c r="F4" s="438" t="s">
        <v>1088</v>
      </c>
      <c r="G4" s="461">
        <v>61</v>
      </c>
      <c r="I4" s="454" t="s">
        <v>126</v>
      </c>
      <c r="J4" s="495">
        <v>90</v>
      </c>
    </row>
    <row r="5" spans="1:11" ht="15" thickBot="1" x14ac:dyDescent="0.2">
      <c r="A5" s="526" t="s">
        <v>207</v>
      </c>
      <c r="B5" s="526" t="s">
        <v>208</v>
      </c>
      <c r="C5" s="461">
        <v>235</v>
      </c>
      <c r="E5" s="438" t="s">
        <v>211</v>
      </c>
      <c r="F5" s="438" t="s">
        <v>212</v>
      </c>
      <c r="G5" s="461">
        <v>159</v>
      </c>
      <c r="I5" s="453" t="s">
        <v>128</v>
      </c>
      <c r="J5" s="494">
        <v>119</v>
      </c>
    </row>
    <row r="6" spans="1:11" ht="15" thickBot="1" x14ac:dyDescent="0.2">
      <c r="A6" s="526" t="s">
        <v>328</v>
      </c>
      <c r="B6" s="526" t="s">
        <v>329</v>
      </c>
      <c r="C6" s="461">
        <v>88</v>
      </c>
      <c r="E6" s="438" t="s">
        <v>285</v>
      </c>
      <c r="F6" s="438" t="s">
        <v>286</v>
      </c>
      <c r="G6" s="461">
        <v>645</v>
      </c>
      <c r="I6" s="454" t="s">
        <v>129</v>
      </c>
      <c r="J6" s="495">
        <v>81</v>
      </c>
    </row>
    <row r="7" spans="1:11" ht="16" thickTop="1" thickBot="1" x14ac:dyDescent="0.2">
      <c r="A7" s="526" t="s">
        <v>211</v>
      </c>
      <c r="B7" s="526" t="s">
        <v>212</v>
      </c>
      <c r="C7" s="461">
        <v>459</v>
      </c>
      <c r="E7" s="438" t="s">
        <v>213</v>
      </c>
      <c r="F7" s="438" t="s">
        <v>214</v>
      </c>
      <c r="G7" s="461">
        <v>5896</v>
      </c>
      <c r="I7" s="455"/>
      <c r="J7" s="496">
        <v>296</v>
      </c>
    </row>
    <row r="8" spans="1:11" ht="14" x14ac:dyDescent="0.15">
      <c r="A8" s="526" t="s">
        <v>215</v>
      </c>
      <c r="B8" s="526" t="s">
        <v>216</v>
      </c>
      <c r="C8" s="461">
        <v>2885</v>
      </c>
      <c r="E8" s="438" t="s">
        <v>215</v>
      </c>
      <c r="F8" s="438" t="s">
        <v>216</v>
      </c>
      <c r="G8" s="461">
        <v>6717</v>
      </c>
      <c r="I8" s="18"/>
      <c r="J8" s="18"/>
    </row>
    <row r="9" spans="1:11" ht="15" thickBot="1" x14ac:dyDescent="0.2">
      <c r="A9" s="526" t="s">
        <v>217</v>
      </c>
      <c r="B9" s="526" t="s">
        <v>218</v>
      </c>
      <c r="C9" s="461">
        <v>715</v>
      </c>
      <c r="E9" s="438" t="s">
        <v>287</v>
      </c>
      <c r="F9" s="438" t="s">
        <v>288</v>
      </c>
      <c r="G9" s="461">
        <v>1324</v>
      </c>
      <c r="I9" s="18" t="s">
        <v>143</v>
      </c>
      <c r="J9" s="18"/>
    </row>
    <row r="10" spans="1:11" ht="29" thickBot="1" x14ac:dyDescent="0.2">
      <c r="A10" s="526" t="s">
        <v>219</v>
      </c>
      <c r="B10" s="526" t="s">
        <v>220</v>
      </c>
      <c r="C10" s="461">
        <v>1471</v>
      </c>
      <c r="E10" s="438" t="s">
        <v>289</v>
      </c>
      <c r="F10" s="438" t="s">
        <v>290</v>
      </c>
      <c r="G10" s="461">
        <v>565</v>
      </c>
      <c r="I10" s="452" t="s">
        <v>144</v>
      </c>
      <c r="J10" s="452" t="s">
        <v>142</v>
      </c>
    </row>
    <row r="11" spans="1:11" ht="15" thickBot="1" x14ac:dyDescent="0.2">
      <c r="A11" s="526" t="s">
        <v>221</v>
      </c>
      <c r="B11" s="526" t="s">
        <v>222</v>
      </c>
      <c r="C11" s="461">
        <v>414</v>
      </c>
      <c r="E11" s="438" t="s">
        <v>291</v>
      </c>
      <c r="F11" s="438" t="s">
        <v>292</v>
      </c>
      <c r="G11" s="461">
        <v>1928</v>
      </c>
      <c r="I11" s="453" t="s">
        <v>131</v>
      </c>
      <c r="J11" s="596">
        <v>5</v>
      </c>
      <c r="K11">
        <v>5</v>
      </c>
    </row>
    <row r="12" spans="1:11" ht="15" thickBot="1" x14ac:dyDescent="0.2">
      <c r="A12" s="526" t="s">
        <v>223</v>
      </c>
      <c r="B12" s="526" t="s">
        <v>224</v>
      </c>
      <c r="C12" s="461">
        <v>2146</v>
      </c>
      <c r="E12" s="438" t="s">
        <v>217</v>
      </c>
      <c r="F12" s="438" t="s">
        <v>218</v>
      </c>
      <c r="G12" s="461">
        <v>1925</v>
      </c>
      <c r="I12" s="454" t="s">
        <v>132</v>
      </c>
      <c r="J12" s="495">
        <v>22</v>
      </c>
    </row>
    <row r="13" spans="1:11" ht="29" thickBot="1" x14ac:dyDescent="0.2">
      <c r="A13" s="526" t="s">
        <v>233</v>
      </c>
      <c r="B13" s="526" t="s">
        <v>234</v>
      </c>
      <c r="C13" s="461">
        <v>42826.12</v>
      </c>
      <c r="E13" s="438" t="s">
        <v>219</v>
      </c>
      <c r="F13" s="438" t="s">
        <v>220</v>
      </c>
      <c r="G13" s="461">
        <v>4157</v>
      </c>
      <c r="I13" s="453" t="s">
        <v>145</v>
      </c>
      <c r="J13" s="494">
        <v>35</v>
      </c>
    </row>
    <row r="14" spans="1:11" ht="15" thickBot="1" x14ac:dyDescent="0.2">
      <c r="A14" s="526" t="s">
        <v>235</v>
      </c>
      <c r="B14" s="526" t="s">
        <v>236</v>
      </c>
      <c r="C14" s="461">
        <v>29421</v>
      </c>
      <c r="E14" s="438" t="s">
        <v>221</v>
      </c>
      <c r="F14" s="438" t="s">
        <v>222</v>
      </c>
      <c r="G14" s="461">
        <v>992</v>
      </c>
      <c r="I14" s="454" t="s">
        <v>133</v>
      </c>
      <c r="J14" s="495">
        <v>4</v>
      </c>
    </row>
    <row r="15" spans="1:11" ht="15" thickBot="1" x14ac:dyDescent="0.2">
      <c r="A15" s="526" t="s">
        <v>237</v>
      </c>
      <c r="B15" s="526" t="s">
        <v>238</v>
      </c>
      <c r="C15" s="461">
        <v>11876</v>
      </c>
      <c r="E15" s="438" t="s">
        <v>225</v>
      </c>
      <c r="F15" s="438" t="s">
        <v>226</v>
      </c>
      <c r="G15" s="461">
        <v>462</v>
      </c>
      <c r="I15" s="453" t="s">
        <v>127</v>
      </c>
      <c r="J15" s="494">
        <v>2</v>
      </c>
    </row>
    <row r="16" spans="1:11" ht="29" thickBot="1" x14ac:dyDescent="0.2">
      <c r="A16" s="526" t="s">
        <v>239</v>
      </c>
      <c r="B16" s="526" t="s">
        <v>240</v>
      </c>
      <c r="C16" s="461">
        <v>11824</v>
      </c>
      <c r="E16" s="438" t="s">
        <v>227</v>
      </c>
      <c r="F16" s="438" t="s">
        <v>228</v>
      </c>
      <c r="G16" s="461">
        <v>445</v>
      </c>
      <c r="I16" s="454" t="s">
        <v>134</v>
      </c>
      <c r="J16" s="495">
        <v>79</v>
      </c>
    </row>
    <row r="17" spans="1:10" ht="29" thickBot="1" x14ac:dyDescent="0.2">
      <c r="A17" s="526" t="s">
        <v>361</v>
      </c>
      <c r="B17" s="435"/>
      <c r="C17" s="461">
        <v>5019.34</v>
      </c>
      <c r="E17" s="438" t="s">
        <v>229</v>
      </c>
      <c r="F17" s="438" t="s">
        <v>230</v>
      </c>
      <c r="G17" s="461">
        <v>1034</v>
      </c>
      <c r="I17" s="453" t="s">
        <v>135</v>
      </c>
      <c r="J17" s="494">
        <v>56</v>
      </c>
    </row>
    <row r="18" spans="1:10" ht="15" thickBot="1" x14ac:dyDescent="0.2">
      <c r="A18" s="526" t="s">
        <v>362</v>
      </c>
      <c r="B18" s="526" t="s">
        <v>363</v>
      </c>
      <c r="C18" s="461">
        <v>6462.04</v>
      </c>
      <c r="E18" s="438" t="s">
        <v>1094</v>
      </c>
      <c r="F18" s="435"/>
      <c r="G18" s="461">
        <v>514</v>
      </c>
      <c r="I18" s="454" t="s">
        <v>136</v>
      </c>
      <c r="J18" s="495">
        <v>9</v>
      </c>
    </row>
    <row r="19" spans="1:10" ht="15" thickBot="1" x14ac:dyDescent="0.2">
      <c r="A19" s="526" t="s">
        <v>364</v>
      </c>
      <c r="B19" s="435"/>
      <c r="C19" s="461">
        <v>672</v>
      </c>
      <c r="E19" s="438" t="s">
        <v>231</v>
      </c>
      <c r="F19" s="438" t="s">
        <v>232</v>
      </c>
      <c r="G19" s="461">
        <v>125141.25</v>
      </c>
      <c r="I19" s="453" t="s">
        <v>139</v>
      </c>
      <c r="J19" s="494">
        <v>18</v>
      </c>
    </row>
    <row r="20" spans="1:10" ht="29" thickBot="1" x14ac:dyDescent="0.2">
      <c r="A20" s="526" t="s">
        <v>370</v>
      </c>
      <c r="B20" s="435"/>
      <c r="C20" s="461">
        <v>219</v>
      </c>
      <c r="E20" s="438" t="s">
        <v>295</v>
      </c>
      <c r="F20" s="435"/>
      <c r="G20" s="461">
        <v>22087.88</v>
      </c>
      <c r="I20" s="454" t="s">
        <v>360</v>
      </c>
      <c r="J20" s="495">
        <v>30</v>
      </c>
    </row>
    <row r="21" spans="1:10" ht="16" thickTop="1" thickBot="1" x14ac:dyDescent="0.2">
      <c r="A21" s="526" t="s">
        <v>371</v>
      </c>
      <c r="B21" s="435"/>
      <c r="C21" s="461">
        <v>2551</v>
      </c>
      <c r="E21" s="438" t="s">
        <v>233</v>
      </c>
      <c r="F21" s="438" t="s">
        <v>234</v>
      </c>
      <c r="G21" s="461">
        <v>46831.77</v>
      </c>
      <c r="I21" s="455"/>
      <c r="J21" s="496">
        <v>260</v>
      </c>
    </row>
    <row r="22" spans="1:10" ht="14" x14ac:dyDescent="0.15">
      <c r="A22" s="526" t="s">
        <v>372</v>
      </c>
      <c r="B22" s="435"/>
      <c r="C22" s="461">
        <v>3912</v>
      </c>
      <c r="E22" s="438" t="s">
        <v>237</v>
      </c>
      <c r="F22" s="438" t="s">
        <v>238</v>
      </c>
      <c r="G22" s="461">
        <v>345</v>
      </c>
      <c r="I22" s="18"/>
      <c r="J22" s="18"/>
    </row>
    <row r="23" spans="1:10" ht="15" thickBot="1" x14ac:dyDescent="0.2">
      <c r="A23" s="526" t="s">
        <v>365</v>
      </c>
      <c r="B23" s="435"/>
      <c r="C23" s="461">
        <v>756</v>
      </c>
      <c r="E23" s="438" t="s">
        <v>239</v>
      </c>
      <c r="F23" s="438" t="s">
        <v>240</v>
      </c>
      <c r="G23" s="461">
        <v>319</v>
      </c>
      <c r="I23" s="18" t="s">
        <v>146</v>
      </c>
      <c r="J23" s="18"/>
    </row>
    <row r="24" spans="1:10" ht="29" thickBot="1" x14ac:dyDescent="0.2">
      <c r="A24" s="531" t="s">
        <v>245</v>
      </c>
      <c r="B24" s="435"/>
      <c r="C24" s="462">
        <v>134254.5</v>
      </c>
      <c r="E24" s="438" t="s">
        <v>362</v>
      </c>
      <c r="F24" s="438" t="s">
        <v>363</v>
      </c>
      <c r="G24" s="461">
        <v>27904.400000000001</v>
      </c>
      <c r="I24" s="452" t="s">
        <v>144</v>
      </c>
      <c r="J24" s="452" t="s">
        <v>142</v>
      </c>
    </row>
    <row r="25" spans="1:10" ht="15" thickBot="1" x14ac:dyDescent="0.2">
      <c r="A25" s="834" t="s">
        <v>246</v>
      </c>
      <c r="B25" s="835"/>
      <c r="C25" s="528" t="s">
        <v>204</v>
      </c>
      <c r="E25" s="438" t="s">
        <v>382</v>
      </c>
      <c r="F25" s="435"/>
      <c r="G25" s="461">
        <v>284</v>
      </c>
      <c r="I25" s="453" t="s">
        <v>137</v>
      </c>
      <c r="J25" s="494">
        <v>10</v>
      </c>
    </row>
    <row r="26" spans="1:10" ht="15" thickBot="1" x14ac:dyDescent="0.2">
      <c r="A26" s="830" t="s">
        <v>247</v>
      </c>
      <c r="B26" s="831"/>
      <c r="C26" s="444"/>
      <c r="E26" s="438" t="s">
        <v>364</v>
      </c>
      <c r="F26" s="435"/>
      <c r="G26" s="461">
        <v>130</v>
      </c>
      <c r="I26" s="454" t="s">
        <v>138</v>
      </c>
      <c r="J26" s="495">
        <v>1</v>
      </c>
    </row>
    <row r="27" spans="1:10" ht="16" thickTop="1" thickBot="1" x14ac:dyDescent="0.2">
      <c r="A27" s="832" t="s">
        <v>215</v>
      </c>
      <c r="B27" s="833"/>
      <c r="C27" s="461">
        <v>2405</v>
      </c>
      <c r="E27" s="438" t="s">
        <v>368</v>
      </c>
      <c r="F27" s="435"/>
      <c r="G27" s="461">
        <v>4252</v>
      </c>
      <c r="I27" s="455"/>
      <c r="J27" s="496">
        <v>11</v>
      </c>
    </row>
    <row r="28" spans="1:10" ht="14" x14ac:dyDescent="0.15">
      <c r="A28" s="434"/>
      <c r="B28" s="434"/>
      <c r="C28" s="590"/>
      <c r="E28" s="438" t="s">
        <v>369</v>
      </c>
      <c r="F28" s="435"/>
      <c r="G28" s="461">
        <v>2685</v>
      </c>
    </row>
    <row r="29" spans="1:10" x14ac:dyDescent="0.15">
      <c r="A29" s="525"/>
      <c r="B29" s="525"/>
      <c r="C29" s="591"/>
      <c r="E29" s="434"/>
      <c r="F29" s="434"/>
      <c r="G29" s="590"/>
    </row>
    <row r="30" spans="1:10" x14ac:dyDescent="0.15">
      <c r="A30" s="832" t="s">
        <v>217</v>
      </c>
      <c r="B30" s="833"/>
      <c r="C30" s="461">
        <v>715</v>
      </c>
      <c r="E30" s="525"/>
      <c r="F30" s="525"/>
      <c r="G30" s="591"/>
    </row>
    <row r="31" spans="1:10" ht="14" x14ac:dyDescent="0.15">
      <c r="A31" s="832" t="s">
        <v>219</v>
      </c>
      <c r="B31" s="833"/>
      <c r="C31" s="461">
        <v>1471</v>
      </c>
      <c r="E31" s="438" t="s">
        <v>370</v>
      </c>
      <c r="F31" s="435"/>
      <c r="G31" s="461">
        <v>2944</v>
      </c>
    </row>
    <row r="32" spans="1:10" ht="14" x14ac:dyDescent="0.15">
      <c r="A32" s="832" t="s">
        <v>221</v>
      </c>
      <c r="B32" s="833"/>
      <c r="C32" s="461">
        <v>414</v>
      </c>
      <c r="E32" s="438" t="s">
        <v>1520</v>
      </c>
      <c r="F32" s="435"/>
      <c r="G32" s="461">
        <v>10</v>
      </c>
    </row>
    <row r="33" spans="1:7" ht="14" x14ac:dyDescent="0.15">
      <c r="A33" s="832" t="s">
        <v>233</v>
      </c>
      <c r="B33" s="833"/>
      <c r="C33" s="461">
        <v>17848.52</v>
      </c>
      <c r="E33" s="438" t="s">
        <v>371</v>
      </c>
      <c r="F33" s="435"/>
      <c r="G33" s="461">
        <v>12395</v>
      </c>
    </row>
    <row r="34" spans="1:7" ht="14" x14ac:dyDescent="0.15">
      <c r="A34" s="830" t="s">
        <v>248</v>
      </c>
      <c r="B34" s="831"/>
      <c r="C34" s="462">
        <v>22853.52</v>
      </c>
      <c r="E34" s="438" t="s">
        <v>372</v>
      </c>
      <c r="F34" s="435"/>
      <c r="G34" s="461">
        <v>35952</v>
      </c>
    </row>
    <row r="35" spans="1:7" ht="14" x14ac:dyDescent="0.15">
      <c r="A35" s="830" t="s">
        <v>249</v>
      </c>
      <c r="B35" s="831"/>
      <c r="C35" s="463"/>
      <c r="E35" s="438" t="s">
        <v>365</v>
      </c>
      <c r="F35" s="435"/>
      <c r="G35" s="461">
        <v>15533.6</v>
      </c>
    </row>
    <row r="36" spans="1:7" ht="14" x14ac:dyDescent="0.15">
      <c r="A36" s="832" t="s">
        <v>215</v>
      </c>
      <c r="B36" s="833"/>
      <c r="C36" s="461">
        <v>480</v>
      </c>
      <c r="E36" s="438" t="s">
        <v>296</v>
      </c>
      <c r="F36" s="438" t="s">
        <v>297</v>
      </c>
      <c r="G36" s="461">
        <v>8470.56</v>
      </c>
    </row>
    <row r="37" spans="1:7" ht="14" x14ac:dyDescent="0.15">
      <c r="A37" s="832" t="s">
        <v>233</v>
      </c>
      <c r="B37" s="833"/>
      <c r="C37" s="461">
        <v>24958.6</v>
      </c>
      <c r="E37" s="438" t="s">
        <v>241</v>
      </c>
      <c r="F37" s="438" t="s">
        <v>242</v>
      </c>
      <c r="G37" s="461">
        <v>121800</v>
      </c>
    </row>
    <row r="38" spans="1:7" ht="14" x14ac:dyDescent="0.15">
      <c r="A38" s="832" t="s">
        <v>370</v>
      </c>
      <c r="B38" s="833"/>
      <c r="C38" s="461">
        <v>219</v>
      </c>
      <c r="E38" s="438" t="s">
        <v>243</v>
      </c>
      <c r="F38" s="438" t="s">
        <v>244</v>
      </c>
      <c r="G38" s="461">
        <v>126234</v>
      </c>
    </row>
    <row r="39" spans="1:7" ht="14" x14ac:dyDescent="0.15">
      <c r="A39" s="830" t="s">
        <v>250</v>
      </c>
      <c r="B39" s="831"/>
      <c r="C39" s="462">
        <v>25657.599999999999</v>
      </c>
      <c r="E39" s="437" t="s">
        <v>245</v>
      </c>
      <c r="F39" s="435"/>
      <c r="G39" s="462">
        <v>580730.46</v>
      </c>
    </row>
    <row r="40" spans="1:7" x14ac:dyDescent="0.15">
      <c r="A40" s="830" t="s">
        <v>251</v>
      </c>
      <c r="B40" s="831"/>
      <c r="C40" s="464"/>
      <c r="E40" s="436"/>
      <c r="F40" s="436"/>
      <c r="G40" s="410"/>
    </row>
    <row r="41" spans="1:7" ht="14" x14ac:dyDescent="0.15">
      <c r="A41" s="832" t="s">
        <v>205</v>
      </c>
      <c r="B41" s="833"/>
      <c r="C41" s="461">
        <v>284</v>
      </c>
      <c r="E41" s="821" t="s">
        <v>246</v>
      </c>
      <c r="F41" s="822"/>
      <c r="G41" s="445" t="s">
        <v>204</v>
      </c>
    </row>
    <row r="42" spans="1:7" x14ac:dyDescent="0.15">
      <c r="A42" s="830" t="s">
        <v>252</v>
      </c>
      <c r="B42" s="831"/>
      <c r="C42" s="462">
        <v>284</v>
      </c>
      <c r="E42" s="819" t="s">
        <v>247</v>
      </c>
      <c r="F42" s="820"/>
      <c r="G42" s="444"/>
    </row>
    <row r="43" spans="1:7" x14ac:dyDescent="0.15">
      <c r="A43" s="830" t="s">
        <v>253</v>
      </c>
      <c r="B43" s="831"/>
      <c r="C43" s="463"/>
      <c r="E43" s="817" t="s">
        <v>215</v>
      </c>
      <c r="F43" s="818"/>
      <c r="G43" s="461">
        <v>2374</v>
      </c>
    </row>
    <row r="44" spans="1:7" x14ac:dyDescent="0.15">
      <c r="A44" s="832" t="s">
        <v>205</v>
      </c>
      <c r="B44" s="833"/>
      <c r="C44" s="461">
        <v>3605</v>
      </c>
      <c r="E44" s="817" t="s">
        <v>217</v>
      </c>
      <c r="F44" s="818"/>
      <c r="G44" s="461">
        <v>1925</v>
      </c>
    </row>
    <row r="45" spans="1:7" x14ac:dyDescent="0.15">
      <c r="A45" s="832" t="s">
        <v>223</v>
      </c>
      <c r="B45" s="833"/>
      <c r="C45" s="461">
        <v>928</v>
      </c>
      <c r="E45" s="817" t="s">
        <v>219</v>
      </c>
      <c r="F45" s="818"/>
      <c r="G45" s="461">
        <v>4157</v>
      </c>
    </row>
    <row r="46" spans="1:7" x14ac:dyDescent="0.15">
      <c r="A46" s="830" t="s">
        <v>254</v>
      </c>
      <c r="B46" s="831"/>
      <c r="C46" s="462">
        <v>4533</v>
      </c>
      <c r="E46" s="817" t="s">
        <v>221</v>
      </c>
      <c r="F46" s="818"/>
      <c r="G46" s="461">
        <v>992</v>
      </c>
    </row>
    <row r="47" spans="1:7" x14ac:dyDescent="0.15">
      <c r="A47" s="830" t="s">
        <v>255</v>
      </c>
      <c r="B47" s="831"/>
      <c r="C47" s="463"/>
      <c r="E47" s="817" t="s">
        <v>231</v>
      </c>
      <c r="F47" s="818"/>
      <c r="G47" s="461">
        <v>58006.25</v>
      </c>
    </row>
    <row r="48" spans="1:7" x14ac:dyDescent="0.15">
      <c r="A48" s="832" t="s">
        <v>233</v>
      </c>
      <c r="B48" s="833"/>
      <c r="C48" s="461">
        <v>19</v>
      </c>
      <c r="E48" s="817" t="s">
        <v>295</v>
      </c>
      <c r="F48" s="818"/>
      <c r="G48" s="461">
        <v>4337.8900000000003</v>
      </c>
    </row>
    <row r="49" spans="1:7" x14ac:dyDescent="0.15">
      <c r="A49" s="830" t="s">
        <v>256</v>
      </c>
      <c r="B49" s="831"/>
      <c r="C49" s="462">
        <v>19</v>
      </c>
      <c r="E49" s="817" t="s">
        <v>233</v>
      </c>
      <c r="F49" s="818"/>
      <c r="G49" s="461">
        <v>22934.29</v>
      </c>
    </row>
    <row r="50" spans="1:7" x14ac:dyDescent="0.15">
      <c r="A50" s="830" t="s">
        <v>257</v>
      </c>
      <c r="B50" s="831"/>
      <c r="C50" s="463"/>
      <c r="E50" s="817" t="s">
        <v>296</v>
      </c>
      <c r="F50" s="818"/>
      <c r="G50" s="461">
        <v>4539.8100000000004</v>
      </c>
    </row>
    <row r="51" spans="1:7" x14ac:dyDescent="0.15">
      <c r="A51" s="832" t="s">
        <v>235</v>
      </c>
      <c r="B51" s="833"/>
      <c r="C51" s="461">
        <v>29421</v>
      </c>
      <c r="E51" s="819" t="s">
        <v>248</v>
      </c>
      <c r="F51" s="820"/>
      <c r="G51" s="462">
        <v>99266.240000000005</v>
      </c>
    </row>
    <row r="52" spans="1:7" x14ac:dyDescent="0.15">
      <c r="A52" s="830" t="s">
        <v>258</v>
      </c>
      <c r="B52" s="831"/>
      <c r="C52" s="462">
        <v>29421</v>
      </c>
      <c r="E52" s="819" t="s">
        <v>249</v>
      </c>
      <c r="F52" s="820"/>
      <c r="G52" s="463"/>
    </row>
    <row r="53" spans="1:7" x14ac:dyDescent="0.15">
      <c r="A53" s="830" t="s">
        <v>259</v>
      </c>
      <c r="B53" s="831"/>
      <c r="C53" s="463"/>
      <c r="E53" s="817" t="s">
        <v>215</v>
      </c>
      <c r="F53" s="818"/>
      <c r="G53" s="461">
        <v>3594</v>
      </c>
    </row>
    <row r="54" spans="1:7" x14ac:dyDescent="0.15">
      <c r="A54" s="832" t="s">
        <v>211</v>
      </c>
      <c r="B54" s="833"/>
      <c r="C54" s="461">
        <v>459</v>
      </c>
      <c r="E54" s="817" t="s">
        <v>231</v>
      </c>
      <c r="F54" s="818"/>
      <c r="G54" s="461">
        <v>34236</v>
      </c>
    </row>
    <row r="55" spans="1:7" x14ac:dyDescent="0.15">
      <c r="A55" s="830" t="s">
        <v>260</v>
      </c>
      <c r="B55" s="831"/>
      <c r="C55" s="462">
        <v>459</v>
      </c>
      <c r="E55" s="817" t="s">
        <v>295</v>
      </c>
      <c r="F55" s="818"/>
      <c r="G55" s="461">
        <v>17749.990000000002</v>
      </c>
    </row>
    <row r="56" spans="1:7" x14ac:dyDescent="0.15">
      <c r="A56" s="830" t="s">
        <v>261</v>
      </c>
      <c r="B56" s="831"/>
      <c r="C56" s="464"/>
      <c r="E56" s="817" t="s">
        <v>233</v>
      </c>
      <c r="F56" s="818"/>
      <c r="G56" s="461">
        <v>23802.48</v>
      </c>
    </row>
    <row r="57" spans="1:7" x14ac:dyDescent="0.15">
      <c r="A57" s="832" t="s">
        <v>365</v>
      </c>
      <c r="B57" s="833"/>
      <c r="C57" s="461">
        <v>674</v>
      </c>
      <c r="E57" s="817" t="s">
        <v>370</v>
      </c>
      <c r="F57" s="818"/>
      <c r="G57" s="461">
        <v>2944</v>
      </c>
    </row>
    <row r="58" spans="1:7" x14ac:dyDescent="0.15">
      <c r="A58" s="830" t="s">
        <v>262</v>
      </c>
      <c r="B58" s="831"/>
      <c r="C58" s="462">
        <v>674</v>
      </c>
      <c r="E58" s="817" t="s">
        <v>296</v>
      </c>
      <c r="F58" s="818"/>
      <c r="G58" s="461">
        <v>3930.75</v>
      </c>
    </row>
    <row r="59" spans="1:7" x14ac:dyDescent="0.15">
      <c r="A59" s="830" t="s">
        <v>304</v>
      </c>
      <c r="B59" s="831"/>
      <c r="C59" s="463"/>
      <c r="E59" s="819" t="s">
        <v>250</v>
      </c>
      <c r="F59" s="820"/>
      <c r="G59" s="462">
        <v>86257.22</v>
      </c>
    </row>
    <row r="60" spans="1:7" x14ac:dyDescent="0.15">
      <c r="A60" s="832" t="s">
        <v>365</v>
      </c>
      <c r="B60" s="833"/>
      <c r="C60" s="461">
        <v>82</v>
      </c>
      <c r="E60" s="819" t="s">
        <v>255</v>
      </c>
      <c r="F60" s="820"/>
      <c r="G60" s="463"/>
    </row>
    <row r="61" spans="1:7" x14ac:dyDescent="0.15">
      <c r="A61" s="830" t="s">
        <v>305</v>
      </c>
      <c r="B61" s="831"/>
      <c r="C61" s="462">
        <v>82</v>
      </c>
      <c r="E61" s="817" t="s">
        <v>233</v>
      </c>
      <c r="F61" s="818"/>
      <c r="G61" s="461">
        <v>95</v>
      </c>
    </row>
    <row r="62" spans="1:7" x14ac:dyDescent="0.15">
      <c r="A62" s="525"/>
      <c r="B62" s="525"/>
      <c r="C62" s="591"/>
      <c r="E62" s="819" t="s">
        <v>256</v>
      </c>
      <c r="F62" s="820"/>
      <c r="G62" s="462">
        <v>95</v>
      </c>
    </row>
    <row r="63" spans="1:7" x14ac:dyDescent="0.15">
      <c r="A63" s="830" t="s">
        <v>265</v>
      </c>
      <c r="B63" s="831"/>
      <c r="C63" s="464"/>
      <c r="E63" s="819" t="s">
        <v>302</v>
      </c>
      <c r="F63" s="820"/>
      <c r="G63" s="463"/>
    </row>
    <row r="64" spans="1:7" x14ac:dyDescent="0.15">
      <c r="A64" s="832" t="s">
        <v>372</v>
      </c>
      <c r="B64" s="833"/>
      <c r="C64" s="461">
        <v>3912</v>
      </c>
      <c r="E64" s="817" t="s">
        <v>369</v>
      </c>
      <c r="F64" s="818"/>
      <c r="G64" s="461">
        <v>2685</v>
      </c>
    </row>
    <row r="65" spans="1:7" x14ac:dyDescent="0.15">
      <c r="A65" s="830" t="s">
        <v>266</v>
      </c>
      <c r="B65" s="831"/>
      <c r="C65" s="462">
        <v>3912</v>
      </c>
      <c r="E65" s="819" t="s">
        <v>303</v>
      </c>
      <c r="F65" s="820"/>
      <c r="G65" s="462">
        <v>2685</v>
      </c>
    </row>
    <row r="66" spans="1:7" x14ac:dyDescent="0.15">
      <c r="A66" s="830" t="s">
        <v>267</v>
      </c>
      <c r="B66" s="831"/>
      <c r="C66" s="464"/>
      <c r="E66" s="525"/>
      <c r="F66" s="525"/>
      <c r="G66" s="591"/>
    </row>
    <row r="67" spans="1:7" x14ac:dyDescent="0.15">
      <c r="A67" s="832" t="s">
        <v>371</v>
      </c>
      <c r="B67" s="833"/>
      <c r="C67" s="461">
        <v>2551</v>
      </c>
      <c r="E67" s="819" t="s">
        <v>259</v>
      </c>
      <c r="F67" s="820"/>
      <c r="G67" s="463"/>
    </row>
    <row r="68" spans="1:7" x14ac:dyDescent="0.15">
      <c r="A68" s="830" t="s">
        <v>268</v>
      </c>
      <c r="B68" s="831"/>
      <c r="C68" s="462">
        <v>2551</v>
      </c>
      <c r="E68" s="817" t="s">
        <v>211</v>
      </c>
      <c r="F68" s="818"/>
      <c r="G68" s="461">
        <v>159</v>
      </c>
    </row>
    <row r="69" spans="1:7" x14ac:dyDescent="0.15">
      <c r="A69" s="830" t="s">
        <v>306</v>
      </c>
      <c r="B69" s="831"/>
      <c r="C69" s="463"/>
      <c r="E69" s="817" t="s">
        <v>368</v>
      </c>
      <c r="F69" s="818"/>
      <c r="G69" s="461">
        <v>4252</v>
      </c>
    </row>
    <row r="70" spans="1:7" x14ac:dyDescent="0.15">
      <c r="A70" s="832" t="s">
        <v>364</v>
      </c>
      <c r="B70" s="833"/>
      <c r="C70" s="461">
        <v>672</v>
      </c>
      <c r="E70" s="819" t="s">
        <v>260</v>
      </c>
      <c r="F70" s="820"/>
      <c r="G70" s="462">
        <v>4411</v>
      </c>
    </row>
    <row r="71" spans="1:7" x14ac:dyDescent="0.15">
      <c r="A71" s="830" t="s">
        <v>307</v>
      </c>
      <c r="B71" s="831"/>
      <c r="C71" s="462">
        <v>672</v>
      </c>
      <c r="E71" s="819" t="s">
        <v>261</v>
      </c>
      <c r="F71" s="820"/>
      <c r="G71" s="464"/>
    </row>
    <row r="72" spans="1:7" x14ac:dyDescent="0.15">
      <c r="A72" s="830" t="s">
        <v>269</v>
      </c>
      <c r="B72" s="831"/>
      <c r="C72" s="463"/>
      <c r="E72" s="817" t="s">
        <v>229</v>
      </c>
      <c r="F72" s="818"/>
      <c r="G72" s="461">
        <v>1034</v>
      </c>
    </row>
    <row r="73" spans="1:7" x14ac:dyDescent="0.15">
      <c r="A73" s="832" t="s">
        <v>205</v>
      </c>
      <c r="B73" s="833"/>
      <c r="C73" s="461">
        <v>4359</v>
      </c>
      <c r="E73" s="817" t="s">
        <v>365</v>
      </c>
      <c r="F73" s="818"/>
      <c r="G73" s="461">
        <v>15296.6</v>
      </c>
    </row>
    <row r="74" spans="1:7" x14ac:dyDescent="0.15">
      <c r="A74" s="832" t="s">
        <v>223</v>
      </c>
      <c r="B74" s="833"/>
      <c r="C74" s="461">
        <v>1102</v>
      </c>
      <c r="E74" s="819" t="s">
        <v>262</v>
      </c>
      <c r="F74" s="820"/>
      <c r="G74" s="462">
        <v>16330.6</v>
      </c>
    </row>
    <row r="75" spans="1:7" x14ac:dyDescent="0.15">
      <c r="A75" s="830" t="s">
        <v>270</v>
      </c>
      <c r="B75" s="831"/>
      <c r="C75" s="462">
        <v>5461</v>
      </c>
      <c r="E75" s="819" t="s">
        <v>304</v>
      </c>
      <c r="F75" s="820"/>
      <c r="G75" s="463"/>
    </row>
    <row r="76" spans="1:7" x14ac:dyDescent="0.15">
      <c r="A76" s="830" t="s">
        <v>271</v>
      </c>
      <c r="B76" s="831"/>
      <c r="C76" s="463"/>
      <c r="E76" s="817" t="s">
        <v>365</v>
      </c>
      <c r="F76" s="818"/>
      <c r="G76" s="461">
        <v>237</v>
      </c>
    </row>
    <row r="77" spans="1:7" x14ac:dyDescent="0.15">
      <c r="A77" s="832" t="s">
        <v>205</v>
      </c>
      <c r="B77" s="833"/>
      <c r="C77" s="461">
        <v>88</v>
      </c>
      <c r="E77" s="819" t="s">
        <v>305</v>
      </c>
      <c r="F77" s="820"/>
      <c r="G77" s="462">
        <v>237</v>
      </c>
    </row>
    <row r="78" spans="1:7" x14ac:dyDescent="0.15">
      <c r="A78" s="832" t="s">
        <v>328</v>
      </c>
      <c r="B78" s="833"/>
      <c r="C78" s="461">
        <v>88</v>
      </c>
      <c r="E78" s="819" t="s">
        <v>1521</v>
      </c>
      <c r="F78" s="820"/>
      <c r="G78" s="463"/>
    </row>
    <row r="79" spans="1:7" x14ac:dyDescent="0.15">
      <c r="A79" s="830" t="s">
        <v>272</v>
      </c>
      <c r="B79" s="831"/>
      <c r="C79" s="462">
        <v>176</v>
      </c>
      <c r="E79" s="817" t="s">
        <v>213</v>
      </c>
      <c r="F79" s="818"/>
      <c r="G79" s="461">
        <v>552</v>
      </c>
    </row>
    <row r="80" spans="1:7" x14ac:dyDescent="0.15">
      <c r="A80" s="830" t="s">
        <v>273</v>
      </c>
      <c r="B80" s="831"/>
      <c r="C80" s="463"/>
      <c r="E80" s="819" t="s">
        <v>1522</v>
      </c>
      <c r="F80" s="820"/>
      <c r="G80" s="462">
        <v>552</v>
      </c>
    </row>
    <row r="81" spans="1:7" x14ac:dyDescent="0.15">
      <c r="A81" s="832" t="s">
        <v>205</v>
      </c>
      <c r="B81" s="833"/>
      <c r="C81" s="461">
        <v>147</v>
      </c>
      <c r="E81" s="819" t="s">
        <v>263</v>
      </c>
      <c r="F81" s="820"/>
      <c r="G81" s="463"/>
    </row>
    <row r="82" spans="1:7" x14ac:dyDescent="0.15">
      <c r="A82" s="832" t="s">
        <v>223</v>
      </c>
      <c r="B82" s="833"/>
      <c r="C82" s="461">
        <v>116</v>
      </c>
      <c r="E82" s="817" t="s">
        <v>209</v>
      </c>
      <c r="F82" s="818"/>
      <c r="G82" s="461">
        <v>587</v>
      </c>
    </row>
    <row r="83" spans="1:7" x14ac:dyDescent="0.15">
      <c r="A83" s="830" t="s">
        <v>274</v>
      </c>
      <c r="B83" s="831"/>
      <c r="C83" s="462">
        <v>263</v>
      </c>
      <c r="E83" s="819" t="s">
        <v>264</v>
      </c>
      <c r="F83" s="820"/>
      <c r="G83" s="462">
        <v>587</v>
      </c>
    </row>
    <row r="84" spans="1:7" x14ac:dyDescent="0.15">
      <c r="A84" s="830" t="s">
        <v>349</v>
      </c>
      <c r="B84" s="831"/>
      <c r="C84" s="463"/>
      <c r="E84" s="819" t="s">
        <v>265</v>
      </c>
      <c r="F84" s="820"/>
      <c r="G84" s="464"/>
    </row>
    <row r="85" spans="1:7" x14ac:dyDescent="0.15">
      <c r="A85" s="832" t="s">
        <v>347</v>
      </c>
      <c r="B85" s="833"/>
      <c r="C85" s="461">
        <v>400</v>
      </c>
      <c r="E85" s="817" t="s">
        <v>289</v>
      </c>
      <c r="F85" s="818"/>
      <c r="G85" s="461">
        <v>565</v>
      </c>
    </row>
    <row r="86" spans="1:7" x14ac:dyDescent="0.15">
      <c r="A86" s="832" t="s">
        <v>205</v>
      </c>
      <c r="B86" s="833"/>
      <c r="C86" s="461">
        <v>1420</v>
      </c>
      <c r="E86" s="817" t="s">
        <v>227</v>
      </c>
      <c r="F86" s="818"/>
      <c r="G86" s="461">
        <v>445</v>
      </c>
    </row>
    <row r="87" spans="1:7" x14ac:dyDescent="0.15">
      <c r="A87" s="830" t="s">
        <v>350</v>
      </c>
      <c r="B87" s="831"/>
      <c r="C87" s="462">
        <v>1820</v>
      </c>
      <c r="E87" s="817" t="s">
        <v>231</v>
      </c>
      <c r="F87" s="818"/>
      <c r="G87" s="461">
        <v>32899</v>
      </c>
    </row>
    <row r="88" spans="1:7" x14ac:dyDescent="0.15">
      <c r="A88" s="830" t="s">
        <v>275</v>
      </c>
      <c r="B88" s="831"/>
      <c r="C88" s="463"/>
      <c r="E88" s="817" t="s">
        <v>372</v>
      </c>
      <c r="F88" s="818"/>
      <c r="G88" s="461">
        <v>35952</v>
      </c>
    </row>
    <row r="89" spans="1:7" x14ac:dyDescent="0.15">
      <c r="A89" s="832" t="s">
        <v>239</v>
      </c>
      <c r="B89" s="833"/>
      <c r="C89" s="461">
        <v>11824</v>
      </c>
      <c r="E89" s="817" t="s">
        <v>243</v>
      </c>
      <c r="F89" s="818"/>
      <c r="G89" s="461">
        <v>126234</v>
      </c>
    </row>
    <row r="90" spans="1:7" x14ac:dyDescent="0.15">
      <c r="A90" s="830" t="s">
        <v>276</v>
      </c>
      <c r="B90" s="831"/>
      <c r="C90" s="462">
        <v>11824</v>
      </c>
      <c r="E90" s="819" t="s">
        <v>266</v>
      </c>
      <c r="F90" s="820"/>
      <c r="G90" s="462">
        <v>196095</v>
      </c>
    </row>
    <row r="91" spans="1:7" x14ac:dyDescent="0.15">
      <c r="A91" s="830" t="s">
        <v>277</v>
      </c>
      <c r="B91" s="831"/>
      <c r="C91" s="463"/>
      <c r="E91" s="819" t="s">
        <v>267</v>
      </c>
      <c r="F91" s="820"/>
      <c r="G91" s="464"/>
    </row>
    <row r="92" spans="1:7" x14ac:dyDescent="0.15">
      <c r="A92" s="832" t="s">
        <v>237</v>
      </c>
      <c r="B92" s="833"/>
      <c r="C92" s="461">
        <v>11876</v>
      </c>
      <c r="E92" s="817" t="s">
        <v>225</v>
      </c>
      <c r="F92" s="818"/>
      <c r="G92" s="461">
        <v>462</v>
      </c>
    </row>
    <row r="93" spans="1:7" x14ac:dyDescent="0.15">
      <c r="A93" s="830" t="s">
        <v>278</v>
      </c>
      <c r="B93" s="831"/>
      <c r="C93" s="462">
        <v>11876</v>
      </c>
      <c r="E93" s="817" t="s">
        <v>382</v>
      </c>
      <c r="F93" s="818"/>
      <c r="G93" s="461">
        <v>200</v>
      </c>
    </row>
    <row r="94" spans="1:7" x14ac:dyDescent="0.15">
      <c r="A94" s="525"/>
      <c r="B94" s="525"/>
      <c r="C94" s="591"/>
      <c r="E94" s="817" t="s">
        <v>371</v>
      </c>
      <c r="F94" s="818"/>
      <c r="G94" s="461">
        <v>12395</v>
      </c>
    </row>
    <row r="95" spans="1:7" x14ac:dyDescent="0.15">
      <c r="A95" s="830" t="s">
        <v>279</v>
      </c>
      <c r="B95" s="831"/>
      <c r="C95" s="463"/>
      <c r="E95" s="817" t="s">
        <v>241</v>
      </c>
      <c r="F95" s="818"/>
      <c r="G95" s="461">
        <v>121800</v>
      </c>
    </row>
    <row r="96" spans="1:7" x14ac:dyDescent="0.15">
      <c r="A96" s="832" t="s">
        <v>207</v>
      </c>
      <c r="B96" s="833"/>
      <c r="C96" s="461">
        <v>235</v>
      </c>
      <c r="E96" s="819" t="s">
        <v>268</v>
      </c>
      <c r="F96" s="820"/>
      <c r="G96" s="462">
        <v>134857</v>
      </c>
    </row>
    <row r="97" spans="1:7" x14ac:dyDescent="0.15">
      <c r="A97" s="830" t="s">
        <v>280</v>
      </c>
      <c r="B97" s="831"/>
      <c r="C97" s="462">
        <v>235</v>
      </c>
      <c r="E97" s="819" t="s">
        <v>306</v>
      </c>
      <c r="F97" s="820"/>
      <c r="G97" s="463"/>
    </row>
    <row r="98" spans="1:7" x14ac:dyDescent="0.15">
      <c r="A98" s="830" t="s">
        <v>366</v>
      </c>
      <c r="B98" s="831"/>
      <c r="C98" s="464"/>
      <c r="E98" s="817" t="s">
        <v>1087</v>
      </c>
      <c r="F98" s="818"/>
      <c r="G98" s="461">
        <v>61</v>
      </c>
    </row>
    <row r="99" spans="1:7" x14ac:dyDescent="0.15">
      <c r="A99" s="832" t="s">
        <v>361</v>
      </c>
      <c r="B99" s="833"/>
      <c r="C99" s="461">
        <v>5019.34</v>
      </c>
      <c r="E99" s="525"/>
      <c r="F99" s="525"/>
      <c r="G99" s="591"/>
    </row>
    <row r="100" spans="1:7" x14ac:dyDescent="0.15">
      <c r="A100" s="832" t="s">
        <v>362</v>
      </c>
      <c r="B100" s="833"/>
      <c r="C100" s="461">
        <v>6462.04</v>
      </c>
      <c r="E100" s="817" t="s">
        <v>364</v>
      </c>
      <c r="F100" s="818"/>
      <c r="G100" s="461">
        <v>130</v>
      </c>
    </row>
    <row r="101" spans="1:7" x14ac:dyDescent="0.15">
      <c r="A101" s="830" t="s">
        <v>367</v>
      </c>
      <c r="B101" s="831"/>
      <c r="C101" s="462">
        <v>11481.38</v>
      </c>
      <c r="E101" s="819" t="s">
        <v>307</v>
      </c>
      <c r="F101" s="820"/>
      <c r="G101" s="462">
        <v>191</v>
      </c>
    </row>
    <row r="102" spans="1:7" x14ac:dyDescent="0.15">
      <c r="A102" s="830" t="s">
        <v>245</v>
      </c>
      <c r="B102" s="831"/>
      <c r="C102" s="462">
        <v>134254.5</v>
      </c>
      <c r="E102" s="819" t="s">
        <v>275</v>
      </c>
      <c r="F102" s="820"/>
      <c r="G102" s="463"/>
    </row>
    <row r="103" spans="1:7" x14ac:dyDescent="0.15">
      <c r="E103" s="817" t="s">
        <v>239</v>
      </c>
      <c r="F103" s="818"/>
      <c r="G103" s="461">
        <v>319</v>
      </c>
    </row>
    <row r="104" spans="1:7" x14ac:dyDescent="0.15">
      <c r="E104" s="819" t="s">
        <v>276</v>
      </c>
      <c r="F104" s="820"/>
      <c r="G104" s="462">
        <v>319</v>
      </c>
    </row>
    <row r="105" spans="1:7" x14ac:dyDescent="0.15">
      <c r="E105" s="819" t="s">
        <v>308</v>
      </c>
      <c r="F105" s="820"/>
      <c r="G105" s="463"/>
    </row>
    <row r="106" spans="1:7" x14ac:dyDescent="0.15">
      <c r="E106" s="817" t="s">
        <v>285</v>
      </c>
      <c r="F106" s="818"/>
      <c r="G106" s="461">
        <v>645</v>
      </c>
    </row>
    <row r="107" spans="1:7" x14ac:dyDescent="0.15">
      <c r="E107" s="817" t="s">
        <v>1094</v>
      </c>
      <c r="F107" s="818"/>
      <c r="G107" s="461">
        <v>514</v>
      </c>
    </row>
    <row r="108" spans="1:7" x14ac:dyDescent="0.15">
      <c r="E108" s="817" t="s">
        <v>1520</v>
      </c>
      <c r="F108" s="818"/>
      <c r="G108" s="461">
        <v>10</v>
      </c>
    </row>
    <row r="109" spans="1:7" x14ac:dyDescent="0.15">
      <c r="E109" s="819" t="s">
        <v>309</v>
      </c>
      <c r="F109" s="820"/>
      <c r="G109" s="462">
        <v>1169</v>
      </c>
    </row>
    <row r="110" spans="1:7" x14ac:dyDescent="0.15">
      <c r="E110" s="819" t="s">
        <v>310</v>
      </c>
      <c r="F110" s="820"/>
      <c r="G110" s="463"/>
    </row>
    <row r="111" spans="1:7" x14ac:dyDescent="0.15">
      <c r="E111" s="817" t="s">
        <v>291</v>
      </c>
      <c r="F111" s="818"/>
      <c r="G111" s="461">
        <v>1928</v>
      </c>
    </row>
    <row r="112" spans="1:7" x14ac:dyDescent="0.15">
      <c r="E112" s="819" t="s">
        <v>311</v>
      </c>
      <c r="F112" s="820"/>
      <c r="G112" s="462">
        <v>1928</v>
      </c>
    </row>
    <row r="113" spans="5:7" x14ac:dyDescent="0.15">
      <c r="E113" s="819" t="s">
        <v>314</v>
      </c>
      <c r="F113" s="820"/>
      <c r="G113" s="463"/>
    </row>
    <row r="114" spans="5:7" x14ac:dyDescent="0.15">
      <c r="E114" s="817" t="s">
        <v>287</v>
      </c>
      <c r="F114" s="818"/>
      <c r="G114" s="461">
        <v>1324</v>
      </c>
    </row>
    <row r="115" spans="5:7" x14ac:dyDescent="0.15">
      <c r="E115" s="819" t="s">
        <v>315</v>
      </c>
      <c r="F115" s="820"/>
      <c r="G115" s="462">
        <v>1324</v>
      </c>
    </row>
    <row r="116" spans="5:7" x14ac:dyDescent="0.15">
      <c r="E116" s="819" t="s">
        <v>316</v>
      </c>
      <c r="F116" s="820"/>
      <c r="G116" s="463"/>
    </row>
    <row r="117" spans="5:7" x14ac:dyDescent="0.15">
      <c r="E117" s="817" t="s">
        <v>215</v>
      </c>
      <c r="F117" s="818"/>
      <c r="G117" s="461">
        <v>749</v>
      </c>
    </row>
    <row r="118" spans="5:7" x14ac:dyDescent="0.15">
      <c r="E118" s="819" t="s">
        <v>317</v>
      </c>
      <c r="F118" s="820"/>
      <c r="G118" s="462">
        <v>749</v>
      </c>
    </row>
    <row r="119" spans="5:7" x14ac:dyDescent="0.15">
      <c r="E119" s="819" t="s">
        <v>277</v>
      </c>
      <c r="F119" s="820"/>
      <c r="G119" s="463"/>
    </row>
    <row r="120" spans="5:7" x14ac:dyDescent="0.15">
      <c r="E120" s="817" t="s">
        <v>237</v>
      </c>
      <c r="F120" s="818"/>
      <c r="G120" s="461">
        <v>345</v>
      </c>
    </row>
    <row r="121" spans="5:7" x14ac:dyDescent="0.15">
      <c r="E121" s="819" t="s">
        <v>278</v>
      </c>
      <c r="F121" s="820"/>
      <c r="G121" s="462">
        <v>345</v>
      </c>
    </row>
    <row r="122" spans="5:7" x14ac:dyDescent="0.15">
      <c r="E122" s="819" t="s">
        <v>281</v>
      </c>
      <c r="F122" s="820"/>
      <c r="G122" s="463"/>
    </row>
    <row r="123" spans="5:7" x14ac:dyDescent="0.15">
      <c r="E123" s="817" t="s">
        <v>213</v>
      </c>
      <c r="F123" s="818"/>
      <c r="G123" s="461">
        <v>5344</v>
      </c>
    </row>
    <row r="124" spans="5:7" x14ac:dyDescent="0.15">
      <c r="E124" s="819" t="s">
        <v>282</v>
      </c>
      <c r="F124" s="820"/>
      <c r="G124" s="462">
        <v>5344</v>
      </c>
    </row>
    <row r="125" spans="5:7" x14ac:dyDescent="0.15">
      <c r="E125" s="819" t="s">
        <v>366</v>
      </c>
      <c r="F125" s="820"/>
      <c r="G125" s="464"/>
    </row>
    <row r="126" spans="5:7" x14ac:dyDescent="0.15">
      <c r="E126" s="817" t="s">
        <v>362</v>
      </c>
      <c r="F126" s="818"/>
      <c r="G126" s="461">
        <v>27904.400000000001</v>
      </c>
    </row>
    <row r="127" spans="5:7" x14ac:dyDescent="0.15">
      <c r="E127" s="817" t="s">
        <v>382</v>
      </c>
      <c r="F127" s="818"/>
      <c r="G127" s="461">
        <v>84</v>
      </c>
    </row>
    <row r="128" spans="5:7" x14ac:dyDescent="0.15">
      <c r="E128" s="819" t="s">
        <v>367</v>
      </c>
      <c r="F128" s="820"/>
      <c r="G128" s="462">
        <v>27988.400000000001</v>
      </c>
    </row>
    <row r="129" spans="5:7" x14ac:dyDescent="0.15">
      <c r="E129" s="819" t="s">
        <v>245</v>
      </c>
      <c r="F129" s="820"/>
      <c r="G129" s="462">
        <v>580730.46</v>
      </c>
    </row>
  </sheetData>
  <mergeCells count="161">
    <mergeCell ref="A35:B35"/>
    <mergeCell ref="A36:B36"/>
    <mergeCell ref="A33:B33"/>
    <mergeCell ref="A34:B34"/>
    <mergeCell ref="A31:B31"/>
    <mergeCell ref="A32:B32"/>
    <mergeCell ref="A27:B27"/>
    <mergeCell ref="A30:B30"/>
    <mergeCell ref="A25:B25"/>
    <mergeCell ref="A26:B26"/>
    <mergeCell ref="A45:B45"/>
    <mergeCell ref="A46:B46"/>
    <mergeCell ref="A43:B43"/>
    <mergeCell ref="A44:B44"/>
    <mergeCell ref="A41:B41"/>
    <mergeCell ref="A42:B42"/>
    <mergeCell ref="A39:B39"/>
    <mergeCell ref="A40:B40"/>
    <mergeCell ref="A37:B37"/>
    <mergeCell ref="A38:B38"/>
    <mergeCell ref="A55:B55"/>
    <mergeCell ref="A56:B56"/>
    <mergeCell ref="A53:B53"/>
    <mergeCell ref="A54:B54"/>
    <mergeCell ref="A51:B51"/>
    <mergeCell ref="A52:B52"/>
    <mergeCell ref="A49:B49"/>
    <mergeCell ref="A50:B50"/>
    <mergeCell ref="A47:B47"/>
    <mergeCell ref="A48:B48"/>
    <mergeCell ref="A66:B66"/>
    <mergeCell ref="A67:B67"/>
    <mergeCell ref="A64:B64"/>
    <mergeCell ref="A65:B65"/>
    <mergeCell ref="A61:B61"/>
    <mergeCell ref="A63:B63"/>
    <mergeCell ref="A59:B59"/>
    <mergeCell ref="A60:B60"/>
    <mergeCell ref="A57:B57"/>
    <mergeCell ref="A58:B58"/>
    <mergeCell ref="A77:B77"/>
    <mergeCell ref="A74:B74"/>
    <mergeCell ref="A75:B75"/>
    <mergeCell ref="A72:B72"/>
    <mergeCell ref="A73:B73"/>
    <mergeCell ref="A70:B70"/>
    <mergeCell ref="A71:B71"/>
    <mergeCell ref="A68:B68"/>
    <mergeCell ref="A69:B69"/>
    <mergeCell ref="A102:B102"/>
    <mergeCell ref="A99:B99"/>
    <mergeCell ref="A100:B100"/>
    <mergeCell ref="A97:B97"/>
    <mergeCell ref="A98:B98"/>
    <mergeCell ref="A95:B95"/>
    <mergeCell ref="A96:B96"/>
    <mergeCell ref="E94:F94"/>
    <mergeCell ref="A92:B92"/>
    <mergeCell ref="A93:B93"/>
    <mergeCell ref="E100:F100"/>
    <mergeCell ref="E97:F97"/>
    <mergeCell ref="E98:F98"/>
    <mergeCell ref="E95:F95"/>
    <mergeCell ref="E96:F96"/>
    <mergeCell ref="E92:F92"/>
    <mergeCell ref="E93:F93"/>
    <mergeCell ref="E47:F47"/>
    <mergeCell ref="E48:F48"/>
    <mergeCell ref="E45:F45"/>
    <mergeCell ref="E46:F46"/>
    <mergeCell ref="E43:F43"/>
    <mergeCell ref="E44:F44"/>
    <mergeCell ref="E41:F41"/>
    <mergeCell ref="E42:F42"/>
    <mergeCell ref="A101:B101"/>
    <mergeCell ref="A90:B90"/>
    <mergeCell ref="A91:B91"/>
    <mergeCell ref="A88:B88"/>
    <mergeCell ref="A89:B89"/>
    <mergeCell ref="A86:B86"/>
    <mergeCell ref="A87:B87"/>
    <mergeCell ref="A84:B84"/>
    <mergeCell ref="A85:B85"/>
    <mergeCell ref="A82:B82"/>
    <mergeCell ref="A83:B83"/>
    <mergeCell ref="A80:B80"/>
    <mergeCell ref="A81:B81"/>
    <mergeCell ref="A78:B78"/>
    <mergeCell ref="A79:B79"/>
    <mergeCell ref="A76:B76"/>
    <mergeCell ref="E57:F57"/>
    <mergeCell ref="E58:F58"/>
    <mergeCell ref="E55:F55"/>
    <mergeCell ref="E56:F56"/>
    <mergeCell ref="E53:F53"/>
    <mergeCell ref="E54:F54"/>
    <mergeCell ref="E51:F51"/>
    <mergeCell ref="E52:F52"/>
    <mergeCell ref="E49:F49"/>
    <mergeCell ref="E50:F50"/>
    <mergeCell ref="E68:F68"/>
    <mergeCell ref="E69:F69"/>
    <mergeCell ref="E65:F65"/>
    <mergeCell ref="E67:F67"/>
    <mergeCell ref="E63:F63"/>
    <mergeCell ref="E64:F64"/>
    <mergeCell ref="E61:F61"/>
    <mergeCell ref="E62:F62"/>
    <mergeCell ref="E59:F59"/>
    <mergeCell ref="E60:F60"/>
    <mergeCell ref="E78:F78"/>
    <mergeCell ref="E79:F79"/>
    <mergeCell ref="E76:F76"/>
    <mergeCell ref="E77:F77"/>
    <mergeCell ref="E74:F74"/>
    <mergeCell ref="E75:F75"/>
    <mergeCell ref="E72:F72"/>
    <mergeCell ref="E73:F73"/>
    <mergeCell ref="E70:F70"/>
    <mergeCell ref="E71:F71"/>
    <mergeCell ref="E88:F88"/>
    <mergeCell ref="E89:F89"/>
    <mergeCell ref="E86:F86"/>
    <mergeCell ref="E87:F87"/>
    <mergeCell ref="E84:F84"/>
    <mergeCell ref="E85:F85"/>
    <mergeCell ref="E82:F82"/>
    <mergeCell ref="E83:F83"/>
    <mergeCell ref="E80:F80"/>
    <mergeCell ref="E81:F81"/>
    <mergeCell ref="E90:F90"/>
    <mergeCell ref="E91:F91"/>
    <mergeCell ref="E109:F109"/>
    <mergeCell ref="E110:F110"/>
    <mergeCell ref="E107:F107"/>
    <mergeCell ref="E108:F108"/>
    <mergeCell ref="E105:F105"/>
    <mergeCell ref="E106:F106"/>
    <mergeCell ref="E103:F103"/>
    <mergeCell ref="E104:F104"/>
    <mergeCell ref="E101:F101"/>
    <mergeCell ref="E102:F102"/>
    <mergeCell ref="E119:F119"/>
    <mergeCell ref="E120:F120"/>
    <mergeCell ref="E117:F117"/>
    <mergeCell ref="E118:F118"/>
    <mergeCell ref="E115:F115"/>
    <mergeCell ref="E116:F116"/>
    <mergeCell ref="E113:F113"/>
    <mergeCell ref="E114:F114"/>
    <mergeCell ref="E111:F111"/>
    <mergeCell ref="E112:F112"/>
    <mergeCell ref="E129:F129"/>
    <mergeCell ref="E127:F127"/>
    <mergeCell ref="E128:F128"/>
    <mergeCell ref="E125:F125"/>
    <mergeCell ref="E126:F126"/>
    <mergeCell ref="E123:F123"/>
    <mergeCell ref="E124:F124"/>
    <mergeCell ref="E121:F121"/>
    <mergeCell ref="E122:F122"/>
  </mergeCells>
  <pageMargins left="0.7" right="0.7" top="0.75" bottom="0.75" header="0.3" footer="0.3"/>
  <pageSetup orientation="portrait" horizontalDpi="300" verticalDpi="30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AEF21A-2F8B-4281-A34D-A2E1CCBE9C13}">
  <sheetPr>
    <pageSetUpPr fitToPage="1"/>
  </sheetPr>
  <dimension ref="A1:P64"/>
  <sheetViews>
    <sheetView workbookViewId="0">
      <selection activeCell="K52" sqref="K52"/>
    </sheetView>
  </sheetViews>
  <sheetFormatPr baseColWidth="10" defaultColWidth="8.83203125" defaultRowHeight="13" x14ac:dyDescent="0.15"/>
  <cols>
    <col min="1" max="1" width="32.5" customWidth="1"/>
    <col min="2" max="2" width="7.6640625" customWidth="1"/>
    <col min="3" max="3" width="10.6640625" customWidth="1"/>
    <col min="4" max="4" width="20.83203125" customWidth="1"/>
    <col min="5" max="5" width="7.6640625" customWidth="1"/>
    <col min="6" max="6" width="8.1640625" customWidth="1"/>
    <col min="7" max="7" width="18.5" customWidth="1"/>
    <col min="8" max="9" width="7.6640625" customWidth="1"/>
    <col min="10" max="10" width="20.33203125" customWidth="1"/>
    <col min="11" max="12" width="7.6640625" customWidth="1"/>
    <col min="13" max="13" width="20.33203125" customWidth="1"/>
    <col min="15" max="15" width="15.1640625" bestFit="1" customWidth="1"/>
    <col min="16" max="16" width="11.5" bestFit="1" customWidth="1"/>
  </cols>
  <sheetData>
    <row r="1" spans="1:15" ht="100.25" customHeight="1" thickBot="1" x14ac:dyDescent="0.2">
      <c r="A1" s="790"/>
      <c r="B1" s="790"/>
      <c r="C1" s="790"/>
      <c r="D1" s="790"/>
      <c r="E1" s="790"/>
      <c r="F1" s="790"/>
      <c r="G1" s="790"/>
      <c r="H1" s="790"/>
      <c r="I1" s="790"/>
      <c r="J1" s="790"/>
      <c r="K1" s="790"/>
      <c r="L1" s="790"/>
      <c r="M1" s="791"/>
      <c r="O1" s="18"/>
    </row>
    <row r="2" spans="1:15" ht="17" thickBot="1" x14ac:dyDescent="0.25">
      <c r="A2" s="37">
        <v>45200</v>
      </c>
      <c r="B2" s="38"/>
      <c r="C2" s="38"/>
      <c r="D2" s="38"/>
      <c r="E2" s="38"/>
      <c r="F2" s="38"/>
      <c r="G2" s="38"/>
      <c r="H2" s="38"/>
      <c r="I2" s="38"/>
      <c r="J2" s="38"/>
      <c r="K2" s="38"/>
      <c r="L2" s="38"/>
      <c r="M2" s="39" t="s">
        <v>392</v>
      </c>
    </row>
    <row r="3" spans="1:15" ht="17" thickBot="1" x14ac:dyDescent="0.2">
      <c r="A3" s="40"/>
      <c r="B3" s="792" t="s">
        <v>390</v>
      </c>
      <c r="C3" s="792"/>
      <c r="D3" s="793"/>
      <c r="E3" s="792" t="s">
        <v>64</v>
      </c>
      <c r="F3" s="792"/>
      <c r="G3" s="793"/>
      <c r="H3" s="792" t="s">
        <v>391</v>
      </c>
      <c r="I3" s="792"/>
      <c r="J3" s="793"/>
      <c r="K3" s="792" t="s">
        <v>65</v>
      </c>
      <c r="L3" s="792"/>
      <c r="M3" s="794"/>
    </row>
    <row r="4" spans="1:15" ht="17" thickBot="1" x14ac:dyDescent="0.2">
      <c r="A4" s="41" t="s">
        <v>17</v>
      </c>
      <c r="B4" s="42" t="s">
        <v>2</v>
      </c>
      <c r="C4" s="42" t="s">
        <v>48</v>
      </c>
      <c r="D4" s="42" t="s">
        <v>0</v>
      </c>
      <c r="E4" s="42" t="s">
        <v>2</v>
      </c>
      <c r="F4" s="42" t="s">
        <v>48</v>
      </c>
      <c r="G4" s="42" t="s">
        <v>0</v>
      </c>
      <c r="H4" s="42" t="s">
        <v>2</v>
      </c>
      <c r="I4" s="42" t="s">
        <v>48</v>
      </c>
      <c r="J4" s="42" t="s">
        <v>0</v>
      </c>
      <c r="K4" s="43" t="s">
        <v>2</v>
      </c>
      <c r="L4" s="42" t="s">
        <v>48</v>
      </c>
      <c r="M4" s="44" t="s">
        <v>0</v>
      </c>
    </row>
    <row r="5" spans="1:15" ht="16" x14ac:dyDescent="0.2">
      <c r="A5" s="45" t="s">
        <v>42</v>
      </c>
      <c r="B5" s="216">
        <v>0</v>
      </c>
      <c r="C5" s="216">
        <v>0</v>
      </c>
      <c r="D5" s="113">
        <v>0</v>
      </c>
      <c r="E5" s="222">
        <v>2</v>
      </c>
      <c r="F5" s="222">
        <v>2</v>
      </c>
      <c r="G5" s="5">
        <v>150301.20000000001</v>
      </c>
      <c r="H5" s="229">
        <f>SUM(B5+'Sept Report'!H5)</f>
        <v>7</v>
      </c>
      <c r="I5" s="229">
        <f>SUM(C5+'Sept Report'!I5)</f>
        <v>7</v>
      </c>
      <c r="J5" s="281">
        <f>SUM(D5+'Sept Report'!J5)</f>
        <v>601157.75</v>
      </c>
      <c r="K5" s="222">
        <f>SUM(E5+'Sept Report'!K5)</f>
        <v>12</v>
      </c>
      <c r="L5" s="222">
        <f>SUM(F5+'Sept Report'!L5)</f>
        <v>12</v>
      </c>
      <c r="M5" s="294">
        <f>SUM(G5+'Sept Report'!M5)</f>
        <v>1056053.1399999999</v>
      </c>
      <c r="O5" s="24"/>
    </row>
    <row r="6" spans="1:15" ht="16" x14ac:dyDescent="0.2">
      <c r="A6" s="46" t="s">
        <v>41</v>
      </c>
      <c r="B6" s="216">
        <f>'10 Data Dump'!R75</f>
        <v>6</v>
      </c>
      <c r="C6" s="216">
        <f>'10 Data Dump'!R75</f>
        <v>6</v>
      </c>
      <c r="D6" s="113">
        <f>'10 Data Dump'!S75</f>
        <v>751765.39</v>
      </c>
      <c r="E6" s="224">
        <v>8</v>
      </c>
      <c r="F6" s="224">
        <v>8</v>
      </c>
      <c r="G6" s="5">
        <v>1253999.0299999998</v>
      </c>
      <c r="H6" s="219">
        <f>SUM(B6+'Sept Report'!H6)</f>
        <v>35</v>
      </c>
      <c r="I6" s="219">
        <f>SUM(C6+'Sept Report'!I6)</f>
        <v>35</v>
      </c>
      <c r="J6" s="282">
        <f>SUM(D6+'Sept Report'!J6)</f>
        <v>4370697.459999999</v>
      </c>
      <c r="K6" s="224">
        <f>SUM(E6+'Sept Report'!K6)</f>
        <v>42</v>
      </c>
      <c r="L6" s="224">
        <f>SUM(F6+'Sept Report'!L6)</f>
        <v>42</v>
      </c>
      <c r="M6" s="295">
        <f>SUM(G6+'Sept Report'!M6)</f>
        <v>5682991.6099999994</v>
      </c>
    </row>
    <row r="7" spans="1:15" ht="16" x14ac:dyDescent="0.2">
      <c r="A7" s="46" t="s">
        <v>5</v>
      </c>
      <c r="B7" s="217">
        <v>0</v>
      </c>
      <c r="C7" s="219">
        <v>0</v>
      </c>
      <c r="D7" s="113">
        <v>0</v>
      </c>
      <c r="E7" s="224">
        <v>2</v>
      </c>
      <c r="F7" s="224">
        <v>4</v>
      </c>
      <c r="G7" s="5">
        <v>153361.47999999998</v>
      </c>
      <c r="H7" s="219">
        <f>SUM(B7+'Sept Report'!H7)</f>
        <v>1</v>
      </c>
      <c r="I7" s="219">
        <f>SUM(C7+'Sept Report'!I7)</f>
        <v>2</v>
      </c>
      <c r="J7" s="282">
        <f>SUM(D7+'Sept Report'!J7)</f>
        <v>99285.440000000002</v>
      </c>
      <c r="K7" s="224">
        <f>SUM(E7+'Sept Report'!K7)</f>
        <v>3</v>
      </c>
      <c r="L7" s="224">
        <f>SUM(F7+'Sept Report'!L7)</f>
        <v>6</v>
      </c>
      <c r="M7" s="295">
        <f>SUM(G7+'Sept Report'!M7)</f>
        <v>305921.18</v>
      </c>
    </row>
    <row r="8" spans="1:15" ht="16" x14ac:dyDescent="0.2">
      <c r="A8" s="46" t="s">
        <v>39</v>
      </c>
      <c r="B8" s="217">
        <v>0</v>
      </c>
      <c r="C8" s="219">
        <v>0</v>
      </c>
      <c r="D8" s="113">
        <v>0</v>
      </c>
      <c r="E8" s="224">
        <v>3</v>
      </c>
      <c r="F8" s="225">
        <v>84</v>
      </c>
      <c r="G8" s="6">
        <v>5173059.4399999995</v>
      </c>
      <c r="H8" s="219">
        <f>SUM(B8+'Sept Report'!H8)</f>
        <v>4</v>
      </c>
      <c r="I8" s="219">
        <f>SUM(C8+'Sept Report'!I8)</f>
        <v>42</v>
      </c>
      <c r="J8" s="282">
        <f>SUM(D8+'Sept Report'!J8)</f>
        <v>1657241.28</v>
      </c>
      <c r="K8" s="224">
        <f>SUM(E8+'Sept Report'!K8)</f>
        <v>15</v>
      </c>
      <c r="L8" s="224">
        <f>SUM(F8+'Sept Report'!L8)</f>
        <v>283</v>
      </c>
      <c r="M8" s="295">
        <f>SUM(G8+'Sept Report'!M8)</f>
        <v>14417159.220000001</v>
      </c>
    </row>
    <row r="9" spans="1:15" ht="16" x14ac:dyDescent="0.2">
      <c r="A9" s="46" t="s">
        <v>40</v>
      </c>
      <c r="B9" s="217">
        <v>0</v>
      </c>
      <c r="C9" s="219">
        <v>0</v>
      </c>
      <c r="D9" s="113">
        <v>0</v>
      </c>
      <c r="E9" s="224">
        <v>0</v>
      </c>
      <c r="F9" s="226">
        <v>0</v>
      </c>
      <c r="G9" s="6">
        <v>0</v>
      </c>
      <c r="H9" s="219">
        <f>SUM(B9+'Sept Report'!H9)</f>
        <v>1</v>
      </c>
      <c r="I9" s="219">
        <f>SUM(C9+'Sept Report'!I9)</f>
        <v>4</v>
      </c>
      <c r="J9" s="282">
        <f>SUM(D9+'Sept Report'!J9)</f>
        <v>807724.8</v>
      </c>
      <c r="K9" s="224">
        <f>SUM(E9+'Sept Report'!K9)</f>
        <v>0</v>
      </c>
      <c r="L9" s="224">
        <f>SUM(F9+'Sept Report'!L9)</f>
        <v>0</v>
      </c>
      <c r="M9" s="295">
        <f>SUM(G9+'Sept Report'!M9)</f>
        <v>0</v>
      </c>
    </row>
    <row r="10" spans="1:15" ht="16" x14ac:dyDescent="0.2">
      <c r="A10" s="46" t="s">
        <v>43</v>
      </c>
      <c r="B10" s="219">
        <f>'10 Data Dump'!R76</f>
        <v>1</v>
      </c>
      <c r="C10" s="219">
        <f>'10 Data Dump'!R76</f>
        <v>1</v>
      </c>
      <c r="D10" s="113">
        <f>'10 Data Dump'!S76</f>
        <v>53801.34</v>
      </c>
      <c r="E10" s="224">
        <v>2</v>
      </c>
      <c r="F10" s="223">
        <v>2</v>
      </c>
      <c r="G10" s="5">
        <v>155450.97</v>
      </c>
      <c r="H10" s="219">
        <f>SUM(B10+'Sept Report'!H10)</f>
        <v>11</v>
      </c>
      <c r="I10" s="219">
        <f>SUM(C10+'Sept Report'!I10)</f>
        <v>11</v>
      </c>
      <c r="J10" s="282">
        <f>SUM(D10+'Sept Report'!J10)</f>
        <v>567074.73999999987</v>
      </c>
      <c r="K10" s="224">
        <f>SUM(E10+'Sept Report'!K10)</f>
        <v>15</v>
      </c>
      <c r="L10" s="224">
        <f>SUM(F10+'Sept Report'!L10)</f>
        <v>15</v>
      </c>
      <c r="M10" s="295">
        <f>SUM(G10+'Sept Report'!M10)</f>
        <v>995597.9</v>
      </c>
    </row>
    <row r="11" spans="1:15" ht="16" x14ac:dyDescent="0.2">
      <c r="A11" s="46" t="s">
        <v>37</v>
      </c>
      <c r="B11" s="217">
        <v>0</v>
      </c>
      <c r="C11" s="219">
        <v>0</v>
      </c>
      <c r="D11" s="113">
        <v>0</v>
      </c>
      <c r="E11" s="224">
        <v>0</v>
      </c>
      <c r="F11" s="223">
        <v>0</v>
      </c>
      <c r="G11" s="6">
        <v>0</v>
      </c>
      <c r="H11" s="219">
        <f>SUM(B11+'Sept Report'!H11)</f>
        <v>4</v>
      </c>
      <c r="I11" s="219">
        <f>SUM(C11+'Sept Report'!I11)</f>
        <v>4</v>
      </c>
      <c r="J11" s="282">
        <f>SUM(D11+'Sept Report'!J11)</f>
        <v>365712</v>
      </c>
      <c r="K11" s="224">
        <f>SUM(E11+'Sept Report'!K11)</f>
        <v>0</v>
      </c>
      <c r="L11" s="224">
        <f>SUM(F11+'Sept Report'!L11)</f>
        <v>0</v>
      </c>
      <c r="M11" s="295">
        <f>SUM(G11+'Sept Report'!M11)</f>
        <v>0</v>
      </c>
    </row>
    <row r="12" spans="1:15" ht="16" x14ac:dyDescent="0.2">
      <c r="A12" s="46" t="s">
        <v>38</v>
      </c>
      <c r="B12" s="217">
        <v>0</v>
      </c>
      <c r="C12" s="219">
        <v>0</v>
      </c>
      <c r="D12" s="113">
        <v>0</v>
      </c>
      <c r="E12" s="224">
        <v>0</v>
      </c>
      <c r="F12" s="226">
        <v>0</v>
      </c>
      <c r="G12" s="6">
        <v>0</v>
      </c>
      <c r="H12" s="219">
        <f>SUM(B12+'Sept Report'!H12)</f>
        <v>0</v>
      </c>
      <c r="I12" s="219">
        <f>SUM(C12+'Sept Report'!I12)</f>
        <v>0</v>
      </c>
      <c r="J12" s="282">
        <f>SUM(D12+'Sept Report'!J12)</f>
        <v>0</v>
      </c>
      <c r="K12" s="224">
        <f>SUM(E12+'Sept Report'!K12)</f>
        <v>0</v>
      </c>
      <c r="L12" s="224">
        <f>SUM(F12+'Sept Report'!L12)</f>
        <v>0</v>
      </c>
      <c r="M12" s="295">
        <f>SUM(G12+'Sept Report'!M12)</f>
        <v>0</v>
      </c>
    </row>
    <row r="13" spans="1:15" ht="17" x14ac:dyDescent="0.2">
      <c r="A13" s="48" t="s">
        <v>6</v>
      </c>
      <c r="B13" s="219">
        <v>1</v>
      </c>
      <c r="C13" s="219">
        <v>1</v>
      </c>
      <c r="D13" s="114">
        <f>'10 Data Dump'!N83</f>
        <v>3921.5</v>
      </c>
      <c r="E13" s="224">
        <v>3</v>
      </c>
      <c r="F13" s="223">
        <v>3</v>
      </c>
      <c r="G13" s="5">
        <v>84601.55</v>
      </c>
      <c r="H13" s="219">
        <f>SUM(B13+'Sept Report'!H13)</f>
        <v>7</v>
      </c>
      <c r="I13" s="219">
        <f>SUM(C13+'Sept Report'!I13)</f>
        <v>7</v>
      </c>
      <c r="J13" s="282">
        <f>SUM(D13+'Sept Report'!J13)</f>
        <v>138232.71</v>
      </c>
      <c r="K13" s="224">
        <f>SUM(E13+'Sept Report'!K13)</f>
        <v>19</v>
      </c>
      <c r="L13" s="224">
        <f>SUM(F13+'Sept Report'!L13)</f>
        <v>19</v>
      </c>
      <c r="M13" s="295">
        <f>SUM(G13+'Sept Report'!M13)</f>
        <v>312468.13999999996</v>
      </c>
    </row>
    <row r="14" spans="1:15" ht="16" x14ac:dyDescent="0.2">
      <c r="A14" s="46" t="s">
        <v>7</v>
      </c>
      <c r="B14" s="217">
        <v>0</v>
      </c>
      <c r="C14" s="219">
        <v>0</v>
      </c>
      <c r="D14" s="113">
        <v>0</v>
      </c>
      <c r="E14" s="224">
        <v>0</v>
      </c>
      <c r="F14" s="223">
        <v>0</v>
      </c>
      <c r="G14" s="6">
        <v>0</v>
      </c>
      <c r="H14" s="219">
        <f>SUM(B14+'Sept Report'!H14)</f>
        <v>0</v>
      </c>
      <c r="I14" s="219">
        <f>SUM(C14+'Sept Report'!I14)</f>
        <v>0</v>
      </c>
      <c r="J14" s="282">
        <f>SUM(D14+'Sept Report'!J14)</f>
        <v>0</v>
      </c>
      <c r="K14" s="224">
        <f>SUM(E14+'Sept Report'!K14)</f>
        <v>0</v>
      </c>
      <c r="L14" s="224">
        <f>SUM(F14+'Sept Report'!L14)</f>
        <v>0</v>
      </c>
      <c r="M14" s="295">
        <f>SUM(G14+'Sept Report'!M14)</f>
        <v>0</v>
      </c>
    </row>
    <row r="15" spans="1:15" ht="16" x14ac:dyDescent="0.2">
      <c r="A15" s="46" t="s">
        <v>8</v>
      </c>
      <c r="B15" s="219">
        <v>3</v>
      </c>
      <c r="C15" s="219">
        <v>3</v>
      </c>
      <c r="D15" s="114">
        <f>'10 Data Dump'!N88</f>
        <v>832012.20000000007</v>
      </c>
      <c r="E15" s="224">
        <v>2</v>
      </c>
      <c r="F15" s="223">
        <v>2</v>
      </c>
      <c r="G15" s="6">
        <v>160344</v>
      </c>
      <c r="H15" s="219">
        <f>SUM(B15+'Sept Report'!H15)</f>
        <v>15</v>
      </c>
      <c r="I15" s="219">
        <f>SUM(C15+'Sept Report'!I15)</f>
        <v>15</v>
      </c>
      <c r="J15" s="282">
        <f>SUM(D15+'Sept Report'!J15)</f>
        <v>14780916.23</v>
      </c>
      <c r="K15" s="224">
        <f>SUM(E15+'Sept Report'!K15)</f>
        <v>8</v>
      </c>
      <c r="L15" s="224">
        <f>SUM(F15+'Sept Report'!L15)</f>
        <v>8</v>
      </c>
      <c r="M15" s="295">
        <f>SUM(G15+'Sept Report'!M15)</f>
        <v>1762314.5</v>
      </c>
      <c r="O15" s="24"/>
    </row>
    <row r="16" spans="1:15" ht="16" x14ac:dyDescent="0.2">
      <c r="A16" s="46" t="s">
        <v>9</v>
      </c>
      <c r="B16" s="217">
        <v>0</v>
      </c>
      <c r="C16" s="219">
        <v>0</v>
      </c>
      <c r="D16" s="113">
        <v>0</v>
      </c>
      <c r="E16" s="224">
        <v>0</v>
      </c>
      <c r="F16" s="223">
        <v>0</v>
      </c>
      <c r="G16" s="7">
        <v>0</v>
      </c>
      <c r="H16" s="219">
        <f>SUM(B16+'Sept Report'!H16)</f>
        <v>0</v>
      </c>
      <c r="I16" s="219">
        <f>SUM(C16+'Sept Report'!I16)</f>
        <v>0</v>
      </c>
      <c r="J16" s="282">
        <f>SUM(D16+'Sept Report'!J16)</f>
        <v>0</v>
      </c>
      <c r="K16" s="224">
        <f>SUM(E16+'Sept Report'!K16)</f>
        <v>1</v>
      </c>
      <c r="L16" s="224">
        <f>SUM(F16+'Sept Report'!L16)</f>
        <v>1</v>
      </c>
      <c r="M16" s="295">
        <f>SUM(G16+'Sept Report'!M16)</f>
        <v>37000000</v>
      </c>
    </row>
    <row r="17" spans="1:16" ht="16" x14ac:dyDescent="0.2">
      <c r="A17" s="46" t="s">
        <v>10</v>
      </c>
      <c r="B17" s="217">
        <v>0</v>
      </c>
      <c r="C17" s="219">
        <v>0</v>
      </c>
      <c r="D17" s="113">
        <v>0</v>
      </c>
      <c r="E17" s="224">
        <v>0</v>
      </c>
      <c r="F17" s="223">
        <v>0</v>
      </c>
      <c r="G17" s="6">
        <v>0</v>
      </c>
      <c r="H17" s="219">
        <f>SUM(B17+'Sept Report'!H17)</f>
        <v>0</v>
      </c>
      <c r="I17" s="219">
        <f>SUM(C17+'Sept Report'!I17)</f>
        <v>0</v>
      </c>
      <c r="J17" s="282">
        <f>SUM(D17+'Sept Report'!J17)</f>
        <v>0</v>
      </c>
      <c r="K17" s="224">
        <f>SUM(E17+'Sept Report'!K17)</f>
        <v>0</v>
      </c>
      <c r="L17" s="224">
        <f>SUM(F17+'Sept Report'!L17)</f>
        <v>0</v>
      </c>
      <c r="M17" s="295">
        <f>SUM(G17+'Sept Report'!M17)</f>
        <v>0</v>
      </c>
    </row>
    <row r="18" spans="1:16" ht="17" thickBot="1" x14ac:dyDescent="0.25">
      <c r="A18" s="49" t="s">
        <v>11</v>
      </c>
      <c r="B18" s="217">
        <v>0</v>
      </c>
      <c r="C18" s="219">
        <v>0</v>
      </c>
      <c r="D18" s="113">
        <v>0</v>
      </c>
      <c r="E18" s="227">
        <v>0</v>
      </c>
      <c r="F18" s="223">
        <v>0</v>
      </c>
      <c r="G18" s="8">
        <v>0</v>
      </c>
      <c r="H18" s="230">
        <f>SUM(B18+'Sept Report'!H18)</f>
        <v>0</v>
      </c>
      <c r="I18" s="230">
        <f>SUM(C18+'Sept Report'!I18)</f>
        <v>0</v>
      </c>
      <c r="J18" s="283">
        <f>SUM(D18+'Sept Report'!J18)</f>
        <v>0</v>
      </c>
      <c r="K18" s="227">
        <f>SUM(E18+'Sept Report'!K18)</f>
        <v>0</v>
      </c>
      <c r="L18" s="227">
        <f>SUM(F18+'Sept Report'!L18)</f>
        <v>0</v>
      </c>
      <c r="M18" s="296">
        <f>SUM(G18+'Sept Report'!M18)</f>
        <v>0</v>
      </c>
    </row>
    <row r="19" spans="1:16" ht="17" thickBot="1" x14ac:dyDescent="0.25">
      <c r="A19" s="50" t="s">
        <v>12</v>
      </c>
      <c r="B19" s="221">
        <f>SUM(B5:B18)</f>
        <v>11</v>
      </c>
      <c r="C19" s="221">
        <f t="shared" ref="C19:M19" si="0">SUM(C5:C18)</f>
        <v>11</v>
      </c>
      <c r="D19" s="82">
        <f t="shared" si="0"/>
        <v>1641500.4300000002</v>
      </c>
      <c r="E19" s="228">
        <f t="shared" si="0"/>
        <v>22</v>
      </c>
      <c r="F19" s="228">
        <f t="shared" si="0"/>
        <v>105</v>
      </c>
      <c r="G19" s="84">
        <f t="shared" si="0"/>
        <v>7131117.669999999</v>
      </c>
      <c r="H19" s="221">
        <f t="shared" si="0"/>
        <v>85</v>
      </c>
      <c r="I19" s="221">
        <f t="shared" si="0"/>
        <v>127</v>
      </c>
      <c r="J19" s="82">
        <f t="shared" si="0"/>
        <v>23388042.41</v>
      </c>
      <c r="K19" s="228">
        <f t="shared" si="0"/>
        <v>115</v>
      </c>
      <c r="L19" s="228">
        <f t="shared" si="0"/>
        <v>386</v>
      </c>
      <c r="M19" s="297">
        <f t="shared" si="0"/>
        <v>61532505.689999998</v>
      </c>
    </row>
    <row r="20" spans="1:16" ht="17" thickBot="1" x14ac:dyDescent="0.25">
      <c r="A20" s="51"/>
      <c r="B20" s="51"/>
      <c r="C20" s="51"/>
      <c r="D20" s="51"/>
      <c r="E20" s="51"/>
      <c r="F20" s="51"/>
      <c r="G20" s="51"/>
      <c r="H20" s="51"/>
      <c r="I20" s="51"/>
      <c r="J20" s="51"/>
      <c r="K20" s="51"/>
      <c r="L20" s="51"/>
      <c r="M20" s="51"/>
    </row>
    <row r="21" spans="1:16" ht="18" thickBot="1" x14ac:dyDescent="0.2">
      <c r="A21" s="52" t="s">
        <v>15</v>
      </c>
      <c r="B21" s="795" t="s">
        <v>2</v>
      </c>
      <c r="C21" s="796"/>
      <c r="D21" s="53" t="s">
        <v>0</v>
      </c>
      <c r="E21" s="795" t="s">
        <v>2</v>
      </c>
      <c r="F21" s="796"/>
      <c r="G21" s="53" t="s">
        <v>0</v>
      </c>
      <c r="H21" s="795" t="s">
        <v>2</v>
      </c>
      <c r="I21" s="796"/>
      <c r="J21" s="53" t="s">
        <v>0</v>
      </c>
      <c r="K21" s="795" t="s">
        <v>2</v>
      </c>
      <c r="L21" s="796"/>
      <c r="M21" s="54" t="s">
        <v>0</v>
      </c>
    </row>
    <row r="22" spans="1:16" ht="16" x14ac:dyDescent="0.15">
      <c r="A22" s="55" t="s">
        <v>44</v>
      </c>
      <c r="B22" s="126"/>
      <c r="C22" s="231">
        <f>'10 Data Dump'!B74</f>
        <v>54</v>
      </c>
      <c r="D22" s="149">
        <f>'10 Data Dump'!N74</f>
        <v>2201941.41</v>
      </c>
      <c r="E22" s="131"/>
      <c r="F22" s="235">
        <v>48</v>
      </c>
      <c r="G22" s="134">
        <v>995647.54999999993</v>
      </c>
      <c r="H22" s="129"/>
      <c r="I22" s="231">
        <f>SUM(C22+'Sept Report'!I22)</f>
        <v>264</v>
      </c>
      <c r="J22" s="287">
        <f>SUM(D22+'Sept Report'!J22)</f>
        <v>7549473.7999999998</v>
      </c>
      <c r="K22" s="240"/>
      <c r="L22" s="268">
        <f>SUM(F22+'Sept Report'!L22)</f>
        <v>220</v>
      </c>
      <c r="M22" s="290">
        <f>SUM(G22+'Sept Report'!M22)</f>
        <v>5963490.6099999994</v>
      </c>
    </row>
    <row r="23" spans="1:16" ht="16" x14ac:dyDescent="0.2">
      <c r="A23" s="56" t="s">
        <v>13</v>
      </c>
      <c r="B23" s="127"/>
      <c r="C23" s="232">
        <f>'10 Data Dump'!B19</f>
        <v>16</v>
      </c>
      <c r="D23" s="150">
        <f>'10 Data Dump'!N19</f>
        <v>2299501.64</v>
      </c>
      <c r="E23" s="132"/>
      <c r="F23" s="236">
        <v>53</v>
      </c>
      <c r="G23" s="11">
        <v>2710454.4999999981</v>
      </c>
      <c r="H23" s="127"/>
      <c r="I23" s="232">
        <f>SUM(C23+'Sept Report'!I23)</f>
        <v>93</v>
      </c>
      <c r="J23" s="288">
        <f>SUM(D23+'Sept Report'!J23)</f>
        <v>18263439.559999999</v>
      </c>
      <c r="K23" s="242"/>
      <c r="L23" s="269">
        <f>SUM(F23+'Sept Report'!L23)</f>
        <v>120</v>
      </c>
      <c r="M23" s="291">
        <f>SUM(G23+'Sept Report'!M23)</f>
        <v>54302268.68</v>
      </c>
    </row>
    <row r="24" spans="1:16" ht="17" thickBot="1" x14ac:dyDescent="0.25">
      <c r="A24" s="57" t="s">
        <v>47</v>
      </c>
      <c r="B24" s="128"/>
      <c r="C24" s="233">
        <v>4</v>
      </c>
      <c r="D24" s="151">
        <f>'10 Data Dump'!Y11</f>
        <v>256661.02000000002</v>
      </c>
      <c r="E24" s="133"/>
      <c r="F24" s="237">
        <v>9</v>
      </c>
      <c r="G24" s="12">
        <v>317281.85000000003</v>
      </c>
      <c r="H24" s="130"/>
      <c r="I24" s="239">
        <f>SUM(C24+'Sept Report'!I24)</f>
        <v>5</v>
      </c>
      <c r="J24" s="289">
        <f>SUM(D24+'Sept Report'!J24)</f>
        <v>269661.02</v>
      </c>
      <c r="K24" s="244"/>
      <c r="L24" s="270">
        <f>SUM(F24+'Sept Report'!L24)</f>
        <v>18</v>
      </c>
      <c r="M24" s="311">
        <f>SUM(G24+'Sept Report'!M24)</f>
        <v>474450.72000000003</v>
      </c>
    </row>
    <row r="25" spans="1:16" ht="17" thickBot="1" x14ac:dyDescent="0.25">
      <c r="A25" s="58" t="s">
        <v>14</v>
      </c>
      <c r="B25" s="125"/>
      <c r="C25" s="234">
        <f>SUM(C22:C24)</f>
        <v>74</v>
      </c>
      <c r="D25" s="85">
        <f>SUM(D22:D24)</f>
        <v>4758104.07</v>
      </c>
      <c r="E25" s="122"/>
      <c r="F25" s="238">
        <f>SUM(F22:F24)</f>
        <v>110</v>
      </c>
      <c r="G25" s="86">
        <f>SUM(G22:G24)</f>
        <v>4023383.899999998</v>
      </c>
      <c r="H25" s="125"/>
      <c r="I25" s="234">
        <f>SUM(I22:I24)</f>
        <v>362</v>
      </c>
      <c r="J25" s="85">
        <f>SUM(J22:J24)</f>
        <v>26082574.379999999</v>
      </c>
      <c r="K25" s="246"/>
      <c r="L25" s="234">
        <f>SUM(L22:L24)</f>
        <v>358</v>
      </c>
      <c r="M25" s="136">
        <f>SUM(M22:M24)</f>
        <v>60740210.009999998</v>
      </c>
      <c r="P25" s="24"/>
    </row>
    <row r="26" spans="1:16" ht="17" thickBot="1" x14ac:dyDescent="0.25">
      <c r="A26" s="51"/>
      <c r="B26" s="51"/>
      <c r="C26" s="51"/>
      <c r="D26" s="51"/>
      <c r="E26" s="51"/>
      <c r="F26" s="51"/>
      <c r="G26" s="51"/>
      <c r="H26" s="51"/>
      <c r="I26" s="51"/>
      <c r="J26" s="51"/>
      <c r="K26" s="51"/>
      <c r="L26" s="51"/>
      <c r="M26" s="51"/>
    </row>
    <row r="27" spans="1:16" ht="17" thickBot="1" x14ac:dyDescent="0.2">
      <c r="A27" s="59" t="s">
        <v>59</v>
      </c>
      <c r="B27" s="798" t="s">
        <v>52</v>
      </c>
      <c r="C27" s="798"/>
      <c r="D27" s="60" t="s">
        <v>58</v>
      </c>
      <c r="E27" s="798" t="s">
        <v>52</v>
      </c>
      <c r="F27" s="798"/>
      <c r="G27" s="60" t="s">
        <v>53</v>
      </c>
      <c r="H27" s="798" t="s">
        <v>51</v>
      </c>
      <c r="I27" s="798"/>
      <c r="J27" s="60" t="s">
        <v>50</v>
      </c>
      <c r="K27" s="798" t="s">
        <v>51</v>
      </c>
      <c r="L27" s="798"/>
      <c r="M27" s="54" t="s">
        <v>50</v>
      </c>
    </row>
    <row r="28" spans="1:16" ht="18" thickBot="1" x14ac:dyDescent="0.25">
      <c r="A28" s="61" t="s">
        <v>60</v>
      </c>
      <c r="B28" s="119"/>
      <c r="C28" s="120">
        <v>0</v>
      </c>
      <c r="D28" s="97">
        <f>SUM(C5:C12)+C28</f>
        <v>7</v>
      </c>
      <c r="E28" s="122"/>
      <c r="F28" s="121">
        <v>2</v>
      </c>
      <c r="G28" s="93">
        <f>SUM(F5:F12)+F28</f>
        <v>102</v>
      </c>
      <c r="H28" s="118"/>
      <c r="I28" s="117">
        <f>SUM(C28+'Sept Report'!I28)</f>
        <v>4</v>
      </c>
      <c r="J28" s="117">
        <f>SUM(D28+'Sept Report'!J28)</f>
        <v>109</v>
      </c>
      <c r="K28" s="122"/>
      <c r="L28" s="121">
        <f>SUM(F28+'Sept Report'!L28)</f>
        <v>7</v>
      </c>
      <c r="M28" s="121">
        <f>SUM(G28+'Sept Report'!M28)</f>
        <v>365</v>
      </c>
    </row>
    <row r="29" spans="1:16" ht="17" thickBot="1" x14ac:dyDescent="0.25">
      <c r="A29" s="51"/>
      <c r="B29" s="51"/>
      <c r="C29" s="51"/>
      <c r="D29" s="51"/>
      <c r="E29" s="51"/>
      <c r="F29" s="51"/>
      <c r="G29" s="51"/>
      <c r="H29" s="51"/>
      <c r="I29" s="51"/>
      <c r="J29" s="51"/>
      <c r="K29" s="51"/>
      <c r="L29" s="51"/>
      <c r="M29" s="51"/>
    </row>
    <row r="30" spans="1:16" ht="35" thickBot="1" x14ac:dyDescent="0.25">
      <c r="A30" s="62" t="s">
        <v>61</v>
      </c>
      <c r="B30" s="797" t="s">
        <v>54</v>
      </c>
      <c r="C30" s="797"/>
      <c r="D30" s="155" t="s">
        <v>55</v>
      </c>
      <c r="E30" s="797" t="s">
        <v>54</v>
      </c>
      <c r="F30" s="797"/>
      <c r="G30" s="155" t="s">
        <v>55</v>
      </c>
      <c r="H30" s="797" t="s">
        <v>56</v>
      </c>
      <c r="I30" s="797"/>
      <c r="J30" s="155" t="s">
        <v>57</v>
      </c>
      <c r="K30" s="797" t="s">
        <v>56</v>
      </c>
      <c r="L30" s="797"/>
      <c r="M30" s="156" t="s">
        <v>57</v>
      </c>
    </row>
    <row r="31" spans="1:16" ht="35" thickBot="1" x14ac:dyDescent="0.25">
      <c r="A31" s="63" t="s">
        <v>62</v>
      </c>
      <c r="B31" s="119"/>
      <c r="C31" s="124">
        <f>SUM(B19+C25)</f>
        <v>85</v>
      </c>
      <c r="D31" s="85">
        <f>SUM(D19+D25)</f>
        <v>6399604.5</v>
      </c>
      <c r="E31" s="298"/>
      <c r="F31" s="121">
        <f>SUM(E19+F25)</f>
        <v>132</v>
      </c>
      <c r="G31" s="86">
        <v>27062588</v>
      </c>
      <c r="H31" s="119"/>
      <c r="I31" s="124">
        <f>SUM(H19+I25)</f>
        <v>447</v>
      </c>
      <c r="J31" s="85">
        <f>SUM(J19+J25)</f>
        <v>49470616.789999999</v>
      </c>
      <c r="K31" s="141"/>
      <c r="L31" s="121">
        <f>SUM(E31+K19+L25)</f>
        <v>473</v>
      </c>
      <c r="M31" s="87">
        <f>SUM(M19+M25)</f>
        <v>122272715.69999999</v>
      </c>
    </row>
    <row r="32" spans="1:16" ht="17" thickBot="1" x14ac:dyDescent="0.25">
      <c r="A32" s="51"/>
      <c r="B32" s="51"/>
      <c r="C32" s="51"/>
      <c r="D32" s="51"/>
      <c r="E32" s="51"/>
      <c r="F32" s="51"/>
      <c r="G32" s="51"/>
      <c r="H32" s="51"/>
      <c r="I32" s="51"/>
      <c r="J32" s="51"/>
      <c r="K32" s="51"/>
      <c r="L32" s="51"/>
      <c r="M32" s="51"/>
    </row>
    <row r="33" spans="1:13" ht="17" thickBot="1" x14ac:dyDescent="0.25">
      <c r="A33" s="64" t="s">
        <v>45</v>
      </c>
      <c r="B33" s="799">
        <f>'10 Data Dump'!N91</f>
        <v>10598651.560000001</v>
      </c>
      <c r="C33" s="799"/>
      <c r="D33" s="800"/>
      <c r="E33" s="51"/>
      <c r="F33" s="51"/>
      <c r="G33" s="51"/>
      <c r="H33" s="51"/>
      <c r="I33" s="51"/>
      <c r="J33" s="51"/>
      <c r="K33" s="51"/>
      <c r="L33" s="51"/>
      <c r="M33" s="51"/>
    </row>
    <row r="34" spans="1:13" ht="17" thickBot="1" x14ac:dyDescent="0.25">
      <c r="A34" s="65"/>
      <c r="B34" s="66"/>
      <c r="C34" s="66"/>
      <c r="D34" s="66"/>
      <c r="E34" s="51"/>
      <c r="F34" s="51"/>
      <c r="G34" s="51"/>
      <c r="H34" s="51"/>
      <c r="I34" s="51"/>
      <c r="J34" s="51"/>
      <c r="K34" s="51"/>
      <c r="L34" s="51"/>
      <c r="M34" s="51"/>
    </row>
    <row r="35" spans="1:13" ht="17" thickBot="1" x14ac:dyDescent="0.25">
      <c r="A35" s="51"/>
      <c r="B35" s="801" t="s">
        <v>390</v>
      </c>
      <c r="C35" s="792"/>
      <c r="D35" s="793"/>
      <c r="E35" s="792" t="s">
        <v>64</v>
      </c>
      <c r="F35" s="792"/>
      <c r="G35" s="793"/>
      <c r="H35" s="792" t="s">
        <v>391</v>
      </c>
      <c r="I35" s="792"/>
      <c r="J35" s="793"/>
      <c r="K35" s="792" t="s">
        <v>65</v>
      </c>
      <c r="L35" s="792"/>
      <c r="M35" s="794"/>
    </row>
    <row r="36" spans="1:13" ht="16" x14ac:dyDescent="0.15">
      <c r="A36" s="67" t="s">
        <v>16</v>
      </c>
      <c r="B36" s="802" t="s">
        <v>2</v>
      </c>
      <c r="C36" s="802"/>
      <c r="D36" s="68" t="s">
        <v>1</v>
      </c>
      <c r="E36" s="802" t="s">
        <v>2</v>
      </c>
      <c r="F36" s="802"/>
      <c r="G36" s="68" t="s">
        <v>1</v>
      </c>
      <c r="H36" s="802" t="s">
        <v>2</v>
      </c>
      <c r="I36" s="802"/>
      <c r="J36" s="68" t="s">
        <v>1</v>
      </c>
      <c r="K36" s="802" t="s">
        <v>2</v>
      </c>
      <c r="L36" s="802"/>
      <c r="M36" s="69" t="s">
        <v>1</v>
      </c>
    </row>
    <row r="37" spans="1:13" ht="16" x14ac:dyDescent="0.2">
      <c r="A37" s="46" t="s">
        <v>19</v>
      </c>
      <c r="B37" s="165"/>
      <c r="C37" s="166">
        <f>C31</f>
        <v>85</v>
      </c>
      <c r="D37" s="79">
        <f>SUM('10 Five Reports'!C13+'10 Five Reports'!G22)-'Oct Report'!D41</f>
        <v>64271.39</v>
      </c>
      <c r="E37" s="157"/>
      <c r="F37" s="356">
        <v>132</v>
      </c>
      <c r="G37" s="13">
        <v>118716.55</v>
      </c>
      <c r="H37" s="165"/>
      <c r="I37" s="249">
        <f>SUM(C37+'Sept Report'!I37)</f>
        <v>447</v>
      </c>
      <c r="J37" s="307">
        <f>SUM(D3+'Sept Report'!J37)</f>
        <v>372212.60000000003</v>
      </c>
      <c r="K37" s="105"/>
      <c r="L37" s="264">
        <f>SUM(F37+'Sept Report'!L37)</f>
        <v>473</v>
      </c>
      <c r="M37" s="304">
        <f>SUM(G37+'Sept Report'!M37)</f>
        <v>747614.09000000008</v>
      </c>
    </row>
    <row r="38" spans="1:13" ht="16" x14ac:dyDescent="0.2">
      <c r="A38" s="46" t="s">
        <v>20</v>
      </c>
      <c r="B38" s="169"/>
      <c r="C38" s="273">
        <f>'10 Five Reports'!J4</f>
        <v>145</v>
      </c>
      <c r="D38" s="79">
        <f>SUM('10 Five Reports'!C14)</f>
        <v>32109.06</v>
      </c>
      <c r="E38" s="157"/>
      <c r="F38" s="253">
        <v>110</v>
      </c>
      <c r="G38" s="14">
        <v>18473.93</v>
      </c>
      <c r="H38" s="165"/>
      <c r="I38" s="249">
        <f>SUM(C38+'Sept Report'!I38)</f>
        <v>459</v>
      </c>
      <c r="J38" s="307">
        <f>SUM(D38+'Sept Report'!J38)</f>
        <v>118018.3</v>
      </c>
      <c r="K38" s="105"/>
      <c r="L38" s="264">
        <f>SUM(F38+'Sept Report'!L38)</f>
        <v>502</v>
      </c>
      <c r="M38" s="304">
        <f>SUM(G38+'Sept Report'!M38)</f>
        <v>133627.75999999998</v>
      </c>
    </row>
    <row r="39" spans="1:13" ht="16" x14ac:dyDescent="0.2">
      <c r="A39" s="46" t="s">
        <v>21</v>
      </c>
      <c r="B39" s="169"/>
      <c r="C39" s="273">
        <f>'10 Five Reports'!J6</f>
        <v>77</v>
      </c>
      <c r="D39" s="79">
        <f>SUM('10 Five Reports'!C15+'10 Five Reports'!G23)</f>
        <v>20378</v>
      </c>
      <c r="E39" s="157"/>
      <c r="F39" s="357">
        <v>65</v>
      </c>
      <c r="G39" s="13">
        <v>12685</v>
      </c>
      <c r="H39" s="165"/>
      <c r="I39" s="249">
        <f>SUM(C39+'Sept Report'!I39)</f>
        <v>303</v>
      </c>
      <c r="J39" s="307">
        <f>SUM(D5+'Sept Report'!J39)</f>
        <v>38905</v>
      </c>
      <c r="K39" s="105"/>
      <c r="L39" s="264">
        <f>SUM(F39+'Sept Report'!L39)</f>
        <v>272</v>
      </c>
      <c r="M39" s="304">
        <f>SUM(G39+'Sept Report'!M39)</f>
        <v>67787</v>
      </c>
    </row>
    <row r="40" spans="1:13" ht="16" x14ac:dyDescent="0.2">
      <c r="A40" s="46" t="s">
        <v>22</v>
      </c>
      <c r="B40" s="169"/>
      <c r="C40" s="273">
        <f>'10 Five Reports'!J5</f>
        <v>116</v>
      </c>
      <c r="D40" s="79">
        <f>SUM('10 Five Reports'!C16+'10 Five Reports'!G24)</f>
        <v>25017</v>
      </c>
      <c r="E40" s="157"/>
      <c r="F40" s="253">
        <v>97</v>
      </c>
      <c r="G40" s="14">
        <v>10915</v>
      </c>
      <c r="H40" s="165"/>
      <c r="I40" s="249">
        <f>SUM(C40+'Sept Report'!I40)</f>
        <v>441</v>
      </c>
      <c r="J40" s="307">
        <f>SUM(D40+'Sept Report'!J40)</f>
        <v>60398</v>
      </c>
      <c r="K40" s="105"/>
      <c r="L40" s="264">
        <f>SUM(F40+'Sept Report'!L40)</f>
        <v>434</v>
      </c>
      <c r="M40" s="304">
        <f>SUM(G40+'Sept Report'!M40)</f>
        <v>53666</v>
      </c>
    </row>
    <row r="41" spans="1:13" ht="17" thickBot="1" x14ac:dyDescent="0.25">
      <c r="A41" s="49" t="s">
        <v>49</v>
      </c>
      <c r="B41" s="175"/>
      <c r="C41" s="274">
        <f>'10 Five Reports'!J3</f>
        <v>4</v>
      </c>
      <c r="D41" s="80">
        <f>SUM('10 Five Reports'!G66)</f>
        <v>57</v>
      </c>
      <c r="E41" s="158"/>
      <c r="F41" s="358">
        <v>5</v>
      </c>
      <c r="G41" s="16">
        <v>114</v>
      </c>
      <c r="H41" s="165"/>
      <c r="I41" s="249">
        <f>SUM(C41+'Sept Report'!I41)</f>
        <v>26</v>
      </c>
      <c r="J41" s="307">
        <f>SUM(D7+'Sept Report'!J41)</f>
        <v>399</v>
      </c>
      <c r="K41" s="180"/>
      <c r="L41" s="264">
        <f>SUM(F41+'Sept Report'!L41)</f>
        <v>32</v>
      </c>
      <c r="M41" s="305">
        <f>SUM(G41+'Sept Report'!M41)</f>
        <v>608</v>
      </c>
    </row>
    <row r="42" spans="1:13" ht="17" thickBot="1" x14ac:dyDescent="0.25">
      <c r="A42" s="70" t="s">
        <v>18</v>
      </c>
      <c r="B42" s="167"/>
      <c r="C42" s="177">
        <f>SUM(C37:C41)</f>
        <v>427</v>
      </c>
      <c r="D42" s="88">
        <f>SUM(D37:D41)</f>
        <v>141832.45000000001</v>
      </c>
      <c r="E42" s="159"/>
      <c r="F42" s="255">
        <f>SUM(F37:F41)</f>
        <v>409</v>
      </c>
      <c r="G42" s="89">
        <f>SUM(G37:G41)</f>
        <v>160904.48000000001</v>
      </c>
      <c r="H42" s="167"/>
      <c r="I42" s="260">
        <f>SUM(I37:I41)</f>
        <v>1676</v>
      </c>
      <c r="J42" s="88">
        <f>SUM(J37:J41)</f>
        <v>589932.9</v>
      </c>
      <c r="K42" s="162"/>
      <c r="L42" s="255">
        <f>SUM(L37:L41)</f>
        <v>1713</v>
      </c>
      <c r="M42" s="182">
        <f>SUM(M37:M41)</f>
        <v>1003302.8500000001</v>
      </c>
    </row>
    <row r="43" spans="1:13" ht="17" thickBot="1" x14ac:dyDescent="0.25">
      <c r="A43" s="51"/>
      <c r="B43" s="51"/>
      <c r="C43" s="51"/>
      <c r="D43" s="51"/>
      <c r="E43" s="51"/>
      <c r="F43" s="51"/>
      <c r="G43" s="51"/>
      <c r="H43" s="51"/>
      <c r="I43" s="51"/>
      <c r="J43" s="51"/>
      <c r="K43" s="51"/>
      <c r="L43" s="51"/>
      <c r="M43" s="51"/>
    </row>
    <row r="44" spans="1:13" ht="17" thickBot="1" x14ac:dyDescent="0.2">
      <c r="A44" s="184" t="s">
        <v>23</v>
      </c>
      <c r="B44" s="803" t="s">
        <v>2</v>
      </c>
      <c r="C44" s="803"/>
      <c r="D44" s="185" t="s">
        <v>1</v>
      </c>
      <c r="E44" s="803" t="s">
        <v>2</v>
      </c>
      <c r="F44" s="803"/>
      <c r="G44" s="185" t="s">
        <v>1</v>
      </c>
      <c r="H44" s="823" t="s">
        <v>2</v>
      </c>
      <c r="I44" s="824"/>
      <c r="J44" s="185" t="s">
        <v>1</v>
      </c>
      <c r="K44" s="803" t="s">
        <v>2</v>
      </c>
      <c r="L44" s="803"/>
      <c r="M44" s="186" t="s">
        <v>1</v>
      </c>
    </row>
    <row r="45" spans="1:13" ht="16" x14ac:dyDescent="0.2">
      <c r="A45" s="45" t="s">
        <v>36</v>
      </c>
      <c r="B45" s="187"/>
      <c r="C45" s="261">
        <f>'10 Five Reports'!J17</f>
        <v>51</v>
      </c>
      <c r="D45" s="211">
        <f>SUM('10 Five Reports'!C64+'10 Five Reports'!G95)</f>
        <v>12844</v>
      </c>
      <c r="E45" s="107"/>
      <c r="F45" s="266">
        <v>92</v>
      </c>
      <c r="G45" s="316">
        <v>23243</v>
      </c>
      <c r="H45" s="188"/>
      <c r="I45" s="261">
        <f>SUM(C45+'Sept Report'!I45)</f>
        <v>185</v>
      </c>
      <c r="J45" s="306">
        <f>SUM(D45+'Sept Report'!J45)</f>
        <v>50280</v>
      </c>
      <c r="K45" s="278"/>
      <c r="L45" s="275">
        <f>SUM(F45+'Sept Report'!L45)</f>
        <v>308</v>
      </c>
      <c r="M45" s="303">
        <f>SUM(G45+'Sept Report'!M45)</f>
        <v>85124</v>
      </c>
    </row>
    <row r="46" spans="1:13" ht="16" x14ac:dyDescent="0.2">
      <c r="A46" s="46" t="s">
        <v>35</v>
      </c>
      <c r="B46" s="169"/>
      <c r="C46" s="262">
        <f>'10 Five Reports'!J20</f>
        <v>20</v>
      </c>
      <c r="D46" s="212">
        <f>SUM('10 Five Reports'!G144+'10 Five Reports'!C95)</f>
        <v>23477.9</v>
      </c>
      <c r="E46" s="103"/>
      <c r="F46" s="359">
        <v>45</v>
      </c>
      <c r="G46" s="16">
        <v>20043.849999999999</v>
      </c>
      <c r="H46" s="99"/>
      <c r="I46" s="262">
        <f>SUM(C46+'Sept Report'!I46)</f>
        <v>69</v>
      </c>
      <c r="J46" s="307">
        <f>SUM(D46+'Sept Report'!J46)</f>
        <v>70571.450000000012</v>
      </c>
      <c r="K46" s="279"/>
      <c r="L46" s="276">
        <f>SUM(F46+'Sept Report'!L46)</f>
        <v>133</v>
      </c>
      <c r="M46" s="304">
        <f>SUM(G46+'Sept Report'!M46)</f>
        <v>84949.23</v>
      </c>
    </row>
    <row r="47" spans="1:13" ht="16" x14ac:dyDescent="0.2">
      <c r="A47" s="46" t="s">
        <v>25</v>
      </c>
      <c r="B47" s="169"/>
      <c r="C47" s="262">
        <f>'10 Five Reports'!J15</f>
        <v>52</v>
      </c>
      <c r="D47" s="212">
        <f>SUM('10 Five Reports'!C60+'10 Five Reports'!G86+'10 Five Reports'!G84)</f>
        <v>24244</v>
      </c>
      <c r="E47" s="103"/>
      <c r="F47" s="359">
        <v>35</v>
      </c>
      <c r="G47" s="16">
        <v>15415</v>
      </c>
      <c r="H47" s="99"/>
      <c r="I47" s="262">
        <f>SUM(C47+'Sept Report'!I47)</f>
        <v>204</v>
      </c>
      <c r="J47" s="307">
        <f>SUM(D47+'Sept Report'!J47)</f>
        <v>123769</v>
      </c>
      <c r="K47" s="279"/>
      <c r="L47" s="276">
        <f>SUM(F47+'Sept Report'!L47)</f>
        <v>229</v>
      </c>
      <c r="M47" s="304">
        <f>SUM(G47+'Sept Report'!M47)</f>
        <v>115435</v>
      </c>
    </row>
    <row r="48" spans="1:13" ht="16" x14ac:dyDescent="0.2">
      <c r="A48" s="46" t="s">
        <v>26</v>
      </c>
      <c r="B48" s="165"/>
      <c r="C48" s="249">
        <f>'10 Five Reports'!J16</f>
        <v>1</v>
      </c>
      <c r="D48" s="212">
        <f>'10 Five Reports'!G90</f>
        <v>288</v>
      </c>
      <c r="E48" s="103"/>
      <c r="F48" s="359">
        <v>1</v>
      </c>
      <c r="G48" s="16">
        <v>269</v>
      </c>
      <c r="H48" s="99"/>
      <c r="I48" s="262">
        <f>SUM(C48+'Sept Report'!I48)</f>
        <v>1</v>
      </c>
      <c r="J48" s="307">
        <f>SUM(D48+'Sept Report'!J48)</f>
        <v>288</v>
      </c>
      <c r="K48" s="279"/>
      <c r="L48" s="276">
        <f>SUM(F48+'Sept Report'!L48)</f>
        <v>2</v>
      </c>
      <c r="M48" s="304">
        <f>SUM(G48+'Sept Report'!M48)</f>
        <v>269</v>
      </c>
    </row>
    <row r="49" spans="1:13" ht="16" x14ac:dyDescent="0.2">
      <c r="A49" s="46" t="s">
        <v>27</v>
      </c>
      <c r="B49" s="169"/>
      <c r="C49" s="262">
        <f>'10 Five Reports'!J13</f>
        <v>33</v>
      </c>
      <c r="D49" s="212">
        <f>SUM('10 Five Reports'!G78)</f>
        <v>43211.27</v>
      </c>
      <c r="E49" s="103"/>
      <c r="F49" s="359">
        <v>33</v>
      </c>
      <c r="G49" s="16">
        <v>41457.31</v>
      </c>
      <c r="H49" s="99"/>
      <c r="I49" s="262">
        <f>SUM(C49+'Sept Report'!I49)</f>
        <v>112</v>
      </c>
      <c r="J49" s="307">
        <f>SUM(D49+'Sept Report'!J49)</f>
        <v>91842.91</v>
      </c>
      <c r="K49" s="279"/>
      <c r="L49" s="276">
        <f>SUM(F49+'Sept Report'!L49)</f>
        <v>86</v>
      </c>
      <c r="M49" s="304">
        <f>SUM(G49+'Sept Report'!M49)</f>
        <v>101608.98</v>
      </c>
    </row>
    <row r="50" spans="1:13" ht="16" x14ac:dyDescent="0.2">
      <c r="A50" s="46" t="s">
        <v>28</v>
      </c>
      <c r="B50" s="169"/>
      <c r="C50" s="262">
        <f>'10 Five Reports'!J14</f>
        <v>3</v>
      </c>
      <c r="D50" s="212">
        <f>SUM('10 Five Reports'!C56+'10 Five Reports'!G80)</f>
        <v>566</v>
      </c>
      <c r="E50" s="103"/>
      <c r="F50" s="359">
        <v>6</v>
      </c>
      <c r="G50" s="16">
        <v>539</v>
      </c>
      <c r="H50" s="99"/>
      <c r="I50" s="262">
        <f>SUM(C50+'Sept Report'!I50)</f>
        <v>21</v>
      </c>
      <c r="J50" s="307">
        <f>SUM(D50+'Sept Report'!J50)</f>
        <v>2253</v>
      </c>
      <c r="K50" s="279"/>
      <c r="L50" s="276">
        <f>SUM(F50+'Sept Report'!L50)</f>
        <v>21</v>
      </c>
      <c r="M50" s="304">
        <f>SUM(G50+'Sept Report'!M50)</f>
        <v>2233</v>
      </c>
    </row>
    <row r="51" spans="1:13" ht="16" x14ac:dyDescent="0.2">
      <c r="A51" s="46" t="s">
        <v>3</v>
      </c>
      <c r="B51" s="169"/>
      <c r="C51" s="249">
        <f>'10 Five Reports'!J11</f>
        <v>2</v>
      </c>
      <c r="D51" s="212">
        <f>SUM('10 Five Reports'!G70)</f>
        <v>1059</v>
      </c>
      <c r="E51" s="103"/>
      <c r="F51" s="359">
        <v>3</v>
      </c>
      <c r="G51" s="16">
        <v>1157</v>
      </c>
      <c r="H51" s="99"/>
      <c r="I51" s="262">
        <f>SUM(C51+'Sept Report'!I51)</f>
        <v>16</v>
      </c>
      <c r="J51" s="307">
        <f>SUM(D51+'Sept Report'!J51)</f>
        <v>1996</v>
      </c>
      <c r="K51" s="279"/>
      <c r="L51" s="276">
        <f>SUM(F51+'Sept Report'!L51)</f>
        <v>16</v>
      </c>
      <c r="M51" s="304">
        <f>SUM(G51+'Sept Report'!M51)</f>
        <v>4769</v>
      </c>
    </row>
    <row r="52" spans="1:13" ht="16" x14ac:dyDescent="0.2">
      <c r="A52" s="46" t="s">
        <v>29</v>
      </c>
      <c r="B52" s="169"/>
      <c r="C52" s="262">
        <f>'10 Five Reports'!J12</f>
        <v>10</v>
      </c>
      <c r="D52" s="212">
        <f>SUM('10 Five Reports'!G73)</f>
        <v>1360</v>
      </c>
      <c r="E52" s="103"/>
      <c r="F52" s="359">
        <v>18</v>
      </c>
      <c r="G52" s="16">
        <v>3477</v>
      </c>
      <c r="H52" s="99"/>
      <c r="I52" s="262">
        <f>SUM(C52+'Sept Report'!I52)</f>
        <v>84</v>
      </c>
      <c r="J52" s="307">
        <f>SUM(D52+'Sept Report'!J52)</f>
        <v>4276</v>
      </c>
      <c r="K52" s="279"/>
      <c r="L52" s="276">
        <f>SUM(F52+'Sept Report'!L52)</f>
        <v>81</v>
      </c>
      <c r="M52" s="304">
        <f>SUM(G52+'Sept Report'!M52)</f>
        <v>17062</v>
      </c>
    </row>
    <row r="53" spans="1:13" ht="16" x14ac:dyDescent="0.2">
      <c r="A53" s="46" t="s">
        <v>30</v>
      </c>
      <c r="B53" s="165"/>
      <c r="C53" s="249">
        <v>0</v>
      </c>
      <c r="D53" s="212">
        <v>0</v>
      </c>
      <c r="E53" s="103"/>
      <c r="F53" s="359">
        <v>0</v>
      </c>
      <c r="G53" s="16">
        <v>0</v>
      </c>
      <c r="H53" s="99"/>
      <c r="I53" s="262">
        <f>SUM(C53+'Sept Report'!I53)</f>
        <v>0</v>
      </c>
      <c r="J53" s="307">
        <f>SUM(D53+'Sept Report'!J53)</f>
        <v>0</v>
      </c>
      <c r="K53" s="279"/>
      <c r="L53" s="276">
        <f>SUM(F53+'Sept Report'!L53)</f>
        <v>7</v>
      </c>
      <c r="M53" s="304">
        <f>SUM(G53+'Sept Report'!M53)</f>
        <v>388</v>
      </c>
    </row>
    <row r="54" spans="1:13" ht="16" x14ac:dyDescent="0.2">
      <c r="A54" s="46" t="s">
        <v>4</v>
      </c>
      <c r="B54" s="169"/>
      <c r="C54" s="262">
        <f>'10 Five Reports'!J19</f>
        <v>10</v>
      </c>
      <c r="D54" s="212">
        <f>SUM('10 Five Reports'!G141)</f>
        <v>1844</v>
      </c>
      <c r="E54" s="103"/>
      <c r="F54" s="359">
        <v>16</v>
      </c>
      <c r="G54" s="16">
        <v>5813</v>
      </c>
      <c r="H54" s="99"/>
      <c r="I54" s="262">
        <f>SUM(C54+'Sept Report'!I54)</f>
        <v>67</v>
      </c>
      <c r="J54" s="307">
        <f>SUM(D54+'Sept Report'!J54)</f>
        <v>17519</v>
      </c>
      <c r="K54" s="279"/>
      <c r="L54" s="276">
        <f>SUM(F54+'Sept Report'!L54)</f>
        <v>43</v>
      </c>
      <c r="M54" s="304">
        <f>SUM(G54+'Sept Report'!M54)</f>
        <v>18657</v>
      </c>
    </row>
    <row r="55" spans="1:13" ht="16" x14ac:dyDescent="0.2">
      <c r="A55" s="46" t="s">
        <v>31</v>
      </c>
      <c r="B55" s="169"/>
      <c r="C55" s="262">
        <f>'10 Five Reports'!J18</f>
        <v>9</v>
      </c>
      <c r="D55" s="212">
        <f>SUM('10 Five Reports'!G101+'10 Five Reports'!C67)</f>
        <v>802</v>
      </c>
      <c r="E55" s="103"/>
      <c r="F55" s="359">
        <v>4</v>
      </c>
      <c r="G55" s="16">
        <v>507</v>
      </c>
      <c r="H55" s="99"/>
      <c r="I55" s="262">
        <f>SUM(C55+'Sept Report'!I55)</f>
        <v>29</v>
      </c>
      <c r="J55" s="307">
        <f>SUM(D55+'Sept Report'!J55)</f>
        <v>2550</v>
      </c>
      <c r="K55" s="279"/>
      <c r="L55" s="276">
        <f>SUM(F55+'Sept Report'!L55)</f>
        <v>38</v>
      </c>
      <c r="M55" s="304">
        <f>SUM(G55+'Sept Report'!M55)</f>
        <v>2627</v>
      </c>
    </row>
    <row r="56" spans="1:13" ht="16" x14ac:dyDescent="0.2">
      <c r="A56" s="46" t="s">
        <v>32</v>
      </c>
      <c r="B56" s="169"/>
      <c r="C56" s="262">
        <f>'10 Five Reports'!J25</f>
        <v>10</v>
      </c>
      <c r="D56" s="212">
        <f>SUM('10 Five Reports'!G7)</f>
        <v>2814</v>
      </c>
      <c r="E56" s="103"/>
      <c r="F56" s="359">
        <v>15</v>
      </c>
      <c r="G56" s="16">
        <v>3427</v>
      </c>
      <c r="H56" s="99"/>
      <c r="I56" s="262">
        <f>SUM(C56+'Sept Report'!I56)</f>
        <v>33</v>
      </c>
      <c r="J56" s="307">
        <f>SUM(D56+'Sept Report'!J56)</f>
        <v>8426</v>
      </c>
      <c r="K56" s="279"/>
      <c r="L56" s="276">
        <f>SUM(F56+'Sept Report'!L56)</f>
        <v>41</v>
      </c>
      <c r="M56" s="304">
        <f>SUM(G56+'Sept Report'!M56)</f>
        <v>5523</v>
      </c>
    </row>
    <row r="57" spans="1:13" ht="17" thickBot="1" x14ac:dyDescent="0.25">
      <c r="A57" s="72" t="s">
        <v>33</v>
      </c>
      <c r="B57" s="175"/>
      <c r="C57" s="263">
        <f>'10 Five Reports'!J26</f>
        <v>6</v>
      </c>
      <c r="D57" s="213">
        <f>SUM('10 Five Reports'!G133)</f>
        <v>2886</v>
      </c>
      <c r="E57" s="190"/>
      <c r="F57" s="360">
        <v>1</v>
      </c>
      <c r="G57" s="191">
        <v>6716</v>
      </c>
      <c r="H57" s="101"/>
      <c r="I57" s="263">
        <f>SUM(C57+'Sept Report'!I57)</f>
        <v>14</v>
      </c>
      <c r="J57" s="308">
        <f>SUM(D57+'Sept Report'!J57)</f>
        <v>13167</v>
      </c>
      <c r="K57" s="280"/>
      <c r="L57" s="277">
        <f>SUM(F57+'Sept Report'!L57)</f>
        <v>14</v>
      </c>
      <c r="M57" s="305">
        <f>SUM(G57+'Sept Report'!M57)</f>
        <v>45968</v>
      </c>
    </row>
    <row r="58" spans="1:13" ht="17" thickBot="1" x14ac:dyDescent="0.25">
      <c r="A58" s="73" t="s">
        <v>34</v>
      </c>
      <c r="B58" s="172"/>
      <c r="C58" s="250">
        <f>SUM(C45:C57)</f>
        <v>207</v>
      </c>
      <c r="D58" s="88">
        <f>SUM(D45:D57)</f>
        <v>115396.17</v>
      </c>
      <c r="E58" s="162"/>
      <c r="F58" s="255">
        <f>SUM(F45:F57)</f>
        <v>269</v>
      </c>
      <c r="G58" s="89">
        <f>SUM(G45:G57)</f>
        <v>122064.16</v>
      </c>
      <c r="H58" s="172"/>
      <c r="I58" s="250">
        <f>SUM(I45:I57)</f>
        <v>835</v>
      </c>
      <c r="J58" s="88">
        <f>SUM(J45:J57)</f>
        <v>386938.36</v>
      </c>
      <c r="K58" s="159"/>
      <c r="L58" s="255">
        <f>SUM(L45:L57)</f>
        <v>1019</v>
      </c>
      <c r="M58" s="265">
        <f>SUM(M45:M57)</f>
        <v>484613.20999999996</v>
      </c>
    </row>
    <row r="59" spans="1:13" ht="17" thickBot="1" x14ac:dyDescent="0.25">
      <c r="A59" s="51"/>
      <c r="B59" s="51"/>
      <c r="C59" s="251"/>
      <c r="D59" s="51"/>
      <c r="E59" s="163"/>
      <c r="F59" s="251"/>
      <c r="G59" s="51"/>
      <c r="H59" s="163"/>
      <c r="I59" s="251"/>
      <c r="J59" s="51"/>
      <c r="K59" s="51"/>
      <c r="L59" s="251"/>
      <c r="M59" s="51"/>
    </row>
    <row r="60" spans="1:13" ht="17" thickBot="1" x14ac:dyDescent="0.25">
      <c r="A60" s="74" t="s">
        <v>24</v>
      </c>
      <c r="B60" s="170"/>
      <c r="C60" s="252">
        <f>SUM(C42+C58)</f>
        <v>634</v>
      </c>
      <c r="D60" s="89">
        <f>SUM(D42+D58)</f>
        <v>257228.62</v>
      </c>
      <c r="E60" s="164"/>
      <c r="F60" s="259">
        <f>SUM(F42+F58)</f>
        <v>678</v>
      </c>
      <c r="G60" s="91">
        <f>SUM(G42+G58)</f>
        <v>282968.64</v>
      </c>
      <c r="H60" s="174"/>
      <c r="I60" s="252">
        <f>SUM(I42+I58)</f>
        <v>2511</v>
      </c>
      <c r="J60" s="89">
        <f>SUM(J42+J58)</f>
        <v>976871.26</v>
      </c>
      <c r="K60" s="164"/>
      <c r="L60" s="259">
        <f>SUM(L42+L58)</f>
        <v>2732</v>
      </c>
      <c r="M60" s="92">
        <f>SUM(M42+M58)</f>
        <v>1487916.06</v>
      </c>
    </row>
    <row r="61" spans="1:13" ht="16" x14ac:dyDescent="0.2">
      <c r="A61" s="51"/>
      <c r="B61" s="51"/>
      <c r="C61" s="51"/>
      <c r="D61" s="51"/>
      <c r="E61" s="51"/>
      <c r="F61" s="51"/>
      <c r="G61" s="51"/>
      <c r="H61" s="51"/>
      <c r="I61" s="51"/>
      <c r="J61" s="51"/>
      <c r="K61" s="51"/>
      <c r="L61" s="51"/>
      <c r="M61" s="51"/>
    </row>
    <row r="62" spans="1:13" ht="16" x14ac:dyDescent="0.2">
      <c r="A62" s="75" t="s">
        <v>46</v>
      </c>
      <c r="B62" s="75"/>
      <c r="C62" s="75"/>
      <c r="D62" s="75"/>
      <c r="E62" s="75"/>
      <c r="F62" s="75"/>
      <c r="G62" s="75"/>
      <c r="H62" s="75"/>
      <c r="I62" s="75"/>
      <c r="J62" s="75"/>
      <c r="K62" s="51"/>
      <c r="L62" s="51"/>
      <c r="M62" s="51"/>
    </row>
    <row r="63" spans="1:13" ht="16" x14ac:dyDescent="0.2">
      <c r="A63" s="75"/>
      <c r="B63" s="75"/>
      <c r="C63" s="75"/>
      <c r="D63" s="75"/>
      <c r="E63" s="75"/>
      <c r="F63" s="75"/>
      <c r="G63" s="75"/>
      <c r="H63" s="75"/>
      <c r="I63" s="75"/>
      <c r="J63" s="75"/>
      <c r="K63" s="51"/>
      <c r="L63" s="51"/>
      <c r="M63" s="51"/>
    </row>
    <row r="64" spans="1:13" ht="16" x14ac:dyDescent="0.2">
      <c r="A64" s="75" t="s">
        <v>63</v>
      </c>
      <c r="B64" s="75"/>
      <c r="C64" s="75"/>
      <c r="D64" s="75"/>
      <c r="E64" s="75"/>
      <c r="F64" s="75"/>
      <c r="G64" s="75"/>
      <c r="H64" s="75"/>
      <c r="I64" s="75"/>
      <c r="J64" s="75"/>
      <c r="K64" s="51"/>
      <c r="L64" s="51"/>
      <c r="M64" s="51"/>
    </row>
  </sheetData>
  <mergeCells count="30">
    <mergeCell ref="B21:C21"/>
    <mergeCell ref="E21:F21"/>
    <mergeCell ref="H21:I21"/>
    <mergeCell ref="K21:L21"/>
    <mergeCell ref="A1:M1"/>
    <mergeCell ref="B3:D3"/>
    <mergeCell ref="E3:G3"/>
    <mergeCell ref="H3:J3"/>
    <mergeCell ref="K3:M3"/>
    <mergeCell ref="B27:C27"/>
    <mergeCell ref="E27:F27"/>
    <mergeCell ref="H27:I27"/>
    <mergeCell ref="K27:L27"/>
    <mergeCell ref="B30:C30"/>
    <mergeCell ref="E30:F30"/>
    <mergeCell ref="H30:I30"/>
    <mergeCell ref="K30:L30"/>
    <mergeCell ref="B44:C44"/>
    <mergeCell ref="E44:F44"/>
    <mergeCell ref="H44:I44"/>
    <mergeCell ref="K44:L44"/>
    <mergeCell ref="B33:D33"/>
    <mergeCell ref="B35:D35"/>
    <mergeCell ref="E35:G35"/>
    <mergeCell ref="H35:J35"/>
    <mergeCell ref="K35:M35"/>
    <mergeCell ref="B36:C36"/>
    <mergeCell ref="E36:F36"/>
    <mergeCell ref="H36:I36"/>
    <mergeCell ref="K36:L36"/>
  </mergeCells>
  <pageMargins left="0.7" right="0.7" top="0.75" bottom="0.75" header="0.3" footer="0.3"/>
  <pageSetup scale="49" orientation="portrait" verticalDpi="300"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EAF7BD-A8FD-413B-912B-2072629A7ED0}">
  <dimension ref="A1:J146"/>
  <sheetViews>
    <sheetView workbookViewId="0">
      <selection activeCell="E20" sqref="E20"/>
    </sheetView>
  </sheetViews>
  <sheetFormatPr baseColWidth="10" defaultColWidth="8.83203125" defaultRowHeight="13" x14ac:dyDescent="0.15"/>
  <cols>
    <col min="1" max="1" width="58.33203125" customWidth="1"/>
    <col min="2" max="2" width="27.6640625" customWidth="1"/>
    <col min="3" max="3" width="30.33203125" customWidth="1"/>
    <col min="5" max="5" width="37.83203125" customWidth="1"/>
    <col min="6" max="6" width="30.6640625" customWidth="1"/>
    <col min="7" max="7" width="26.5" customWidth="1"/>
    <col min="9" max="9" width="40.33203125" customWidth="1"/>
    <col min="10" max="10" width="28.5" customWidth="1"/>
  </cols>
  <sheetData>
    <row r="1" spans="1:10" ht="14" thickBot="1" x14ac:dyDescent="0.2">
      <c r="A1" s="601" t="s">
        <v>121</v>
      </c>
      <c r="B1" s="434"/>
      <c r="C1" s="434"/>
      <c r="E1" s="838" t="s">
        <v>1091</v>
      </c>
      <c r="F1" s="810"/>
      <c r="G1" s="810"/>
      <c r="I1" s="18" t="s">
        <v>140</v>
      </c>
    </row>
    <row r="2" spans="1:10" ht="15" thickBot="1" x14ac:dyDescent="0.2">
      <c r="A2" s="438" t="s">
        <v>320</v>
      </c>
      <c r="B2" s="438" t="s">
        <v>321</v>
      </c>
      <c r="C2" s="445" t="s">
        <v>204</v>
      </c>
      <c r="E2" s="603" t="s">
        <v>320</v>
      </c>
      <c r="F2" s="603" t="s">
        <v>321</v>
      </c>
      <c r="G2" s="445" t="s">
        <v>204</v>
      </c>
      <c r="I2" s="452" t="s">
        <v>141</v>
      </c>
      <c r="J2" s="452" t="s">
        <v>142</v>
      </c>
    </row>
    <row r="3" spans="1:10" ht="15" thickBot="1" x14ac:dyDescent="0.2">
      <c r="A3" s="438" t="s">
        <v>205</v>
      </c>
      <c r="B3" s="438" t="s">
        <v>206</v>
      </c>
      <c r="C3" s="517">
        <v>12049</v>
      </c>
      <c r="E3" s="603" t="s">
        <v>205</v>
      </c>
      <c r="F3" s="603" t="s">
        <v>206</v>
      </c>
      <c r="G3" s="515">
        <v>0</v>
      </c>
      <c r="I3" s="453" t="s">
        <v>49</v>
      </c>
      <c r="J3" s="494">
        <v>4</v>
      </c>
    </row>
    <row r="4" spans="1:10" ht="15" thickBot="1" x14ac:dyDescent="0.2">
      <c r="A4" s="438" t="s">
        <v>207</v>
      </c>
      <c r="B4" s="438" t="s">
        <v>208</v>
      </c>
      <c r="C4" s="515">
        <v>944</v>
      </c>
      <c r="E4" s="603" t="s">
        <v>285</v>
      </c>
      <c r="F4" s="603" t="s">
        <v>286</v>
      </c>
      <c r="G4" s="515">
        <v>645</v>
      </c>
      <c r="I4" s="454" t="s">
        <v>126</v>
      </c>
      <c r="J4" s="495">
        <v>145</v>
      </c>
    </row>
    <row r="5" spans="1:10" ht="15" thickBot="1" x14ac:dyDescent="0.2">
      <c r="A5" s="438" t="s">
        <v>328</v>
      </c>
      <c r="B5" s="438" t="s">
        <v>329</v>
      </c>
      <c r="C5" s="515">
        <v>272</v>
      </c>
      <c r="E5" s="603" t="s">
        <v>213</v>
      </c>
      <c r="F5" s="603" t="s">
        <v>214</v>
      </c>
      <c r="G5" s="517">
        <v>1844</v>
      </c>
      <c r="I5" s="453" t="s">
        <v>128</v>
      </c>
      <c r="J5" s="494">
        <v>116</v>
      </c>
    </row>
    <row r="6" spans="1:10" ht="15" thickBot="1" x14ac:dyDescent="0.2">
      <c r="A6" s="438" t="s">
        <v>330</v>
      </c>
      <c r="B6" s="438" t="s">
        <v>331</v>
      </c>
      <c r="C6" s="515">
        <v>237</v>
      </c>
      <c r="E6" s="603" t="s">
        <v>215</v>
      </c>
      <c r="F6" s="603" t="s">
        <v>216</v>
      </c>
      <c r="G6" s="517">
        <v>5625</v>
      </c>
      <c r="I6" s="454" t="s">
        <v>129</v>
      </c>
      <c r="J6" s="495">
        <v>77</v>
      </c>
    </row>
    <row r="7" spans="1:10" ht="16" thickTop="1" thickBot="1" x14ac:dyDescent="0.2">
      <c r="A7" s="438" t="s">
        <v>215</v>
      </c>
      <c r="B7" s="438" t="s">
        <v>216</v>
      </c>
      <c r="C7" s="517">
        <v>1041</v>
      </c>
      <c r="E7" s="603" t="s">
        <v>287</v>
      </c>
      <c r="F7" s="603" t="s">
        <v>288</v>
      </c>
      <c r="G7" s="517">
        <v>2814</v>
      </c>
      <c r="I7" s="455"/>
      <c r="J7" s="496">
        <v>342</v>
      </c>
    </row>
    <row r="8" spans="1:10" ht="14" x14ac:dyDescent="0.15">
      <c r="A8" s="438" t="s">
        <v>217</v>
      </c>
      <c r="B8" s="438" t="s">
        <v>218</v>
      </c>
      <c r="C8" s="515">
        <v>650</v>
      </c>
      <c r="E8" s="604" t="s">
        <v>289</v>
      </c>
      <c r="F8" s="604" t="s">
        <v>290</v>
      </c>
      <c r="G8" s="605">
        <v>226</v>
      </c>
    </row>
    <row r="9" spans="1:10" ht="15" thickBot="1" x14ac:dyDescent="0.2">
      <c r="A9" s="438" t="s">
        <v>219</v>
      </c>
      <c r="B9" s="438" t="s">
        <v>220</v>
      </c>
      <c r="C9" s="515">
        <v>475</v>
      </c>
      <c r="E9" s="604" t="s">
        <v>322</v>
      </c>
      <c r="F9" s="604" t="s">
        <v>323</v>
      </c>
      <c r="G9" s="606">
        <v>1800</v>
      </c>
      <c r="I9" s="18" t="s">
        <v>143</v>
      </c>
    </row>
    <row r="10" spans="1:10" ht="15" thickBot="1" x14ac:dyDescent="0.2">
      <c r="A10" s="438" t="s">
        <v>221</v>
      </c>
      <c r="B10" s="438" t="s">
        <v>222</v>
      </c>
      <c r="C10" s="515">
        <v>53</v>
      </c>
      <c r="E10" s="603" t="s">
        <v>1092</v>
      </c>
      <c r="F10" s="603" t="s">
        <v>1093</v>
      </c>
      <c r="G10" s="517">
        <v>15854.4</v>
      </c>
      <c r="I10" s="452" t="s">
        <v>144</v>
      </c>
      <c r="J10" s="452" t="s">
        <v>142</v>
      </c>
    </row>
    <row r="11" spans="1:10" ht="15" thickBot="1" x14ac:dyDescent="0.2">
      <c r="A11" s="438" t="s">
        <v>223</v>
      </c>
      <c r="B11" s="438" t="s">
        <v>224</v>
      </c>
      <c r="C11" s="517">
        <v>2030</v>
      </c>
      <c r="E11" s="603" t="s">
        <v>1795</v>
      </c>
      <c r="F11" s="603" t="s">
        <v>1796</v>
      </c>
      <c r="G11" s="517">
        <v>8859</v>
      </c>
      <c r="I11" s="453" t="s">
        <v>131</v>
      </c>
      <c r="J11" s="494">
        <v>2</v>
      </c>
    </row>
    <row r="12" spans="1:10" ht="15" thickBot="1" x14ac:dyDescent="0.2">
      <c r="A12" s="438" t="s">
        <v>231</v>
      </c>
      <c r="B12" s="438" t="s">
        <v>232</v>
      </c>
      <c r="C12" s="515">
        <v>59</v>
      </c>
      <c r="E12" s="603" t="s">
        <v>293</v>
      </c>
      <c r="F12" s="603" t="s">
        <v>294</v>
      </c>
      <c r="G12" s="515">
        <v>645</v>
      </c>
      <c r="I12" s="454" t="s">
        <v>132</v>
      </c>
      <c r="J12" s="495">
        <v>10</v>
      </c>
    </row>
    <row r="13" spans="1:10" ht="15" thickBot="1" x14ac:dyDescent="0.2">
      <c r="A13" s="438" t="s">
        <v>233</v>
      </c>
      <c r="B13" s="438" t="s">
        <v>234</v>
      </c>
      <c r="C13" s="517">
        <v>42370.82</v>
      </c>
      <c r="E13" s="603" t="s">
        <v>217</v>
      </c>
      <c r="F13" s="603" t="s">
        <v>218</v>
      </c>
      <c r="G13" s="515">
        <v>323</v>
      </c>
      <c r="I13" s="453" t="s">
        <v>145</v>
      </c>
      <c r="J13" s="494">
        <v>33</v>
      </c>
    </row>
    <row r="14" spans="1:10" ht="15" thickBot="1" x14ac:dyDescent="0.2">
      <c r="A14" s="438" t="s">
        <v>235</v>
      </c>
      <c r="B14" s="438" t="s">
        <v>236</v>
      </c>
      <c r="C14" s="517">
        <v>32109.06</v>
      </c>
      <c r="E14" s="603" t="s">
        <v>219</v>
      </c>
      <c r="F14" s="603" t="s">
        <v>220</v>
      </c>
      <c r="G14" s="515">
        <v>598</v>
      </c>
      <c r="I14" s="454" t="s">
        <v>133</v>
      </c>
      <c r="J14" s="495">
        <v>3</v>
      </c>
    </row>
    <row r="15" spans="1:10" ht="29" thickBot="1" x14ac:dyDescent="0.2">
      <c r="A15" s="438" t="s">
        <v>237</v>
      </c>
      <c r="B15" s="438" t="s">
        <v>238</v>
      </c>
      <c r="C15" s="517">
        <v>11776</v>
      </c>
      <c r="E15" s="603" t="s">
        <v>221</v>
      </c>
      <c r="F15" s="603" t="s">
        <v>222</v>
      </c>
      <c r="G15" s="515">
        <v>744</v>
      </c>
      <c r="I15" s="453" t="s">
        <v>134</v>
      </c>
      <c r="J15" s="494">
        <v>52</v>
      </c>
    </row>
    <row r="16" spans="1:10" ht="29" thickBot="1" x14ac:dyDescent="0.2">
      <c r="A16" s="438" t="s">
        <v>239</v>
      </c>
      <c r="B16" s="438" t="s">
        <v>240</v>
      </c>
      <c r="C16" s="517">
        <v>23955</v>
      </c>
      <c r="E16" s="603" t="s">
        <v>227</v>
      </c>
      <c r="F16" s="603" t="s">
        <v>228</v>
      </c>
      <c r="G16" s="515">
        <v>288</v>
      </c>
      <c r="I16" s="454" t="s">
        <v>1806</v>
      </c>
      <c r="J16" s="495">
        <v>1</v>
      </c>
    </row>
    <row r="17" spans="1:10" ht="15" thickBot="1" x14ac:dyDescent="0.2">
      <c r="A17" s="438" t="s">
        <v>362</v>
      </c>
      <c r="B17" s="438" t="s">
        <v>363</v>
      </c>
      <c r="C17" s="517">
        <v>6338.36</v>
      </c>
      <c r="E17" s="603" t="s">
        <v>229</v>
      </c>
      <c r="F17" s="603" t="s">
        <v>230</v>
      </c>
      <c r="G17" s="517">
        <v>1556</v>
      </c>
      <c r="I17" s="453" t="s">
        <v>135</v>
      </c>
      <c r="J17" s="494">
        <v>51</v>
      </c>
    </row>
    <row r="18" spans="1:10" ht="15" thickBot="1" x14ac:dyDescent="0.2">
      <c r="A18" s="438" t="s">
        <v>382</v>
      </c>
      <c r="B18" s="435"/>
      <c r="C18" s="515">
        <v>86</v>
      </c>
      <c r="E18" s="603" t="s">
        <v>1094</v>
      </c>
      <c r="F18" s="607"/>
      <c r="G18" s="515">
        <v>514</v>
      </c>
      <c r="I18" s="454" t="s">
        <v>136</v>
      </c>
      <c r="J18" s="495">
        <v>9</v>
      </c>
    </row>
    <row r="19" spans="1:10" ht="15" thickBot="1" x14ac:dyDescent="0.2">
      <c r="A19" s="438" t="s">
        <v>364</v>
      </c>
      <c r="B19" s="435"/>
      <c r="C19" s="515">
        <v>325</v>
      </c>
      <c r="E19" s="603" t="s">
        <v>1797</v>
      </c>
      <c r="F19" s="607"/>
      <c r="G19" s="515">
        <v>953</v>
      </c>
      <c r="I19" s="453" t="s">
        <v>139</v>
      </c>
      <c r="J19" s="494">
        <v>10</v>
      </c>
    </row>
    <row r="20" spans="1:10" ht="29" thickBot="1" x14ac:dyDescent="0.2">
      <c r="A20" s="438" t="s">
        <v>370</v>
      </c>
      <c r="B20" s="435"/>
      <c r="C20" s="515">
        <v>302</v>
      </c>
      <c r="E20" s="603" t="s">
        <v>231</v>
      </c>
      <c r="F20" s="603" t="s">
        <v>232</v>
      </c>
      <c r="G20" s="517">
        <v>31275.19</v>
      </c>
      <c r="I20" s="454" t="s">
        <v>360</v>
      </c>
      <c r="J20" s="495">
        <v>20</v>
      </c>
    </row>
    <row r="21" spans="1:10" ht="16" thickTop="1" thickBot="1" x14ac:dyDescent="0.2">
      <c r="A21" s="438" t="s">
        <v>371</v>
      </c>
      <c r="B21" s="435"/>
      <c r="C21" s="517">
        <v>1440</v>
      </c>
      <c r="E21" s="603" t="s">
        <v>295</v>
      </c>
      <c r="F21" s="607"/>
      <c r="G21" s="517">
        <v>2466</v>
      </c>
      <c r="I21" s="455"/>
      <c r="J21" s="496">
        <v>191</v>
      </c>
    </row>
    <row r="22" spans="1:10" ht="14" x14ac:dyDescent="0.15">
      <c r="A22" s="438" t="s">
        <v>372</v>
      </c>
      <c r="B22" s="435"/>
      <c r="C22" s="517">
        <v>1340</v>
      </c>
      <c r="E22" s="603" t="s">
        <v>233</v>
      </c>
      <c r="F22" s="603" t="s">
        <v>234</v>
      </c>
      <c r="G22" s="517">
        <v>21957.57</v>
      </c>
    </row>
    <row r="23" spans="1:10" ht="14" x14ac:dyDescent="0.15">
      <c r="A23" s="525"/>
      <c r="B23" s="525"/>
      <c r="C23" s="525"/>
      <c r="E23" s="603" t="s">
        <v>237</v>
      </c>
      <c r="F23" s="603" t="s">
        <v>238</v>
      </c>
      <c r="G23" s="517">
        <v>8602</v>
      </c>
      <c r="I23" s="18" t="s">
        <v>1112</v>
      </c>
    </row>
    <row r="24" spans="1:10" ht="14" x14ac:dyDescent="0.15">
      <c r="A24" s="438" t="s">
        <v>365</v>
      </c>
      <c r="B24" s="435"/>
      <c r="C24" s="515">
        <v>247</v>
      </c>
      <c r="E24" s="603" t="s">
        <v>239</v>
      </c>
      <c r="F24" s="603" t="s">
        <v>240</v>
      </c>
      <c r="G24" s="517">
        <v>1062</v>
      </c>
      <c r="I24" s="537" t="s">
        <v>144</v>
      </c>
      <c r="J24" s="537" t="s">
        <v>142</v>
      </c>
    </row>
    <row r="25" spans="1:10" ht="14" x14ac:dyDescent="0.15">
      <c r="A25" s="437" t="s">
        <v>245</v>
      </c>
      <c r="B25" s="435"/>
      <c r="C25" s="516">
        <v>138099.24</v>
      </c>
      <c r="E25" s="603" t="s">
        <v>1798</v>
      </c>
      <c r="F25" s="603" t="s">
        <v>1799</v>
      </c>
      <c r="G25" s="515">
        <v>1</v>
      </c>
      <c r="I25" s="537" t="s">
        <v>137</v>
      </c>
      <c r="J25" s="537">
        <v>10</v>
      </c>
    </row>
    <row r="26" spans="1:10" ht="14" x14ac:dyDescent="0.15">
      <c r="A26" s="436"/>
      <c r="B26" s="436"/>
      <c r="C26" s="602"/>
      <c r="E26" s="603" t="s">
        <v>362</v>
      </c>
      <c r="F26" s="603" t="s">
        <v>363</v>
      </c>
      <c r="G26" s="517">
        <v>17139.54</v>
      </c>
      <c r="I26" s="537" t="s">
        <v>138</v>
      </c>
      <c r="J26" s="537">
        <v>6</v>
      </c>
    </row>
    <row r="27" spans="1:10" ht="14" x14ac:dyDescent="0.15">
      <c r="A27" s="821" t="s">
        <v>246</v>
      </c>
      <c r="B27" s="822"/>
      <c r="C27" s="445" t="s">
        <v>204</v>
      </c>
      <c r="E27" s="603" t="s">
        <v>382</v>
      </c>
      <c r="F27" s="607"/>
      <c r="G27" s="515">
        <v>88</v>
      </c>
      <c r="I27" s="537"/>
      <c r="J27" s="537">
        <v>16</v>
      </c>
    </row>
    <row r="28" spans="1:10" ht="14" x14ac:dyDescent="0.15">
      <c r="A28" s="819" t="s">
        <v>247</v>
      </c>
      <c r="B28" s="820"/>
      <c r="C28" s="444"/>
      <c r="E28" s="603" t="s">
        <v>364</v>
      </c>
      <c r="F28" s="607"/>
      <c r="G28" s="515">
        <v>477</v>
      </c>
    </row>
    <row r="29" spans="1:10" ht="14" x14ac:dyDescent="0.15">
      <c r="A29" s="817" t="s">
        <v>215</v>
      </c>
      <c r="B29" s="818"/>
      <c r="C29" s="515">
        <v>481</v>
      </c>
      <c r="E29" s="603" t="s">
        <v>368</v>
      </c>
      <c r="F29" s="607"/>
      <c r="G29" s="517">
        <v>1360</v>
      </c>
    </row>
    <row r="30" spans="1:10" ht="14" x14ac:dyDescent="0.15">
      <c r="A30" s="817" t="s">
        <v>217</v>
      </c>
      <c r="B30" s="818"/>
      <c r="C30" s="515">
        <v>650</v>
      </c>
      <c r="E30" s="603" t="s">
        <v>369</v>
      </c>
      <c r="F30" s="607"/>
      <c r="G30" s="517">
        <v>1059</v>
      </c>
    </row>
    <row r="31" spans="1:10" ht="14" x14ac:dyDescent="0.15">
      <c r="A31" s="817" t="s">
        <v>219</v>
      </c>
      <c r="B31" s="818"/>
      <c r="C31" s="515">
        <v>475</v>
      </c>
      <c r="E31" s="603" t="s">
        <v>370</v>
      </c>
      <c r="F31" s="607"/>
      <c r="G31" s="517">
        <v>1357</v>
      </c>
    </row>
    <row r="32" spans="1:10" ht="14" x14ac:dyDescent="0.15">
      <c r="A32" s="817" t="s">
        <v>221</v>
      </c>
      <c r="B32" s="818"/>
      <c r="C32" s="515">
        <v>53</v>
      </c>
      <c r="E32" s="603" t="s">
        <v>1520</v>
      </c>
      <c r="F32" s="607"/>
      <c r="G32" s="515">
        <v>5</v>
      </c>
    </row>
    <row r="33" spans="1:7" x14ac:dyDescent="0.15">
      <c r="A33" s="817" t="s">
        <v>233</v>
      </c>
      <c r="B33" s="818"/>
      <c r="C33" s="517">
        <v>22852.39</v>
      </c>
      <c r="E33" s="525"/>
      <c r="F33" s="525"/>
      <c r="G33" s="525"/>
    </row>
    <row r="34" spans="1:7" ht="14" x14ac:dyDescent="0.15">
      <c r="A34" s="819" t="s">
        <v>248</v>
      </c>
      <c r="B34" s="820"/>
      <c r="C34" s="516">
        <v>24511.39</v>
      </c>
      <c r="E34" s="603" t="s">
        <v>371</v>
      </c>
      <c r="F34" s="607"/>
      <c r="G34" s="517">
        <v>11692</v>
      </c>
    </row>
    <row r="35" spans="1:7" ht="14" x14ac:dyDescent="0.15">
      <c r="A35" s="819" t="s">
        <v>249</v>
      </c>
      <c r="B35" s="820"/>
      <c r="C35" s="444"/>
      <c r="E35" s="603" t="s">
        <v>372</v>
      </c>
      <c r="F35" s="607"/>
      <c r="G35" s="517">
        <v>23192</v>
      </c>
    </row>
    <row r="36" spans="1:7" ht="14" x14ac:dyDescent="0.15">
      <c r="A36" s="817" t="s">
        <v>215</v>
      </c>
      <c r="B36" s="818"/>
      <c r="C36" s="515">
        <v>560</v>
      </c>
      <c r="E36" s="603" t="s">
        <v>365</v>
      </c>
      <c r="F36" s="607"/>
      <c r="G36" s="517">
        <v>41974.27</v>
      </c>
    </row>
    <row r="37" spans="1:7" ht="14" x14ac:dyDescent="0.15">
      <c r="A37" s="817" t="s">
        <v>231</v>
      </c>
      <c r="B37" s="818"/>
      <c r="C37" s="515">
        <v>59</v>
      </c>
      <c r="E37" s="603" t="s">
        <v>296</v>
      </c>
      <c r="F37" s="603" t="s">
        <v>297</v>
      </c>
      <c r="G37" s="517">
        <v>2150.39</v>
      </c>
    </row>
    <row r="38" spans="1:7" ht="14" x14ac:dyDescent="0.15">
      <c r="A38" s="817" t="s">
        <v>233</v>
      </c>
      <c r="B38" s="818"/>
      <c r="C38" s="517">
        <v>19518.43</v>
      </c>
      <c r="E38" s="603" t="s">
        <v>241</v>
      </c>
      <c r="F38" s="603" t="s">
        <v>242</v>
      </c>
      <c r="G38" s="517">
        <v>18857</v>
      </c>
    </row>
    <row r="39" spans="1:7" ht="14" x14ac:dyDescent="0.15">
      <c r="A39" s="817" t="s">
        <v>370</v>
      </c>
      <c r="B39" s="818"/>
      <c r="C39" s="515">
        <v>302</v>
      </c>
      <c r="E39" s="603" t="s">
        <v>298</v>
      </c>
      <c r="F39" s="603" t="s">
        <v>299</v>
      </c>
      <c r="G39" s="515">
        <v>321</v>
      </c>
    </row>
    <row r="40" spans="1:7" ht="14" x14ac:dyDescent="0.15">
      <c r="A40" s="819" t="s">
        <v>250</v>
      </c>
      <c r="B40" s="820"/>
      <c r="C40" s="516">
        <v>20439.43</v>
      </c>
      <c r="E40" s="603" t="s">
        <v>243</v>
      </c>
      <c r="F40" s="603" t="s">
        <v>244</v>
      </c>
      <c r="G40" s="517">
        <v>23353</v>
      </c>
    </row>
    <row r="41" spans="1:7" ht="14" x14ac:dyDescent="0.15">
      <c r="A41" s="819" t="s">
        <v>251</v>
      </c>
      <c r="B41" s="820"/>
      <c r="C41" s="519"/>
      <c r="E41" s="608" t="s">
        <v>245</v>
      </c>
      <c r="F41" s="607"/>
      <c r="G41" s="516">
        <v>251677.36</v>
      </c>
    </row>
    <row r="42" spans="1:7" x14ac:dyDescent="0.15">
      <c r="A42" s="817" t="s">
        <v>205</v>
      </c>
      <c r="B42" s="818"/>
      <c r="C42" s="515">
        <v>176</v>
      </c>
      <c r="E42" s="436"/>
      <c r="F42" s="436"/>
      <c r="G42" s="436"/>
    </row>
    <row r="43" spans="1:7" ht="14" x14ac:dyDescent="0.15">
      <c r="A43" s="819" t="s">
        <v>252</v>
      </c>
      <c r="B43" s="820"/>
      <c r="C43" s="518">
        <v>176</v>
      </c>
      <c r="E43" s="821" t="s">
        <v>246</v>
      </c>
      <c r="F43" s="839"/>
      <c r="G43" s="445" t="s">
        <v>204</v>
      </c>
    </row>
    <row r="44" spans="1:7" x14ac:dyDescent="0.15">
      <c r="A44" s="819" t="s">
        <v>253</v>
      </c>
      <c r="B44" s="820"/>
      <c r="C44" s="444"/>
      <c r="E44" s="819" t="s">
        <v>247</v>
      </c>
      <c r="F44" s="837"/>
      <c r="G44" s="444"/>
    </row>
    <row r="45" spans="1:7" x14ac:dyDescent="0.15">
      <c r="A45" s="817" t="s">
        <v>205</v>
      </c>
      <c r="B45" s="818"/>
      <c r="C45" s="517">
        <v>2975</v>
      </c>
      <c r="E45" s="817" t="s">
        <v>215</v>
      </c>
      <c r="F45" s="836"/>
      <c r="G45" s="517">
        <v>1219</v>
      </c>
    </row>
    <row r="46" spans="1:7" x14ac:dyDescent="0.15">
      <c r="A46" s="817" t="s">
        <v>223</v>
      </c>
      <c r="B46" s="818"/>
      <c r="C46" s="515">
        <v>986</v>
      </c>
      <c r="E46" s="817" t="s">
        <v>217</v>
      </c>
      <c r="F46" s="836"/>
      <c r="G46" s="515">
        <v>323</v>
      </c>
    </row>
    <row r="47" spans="1:7" x14ac:dyDescent="0.15">
      <c r="A47" s="819" t="s">
        <v>254</v>
      </c>
      <c r="B47" s="820"/>
      <c r="C47" s="516">
        <v>3961</v>
      </c>
      <c r="E47" s="817" t="s">
        <v>219</v>
      </c>
      <c r="F47" s="836"/>
      <c r="G47" s="515">
        <v>598</v>
      </c>
    </row>
    <row r="48" spans="1:7" x14ac:dyDescent="0.15">
      <c r="A48" s="819" t="s">
        <v>1791</v>
      </c>
      <c r="B48" s="820"/>
      <c r="C48" s="444"/>
      <c r="E48" s="817" t="s">
        <v>221</v>
      </c>
      <c r="F48" s="836"/>
      <c r="G48" s="515">
        <v>508</v>
      </c>
    </row>
    <row r="49" spans="1:7" x14ac:dyDescent="0.15">
      <c r="A49" s="817" t="s">
        <v>205</v>
      </c>
      <c r="B49" s="818"/>
      <c r="C49" s="515">
        <v>184</v>
      </c>
      <c r="E49" s="817" t="s">
        <v>231</v>
      </c>
      <c r="F49" s="836"/>
      <c r="G49" s="517">
        <v>14913.19</v>
      </c>
    </row>
    <row r="50" spans="1:7" x14ac:dyDescent="0.15">
      <c r="A50" s="817" t="s">
        <v>328</v>
      </c>
      <c r="B50" s="818"/>
      <c r="C50" s="515">
        <v>184</v>
      </c>
      <c r="E50" s="817" t="s">
        <v>233</v>
      </c>
      <c r="F50" s="836"/>
      <c r="G50" s="517">
        <v>8693.6299999999992</v>
      </c>
    </row>
    <row r="51" spans="1:7" x14ac:dyDescent="0.15">
      <c r="A51" s="819" t="s">
        <v>1792</v>
      </c>
      <c r="B51" s="820"/>
      <c r="C51" s="518">
        <v>368</v>
      </c>
      <c r="E51" s="817" t="s">
        <v>296</v>
      </c>
      <c r="F51" s="836"/>
      <c r="G51" s="515">
        <v>316.04000000000002</v>
      </c>
    </row>
    <row r="52" spans="1:7" x14ac:dyDescent="0.15">
      <c r="A52" s="819" t="s">
        <v>257</v>
      </c>
      <c r="B52" s="820"/>
      <c r="C52" s="444"/>
      <c r="E52" s="819" t="s">
        <v>248</v>
      </c>
      <c r="F52" s="837"/>
      <c r="G52" s="516">
        <v>26570.86</v>
      </c>
    </row>
    <row r="53" spans="1:7" x14ac:dyDescent="0.15">
      <c r="A53" s="817" t="s">
        <v>235</v>
      </c>
      <c r="B53" s="818"/>
      <c r="C53" s="517">
        <v>32109.06</v>
      </c>
      <c r="E53" s="819" t="s">
        <v>249</v>
      </c>
      <c r="F53" s="837"/>
      <c r="G53" s="444"/>
    </row>
    <row r="54" spans="1:7" x14ac:dyDescent="0.15">
      <c r="A54" s="819" t="s">
        <v>258</v>
      </c>
      <c r="B54" s="820"/>
      <c r="C54" s="516">
        <v>32109.06</v>
      </c>
      <c r="E54" s="817" t="s">
        <v>215</v>
      </c>
      <c r="F54" s="836"/>
      <c r="G54" s="517">
        <v>1430</v>
      </c>
    </row>
    <row r="55" spans="1:7" x14ac:dyDescent="0.15">
      <c r="A55" s="819" t="s">
        <v>304</v>
      </c>
      <c r="B55" s="820"/>
      <c r="C55" s="444"/>
      <c r="E55" s="817" t="s">
        <v>221</v>
      </c>
      <c r="F55" s="836"/>
      <c r="G55" s="515">
        <v>236</v>
      </c>
    </row>
    <row r="56" spans="1:7" x14ac:dyDescent="0.15">
      <c r="A56" s="817" t="s">
        <v>365</v>
      </c>
      <c r="B56" s="818"/>
      <c r="C56" s="515">
        <v>247</v>
      </c>
      <c r="E56" s="817" t="s">
        <v>231</v>
      </c>
      <c r="F56" s="836"/>
      <c r="G56" s="517">
        <v>16362</v>
      </c>
    </row>
    <row r="57" spans="1:7" x14ac:dyDescent="0.15">
      <c r="A57" s="819" t="s">
        <v>305</v>
      </c>
      <c r="B57" s="820"/>
      <c r="C57" s="518">
        <v>247</v>
      </c>
      <c r="E57" s="817" t="s">
        <v>295</v>
      </c>
      <c r="F57" s="836"/>
      <c r="G57" s="517">
        <v>2466</v>
      </c>
    </row>
    <row r="58" spans="1:7" x14ac:dyDescent="0.15">
      <c r="A58" s="525"/>
      <c r="B58" s="525"/>
      <c r="C58" s="525"/>
      <c r="E58" s="817" t="s">
        <v>233</v>
      </c>
      <c r="F58" s="836"/>
      <c r="G58" s="517">
        <v>13206.94</v>
      </c>
    </row>
    <row r="59" spans="1:7" x14ac:dyDescent="0.15">
      <c r="A59" s="819" t="s">
        <v>265</v>
      </c>
      <c r="B59" s="820"/>
      <c r="C59" s="519"/>
      <c r="E59" s="817" t="s">
        <v>370</v>
      </c>
      <c r="F59" s="836"/>
      <c r="G59" s="517">
        <v>1357</v>
      </c>
    </row>
    <row r="60" spans="1:7" x14ac:dyDescent="0.15">
      <c r="A60" s="817" t="s">
        <v>372</v>
      </c>
      <c r="B60" s="818"/>
      <c r="C60" s="517">
        <v>1340</v>
      </c>
      <c r="E60" s="817" t="s">
        <v>296</v>
      </c>
      <c r="F60" s="836"/>
      <c r="G60" s="517">
        <v>1834.35</v>
      </c>
    </row>
    <row r="61" spans="1:7" x14ac:dyDescent="0.15">
      <c r="A61" s="819" t="s">
        <v>266</v>
      </c>
      <c r="B61" s="820"/>
      <c r="C61" s="516">
        <v>1340</v>
      </c>
      <c r="E61" s="819" t="s">
        <v>250</v>
      </c>
      <c r="F61" s="837"/>
      <c r="G61" s="516">
        <v>36892.29</v>
      </c>
    </row>
    <row r="62" spans="1:7" x14ac:dyDescent="0.15">
      <c r="A62" s="819" t="s">
        <v>267</v>
      </c>
      <c r="B62" s="820"/>
      <c r="C62" s="519"/>
      <c r="E62" s="819" t="s">
        <v>1800</v>
      </c>
      <c r="F62" s="837"/>
      <c r="G62" s="444"/>
    </row>
    <row r="63" spans="1:7" x14ac:dyDescent="0.15">
      <c r="A63" s="817" t="s">
        <v>382</v>
      </c>
      <c r="B63" s="818"/>
      <c r="C63" s="515">
        <v>78</v>
      </c>
      <c r="E63" s="817" t="s">
        <v>1797</v>
      </c>
      <c r="F63" s="836"/>
      <c r="G63" s="515">
        <v>953</v>
      </c>
    </row>
    <row r="64" spans="1:7" x14ac:dyDescent="0.15">
      <c r="A64" s="817" t="s">
        <v>371</v>
      </c>
      <c r="B64" s="818"/>
      <c r="C64" s="517">
        <v>1440</v>
      </c>
      <c r="E64" s="819" t="s">
        <v>1801</v>
      </c>
      <c r="F64" s="837"/>
      <c r="G64" s="518">
        <v>953</v>
      </c>
    </row>
    <row r="65" spans="1:7" x14ac:dyDescent="0.15">
      <c r="A65" s="819" t="s">
        <v>268</v>
      </c>
      <c r="B65" s="820"/>
      <c r="C65" s="516">
        <v>1518</v>
      </c>
      <c r="E65" s="819" t="s">
        <v>255</v>
      </c>
      <c r="F65" s="837"/>
      <c r="G65" s="444"/>
    </row>
    <row r="66" spans="1:7" x14ac:dyDescent="0.15">
      <c r="A66" s="819" t="s">
        <v>306</v>
      </c>
      <c r="B66" s="820"/>
      <c r="C66" s="444"/>
      <c r="E66" s="817" t="s">
        <v>233</v>
      </c>
      <c r="F66" s="836"/>
      <c r="G66" s="515">
        <v>57</v>
      </c>
    </row>
    <row r="67" spans="1:7" x14ac:dyDescent="0.15">
      <c r="A67" s="817" t="s">
        <v>364</v>
      </c>
      <c r="B67" s="818"/>
      <c r="C67" s="515">
        <v>325</v>
      </c>
      <c r="E67" s="819" t="s">
        <v>256</v>
      </c>
      <c r="F67" s="837"/>
      <c r="G67" s="518">
        <v>57</v>
      </c>
    </row>
    <row r="68" spans="1:7" x14ac:dyDescent="0.15">
      <c r="A68" s="819" t="s">
        <v>307</v>
      </c>
      <c r="B68" s="820"/>
      <c r="C68" s="518">
        <v>325</v>
      </c>
      <c r="E68" s="525"/>
      <c r="F68" s="525"/>
      <c r="G68" s="525"/>
    </row>
    <row r="69" spans="1:7" x14ac:dyDescent="0.15">
      <c r="A69" s="819" t="s">
        <v>269</v>
      </c>
      <c r="B69" s="820"/>
      <c r="C69" s="444"/>
      <c r="E69" s="819" t="s">
        <v>302</v>
      </c>
      <c r="F69" s="837"/>
      <c r="G69" s="444"/>
    </row>
    <row r="70" spans="1:7" x14ac:dyDescent="0.15">
      <c r="A70" s="817" t="s">
        <v>205</v>
      </c>
      <c r="B70" s="818"/>
      <c r="C70" s="517">
        <v>6315</v>
      </c>
      <c r="E70" s="817" t="s">
        <v>369</v>
      </c>
      <c r="F70" s="836"/>
      <c r="G70" s="517">
        <v>1059</v>
      </c>
    </row>
    <row r="71" spans="1:7" x14ac:dyDescent="0.15">
      <c r="A71" s="817" t="s">
        <v>223</v>
      </c>
      <c r="B71" s="818"/>
      <c r="C71" s="515">
        <v>986</v>
      </c>
      <c r="E71" s="819" t="s">
        <v>303</v>
      </c>
      <c r="F71" s="837"/>
      <c r="G71" s="516">
        <v>1059</v>
      </c>
    </row>
    <row r="72" spans="1:7" x14ac:dyDescent="0.15">
      <c r="A72" s="819" t="s">
        <v>270</v>
      </c>
      <c r="B72" s="820"/>
      <c r="C72" s="516">
        <v>7301</v>
      </c>
      <c r="E72" s="819" t="s">
        <v>259</v>
      </c>
      <c r="F72" s="837"/>
      <c r="G72" s="444"/>
    </row>
    <row r="73" spans="1:7" x14ac:dyDescent="0.15">
      <c r="A73" s="819" t="s">
        <v>271</v>
      </c>
      <c r="B73" s="820"/>
      <c r="C73" s="444"/>
      <c r="E73" s="817" t="s">
        <v>368</v>
      </c>
      <c r="F73" s="836"/>
      <c r="G73" s="517">
        <v>1360</v>
      </c>
    </row>
    <row r="74" spans="1:7" x14ac:dyDescent="0.15">
      <c r="A74" s="817" t="s">
        <v>205</v>
      </c>
      <c r="B74" s="818"/>
      <c r="C74" s="517">
        <v>2252</v>
      </c>
      <c r="E74" s="819" t="s">
        <v>260</v>
      </c>
      <c r="F74" s="837"/>
      <c r="G74" s="516">
        <v>1360</v>
      </c>
    </row>
    <row r="75" spans="1:7" x14ac:dyDescent="0.15">
      <c r="A75" s="817" t="s">
        <v>328</v>
      </c>
      <c r="B75" s="818"/>
      <c r="C75" s="515">
        <v>88</v>
      </c>
      <c r="E75" s="819" t="s">
        <v>261</v>
      </c>
      <c r="F75" s="837"/>
      <c r="G75" s="519"/>
    </row>
    <row r="76" spans="1:7" x14ac:dyDescent="0.15">
      <c r="A76" s="819" t="s">
        <v>272</v>
      </c>
      <c r="B76" s="820"/>
      <c r="C76" s="516">
        <v>2340</v>
      </c>
      <c r="E76" s="817" t="s">
        <v>229</v>
      </c>
      <c r="F76" s="836"/>
      <c r="G76" s="517">
        <v>1556</v>
      </c>
    </row>
    <row r="77" spans="1:7" x14ac:dyDescent="0.15">
      <c r="A77" s="819" t="s">
        <v>273</v>
      </c>
      <c r="B77" s="820"/>
      <c r="C77" s="444"/>
      <c r="E77" s="817" t="s">
        <v>365</v>
      </c>
      <c r="F77" s="836"/>
      <c r="G77" s="517">
        <v>41655.269999999997</v>
      </c>
    </row>
    <row r="78" spans="1:7" x14ac:dyDescent="0.15">
      <c r="A78" s="817" t="s">
        <v>205</v>
      </c>
      <c r="B78" s="818"/>
      <c r="C78" s="515">
        <v>147</v>
      </c>
      <c r="E78" s="819" t="s">
        <v>262</v>
      </c>
      <c r="F78" s="837"/>
      <c r="G78" s="516">
        <v>43211.27</v>
      </c>
    </row>
    <row r="79" spans="1:7" x14ac:dyDescent="0.15">
      <c r="A79" s="817" t="s">
        <v>223</v>
      </c>
      <c r="B79" s="818"/>
      <c r="C79" s="515">
        <v>58</v>
      </c>
      <c r="E79" s="819" t="s">
        <v>304</v>
      </c>
      <c r="F79" s="837"/>
      <c r="G79" s="444"/>
    </row>
    <row r="80" spans="1:7" x14ac:dyDescent="0.15">
      <c r="A80" s="819" t="s">
        <v>274</v>
      </c>
      <c r="B80" s="820"/>
      <c r="C80" s="518">
        <v>205</v>
      </c>
      <c r="E80" s="817" t="s">
        <v>365</v>
      </c>
      <c r="F80" s="836"/>
      <c r="G80" s="515">
        <v>319</v>
      </c>
    </row>
    <row r="81" spans="1:7" x14ac:dyDescent="0.15">
      <c r="A81" s="819" t="s">
        <v>1793</v>
      </c>
      <c r="B81" s="820"/>
      <c r="C81" s="519"/>
      <c r="E81" s="819" t="s">
        <v>305</v>
      </c>
      <c r="F81" s="837"/>
      <c r="G81" s="518">
        <v>319</v>
      </c>
    </row>
    <row r="82" spans="1:7" x14ac:dyDescent="0.15">
      <c r="A82" s="817" t="s">
        <v>330</v>
      </c>
      <c r="B82" s="818"/>
      <c r="C82" s="515">
        <v>237</v>
      </c>
      <c r="E82" s="819" t="s">
        <v>265</v>
      </c>
      <c r="F82" s="837"/>
      <c r="G82" s="519"/>
    </row>
    <row r="83" spans="1:7" x14ac:dyDescent="0.15">
      <c r="A83" s="819" t="s">
        <v>1794</v>
      </c>
      <c r="B83" s="820"/>
      <c r="C83" s="518">
        <v>237</v>
      </c>
      <c r="E83" s="817" t="s">
        <v>289</v>
      </c>
      <c r="F83" s="836"/>
      <c r="G83" s="515">
        <v>113</v>
      </c>
    </row>
    <row r="84" spans="1:7" x14ac:dyDescent="0.15">
      <c r="A84" s="819" t="s">
        <v>275</v>
      </c>
      <c r="B84" s="820"/>
      <c r="C84" s="444"/>
      <c r="E84" s="817" t="s">
        <v>227</v>
      </c>
      <c r="F84" s="836"/>
      <c r="G84" s="515">
        <v>288</v>
      </c>
    </row>
    <row r="85" spans="1:7" x14ac:dyDescent="0.15">
      <c r="A85" s="817" t="s">
        <v>239</v>
      </c>
      <c r="B85" s="818"/>
      <c r="C85" s="517">
        <v>23955</v>
      </c>
      <c r="E85" s="817" t="s">
        <v>371</v>
      </c>
      <c r="F85" s="836"/>
      <c r="G85" s="515">
        <v>288</v>
      </c>
    </row>
    <row r="86" spans="1:7" x14ac:dyDescent="0.15">
      <c r="A86" s="819" t="s">
        <v>276</v>
      </c>
      <c r="B86" s="820"/>
      <c r="C86" s="516">
        <v>23955</v>
      </c>
      <c r="E86" s="817" t="s">
        <v>372</v>
      </c>
      <c r="F86" s="836"/>
      <c r="G86" s="517">
        <v>22616</v>
      </c>
    </row>
    <row r="87" spans="1:7" x14ac:dyDescent="0.15">
      <c r="A87" s="819" t="s">
        <v>277</v>
      </c>
      <c r="B87" s="820"/>
      <c r="C87" s="444"/>
      <c r="E87" s="817" t="s">
        <v>243</v>
      </c>
      <c r="F87" s="836"/>
      <c r="G87" s="517">
        <v>23353</v>
      </c>
    </row>
    <row r="88" spans="1:7" x14ac:dyDescent="0.15">
      <c r="A88" s="817" t="s">
        <v>237</v>
      </c>
      <c r="B88" s="818"/>
      <c r="C88" s="517">
        <v>11776</v>
      </c>
      <c r="E88" s="819" t="s">
        <v>266</v>
      </c>
      <c r="F88" s="837"/>
      <c r="G88" s="516">
        <v>46658</v>
      </c>
    </row>
    <row r="89" spans="1:7" x14ac:dyDescent="0.15">
      <c r="A89" s="819" t="s">
        <v>278</v>
      </c>
      <c r="B89" s="820"/>
      <c r="C89" s="516">
        <v>11776</v>
      </c>
      <c r="E89" s="819" t="s">
        <v>1802</v>
      </c>
      <c r="F89" s="837"/>
      <c r="G89" s="519"/>
    </row>
    <row r="90" spans="1:7" x14ac:dyDescent="0.15">
      <c r="A90" s="525"/>
      <c r="B90" s="525"/>
      <c r="C90" s="525"/>
      <c r="E90" s="817" t="s">
        <v>372</v>
      </c>
      <c r="F90" s="836"/>
      <c r="G90" s="515">
        <v>288</v>
      </c>
    </row>
    <row r="91" spans="1:7" x14ac:dyDescent="0.15">
      <c r="A91" s="819" t="s">
        <v>279</v>
      </c>
      <c r="B91" s="820"/>
      <c r="C91" s="444"/>
      <c r="E91" s="819" t="s">
        <v>1803</v>
      </c>
      <c r="F91" s="837"/>
      <c r="G91" s="518">
        <v>288</v>
      </c>
    </row>
    <row r="92" spans="1:7" x14ac:dyDescent="0.15">
      <c r="A92" s="817" t="s">
        <v>207</v>
      </c>
      <c r="B92" s="818"/>
      <c r="C92" s="515">
        <v>944</v>
      </c>
      <c r="E92" s="819" t="s">
        <v>267</v>
      </c>
      <c r="F92" s="837"/>
      <c r="G92" s="519"/>
    </row>
    <row r="93" spans="1:7" x14ac:dyDescent="0.15">
      <c r="A93" s="819" t="s">
        <v>280</v>
      </c>
      <c r="B93" s="820"/>
      <c r="C93" s="518">
        <v>944</v>
      </c>
      <c r="E93" s="817" t="s">
        <v>289</v>
      </c>
      <c r="F93" s="836"/>
      <c r="G93" s="515">
        <v>113</v>
      </c>
    </row>
    <row r="94" spans="1:7" x14ac:dyDescent="0.15">
      <c r="A94" s="819" t="s">
        <v>366</v>
      </c>
      <c r="B94" s="820"/>
      <c r="C94" s="519"/>
      <c r="E94" s="817" t="s">
        <v>382</v>
      </c>
      <c r="F94" s="836"/>
      <c r="G94" s="515">
        <v>88</v>
      </c>
    </row>
    <row r="95" spans="1:7" x14ac:dyDescent="0.15">
      <c r="A95" s="817" t="s">
        <v>362</v>
      </c>
      <c r="B95" s="818"/>
      <c r="C95" s="517">
        <v>6338.36</v>
      </c>
      <c r="E95" s="817" t="s">
        <v>371</v>
      </c>
      <c r="F95" s="836"/>
      <c r="G95" s="517">
        <v>11404</v>
      </c>
    </row>
    <row r="96" spans="1:7" x14ac:dyDescent="0.15">
      <c r="A96" s="817" t="s">
        <v>382</v>
      </c>
      <c r="B96" s="818"/>
      <c r="C96" s="515">
        <v>8</v>
      </c>
      <c r="E96" s="817" t="s">
        <v>372</v>
      </c>
      <c r="F96" s="836"/>
      <c r="G96" s="515">
        <v>288</v>
      </c>
    </row>
    <row r="97" spans="1:7" x14ac:dyDescent="0.15">
      <c r="A97" s="819" t="s">
        <v>367</v>
      </c>
      <c r="B97" s="820"/>
      <c r="C97" s="516">
        <v>6346.36</v>
      </c>
      <c r="E97" s="817" t="s">
        <v>241</v>
      </c>
      <c r="F97" s="836"/>
      <c r="G97" s="517">
        <v>18857</v>
      </c>
    </row>
    <row r="98" spans="1:7" x14ac:dyDescent="0.15">
      <c r="A98" s="819" t="s">
        <v>245</v>
      </c>
      <c r="B98" s="820"/>
      <c r="C98" s="516">
        <v>138099.24</v>
      </c>
      <c r="E98" s="819" t="s">
        <v>268</v>
      </c>
      <c r="F98" s="837"/>
      <c r="G98" s="516">
        <v>30750</v>
      </c>
    </row>
    <row r="99" spans="1:7" x14ac:dyDescent="0.15">
      <c r="E99" s="525"/>
      <c r="F99" s="525"/>
      <c r="G99" s="525"/>
    </row>
    <row r="100" spans="1:7" x14ac:dyDescent="0.15">
      <c r="E100" s="819" t="s">
        <v>306</v>
      </c>
      <c r="F100" s="837"/>
      <c r="G100" s="444"/>
    </row>
    <row r="101" spans="1:7" x14ac:dyDescent="0.15">
      <c r="E101" s="817" t="s">
        <v>364</v>
      </c>
      <c r="F101" s="836"/>
      <c r="G101" s="515">
        <v>477</v>
      </c>
    </row>
    <row r="102" spans="1:7" x14ac:dyDescent="0.15">
      <c r="E102" s="819" t="s">
        <v>307</v>
      </c>
      <c r="F102" s="837"/>
      <c r="G102" s="518">
        <v>477</v>
      </c>
    </row>
    <row r="103" spans="1:7" x14ac:dyDescent="0.15">
      <c r="E103" s="819" t="s">
        <v>275</v>
      </c>
      <c r="F103" s="837"/>
      <c r="G103" s="444"/>
    </row>
    <row r="104" spans="1:7" x14ac:dyDescent="0.15">
      <c r="E104" s="817" t="s">
        <v>239</v>
      </c>
      <c r="F104" s="836"/>
      <c r="G104" s="517">
        <v>1062</v>
      </c>
    </row>
    <row r="105" spans="1:7" x14ac:dyDescent="0.15">
      <c r="E105" s="819" t="s">
        <v>276</v>
      </c>
      <c r="F105" s="837"/>
      <c r="G105" s="516">
        <v>1062</v>
      </c>
    </row>
    <row r="106" spans="1:7" x14ac:dyDescent="0.15">
      <c r="E106" s="819" t="s">
        <v>308</v>
      </c>
      <c r="F106" s="837"/>
      <c r="G106" s="444"/>
    </row>
    <row r="107" spans="1:7" x14ac:dyDescent="0.15">
      <c r="E107" s="817" t="s">
        <v>285</v>
      </c>
      <c r="F107" s="836"/>
      <c r="G107" s="515">
        <v>645</v>
      </c>
    </row>
    <row r="108" spans="1:7" x14ac:dyDescent="0.15">
      <c r="E108" s="817" t="s">
        <v>1092</v>
      </c>
      <c r="F108" s="836"/>
      <c r="G108" s="517">
        <v>2033</v>
      </c>
    </row>
    <row r="109" spans="1:7" x14ac:dyDescent="0.15">
      <c r="E109" s="817" t="s">
        <v>1094</v>
      </c>
      <c r="F109" s="836"/>
      <c r="G109" s="515">
        <v>514</v>
      </c>
    </row>
    <row r="110" spans="1:7" x14ac:dyDescent="0.15">
      <c r="E110" s="817" t="s">
        <v>1798</v>
      </c>
      <c r="F110" s="836"/>
      <c r="G110" s="515">
        <v>1</v>
      </c>
    </row>
    <row r="111" spans="1:7" x14ac:dyDescent="0.15">
      <c r="E111" s="817" t="s">
        <v>1520</v>
      </c>
      <c r="F111" s="836"/>
      <c r="G111" s="515">
        <v>5</v>
      </c>
    </row>
    <row r="112" spans="1:7" x14ac:dyDescent="0.15">
      <c r="E112" s="817" t="s">
        <v>298</v>
      </c>
      <c r="F112" s="836"/>
      <c r="G112" s="515">
        <v>321</v>
      </c>
    </row>
    <row r="113" spans="5:7" x14ac:dyDescent="0.15">
      <c r="E113" s="819" t="s">
        <v>309</v>
      </c>
      <c r="F113" s="837"/>
      <c r="G113" s="516">
        <v>3519</v>
      </c>
    </row>
    <row r="114" spans="5:7" x14ac:dyDescent="0.15">
      <c r="E114" s="819" t="s">
        <v>312</v>
      </c>
      <c r="F114" s="837"/>
      <c r="G114" s="444"/>
    </row>
    <row r="115" spans="5:7" x14ac:dyDescent="0.15">
      <c r="E115" s="817" t="s">
        <v>293</v>
      </c>
      <c r="F115" s="836"/>
      <c r="G115" s="515">
        <v>484</v>
      </c>
    </row>
    <row r="116" spans="5:7" x14ac:dyDescent="0.15">
      <c r="E116" s="819" t="s">
        <v>313</v>
      </c>
      <c r="F116" s="837"/>
      <c r="G116" s="518">
        <v>484</v>
      </c>
    </row>
    <row r="117" spans="5:7" x14ac:dyDescent="0.15">
      <c r="E117" s="819" t="s">
        <v>1804</v>
      </c>
      <c r="F117" s="837"/>
      <c r="G117" s="444"/>
    </row>
    <row r="118" spans="5:7" x14ac:dyDescent="0.15">
      <c r="E118" s="817" t="s">
        <v>1795</v>
      </c>
      <c r="F118" s="836"/>
      <c r="G118" s="517">
        <v>4472</v>
      </c>
    </row>
    <row r="119" spans="5:7" x14ac:dyDescent="0.15">
      <c r="E119" s="819" t="s">
        <v>1805</v>
      </c>
      <c r="F119" s="837"/>
      <c r="G119" s="516">
        <v>4472</v>
      </c>
    </row>
    <row r="120" spans="5:7" x14ac:dyDescent="0.15">
      <c r="E120" s="819" t="s">
        <v>314</v>
      </c>
      <c r="F120" s="837"/>
      <c r="G120" s="444"/>
    </row>
    <row r="121" spans="5:7" x14ac:dyDescent="0.15">
      <c r="E121" s="817" t="s">
        <v>287</v>
      </c>
      <c r="F121" s="836"/>
      <c r="G121" s="517">
        <v>2814</v>
      </c>
    </row>
    <row r="122" spans="5:7" x14ac:dyDescent="0.15">
      <c r="E122" s="819" t="s">
        <v>315</v>
      </c>
      <c r="F122" s="837"/>
      <c r="G122" s="516">
        <v>2814</v>
      </c>
    </row>
    <row r="123" spans="5:7" x14ac:dyDescent="0.15">
      <c r="E123" s="819" t="s">
        <v>324</v>
      </c>
      <c r="F123" s="837"/>
      <c r="G123" s="519"/>
    </row>
    <row r="124" spans="5:7" x14ac:dyDescent="0.15">
      <c r="E124" s="817" t="s">
        <v>322</v>
      </c>
      <c r="F124" s="836"/>
      <c r="G124" s="517">
        <v>1800</v>
      </c>
    </row>
    <row r="125" spans="5:7" x14ac:dyDescent="0.15">
      <c r="E125" s="819" t="s">
        <v>325</v>
      </c>
      <c r="F125" s="837"/>
      <c r="G125" s="516">
        <v>1800</v>
      </c>
    </row>
    <row r="126" spans="5:7" x14ac:dyDescent="0.15">
      <c r="E126" s="819" t="s">
        <v>1095</v>
      </c>
      <c r="F126" s="837"/>
      <c r="G126" s="444"/>
    </row>
    <row r="127" spans="5:7" x14ac:dyDescent="0.15">
      <c r="E127" s="817" t="s">
        <v>205</v>
      </c>
      <c r="F127" s="836"/>
      <c r="G127" s="515">
        <v>0</v>
      </c>
    </row>
    <row r="128" spans="5:7" x14ac:dyDescent="0.15">
      <c r="E128" s="817" t="s">
        <v>215</v>
      </c>
      <c r="F128" s="836"/>
      <c r="G128" s="515">
        <v>90</v>
      </c>
    </row>
    <row r="129" spans="5:7" x14ac:dyDescent="0.15">
      <c r="E129" s="817" t="s">
        <v>1092</v>
      </c>
      <c r="F129" s="836"/>
      <c r="G129" s="517">
        <v>13821.4</v>
      </c>
    </row>
    <row r="130" spans="5:7" x14ac:dyDescent="0.15">
      <c r="E130" s="817" t="s">
        <v>1795</v>
      </c>
      <c r="F130" s="836"/>
      <c r="G130" s="517">
        <v>4387</v>
      </c>
    </row>
    <row r="131" spans="5:7" x14ac:dyDescent="0.15">
      <c r="E131" s="819" t="s">
        <v>1096</v>
      </c>
      <c r="F131" s="837"/>
      <c r="G131" s="516">
        <v>18298.400000000001</v>
      </c>
    </row>
    <row r="132" spans="5:7" x14ac:dyDescent="0.15">
      <c r="E132" s="819" t="s">
        <v>316</v>
      </c>
      <c r="F132" s="837"/>
      <c r="G132" s="444"/>
    </row>
    <row r="133" spans="5:7" x14ac:dyDescent="0.15">
      <c r="E133" s="817" t="s">
        <v>215</v>
      </c>
      <c r="F133" s="836"/>
      <c r="G133" s="517">
        <v>2886</v>
      </c>
    </row>
    <row r="134" spans="5:7" x14ac:dyDescent="0.15">
      <c r="E134" s="525"/>
      <c r="F134" s="525"/>
      <c r="G134" s="525"/>
    </row>
    <row r="135" spans="5:7" x14ac:dyDescent="0.15">
      <c r="E135" s="817" t="s">
        <v>293</v>
      </c>
      <c r="F135" s="836"/>
      <c r="G135" s="515">
        <v>161</v>
      </c>
    </row>
    <row r="136" spans="5:7" x14ac:dyDescent="0.15">
      <c r="E136" s="819" t="s">
        <v>317</v>
      </c>
      <c r="F136" s="837"/>
      <c r="G136" s="516">
        <v>3047</v>
      </c>
    </row>
    <row r="137" spans="5:7" x14ac:dyDescent="0.15">
      <c r="E137" s="819" t="s">
        <v>277</v>
      </c>
      <c r="F137" s="837"/>
      <c r="G137" s="444"/>
    </row>
    <row r="138" spans="5:7" x14ac:dyDescent="0.15">
      <c r="E138" s="817" t="s">
        <v>237</v>
      </c>
      <c r="F138" s="836"/>
      <c r="G138" s="517">
        <v>8602</v>
      </c>
    </row>
    <row r="139" spans="5:7" x14ac:dyDescent="0.15">
      <c r="E139" s="819" t="s">
        <v>278</v>
      </c>
      <c r="F139" s="837"/>
      <c r="G139" s="516">
        <v>8602</v>
      </c>
    </row>
    <row r="140" spans="5:7" x14ac:dyDescent="0.15">
      <c r="E140" s="819" t="s">
        <v>281</v>
      </c>
      <c r="F140" s="837"/>
      <c r="G140" s="444"/>
    </row>
    <row r="141" spans="5:7" x14ac:dyDescent="0.15">
      <c r="E141" s="817" t="s">
        <v>213</v>
      </c>
      <c r="F141" s="836"/>
      <c r="G141" s="517">
        <v>1844</v>
      </c>
    </row>
    <row r="142" spans="5:7" x14ac:dyDescent="0.15">
      <c r="E142" s="819" t="s">
        <v>282</v>
      </c>
      <c r="F142" s="837"/>
      <c r="G142" s="516">
        <v>1844</v>
      </c>
    </row>
    <row r="143" spans="5:7" x14ac:dyDescent="0.15">
      <c r="E143" s="819" t="s">
        <v>366</v>
      </c>
      <c r="F143" s="837"/>
      <c r="G143" s="519"/>
    </row>
    <row r="144" spans="5:7" x14ac:dyDescent="0.15">
      <c r="E144" s="817" t="s">
        <v>362</v>
      </c>
      <c r="F144" s="836"/>
      <c r="G144" s="517">
        <v>17139.54</v>
      </c>
    </row>
    <row r="145" spans="5:7" x14ac:dyDescent="0.15">
      <c r="E145" s="819" t="s">
        <v>367</v>
      </c>
      <c r="F145" s="837"/>
      <c r="G145" s="516">
        <v>17139.54</v>
      </c>
    </row>
    <row r="146" spans="5:7" x14ac:dyDescent="0.15">
      <c r="E146" s="819" t="s">
        <v>245</v>
      </c>
      <c r="F146" s="837"/>
      <c r="G146" s="516">
        <v>251677.36</v>
      </c>
    </row>
  </sheetData>
  <mergeCells count="172">
    <mergeCell ref="A27:B27"/>
    <mergeCell ref="A28:B28"/>
    <mergeCell ref="A29:B29"/>
    <mergeCell ref="A30:B30"/>
    <mergeCell ref="A31:B31"/>
    <mergeCell ref="A32:B32"/>
    <mergeCell ref="A39:B39"/>
    <mergeCell ref="A40:B40"/>
    <mergeCell ref="A41:B41"/>
    <mergeCell ref="A42:B42"/>
    <mergeCell ref="A43:B43"/>
    <mergeCell ref="A44:B44"/>
    <mergeCell ref="A33:B33"/>
    <mergeCell ref="A34:B34"/>
    <mergeCell ref="A35:B35"/>
    <mergeCell ref="A36:B36"/>
    <mergeCell ref="A37:B37"/>
    <mergeCell ref="A38:B38"/>
    <mergeCell ref="A51:B51"/>
    <mergeCell ref="A52:B52"/>
    <mergeCell ref="A53:B53"/>
    <mergeCell ref="A54:B54"/>
    <mergeCell ref="A55:B55"/>
    <mergeCell ref="A56:B56"/>
    <mergeCell ref="A45:B45"/>
    <mergeCell ref="A46:B46"/>
    <mergeCell ref="A47:B47"/>
    <mergeCell ref="A48:B48"/>
    <mergeCell ref="A49:B49"/>
    <mergeCell ref="A50:B50"/>
    <mergeCell ref="A64:B64"/>
    <mergeCell ref="A65:B65"/>
    <mergeCell ref="A66:B66"/>
    <mergeCell ref="A67:B67"/>
    <mergeCell ref="A68:B68"/>
    <mergeCell ref="A69:B69"/>
    <mergeCell ref="A57:B57"/>
    <mergeCell ref="A59:B59"/>
    <mergeCell ref="A60:B60"/>
    <mergeCell ref="A61:B61"/>
    <mergeCell ref="A62:B62"/>
    <mergeCell ref="A63:B63"/>
    <mergeCell ref="A78:B78"/>
    <mergeCell ref="A79:B79"/>
    <mergeCell ref="A80:B80"/>
    <mergeCell ref="A81:B81"/>
    <mergeCell ref="A70:B70"/>
    <mergeCell ref="A71:B71"/>
    <mergeCell ref="A72:B72"/>
    <mergeCell ref="A73:B73"/>
    <mergeCell ref="A74:B74"/>
    <mergeCell ref="A75:B75"/>
    <mergeCell ref="A95:B95"/>
    <mergeCell ref="A96:B96"/>
    <mergeCell ref="A97:B97"/>
    <mergeCell ref="A98:B98"/>
    <mergeCell ref="E1:G1"/>
    <mergeCell ref="E43:F43"/>
    <mergeCell ref="E44:F44"/>
    <mergeCell ref="E45:F45"/>
    <mergeCell ref="E46:F46"/>
    <mergeCell ref="E47:F47"/>
    <mergeCell ref="A88:B88"/>
    <mergeCell ref="A89:B89"/>
    <mergeCell ref="A91:B91"/>
    <mergeCell ref="A92:B92"/>
    <mergeCell ref="A93:B93"/>
    <mergeCell ref="A94:B94"/>
    <mergeCell ref="A82:B82"/>
    <mergeCell ref="A83:B83"/>
    <mergeCell ref="A84:B84"/>
    <mergeCell ref="A85:B85"/>
    <mergeCell ref="A86:B86"/>
    <mergeCell ref="A87:B87"/>
    <mergeCell ref="A76:B76"/>
    <mergeCell ref="A77:B77"/>
    <mergeCell ref="E54:F54"/>
    <mergeCell ref="E55:F55"/>
    <mergeCell ref="E56:F56"/>
    <mergeCell ref="E57:F57"/>
    <mergeCell ref="E58:F58"/>
    <mergeCell ref="E59:F59"/>
    <mergeCell ref="E48:F48"/>
    <mergeCell ref="E49:F49"/>
    <mergeCell ref="E50:F50"/>
    <mergeCell ref="E51:F51"/>
    <mergeCell ref="E52:F52"/>
    <mergeCell ref="E53:F53"/>
    <mergeCell ref="E66:F66"/>
    <mergeCell ref="E67:F67"/>
    <mergeCell ref="E69:F69"/>
    <mergeCell ref="E70:F70"/>
    <mergeCell ref="E71:F71"/>
    <mergeCell ref="E72:F72"/>
    <mergeCell ref="E60:F60"/>
    <mergeCell ref="E61:F61"/>
    <mergeCell ref="E62:F62"/>
    <mergeCell ref="E63:F63"/>
    <mergeCell ref="E64:F64"/>
    <mergeCell ref="E65:F65"/>
    <mergeCell ref="E79:F79"/>
    <mergeCell ref="E80:F80"/>
    <mergeCell ref="E81:F81"/>
    <mergeCell ref="E82:F82"/>
    <mergeCell ref="E83:F83"/>
    <mergeCell ref="E84:F84"/>
    <mergeCell ref="E73:F73"/>
    <mergeCell ref="E74:F74"/>
    <mergeCell ref="E75:F75"/>
    <mergeCell ref="E76:F76"/>
    <mergeCell ref="E77:F77"/>
    <mergeCell ref="E78:F78"/>
    <mergeCell ref="E91:F91"/>
    <mergeCell ref="E92:F92"/>
    <mergeCell ref="E93:F93"/>
    <mergeCell ref="E94:F94"/>
    <mergeCell ref="E95:F95"/>
    <mergeCell ref="E96:F96"/>
    <mergeCell ref="E85:F85"/>
    <mergeCell ref="E86:F86"/>
    <mergeCell ref="E87:F87"/>
    <mergeCell ref="E88:F88"/>
    <mergeCell ref="E89:F89"/>
    <mergeCell ref="E90:F90"/>
    <mergeCell ref="E104:F104"/>
    <mergeCell ref="E105:F105"/>
    <mergeCell ref="E106:F106"/>
    <mergeCell ref="E107:F107"/>
    <mergeCell ref="E108:F108"/>
    <mergeCell ref="E109:F109"/>
    <mergeCell ref="E97:F97"/>
    <mergeCell ref="E98:F98"/>
    <mergeCell ref="E100:F100"/>
    <mergeCell ref="E101:F101"/>
    <mergeCell ref="E102:F102"/>
    <mergeCell ref="E103:F103"/>
    <mergeCell ref="E116:F116"/>
    <mergeCell ref="E117:F117"/>
    <mergeCell ref="E118:F118"/>
    <mergeCell ref="E119:F119"/>
    <mergeCell ref="E120:F120"/>
    <mergeCell ref="E121:F121"/>
    <mergeCell ref="E110:F110"/>
    <mergeCell ref="E111:F111"/>
    <mergeCell ref="E112:F112"/>
    <mergeCell ref="E113:F113"/>
    <mergeCell ref="E114:F114"/>
    <mergeCell ref="E115:F115"/>
    <mergeCell ref="E128:F128"/>
    <mergeCell ref="E129:F129"/>
    <mergeCell ref="E130:F130"/>
    <mergeCell ref="E131:F131"/>
    <mergeCell ref="E132:F132"/>
    <mergeCell ref="E133:F133"/>
    <mergeCell ref="E122:F122"/>
    <mergeCell ref="E123:F123"/>
    <mergeCell ref="E124:F124"/>
    <mergeCell ref="E125:F125"/>
    <mergeCell ref="E126:F126"/>
    <mergeCell ref="E127:F127"/>
    <mergeCell ref="E141:F141"/>
    <mergeCell ref="E142:F142"/>
    <mergeCell ref="E143:F143"/>
    <mergeCell ref="E144:F144"/>
    <mergeCell ref="E145:F145"/>
    <mergeCell ref="E146:F146"/>
    <mergeCell ref="E135:F135"/>
    <mergeCell ref="E136:F136"/>
    <mergeCell ref="E137:F137"/>
    <mergeCell ref="E138:F138"/>
    <mergeCell ref="E139:F139"/>
    <mergeCell ref="E140:F140"/>
  </mergeCells>
  <pageMargins left="0.7" right="0.7" top="0.75" bottom="0.75" header="0.3" footer="0.3"/>
  <pageSetup orientation="portrait" horizontalDpi="300" verticalDpi="300" r:id="rId1"/>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4C6411-DCD5-460A-A753-F85CF9ABEA86}">
  <dimension ref="A1:AD99"/>
  <sheetViews>
    <sheetView workbookViewId="0">
      <pane xSplit="2" ySplit="2" topLeftCell="O3" activePane="bottomRight" state="frozen"/>
      <selection pane="topRight" activeCell="C1" sqref="C1"/>
      <selection pane="bottomLeft" activeCell="A3" sqref="A3"/>
      <selection pane="bottomRight" activeCell="A2" sqref="A2"/>
    </sheetView>
  </sheetViews>
  <sheetFormatPr baseColWidth="10" defaultColWidth="8.83203125" defaultRowHeight="15" outlineLevelRow="2" x14ac:dyDescent="0.2"/>
  <cols>
    <col min="1" max="1" width="26.33203125" style="597" customWidth="1"/>
    <col min="2" max="2" width="22.6640625" style="597" customWidth="1"/>
    <col min="3" max="4" width="35.5" style="597" customWidth="1"/>
    <col min="5" max="5" width="13.33203125" style="597" customWidth="1"/>
    <col min="6" max="6" width="47.33203125" style="597" customWidth="1"/>
    <col min="7" max="7" width="39.5" style="597" customWidth="1"/>
    <col min="8" max="9" width="14.6640625" style="597" customWidth="1"/>
    <col min="10" max="11" width="13.6640625" style="597" customWidth="1"/>
    <col min="12" max="12" width="30.5" style="597" customWidth="1"/>
    <col min="13" max="13" width="13.6640625" style="597" customWidth="1"/>
    <col min="14" max="15" width="25" style="597" customWidth="1"/>
    <col min="16" max="18" width="8.83203125" style="597"/>
    <col min="19" max="19" width="11.33203125" style="597" bestFit="1" customWidth="1"/>
    <col min="20" max="23" width="8.83203125" style="597"/>
    <col min="24" max="24" width="19.33203125" style="597" customWidth="1"/>
    <col min="25" max="25" width="16" style="597" customWidth="1"/>
    <col min="26" max="26" width="13.1640625" style="597" customWidth="1"/>
    <col min="27" max="16384" width="8.83203125" style="597"/>
  </cols>
  <sheetData>
    <row r="1" spans="1:30" ht="18" customHeight="1" x14ac:dyDescent="0.2">
      <c r="A1" s="840" t="s">
        <v>1526</v>
      </c>
      <c r="B1" s="842"/>
      <c r="C1" s="842"/>
      <c r="D1" s="842"/>
      <c r="E1" s="842"/>
      <c r="F1" s="842"/>
      <c r="G1" s="842"/>
      <c r="H1" s="842"/>
      <c r="I1" s="842"/>
      <c r="J1" s="842"/>
      <c r="K1" s="842"/>
      <c r="L1" s="842"/>
      <c r="M1" s="841"/>
    </row>
    <row r="2" spans="1:30" ht="42" x14ac:dyDescent="0.2">
      <c r="A2" s="575" t="s">
        <v>739</v>
      </c>
      <c r="B2" s="575" t="s">
        <v>740</v>
      </c>
      <c r="C2" s="575" t="s">
        <v>741</v>
      </c>
      <c r="D2" s="575" t="s">
        <v>742</v>
      </c>
      <c r="E2" s="575" t="s">
        <v>70</v>
      </c>
      <c r="F2" s="575" t="s">
        <v>743</v>
      </c>
      <c r="G2" s="575" t="s">
        <v>744</v>
      </c>
      <c r="H2" s="575" t="s">
        <v>745</v>
      </c>
      <c r="I2" s="575" t="s">
        <v>746</v>
      </c>
      <c r="J2" s="575" t="s">
        <v>747</v>
      </c>
      <c r="K2" s="575" t="s">
        <v>748</v>
      </c>
      <c r="L2" s="575" t="s">
        <v>749</v>
      </c>
      <c r="M2" s="575" t="s">
        <v>750</v>
      </c>
      <c r="N2" s="598" t="s">
        <v>79</v>
      </c>
      <c r="O2" s="477" t="s">
        <v>80</v>
      </c>
      <c r="Q2" s="840" t="s">
        <v>1512</v>
      </c>
      <c r="R2" s="842"/>
      <c r="S2" s="842"/>
      <c r="T2" s="842"/>
      <c r="U2" s="842"/>
      <c r="V2" s="842"/>
      <c r="W2" s="842"/>
      <c r="X2" s="842"/>
      <c r="Y2" s="842"/>
      <c r="Z2" s="842"/>
      <c r="AA2" s="842"/>
      <c r="AB2" s="842"/>
      <c r="AC2" s="842"/>
      <c r="AD2" s="841"/>
    </row>
    <row r="3" spans="1:30" ht="42" outlineLevel="2" x14ac:dyDescent="0.2">
      <c r="A3" s="575" t="s">
        <v>81</v>
      </c>
      <c r="B3" s="575" t="s">
        <v>1527</v>
      </c>
      <c r="C3" s="575" t="s">
        <v>82</v>
      </c>
      <c r="D3" s="575"/>
      <c r="E3" s="575"/>
      <c r="F3" s="575" t="s">
        <v>1528</v>
      </c>
      <c r="G3" s="575" t="s">
        <v>83</v>
      </c>
      <c r="H3" s="577"/>
      <c r="I3" s="577"/>
      <c r="J3" s="577"/>
      <c r="K3" s="577"/>
      <c r="L3" s="575" t="s">
        <v>1529</v>
      </c>
      <c r="M3" s="575"/>
      <c r="N3" s="599">
        <f>SUM(H3:I3)</f>
        <v>0</v>
      </c>
      <c r="O3" s="456">
        <f>IF((J3+K3)&gt;0,(J3+K3)-N3,0)</f>
        <v>0</v>
      </c>
      <c r="Q3" s="825" t="s">
        <v>740</v>
      </c>
      <c r="R3" s="841"/>
      <c r="S3" s="840" t="s">
        <v>743</v>
      </c>
      <c r="T3" s="842"/>
      <c r="U3" s="841"/>
      <c r="V3" s="840" t="s">
        <v>744</v>
      </c>
      <c r="W3" s="841"/>
      <c r="X3" s="575" t="s">
        <v>745</v>
      </c>
      <c r="Y3" s="575" t="s">
        <v>746</v>
      </c>
      <c r="Z3" s="575" t="s">
        <v>747</v>
      </c>
      <c r="AA3" s="840" t="s">
        <v>748</v>
      </c>
      <c r="AB3" s="841"/>
      <c r="AC3" s="840" t="s">
        <v>749</v>
      </c>
      <c r="AD3" s="841"/>
    </row>
    <row r="4" spans="1:30" ht="56" outlineLevel="2" x14ac:dyDescent="0.2">
      <c r="A4" s="575" t="s">
        <v>81</v>
      </c>
      <c r="B4" s="575" t="s">
        <v>1530</v>
      </c>
      <c r="C4" s="575" t="s">
        <v>82</v>
      </c>
      <c r="D4" s="575"/>
      <c r="E4" s="575"/>
      <c r="F4" s="575" t="s">
        <v>1531</v>
      </c>
      <c r="G4" s="575" t="s">
        <v>85</v>
      </c>
      <c r="H4" s="577">
        <v>350772</v>
      </c>
      <c r="I4" s="577">
        <v>0</v>
      </c>
      <c r="J4" s="577"/>
      <c r="K4" s="577"/>
      <c r="L4" s="575" t="s">
        <v>1532</v>
      </c>
      <c r="M4" s="575"/>
      <c r="N4" s="599">
        <f t="shared" ref="N4:N68" si="0">SUM(H4:I4)</f>
        <v>350772</v>
      </c>
      <c r="O4" s="456">
        <f t="shared" ref="O4:O68" si="1">IF((J4+K4)&gt;0,(J4+K4)-N4,0)</f>
        <v>0</v>
      </c>
      <c r="Q4" s="840" t="s">
        <v>1774</v>
      </c>
      <c r="R4" s="841"/>
      <c r="S4" s="840" t="s">
        <v>1775</v>
      </c>
      <c r="T4" s="842"/>
      <c r="U4" s="841"/>
      <c r="V4" s="840" t="s">
        <v>1084</v>
      </c>
      <c r="W4" s="841"/>
      <c r="X4" s="575"/>
      <c r="Y4" s="575"/>
      <c r="Z4" s="575"/>
      <c r="AA4" s="840"/>
      <c r="AB4" s="841"/>
      <c r="AC4" s="840" t="s">
        <v>1085</v>
      </c>
      <c r="AD4" s="841"/>
    </row>
    <row r="5" spans="1:30" ht="28" outlineLevel="2" x14ac:dyDescent="0.2">
      <c r="A5" s="575" t="s">
        <v>81</v>
      </c>
      <c r="B5" s="575" t="s">
        <v>1533</v>
      </c>
      <c r="C5" s="575" t="s">
        <v>82</v>
      </c>
      <c r="D5" s="575"/>
      <c r="E5" s="575"/>
      <c r="F5" s="575" t="s">
        <v>1534</v>
      </c>
      <c r="G5" s="575" t="s">
        <v>83</v>
      </c>
      <c r="H5" s="577"/>
      <c r="I5" s="577">
        <v>0</v>
      </c>
      <c r="J5" s="577"/>
      <c r="K5" s="577"/>
      <c r="L5" s="575" t="s">
        <v>1535</v>
      </c>
      <c r="M5" s="575" t="s">
        <v>375</v>
      </c>
      <c r="N5" s="599">
        <f t="shared" si="0"/>
        <v>0</v>
      </c>
      <c r="O5" s="456">
        <f t="shared" si="1"/>
        <v>0</v>
      </c>
      <c r="Q5" s="840" t="s">
        <v>1776</v>
      </c>
      <c r="R5" s="841"/>
      <c r="S5" s="840" t="s">
        <v>1777</v>
      </c>
      <c r="T5" s="842"/>
      <c r="U5" s="841"/>
      <c r="V5" s="840" t="s">
        <v>760</v>
      </c>
      <c r="W5" s="841"/>
      <c r="X5" s="575">
        <v>16000</v>
      </c>
      <c r="Y5" s="575"/>
      <c r="Z5" s="575"/>
      <c r="AA5" s="840"/>
      <c r="AB5" s="841"/>
      <c r="AC5" s="840" t="s">
        <v>761</v>
      </c>
      <c r="AD5" s="841"/>
    </row>
    <row r="6" spans="1:30" outlineLevel="2" x14ac:dyDescent="0.2">
      <c r="A6" s="575" t="s">
        <v>81</v>
      </c>
      <c r="B6" s="575" t="s">
        <v>1536</v>
      </c>
      <c r="C6" s="575" t="s">
        <v>82</v>
      </c>
      <c r="D6" s="575"/>
      <c r="E6" s="575"/>
      <c r="F6" s="575" t="s">
        <v>1537</v>
      </c>
      <c r="G6" s="575" t="s">
        <v>431</v>
      </c>
      <c r="H6" s="577">
        <v>475000</v>
      </c>
      <c r="I6" s="577">
        <v>0</v>
      </c>
      <c r="J6" s="577"/>
      <c r="K6" s="577"/>
      <c r="L6" s="575" t="s">
        <v>1538</v>
      </c>
      <c r="M6" s="575"/>
      <c r="N6" s="599">
        <f t="shared" si="0"/>
        <v>475000</v>
      </c>
      <c r="O6" s="456">
        <f t="shared" si="1"/>
        <v>0</v>
      </c>
      <c r="Q6" s="840" t="s">
        <v>1778</v>
      </c>
      <c r="R6" s="841"/>
      <c r="S6" s="840" t="s">
        <v>1779</v>
      </c>
      <c r="T6" s="842"/>
      <c r="U6" s="841"/>
      <c r="V6" s="840" t="s">
        <v>970</v>
      </c>
      <c r="W6" s="841"/>
      <c r="X6" s="575"/>
      <c r="Y6" s="575">
        <v>10639.2</v>
      </c>
      <c r="Z6" s="575"/>
      <c r="AA6" s="840"/>
      <c r="AB6" s="841"/>
      <c r="AC6" s="840" t="s">
        <v>1620</v>
      </c>
      <c r="AD6" s="841"/>
    </row>
    <row r="7" spans="1:30" ht="112" outlineLevel="2" x14ac:dyDescent="0.2">
      <c r="A7" s="575" t="s">
        <v>81</v>
      </c>
      <c r="B7" s="575" t="s">
        <v>1539</v>
      </c>
      <c r="C7" s="575" t="s">
        <v>82</v>
      </c>
      <c r="D7" s="575"/>
      <c r="E7" s="575"/>
      <c r="F7" s="575" t="s">
        <v>1540</v>
      </c>
      <c r="G7" s="575" t="s">
        <v>87</v>
      </c>
      <c r="H7" s="577">
        <v>1127036</v>
      </c>
      <c r="I7" s="577">
        <v>0</v>
      </c>
      <c r="J7" s="577"/>
      <c r="K7" s="577"/>
      <c r="L7" s="575" t="s">
        <v>1541</v>
      </c>
      <c r="M7" s="575"/>
      <c r="N7" s="599">
        <f t="shared" si="0"/>
        <v>1127036</v>
      </c>
      <c r="O7" s="456">
        <f t="shared" si="1"/>
        <v>0</v>
      </c>
      <c r="Q7" s="840" t="s">
        <v>1780</v>
      </c>
      <c r="R7" s="841"/>
      <c r="S7" s="840" t="s">
        <v>1781</v>
      </c>
      <c r="T7" s="842"/>
      <c r="U7" s="841"/>
      <c r="V7" s="840" t="s">
        <v>756</v>
      </c>
      <c r="W7" s="841"/>
      <c r="X7" s="575">
        <v>0</v>
      </c>
      <c r="Y7" s="575"/>
      <c r="Z7" s="575"/>
      <c r="AA7" s="840"/>
      <c r="AB7" s="841"/>
      <c r="AC7" s="840" t="s">
        <v>1782</v>
      </c>
      <c r="AD7" s="841"/>
    </row>
    <row r="8" spans="1:30" ht="56" outlineLevel="2" x14ac:dyDescent="0.2">
      <c r="A8" s="575" t="s">
        <v>81</v>
      </c>
      <c r="B8" s="575" t="s">
        <v>1542</v>
      </c>
      <c r="C8" s="575" t="s">
        <v>82</v>
      </c>
      <c r="D8" s="575"/>
      <c r="E8" s="575"/>
      <c r="F8" s="575" t="s">
        <v>1543</v>
      </c>
      <c r="G8" s="575" t="s">
        <v>1544</v>
      </c>
      <c r="H8" s="577">
        <v>9000</v>
      </c>
      <c r="I8" s="577">
        <v>0</v>
      </c>
      <c r="J8" s="577"/>
      <c r="K8" s="577"/>
      <c r="L8" s="575" t="s">
        <v>1545</v>
      </c>
      <c r="M8" s="575"/>
      <c r="N8" s="599">
        <f t="shared" si="0"/>
        <v>9000</v>
      </c>
      <c r="O8" s="456">
        <f t="shared" si="1"/>
        <v>0</v>
      </c>
      <c r="Q8" s="840" t="s">
        <v>1783</v>
      </c>
      <c r="R8" s="841"/>
      <c r="S8" s="840" t="s">
        <v>1784</v>
      </c>
      <c r="T8" s="842"/>
      <c r="U8" s="841"/>
      <c r="V8" s="840" t="s">
        <v>1785</v>
      </c>
      <c r="W8" s="841"/>
      <c r="X8" s="575">
        <v>1300</v>
      </c>
      <c r="Y8" s="575"/>
      <c r="Z8" s="575"/>
      <c r="AA8" s="840"/>
      <c r="AB8" s="841"/>
      <c r="AC8" s="840" t="s">
        <v>1786</v>
      </c>
      <c r="AD8" s="841"/>
    </row>
    <row r="9" spans="1:30" ht="56" outlineLevel="2" x14ac:dyDescent="0.2">
      <c r="A9" s="575" t="s">
        <v>81</v>
      </c>
      <c r="B9" s="575" t="s">
        <v>1546</v>
      </c>
      <c r="C9" s="575" t="s">
        <v>82</v>
      </c>
      <c r="D9" s="575"/>
      <c r="E9" s="575"/>
      <c r="F9" s="575" t="s">
        <v>1547</v>
      </c>
      <c r="G9" s="575" t="s">
        <v>1548</v>
      </c>
      <c r="H9" s="577">
        <v>5100</v>
      </c>
      <c r="I9" s="577">
        <v>0</v>
      </c>
      <c r="J9" s="577"/>
      <c r="K9" s="577"/>
      <c r="L9" s="575" t="s">
        <v>1549</v>
      </c>
      <c r="M9" s="575"/>
      <c r="N9" s="599">
        <f t="shared" si="0"/>
        <v>5100</v>
      </c>
      <c r="O9" s="456">
        <f t="shared" si="1"/>
        <v>0</v>
      </c>
      <c r="Q9" s="840" t="s">
        <v>1787</v>
      </c>
      <c r="R9" s="841"/>
      <c r="S9" s="840" t="s">
        <v>1788</v>
      </c>
      <c r="T9" s="842"/>
      <c r="U9" s="841"/>
      <c r="V9" s="840" t="s">
        <v>992</v>
      </c>
      <c r="W9" s="841"/>
      <c r="X9" s="575"/>
      <c r="Y9" s="575">
        <v>228721.82</v>
      </c>
      <c r="Z9" s="575"/>
      <c r="AA9" s="840" t="s">
        <v>1789</v>
      </c>
      <c r="AB9" s="841"/>
      <c r="AC9" s="840" t="s">
        <v>1790</v>
      </c>
      <c r="AD9" s="841"/>
    </row>
    <row r="10" spans="1:30" ht="28" outlineLevel="2" x14ac:dyDescent="0.2">
      <c r="A10" s="575" t="s">
        <v>81</v>
      </c>
      <c r="B10" s="575" t="s">
        <v>1550</v>
      </c>
      <c r="C10" s="575" t="s">
        <v>82</v>
      </c>
      <c r="D10" s="575"/>
      <c r="E10" s="575"/>
      <c r="F10" s="575" t="s">
        <v>1551</v>
      </c>
      <c r="G10" s="575" t="s">
        <v>83</v>
      </c>
      <c r="H10" s="577"/>
      <c r="I10" s="577">
        <v>0</v>
      </c>
      <c r="J10" s="577"/>
      <c r="K10" s="577"/>
      <c r="L10" s="575" t="s">
        <v>1552</v>
      </c>
      <c r="M10" s="575"/>
      <c r="N10" s="599">
        <f t="shared" si="0"/>
        <v>0</v>
      </c>
      <c r="O10" s="456">
        <f t="shared" si="1"/>
        <v>0</v>
      </c>
      <c r="X10" s="597">
        <f>SUM(X4:X9)</f>
        <v>17300</v>
      </c>
      <c r="Y10" s="597">
        <f>SUM(Y4:Y9)</f>
        <v>239361.02000000002</v>
      </c>
    </row>
    <row r="11" spans="1:30" ht="42" outlineLevel="2" x14ac:dyDescent="0.2">
      <c r="A11" s="575" t="s">
        <v>81</v>
      </c>
      <c r="B11" s="575" t="s">
        <v>1553</v>
      </c>
      <c r="C11" s="575" t="s">
        <v>88</v>
      </c>
      <c r="D11" s="575"/>
      <c r="E11" s="575"/>
      <c r="F11" s="575" t="s">
        <v>1554</v>
      </c>
      <c r="G11" s="575" t="s">
        <v>162</v>
      </c>
      <c r="H11" s="577">
        <v>141200.19</v>
      </c>
      <c r="I11" s="577">
        <v>0</v>
      </c>
      <c r="J11" s="577"/>
      <c r="K11" s="577"/>
      <c r="L11" s="575" t="s">
        <v>1555</v>
      </c>
      <c r="M11" s="575"/>
      <c r="N11" s="599">
        <f t="shared" si="0"/>
        <v>141200.19</v>
      </c>
      <c r="O11" s="456">
        <f t="shared" si="1"/>
        <v>0</v>
      </c>
      <c r="Y11" s="597">
        <f>SUM(X10:Y10)</f>
        <v>256661.02000000002</v>
      </c>
    </row>
    <row r="12" spans="1:30" ht="56" outlineLevel="2" x14ac:dyDescent="0.2">
      <c r="A12" s="575" t="s">
        <v>81</v>
      </c>
      <c r="B12" s="575" t="s">
        <v>1556</v>
      </c>
      <c r="C12" s="575" t="s">
        <v>88</v>
      </c>
      <c r="D12" s="575"/>
      <c r="E12" s="575"/>
      <c r="F12" s="575" t="s">
        <v>1557</v>
      </c>
      <c r="G12" s="575" t="s">
        <v>89</v>
      </c>
      <c r="H12" s="577">
        <v>15000</v>
      </c>
      <c r="I12" s="577">
        <v>0</v>
      </c>
      <c r="J12" s="577"/>
      <c r="K12" s="577"/>
      <c r="L12" s="575" t="s">
        <v>1558</v>
      </c>
      <c r="M12" s="575"/>
      <c r="N12" s="599">
        <f t="shared" si="0"/>
        <v>15000</v>
      </c>
      <c r="O12" s="456">
        <f t="shared" si="1"/>
        <v>0</v>
      </c>
    </row>
    <row r="13" spans="1:30" ht="56" outlineLevel="2" x14ac:dyDescent="0.2">
      <c r="A13" s="575" t="s">
        <v>81</v>
      </c>
      <c r="B13" s="575" t="s">
        <v>1559</v>
      </c>
      <c r="C13" s="575" t="s">
        <v>88</v>
      </c>
      <c r="D13" s="575"/>
      <c r="E13" s="575"/>
      <c r="F13" s="575" t="s">
        <v>1560</v>
      </c>
      <c r="G13" s="575" t="s">
        <v>381</v>
      </c>
      <c r="H13" s="577">
        <v>51739</v>
      </c>
      <c r="I13" s="577">
        <v>0</v>
      </c>
      <c r="J13" s="577"/>
      <c r="K13" s="577"/>
      <c r="L13" s="575" t="s">
        <v>1561</v>
      </c>
      <c r="M13" s="575"/>
      <c r="N13" s="599">
        <f t="shared" si="0"/>
        <v>51739</v>
      </c>
      <c r="O13" s="456">
        <f t="shared" si="1"/>
        <v>0</v>
      </c>
    </row>
    <row r="14" spans="1:30" ht="98" outlineLevel="2" x14ac:dyDescent="0.2">
      <c r="A14" s="575" t="s">
        <v>81</v>
      </c>
      <c r="B14" s="575" t="s">
        <v>1562</v>
      </c>
      <c r="C14" s="575" t="s">
        <v>88</v>
      </c>
      <c r="D14" s="575"/>
      <c r="E14" s="575"/>
      <c r="F14" s="575" t="s">
        <v>1563</v>
      </c>
      <c r="G14" s="575" t="s">
        <v>797</v>
      </c>
      <c r="H14" s="577">
        <v>75749</v>
      </c>
      <c r="I14" s="577">
        <v>0</v>
      </c>
      <c r="J14" s="577"/>
      <c r="K14" s="577"/>
      <c r="L14" s="575" t="s">
        <v>1564</v>
      </c>
      <c r="M14" s="575"/>
      <c r="N14" s="599">
        <f t="shared" si="0"/>
        <v>75749</v>
      </c>
      <c r="O14" s="456">
        <f t="shared" si="1"/>
        <v>0</v>
      </c>
    </row>
    <row r="15" spans="1:30" ht="140" outlineLevel="2" x14ac:dyDescent="0.2">
      <c r="A15" s="575" t="s">
        <v>81</v>
      </c>
      <c r="B15" s="575" t="s">
        <v>1565</v>
      </c>
      <c r="C15" s="575" t="s">
        <v>88</v>
      </c>
      <c r="D15" s="575"/>
      <c r="E15" s="575"/>
      <c r="F15" s="575" t="s">
        <v>1566</v>
      </c>
      <c r="G15" s="575" t="s">
        <v>1567</v>
      </c>
      <c r="H15" s="577">
        <v>20000</v>
      </c>
      <c r="I15" s="577">
        <v>0</v>
      </c>
      <c r="J15" s="577"/>
      <c r="K15" s="577"/>
      <c r="L15" s="575" t="s">
        <v>1568</v>
      </c>
      <c r="M15" s="575"/>
      <c r="N15" s="599">
        <f t="shared" si="0"/>
        <v>20000</v>
      </c>
      <c r="O15" s="456">
        <f t="shared" si="1"/>
        <v>0</v>
      </c>
    </row>
    <row r="16" spans="1:30" ht="84" outlineLevel="2" x14ac:dyDescent="0.2">
      <c r="A16" s="575" t="s">
        <v>81</v>
      </c>
      <c r="B16" s="575" t="s">
        <v>1569</v>
      </c>
      <c r="C16" s="575" t="s">
        <v>88</v>
      </c>
      <c r="D16" s="575"/>
      <c r="E16" s="575"/>
      <c r="F16" s="575" t="s">
        <v>1570</v>
      </c>
      <c r="G16" s="575" t="s">
        <v>164</v>
      </c>
      <c r="H16" s="577">
        <v>12000</v>
      </c>
      <c r="I16" s="577">
        <v>0</v>
      </c>
      <c r="J16" s="577"/>
      <c r="K16" s="577"/>
      <c r="L16" s="575" t="s">
        <v>1571</v>
      </c>
      <c r="M16" s="575"/>
      <c r="N16" s="599">
        <f t="shared" si="0"/>
        <v>12000</v>
      </c>
      <c r="O16" s="456">
        <f t="shared" si="1"/>
        <v>0</v>
      </c>
    </row>
    <row r="17" spans="1:15" ht="84" outlineLevel="2" x14ac:dyDescent="0.2">
      <c r="A17" s="575" t="s">
        <v>81</v>
      </c>
      <c r="B17" s="575" t="s">
        <v>1572</v>
      </c>
      <c r="C17" s="575" t="s">
        <v>88</v>
      </c>
      <c r="D17" s="575"/>
      <c r="E17" s="575"/>
      <c r="F17" s="575" t="s">
        <v>1573</v>
      </c>
      <c r="G17" s="575" t="s">
        <v>1397</v>
      </c>
      <c r="H17" s="577">
        <v>4000</v>
      </c>
      <c r="I17" s="577">
        <v>0</v>
      </c>
      <c r="J17" s="577"/>
      <c r="K17" s="577"/>
      <c r="L17" s="575" t="s">
        <v>1574</v>
      </c>
      <c r="M17" s="575"/>
      <c r="N17" s="599">
        <f t="shared" si="0"/>
        <v>4000</v>
      </c>
      <c r="O17" s="456">
        <f t="shared" si="1"/>
        <v>0</v>
      </c>
    </row>
    <row r="18" spans="1:15" ht="70" outlineLevel="2" x14ac:dyDescent="0.2">
      <c r="A18" s="575" t="s">
        <v>81</v>
      </c>
      <c r="B18" s="575" t="s">
        <v>1575</v>
      </c>
      <c r="C18" s="575" t="s">
        <v>88</v>
      </c>
      <c r="D18" s="575"/>
      <c r="E18" s="575"/>
      <c r="F18" s="575" t="s">
        <v>1576</v>
      </c>
      <c r="G18" s="575" t="s">
        <v>1577</v>
      </c>
      <c r="H18" s="577">
        <v>12905.45</v>
      </c>
      <c r="I18" s="577">
        <v>0</v>
      </c>
      <c r="J18" s="577"/>
      <c r="K18" s="577"/>
      <c r="L18" s="575" t="s">
        <v>1578</v>
      </c>
      <c r="M18" s="575"/>
      <c r="N18" s="599">
        <f t="shared" si="0"/>
        <v>12905.45</v>
      </c>
      <c r="O18" s="456">
        <f t="shared" si="1"/>
        <v>0</v>
      </c>
    </row>
    <row r="19" spans="1:15" ht="28" outlineLevel="1" x14ac:dyDescent="0.2">
      <c r="A19" s="504" t="s">
        <v>114</v>
      </c>
      <c r="B19" s="578">
        <f>COUNTA(B3:B18)</f>
        <v>16</v>
      </c>
      <c r="C19" s="578"/>
      <c r="D19" s="578"/>
      <c r="E19" s="578"/>
      <c r="F19" s="578"/>
      <c r="G19" s="578"/>
      <c r="H19" s="579">
        <f>SUBTOTAL(9,H3:H18)</f>
        <v>2299501.64</v>
      </c>
      <c r="I19" s="579">
        <f>SUBTOTAL(9,I3:I18)</f>
        <v>0</v>
      </c>
      <c r="J19" s="579">
        <f>SUBTOTAL(9,J3:J18)</f>
        <v>0</v>
      </c>
      <c r="K19" s="579">
        <f>SUBTOTAL(9,K3:K18)</f>
        <v>0</v>
      </c>
      <c r="L19" s="578"/>
      <c r="M19" s="578"/>
      <c r="N19" s="580">
        <f>SUBTOTAL(9,N3:N18)</f>
        <v>2299501.64</v>
      </c>
      <c r="O19" s="580">
        <f>SUBTOTAL(9,O3:O18)</f>
        <v>0</v>
      </c>
    </row>
    <row r="20" spans="1:15" ht="84" outlineLevel="2" x14ac:dyDescent="0.2">
      <c r="A20" s="575" t="s">
        <v>92</v>
      </c>
      <c r="B20" s="575" t="s">
        <v>1579</v>
      </c>
      <c r="C20" s="575"/>
      <c r="D20" s="575" t="s">
        <v>93</v>
      </c>
      <c r="E20" s="575"/>
      <c r="F20" s="575" t="s">
        <v>1580</v>
      </c>
      <c r="G20" s="575" t="s">
        <v>94</v>
      </c>
      <c r="H20" s="577">
        <v>8700</v>
      </c>
      <c r="I20" s="577">
        <v>0</v>
      </c>
      <c r="J20" s="577"/>
      <c r="K20" s="577"/>
      <c r="L20" s="575" t="s">
        <v>1581</v>
      </c>
      <c r="M20" s="575"/>
      <c r="N20" s="599">
        <f t="shared" si="0"/>
        <v>8700</v>
      </c>
      <c r="O20" s="456">
        <f t="shared" si="1"/>
        <v>0</v>
      </c>
    </row>
    <row r="21" spans="1:15" ht="70" outlineLevel="2" x14ac:dyDescent="0.2">
      <c r="A21" s="575" t="s">
        <v>92</v>
      </c>
      <c r="B21" s="575" t="s">
        <v>1582</v>
      </c>
      <c r="C21" s="575"/>
      <c r="D21" s="575" t="s">
        <v>93</v>
      </c>
      <c r="E21" s="575"/>
      <c r="F21" s="575" t="s">
        <v>1583</v>
      </c>
      <c r="G21" s="575" t="s">
        <v>94</v>
      </c>
      <c r="H21" s="577">
        <v>9800</v>
      </c>
      <c r="I21" s="577">
        <v>0</v>
      </c>
      <c r="J21" s="577"/>
      <c r="K21" s="577"/>
      <c r="L21" s="575" t="s">
        <v>1584</v>
      </c>
      <c r="M21" s="575"/>
      <c r="N21" s="599">
        <f t="shared" si="0"/>
        <v>9800</v>
      </c>
      <c r="O21" s="456">
        <f t="shared" si="1"/>
        <v>0</v>
      </c>
    </row>
    <row r="22" spans="1:15" ht="28" outlineLevel="2" x14ac:dyDescent="0.2">
      <c r="A22" s="575" t="s">
        <v>92</v>
      </c>
      <c r="B22" s="575" t="s">
        <v>1585</v>
      </c>
      <c r="C22" s="575"/>
      <c r="D22" s="575" t="s">
        <v>93</v>
      </c>
      <c r="E22" s="575"/>
      <c r="F22" s="575" t="s">
        <v>1586</v>
      </c>
      <c r="G22" s="575" t="s">
        <v>1587</v>
      </c>
      <c r="H22" s="577">
        <v>30000</v>
      </c>
      <c r="I22" s="577">
        <v>0</v>
      </c>
      <c r="J22" s="577"/>
      <c r="K22" s="577"/>
      <c r="L22" s="575" t="s">
        <v>1588</v>
      </c>
      <c r="M22" s="575"/>
      <c r="N22" s="599">
        <f t="shared" si="0"/>
        <v>30000</v>
      </c>
      <c r="O22" s="456">
        <f t="shared" si="1"/>
        <v>0</v>
      </c>
    </row>
    <row r="23" spans="1:15" outlineLevel="2" x14ac:dyDescent="0.2">
      <c r="A23" s="575" t="s">
        <v>92</v>
      </c>
      <c r="B23" s="575" t="s">
        <v>1589</v>
      </c>
      <c r="C23" s="575"/>
      <c r="D23" s="575" t="s">
        <v>93</v>
      </c>
      <c r="E23" s="575"/>
      <c r="F23" s="575" t="s">
        <v>376</v>
      </c>
      <c r="G23" s="575" t="s">
        <v>1590</v>
      </c>
      <c r="H23" s="577">
        <v>545000</v>
      </c>
      <c r="I23" s="577">
        <v>0</v>
      </c>
      <c r="J23" s="577"/>
      <c r="K23" s="577"/>
      <c r="L23" s="575" t="s">
        <v>1591</v>
      </c>
      <c r="M23" s="575"/>
      <c r="N23" s="599">
        <f t="shared" si="0"/>
        <v>545000</v>
      </c>
      <c r="O23" s="456">
        <f t="shared" si="1"/>
        <v>0</v>
      </c>
    </row>
    <row r="24" spans="1:15" ht="28" outlineLevel="2" x14ac:dyDescent="0.2">
      <c r="A24" s="575" t="s">
        <v>92</v>
      </c>
      <c r="B24" s="575" t="s">
        <v>1592</v>
      </c>
      <c r="C24" s="575"/>
      <c r="D24" s="575" t="s">
        <v>93</v>
      </c>
      <c r="E24" s="575"/>
      <c r="F24" s="575" t="s">
        <v>1593</v>
      </c>
      <c r="G24" s="575" t="s">
        <v>379</v>
      </c>
      <c r="H24" s="577">
        <v>192500</v>
      </c>
      <c r="I24" s="577">
        <v>0</v>
      </c>
      <c r="J24" s="577"/>
      <c r="K24" s="577"/>
      <c r="L24" s="575" t="s">
        <v>1594</v>
      </c>
      <c r="M24" s="575"/>
      <c r="N24" s="599">
        <f t="shared" si="0"/>
        <v>192500</v>
      </c>
      <c r="O24" s="456">
        <f t="shared" si="1"/>
        <v>0</v>
      </c>
    </row>
    <row r="25" spans="1:15" ht="42" outlineLevel="2" x14ac:dyDescent="0.2">
      <c r="A25" s="575" t="s">
        <v>92</v>
      </c>
      <c r="B25" s="575" t="s">
        <v>1595</v>
      </c>
      <c r="C25" s="575"/>
      <c r="D25" s="575" t="s">
        <v>93</v>
      </c>
      <c r="E25" s="575"/>
      <c r="F25" s="575" t="s">
        <v>1596</v>
      </c>
      <c r="G25" s="575" t="s">
        <v>1597</v>
      </c>
      <c r="H25" s="577">
        <v>4230</v>
      </c>
      <c r="I25" s="577">
        <v>0</v>
      </c>
      <c r="J25" s="577"/>
      <c r="K25" s="577"/>
      <c r="L25" s="575" t="s">
        <v>1598</v>
      </c>
      <c r="M25" s="575"/>
      <c r="N25" s="599">
        <f t="shared" si="0"/>
        <v>4230</v>
      </c>
      <c r="O25" s="456">
        <f t="shared" si="1"/>
        <v>0</v>
      </c>
    </row>
    <row r="26" spans="1:15" outlineLevel="2" x14ac:dyDescent="0.2">
      <c r="A26" s="575" t="s">
        <v>92</v>
      </c>
      <c r="B26" s="575" t="s">
        <v>1599</v>
      </c>
      <c r="C26" s="575"/>
      <c r="D26" s="575" t="s">
        <v>93</v>
      </c>
      <c r="E26" s="575"/>
      <c r="F26" s="575" t="s">
        <v>1600</v>
      </c>
      <c r="G26" s="575" t="s">
        <v>1601</v>
      </c>
      <c r="H26" s="577">
        <v>9000</v>
      </c>
      <c r="I26" s="577">
        <v>0</v>
      </c>
      <c r="J26" s="577"/>
      <c r="K26" s="577"/>
      <c r="L26" s="575" t="s">
        <v>1602</v>
      </c>
      <c r="M26" s="575"/>
      <c r="N26" s="599">
        <f t="shared" si="0"/>
        <v>9000</v>
      </c>
      <c r="O26" s="456">
        <f t="shared" si="1"/>
        <v>0</v>
      </c>
    </row>
    <row r="27" spans="1:15" ht="28" outlineLevel="2" x14ac:dyDescent="0.2">
      <c r="A27" s="575" t="s">
        <v>92</v>
      </c>
      <c r="B27" s="575" t="s">
        <v>1603</v>
      </c>
      <c r="C27" s="575"/>
      <c r="D27" s="575" t="s">
        <v>93</v>
      </c>
      <c r="E27" s="575"/>
      <c r="F27" s="575" t="s">
        <v>377</v>
      </c>
      <c r="G27" s="575" t="s">
        <v>83</v>
      </c>
      <c r="H27" s="577">
        <v>60000</v>
      </c>
      <c r="I27" s="577">
        <v>0</v>
      </c>
      <c r="J27" s="577"/>
      <c r="K27" s="577"/>
      <c r="L27" s="575" t="s">
        <v>1604</v>
      </c>
      <c r="M27" s="575" t="s">
        <v>1475</v>
      </c>
      <c r="N27" s="599">
        <f t="shared" si="0"/>
        <v>60000</v>
      </c>
      <c r="O27" s="456">
        <f t="shared" si="1"/>
        <v>0</v>
      </c>
    </row>
    <row r="28" spans="1:15" ht="28" outlineLevel="2" x14ac:dyDescent="0.2">
      <c r="A28" s="575" t="s">
        <v>92</v>
      </c>
      <c r="B28" s="575" t="s">
        <v>1605</v>
      </c>
      <c r="C28" s="575"/>
      <c r="D28" s="575" t="s">
        <v>93</v>
      </c>
      <c r="E28" s="575"/>
      <c r="F28" s="575" t="s">
        <v>1606</v>
      </c>
      <c r="G28" s="575" t="s">
        <v>157</v>
      </c>
      <c r="H28" s="577">
        <v>226128</v>
      </c>
      <c r="I28" s="577">
        <v>0</v>
      </c>
      <c r="J28" s="577"/>
      <c r="K28" s="577"/>
      <c r="L28" s="575" t="s">
        <v>1607</v>
      </c>
      <c r="M28" s="575"/>
      <c r="N28" s="599">
        <f t="shared" si="0"/>
        <v>226128</v>
      </c>
      <c r="O28" s="456">
        <f t="shared" si="1"/>
        <v>0</v>
      </c>
    </row>
    <row r="29" spans="1:15" ht="42" outlineLevel="2" x14ac:dyDescent="0.2">
      <c r="A29" s="575" t="s">
        <v>92</v>
      </c>
      <c r="B29" s="575" t="s">
        <v>1608</v>
      </c>
      <c r="C29" s="575"/>
      <c r="D29" s="575" t="s">
        <v>93</v>
      </c>
      <c r="E29" s="575"/>
      <c r="F29" s="575" t="s">
        <v>1609</v>
      </c>
      <c r="G29" s="575" t="s">
        <v>1610</v>
      </c>
      <c r="H29" s="577"/>
      <c r="I29" s="577">
        <v>14617.2</v>
      </c>
      <c r="J29" s="577"/>
      <c r="K29" s="577">
        <v>52220.75</v>
      </c>
      <c r="L29" s="575" t="s">
        <v>1611</v>
      </c>
      <c r="M29" s="575"/>
      <c r="N29" s="599">
        <f t="shared" si="0"/>
        <v>14617.2</v>
      </c>
      <c r="O29" s="456">
        <f t="shared" si="1"/>
        <v>37603.550000000003</v>
      </c>
    </row>
    <row r="30" spans="1:15" outlineLevel="2" x14ac:dyDescent="0.2">
      <c r="A30" s="575" t="s">
        <v>92</v>
      </c>
      <c r="B30" s="575" t="s">
        <v>1612</v>
      </c>
      <c r="C30" s="575"/>
      <c r="D30" s="575" t="s">
        <v>93</v>
      </c>
      <c r="E30" s="575"/>
      <c r="F30" s="575" t="s">
        <v>376</v>
      </c>
      <c r="G30" s="575" t="s">
        <v>1613</v>
      </c>
      <c r="H30" s="577">
        <v>470000</v>
      </c>
      <c r="I30" s="577">
        <v>0</v>
      </c>
      <c r="J30" s="577"/>
      <c r="K30" s="577"/>
      <c r="L30" s="575" t="s">
        <v>1614</v>
      </c>
      <c r="M30" s="575"/>
      <c r="N30" s="599">
        <f t="shared" si="0"/>
        <v>470000</v>
      </c>
      <c r="O30" s="456">
        <f t="shared" si="1"/>
        <v>0</v>
      </c>
    </row>
    <row r="31" spans="1:15" ht="28" outlineLevel="2" x14ac:dyDescent="0.2">
      <c r="A31" s="575" t="s">
        <v>92</v>
      </c>
      <c r="B31" s="575" t="s">
        <v>1615</v>
      </c>
      <c r="C31" s="575"/>
      <c r="D31" s="575" t="s">
        <v>93</v>
      </c>
      <c r="E31" s="575"/>
      <c r="F31" s="575" t="s">
        <v>1616</v>
      </c>
      <c r="G31" s="575" t="s">
        <v>83</v>
      </c>
      <c r="H31" s="577">
        <v>3000</v>
      </c>
      <c r="I31" s="577">
        <v>0</v>
      </c>
      <c r="J31" s="577"/>
      <c r="K31" s="577"/>
      <c r="L31" s="575" t="s">
        <v>1617</v>
      </c>
      <c r="M31" s="575"/>
      <c r="N31" s="599">
        <f t="shared" si="0"/>
        <v>3000</v>
      </c>
      <c r="O31" s="456">
        <f t="shared" si="1"/>
        <v>0</v>
      </c>
    </row>
    <row r="32" spans="1:15" ht="70" outlineLevel="2" x14ac:dyDescent="0.2">
      <c r="A32" s="575" t="s">
        <v>92</v>
      </c>
      <c r="B32" s="575" t="s">
        <v>1618</v>
      </c>
      <c r="C32" s="575"/>
      <c r="D32" s="575" t="s">
        <v>93</v>
      </c>
      <c r="E32" s="575"/>
      <c r="F32" s="575" t="s">
        <v>1619</v>
      </c>
      <c r="G32" s="575" t="s">
        <v>970</v>
      </c>
      <c r="H32" s="577">
        <v>100000</v>
      </c>
      <c r="I32" s="577">
        <v>0</v>
      </c>
      <c r="J32" s="577"/>
      <c r="K32" s="577"/>
      <c r="L32" s="575" t="s">
        <v>1620</v>
      </c>
      <c r="M32" s="575"/>
      <c r="N32" s="599">
        <f t="shared" si="0"/>
        <v>100000</v>
      </c>
      <c r="O32" s="456">
        <f t="shared" si="1"/>
        <v>0</v>
      </c>
    </row>
    <row r="33" spans="1:15" ht="84" outlineLevel="2" x14ac:dyDescent="0.2">
      <c r="A33" s="575" t="s">
        <v>92</v>
      </c>
      <c r="B33" s="575" t="s">
        <v>1621</v>
      </c>
      <c r="C33" s="575"/>
      <c r="D33" s="575" t="s">
        <v>95</v>
      </c>
      <c r="E33" s="575"/>
      <c r="F33" s="575" t="s">
        <v>1622</v>
      </c>
      <c r="G33" s="575" t="s">
        <v>91</v>
      </c>
      <c r="H33" s="577">
        <v>22500</v>
      </c>
      <c r="I33" s="577">
        <v>0</v>
      </c>
      <c r="J33" s="577"/>
      <c r="K33" s="577"/>
      <c r="L33" s="575" t="s">
        <v>1623</v>
      </c>
      <c r="M33" s="575" t="s">
        <v>1328</v>
      </c>
      <c r="N33" s="599">
        <f t="shared" si="0"/>
        <v>22500</v>
      </c>
      <c r="O33" s="456">
        <f t="shared" si="1"/>
        <v>0</v>
      </c>
    </row>
    <row r="34" spans="1:15" ht="84" outlineLevel="2" x14ac:dyDescent="0.2">
      <c r="A34" s="575" t="s">
        <v>92</v>
      </c>
      <c r="B34" s="575" t="s">
        <v>1624</v>
      </c>
      <c r="C34" s="575"/>
      <c r="D34" s="575" t="s">
        <v>95</v>
      </c>
      <c r="E34" s="575"/>
      <c r="F34" s="575" t="s">
        <v>1625</v>
      </c>
      <c r="G34" s="575" t="s">
        <v>91</v>
      </c>
      <c r="H34" s="577">
        <v>9375</v>
      </c>
      <c r="I34" s="577">
        <v>0</v>
      </c>
      <c r="J34" s="577"/>
      <c r="K34" s="577"/>
      <c r="L34" s="575" t="s">
        <v>1626</v>
      </c>
      <c r="M34" s="575"/>
      <c r="N34" s="599">
        <f t="shared" si="0"/>
        <v>9375</v>
      </c>
      <c r="O34" s="456">
        <f t="shared" si="1"/>
        <v>0</v>
      </c>
    </row>
    <row r="35" spans="1:15" ht="70" outlineLevel="2" x14ac:dyDescent="0.2">
      <c r="A35" s="575" t="s">
        <v>92</v>
      </c>
      <c r="B35" s="575" t="s">
        <v>1627</v>
      </c>
      <c r="C35" s="575"/>
      <c r="D35" s="575" t="s">
        <v>95</v>
      </c>
      <c r="E35" s="575"/>
      <c r="F35" s="575" t="s">
        <v>1628</v>
      </c>
      <c r="G35" s="575" t="s">
        <v>96</v>
      </c>
      <c r="H35" s="577">
        <v>4900</v>
      </c>
      <c r="I35" s="577">
        <v>0</v>
      </c>
      <c r="J35" s="577"/>
      <c r="K35" s="577"/>
      <c r="L35" s="575" t="s">
        <v>1629</v>
      </c>
      <c r="M35" s="575"/>
      <c r="N35" s="599">
        <f t="shared" si="0"/>
        <v>4900</v>
      </c>
      <c r="O35" s="456">
        <f t="shared" si="1"/>
        <v>0</v>
      </c>
    </row>
    <row r="36" spans="1:15" ht="70" outlineLevel="2" x14ac:dyDescent="0.2">
      <c r="A36" s="575" t="s">
        <v>92</v>
      </c>
      <c r="B36" s="575" t="s">
        <v>1630</v>
      </c>
      <c r="C36" s="575"/>
      <c r="D36" s="575" t="s">
        <v>95</v>
      </c>
      <c r="E36" s="575"/>
      <c r="F36" s="575" t="s">
        <v>1631</v>
      </c>
      <c r="G36" s="575" t="s">
        <v>1632</v>
      </c>
      <c r="H36" s="577">
        <v>4000</v>
      </c>
      <c r="I36" s="577">
        <v>0</v>
      </c>
      <c r="J36" s="577"/>
      <c r="K36" s="577"/>
      <c r="L36" s="575" t="s">
        <v>1633</v>
      </c>
      <c r="M36" s="575"/>
      <c r="N36" s="599">
        <f t="shared" si="0"/>
        <v>4000</v>
      </c>
      <c r="O36" s="456">
        <f t="shared" si="1"/>
        <v>0</v>
      </c>
    </row>
    <row r="37" spans="1:15" ht="70" outlineLevel="2" x14ac:dyDescent="0.2">
      <c r="A37" s="575" t="s">
        <v>92</v>
      </c>
      <c r="B37" s="575" t="s">
        <v>1634</v>
      </c>
      <c r="C37" s="575"/>
      <c r="D37" s="575" t="s">
        <v>95</v>
      </c>
      <c r="E37" s="575"/>
      <c r="F37" s="575" t="s">
        <v>1635</v>
      </c>
      <c r="G37" s="575" t="s">
        <v>1632</v>
      </c>
      <c r="H37" s="577">
        <v>14000</v>
      </c>
      <c r="I37" s="577">
        <v>0</v>
      </c>
      <c r="J37" s="577"/>
      <c r="K37" s="577"/>
      <c r="L37" s="575" t="s">
        <v>1633</v>
      </c>
      <c r="M37" s="575"/>
      <c r="N37" s="599">
        <f t="shared" si="0"/>
        <v>14000</v>
      </c>
      <c r="O37" s="456">
        <f t="shared" si="1"/>
        <v>0</v>
      </c>
    </row>
    <row r="38" spans="1:15" ht="56" outlineLevel="2" x14ac:dyDescent="0.2">
      <c r="A38" s="575" t="s">
        <v>92</v>
      </c>
      <c r="B38" s="575" t="s">
        <v>1636</v>
      </c>
      <c r="C38" s="575"/>
      <c r="D38" s="575" t="s">
        <v>95</v>
      </c>
      <c r="E38" s="575"/>
      <c r="F38" s="575" t="s">
        <v>1637</v>
      </c>
      <c r="G38" s="575" t="s">
        <v>1638</v>
      </c>
      <c r="H38" s="577">
        <v>14394.5</v>
      </c>
      <c r="I38" s="577">
        <v>0</v>
      </c>
      <c r="J38" s="577"/>
      <c r="K38" s="577"/>
      <c r="L38" s="575" t="s">
        <v>1639</v>
      </c>
      <c r="M38" s="575"/>
      <c r="N38" s="599">
        <f t="shared" si="0"/>
        <v>14394.5</v>
      </c>
      <c r="O38" s="456">
        <f t="shared" si="1"/>
        <v>0</v>
      </c>
    </row>
    <row r="39" spans="1:15" ht="70" outlineLevel="2" x14ac:dyDescent="0.2">
      <c r="A39" s="575" t="s">
        <v>92</v>
      </c>
      <c r="B39" s="575" t="s">
        <v>1640</v>
      </c>
      <c r="C39" s="575"/>
      <c r="D39" s="575" t="s">
        <v>95</v>
      </c>
      <c r="E39" s="575"/>
      <c r="F39" s="575" t="s">
        <v>1641</v>
      </c>
      <c r="G39" s="575" t="s">
        <v>1195</v>
      </c>
      <c r="H39" s="577">
        <v>13000</v>
      </c>
      <c r="I39" s="577">
        <v>0</v>
      </c>
      <c r="J39" s="577"/>
      <c r="K39" s="577"/>
      <c r="L39" s="575" t="s">
        <v>1642</v>
      </c>
      <c r="M39" s="575"/>
      <c r="N39" s="599">
        <f t="shared" si="0"/>
        <v>13000</v>
      </c>
      <c r="O39" s="456">
        <f t="shared" si="1"/>
        <v>0</v>
      </c>
    </row>
    <row r="40" spans="1:15" ht="56" outlineLevel="2" x14ac:dyDescent="0.2">
      <c r="A40" s="575" t="s">
        <v>92</v>
      </c>
      <c r="B40" s="575" t="s">
        <v>1643</v>
      </c>
      <c r="C40" s="575"/>
      <c r="D40" s="575" t="s">
        <v>95</v>
      </c>
      <c r="E40" s="575"/>
      <c r="F40" s="575" t="s">
        <v>1644</v>
      </c>
      <c r="G40" s="575" t="s">
        <v>89</v>
      </c>
      <c r="H40" s="577">
        <v>12000</v>
      </c>
      <c r="I40" s="577">
        <v>0</v>
      </c>
      <c r="J40" s="577"/>
      <c r="K40" s="577"/>
      <c r="L40" s="575" t="s">
        <v>1645</v>
      </c>
      <c r="M40" s="575"/>
      <c r="N40" s="599">
        <f t="shared" si="0"/>
        <v>12000</v>
      </c>
      <c r="O40" s="456">
        <f t="shared" si="1"/>
        <v>0</v>
      </c>
    </row>
    <row r="41" spans="1:15" ht="70" outlineLevel="2" x14ac:dyDescent="0.2">
      <c r="A41" s="575" t="s">
        <v>92</v>
      </c>
      <c r="B41" s="575" t="s">
        <v>1646</v>
      </c>
      <c r="C41" s="575"/>
      <c r="D41" s="575" t="s">
        <v>95</v>
      </c>
      <c r="E41" s="575"/>
      <c r="F41" s="575" t="s">
        <v>1647</v>
      </c>
      <c r="G41" s="575" t="s">
        <v>89</v>
      </c>
      <c r="H41" s="577">
        <v>13000</v>
      </c>
      <c r="I41" s="577">
        <v>0</v>
      </c>
      <c r="J41" s="577"/>
      <c r="K41" s="577"/>
      <c r="L41" s="575" t="s">
        <v>1648</v>
      </c>
      <c r="M41" s="575"/>
      <c r="N41" s="599">
        <f t="shared" si="0"/>
        <v>13000</v>
      </c>
      <c r="O41" s="456">
        <f t="shared" si="1"/>
        <v>0</v>
      </c>
    </row>
    <row r="42" spans="1:15" ht="56" outlineLevel="2" x14ac:dyDescent="0.2">
      <c r="A42" s="575" t="s">
        <v>92</v>
      </c>
      <c r="B42" s="575" t="s">
        <v>1649</v>
      </c>
      <c r="C42" s="575"/>
      <c r="D42" s="575" t="s">
        <v>95</v>
      </c>
      <c r="E42" s="575"/>
      <c r="F42" s="575" t="s">
        <v>1650</v>
      </c>
      <c r="G42" s="575" t="s">
        <v>1651</v>
      </c>
      <c r="H42" s="577">
        <v>10671.71</v>
      </c>
      <c r="I42" s="577">
        <v>0</v>
      </c>
      <c r="J42" s="577"/>
      <c r="K42" s="577"/>
      <c r="L42" s="575" t="s">
        <v>1652</v>
      </c>
      <c r="M42" s="575"/>
      <c r="N42" s="599">
        <f t="shared" si="0"/>
        <v>10671.71</v>
      </c>
      <c r="O42" s="456">
        <f t="shared" si="1"/>
        <v>0</v>
      </c>
    </row>
    <row r="43" spans="1:15" ht="112" outlineLevel="2" x14ac:dyDescent="0.2">
      <c r="A43" s="575" t="s">
        <v>92</v>
      </c>
      <c r="B43" s="575" t="s">
        <v>1653</v>
      </c>
      <c r="C43" s="575"/>
      <c r="D43" s="575" t="s">
        <v>95</v>
      </c>
      <c r="E43" s="575"/>
      <c r="F43" s="575" t="s">
        <v>1654</v>
      </c>
      <c r="G43" s="575" t="s">
        <v>148</v>
      </c>
      <c r="H43" s="577">
        <v>13720</v>
      </c>
      <c r="I43" s="577">
        <v>0</v>
      </c>
      <c r="J43" s="577"/>
      <c r="K43" s="577"/>
      <c r="L43" s="575" t="s">
        <v>1655</v>
      </c>
      <c r="M43" s="575"/>
      <c r="N43" s="599">
        <f t="shared" si="0"/>
        <v>13720</v>
      </c>
      <c r="O43" s="456">
        <f t="shared" si="1"/>
        <v>0</v>
      </c>
    </row>
    <row r="44" spans="1:15" ht="56" outlineLevel="2" x14ac:dyDescent="0.2">
      <c r="A44" s="575" t="s">
        <v>92</v>
      </c>
      <c r="B44" s="575" t="s">
        <v>1656</v>
      </c>
      <c r="C44" s="575"/>
      <c r="D44" s="575" t="s">
        <v>95</v>
      </c>
      <c r="E44" s="575"/>
      <c r="F44" s="575" t="s">
        <v>1657</v>
      </c>
      <c r="G44" s="575" t="s">
        <v>164</v>
      </c>
      <c r="H44" s="577">
        <v>6000</v>
      </c>
      <c r="I44" s="577">
        <v>0</v>
      </c>
      <c r="J44" s="577"/>
      <c r="K44" s="577"/>
      <c r="L44" s="575" t="s">
        <v>1658</v>
      </c>
      <c r="M44" s="575"/>
      <c r="N44" s="599">
        <f t="shared" si="0"/>
        <v>6000</v>
      </c>
      <c r="O44" s="456">
        <f t="shared" si="1"/>
        <v>0</v>
      </c>
    </row>
    <row r="45" spans="1:15" ht="112" outlineLevel="2" x14ac:dyDescent="0.2">
      <c r="A45" s="575" t="s">
        <v>92</v>
      </c>
      <c r="B45" s="575" t="s">
        <v>1659</v>
      </c>
      <c r="C45" s="575"/>
      <c r="D45" s="575" t="s">
        <v>95</v>
      </c>
      <c r="E45" s="575"/>
      <c r="F45" s="575" t="s">
        <v>1660</v>
      </c>
      <c r="G45" s="575" t="s">
        <v>148</v>
      </c>
      <c r="H45" s="577">
        <v>11400</v>
      </c>
      <c r="I45" s="577">
        <v>0</v>
      </c>
      <c r="J45" s="577"/>
      <c r="K45" s="577"/>
      <c r="L45" s="575" t="s">
        <v>1661</v>
      </c>
      <c r="M45" s="575"/>
      <c r="N45" s="599">
        <f t="shared" si="0"/>
        <v>11400</v>
      </c>
      <c r="O45" s="456">
        <f t="shared" si="1"/>
        <v>0</v>
      </c>
    </row>
    <row r="46" spans="1:15" ht="112" outlineLevel="2" x14ac:dyDescent="0.2">
      <c r="A46" s="575" t="s">
        <v>92</v>
      </c>
      <c r="B46" s="575" t="s">
        <v>1662</v>
      </c>
      <c r="C46" s="575"/>
      <c r="D46" s="575" t="s">
        <v>95</v>
      </c>
      <c r="E46" s="575"/>
      <c r="F46" s="575" t="s">
        <v>1663</v>
      </c>
      <c r="G46" s="575" t="s">
        <v>148</v>
      </c>
      <c r="H46" s="577">
        <v>18000</v>
      </c>
      <c r="I46" s="577">
        <v>0</v>
      </c>
      <c r="J46" s="577"/>
      <c r="K46" s="577"/>
      <c r="L46" s="575" t="s">
        <v>1664</v>
      </c>
      <c r="M46" s="575"/>
      <c r="N46" s="599">
        <f t="shared" si="0"/>
        <v>18000</v>
      </c>
      <c r="O46" s="456">
        <f t="shared" si="1"/>
        <v>0</v>
      </c>
    </row>
    <row r="47" spans="1:15" ht="56" outlineLevel="2" x14ac:dyDescent="0.2">
      <c r="A47" s="575" t="s">
        <v>92</v>
      </c>
      <c r="B47" s="575" t="s">
        <v>1665</v>
      </c>
      <c r="C47" s="575"/>
      <c r="D47" s="575" t="s">
        <v>95</v>
      </c>
      <c r="E47" s="575"/>
      <c r="F47" s="575" t="s">
        <v>1418</v>
      </c>
      <c r="G47" s="575" t="s">
        <v>89</v>
      </c>
      <c r="H47" s="577">
        <v>9000</v>
      </c>
      <c r="I47" s="577">
        <v>0</v>
      </c>
      <c r="J47" s="577"/>
      <c r="K47" s="577"/>
      <c r="L47" s="575" t="s">
        <v>1666</v>
      </c>
      <c r="M47" s="575"/>
      <c r="N47" s="599">
        <f t="shared" si="0"/>
        <v>9000</v>
      </c>
      <c r="O47" s="456">
        <f t="shared" si="1"/>
        <v>0</v>
      </c>
    </row>
    <row r="48" spans="1:15" ht="42" outlineLevel="2" x14ac:dyDescent="0.2">
      <c r="A48" s="575" t="s">
        <v>92</v>
      </c>
      <c r="B48" s="575" t="s">
        <v>1667</v>
      </c>
      <c r="C48" s="575"/>
      <c r="D48" s="575" t="s">
        <v>95</v>
      </c>
      <c r="E48" s="575"/>
      <c r="F48" s="575" t="s">
        <v>1668</v>
      </c>
      <c r="G48" s="575" t="s">
        <v>83</v>
      </c>
      <c r="H48" s="577">
        <v>15000</v>
      </c>
      <c r="I48" s="577">
        <v>0</v>
      </c>
      <c r="J48" s="577"/>
      <c r="K48" s="577"/>
      <c r="L48" s="575" t="s">
        <v>1669</v>
      </c>
      <c r="M48" s="575"/>
      <c r="N48" s="599">
        <f t="shared" si="0"/>
        <v>15000</v>
      </c>
      <c r="O48" s="456">
        <f t="shared" si="1"/>
        <v>0</v>
      </c>
    </row>
    <row r="49" spans="1:15" ht="56" outlineLevel="2" x14ac:dyDescent="0.2">
      <c r="A49" s="575" t="s">
        <v>92</v>
      </c>
      <c r="B49" s="575" t="s">
        <v>1670</v>
      </c>
      <c r="C49" s="575"/>
      <c r="D49" s="575" t="s">
        <v>95</v>
      </c>
      <c r="E49" s="575"/>
      <c r="F49" s="575" t="s">
        <v>1671</v>
      </c>
      <c r="G49" s="575" t="s">
        <v>164</v>
      </c>
      <c r="H49" s="577">
        <v>15000</v>
      </c>
      <c r="I49" s="577">
        <v>0</v>
      </c>
      <c r="J49" s="577"/>
      <c r="K49" s="577"/>
      <c r="L49" s="575" t="s">
        <v>1672</v>
      </c>
      <c r="M49" s="575"/>
      <c r="N49" s="599">
        <f t="shared" si="0"/>
        <v>15000</v>
      </c>
      <c r="O49" s="456">
        <f t="shared" si="1"/>
        <v>0</v>
      </c>
    </row>
    <row r="50" spans="1:15" ht="56" outlineLevel="2" x14ac:dyDescent="0.2">
      <c r="A50" s="575" t="s">
        <v>92</v>
      </c>
      <c r="B50" s="575" t="s">
        <v>1673</v>
      </c>
      <c r="C50" s="575"/>
      <c r="D50" s="575" t="s">
        <v>95</v>
      </c>
      <c r="E50" s="575"/>
      <c r="F50" s="575" t="s">
        <v>935</v>
      </c>
      <c r="G50" s="575" t="s">
        <v>96</v>
      </c>
      <c r="H50" s="577">
        <v>8200</v>
      </c>
      <c r="I50" s="577">
        <v>0</v>
      </c>
      <c r="J50" s="577"/>
      <c r="K50" s="577"/>
      <c r="L50" s="575" t="s">
        <v>1674</v>
      </c>
      <c r="M50" s="575"/>
      <c r="N50" s="599">
        <f t="shared" si="0"/>
        <v>8200</v>
      </c>
      <c r="O50" s="456">
        <f t="shared" si="1"/>
        <v>0</v>
      </c>
    </row>
    <row r="51" spans="1:15" ht="56" outlineLevel="2" x14ac:dyDescent="0.2">
      <c r="A51" s="575" t="s">
        <v>92</v>
      </c>
      <c r="B51" s="575" t="s">
        <v>1675</v>
      </c>
      <c r="C51" s="575"/>
      <c r="D51" s="575" t="s">
        <v>95</v>
      </c>
      <c r="E51" s="575"/>
      <c r="F51" s="575" t="s">
        <v>1676</v>
      </c>
      <c r="G51" s="575" t="s">
        <v>89</v>
      </c>
      <c r="H51" s="577">
        <v>14000</v>
      </c>
      <c r="I51" s="577">
        <v>0</v>
      </c>
      <c r="J51" s="577"/>
      <c r="K51" s="577"/>
      <c r="L51" s="575" t="s">
        <v>1677</v>
      </c>
      <c r="M51" s="575"/>
      <c r="N51" s="599">
        <f t="shared" si="0"/>
        <v>14000</v>
      </c>
      <c r="O51" s="456">
        <f t="shared" si="1"/>
        <v>0</v>
      </c>
    </row>
    <row r="52" spans="1:15" ht="126" outlineLevel="2" x14ac:dyDescent="0.2">
      <c r="A52" s="575" t="s">
        <v>92</v>
      </c>
      <c r="B52" s="575" t="s">
        <v>1678</v>
      </c>
      <c r="C52" s="575"/>
      <c r="D52" s="575" t="s">
        <v>95</v>
      </c>
      <c r="E52" s="575"/>
      <c r="F52" s="575" t="s">
        <v>1679</v>
      </c>
      <c r="G52" s="575" t="s">
        <v>148</v>
      </c>
      <c r="H52" s="577">
        <v>32735</v>
      </c>
      <c r="I52" s="577">
        <v>0</v>
      </c>
      <c r="J52" s="577"/>
      <c r="K52" s="577"/>
      <c r="L52" s="575" t="s">
        <v>1680</v>
      </c>
      <c r="M52" s="575"/>
      <c r="N52" s="599">
        <f t="shared" si="0"/>
        <v>32735</v>
      </c>
      <c r="O52" s="456">
        <f t="shared" si="1"/>
        <v>0</v>
      </c>
    </row>
    <row r="53" spans="1:15" ht="56" outlineLevel="2" x14ac:dyDescent="0.2">
      <c r="A53" s="575" t="s">
        <v>92</v>
      </c>
      <c r="B53" s="575" t="s">
        <v>1681</v>
      </c>
      <c r="C53" s="575"/>
      <c r="D53" s="575" t="s">
        <v>95</v>
      </c>
      <c r="E53" s="575"/>
      <c r="F53" s="575" t="s">
        <v>1682</v>
      </c>
      <c r="G53" s="575" t="s">
        <v>89</v>
      </c>
      <c r="H53" s="577">
        <v>10500</v>
      </c>
      <c r="I53" s="577">
        <v>0</v>
      </c>
      <c r="J53" s="577"/>
      <c r="K53" s="577"/>
      <c r="L53" s="575" t="s">
        <v>1683</v>
      </c>
      <c r="M53" s="575"/>
      <c r="N53" s="599">
        <f t="shared" si="0"/>
        <v>10500</v>
      </c>
      <c r="O53" s="456">
        <f t="shared" si="1"/>
        <v>0</v>
      </c>
    </row>
    <row r="54" spans="1:15" ht="56" outlineLevel="2" x14ac:dyDescent="0.2">
      <c r="A54" s="575" t="s">
        <v>92</v>
      </c>
      <c r="B54" s="575" t="s">
        <v>1684</v>
      </c>
      <c r="C54" s="575"/>
      <c r="D54" s="575" t="s">
        <v>95</v>
      </c>
      <c r="E54" s="575"/>
      <c r="F54" s="575" t="s">
        <v>1685</v>
      </c>
      <c r="G54" s="575" t="s">
        <v>98</v>
      </c>
      <c r="H54" s="577">
        <v>9650</v>
      </c>
      <c r="I54" s="577">
        <v>0</v>
      </c>
      <c r="J54" s="577"/>
      <c r="K54" s="577"/>
      <c r="L54" s="575" t="s">
        <v>1686</v>
      </c>
      <c r="M54" s="575"/>
      <c r="N54" s="599">
        <f t="shared" si="0"/>
        <v>9650</v>
      </c>
      <c r="O54" s="456">
        <f t="shared" si="1"/>
        <v>0</v>
      </c>
    </row>
    <row r="55" spans="1:15" ht="56" outlineLevel="2" x14ac:dyDescent="0.2">
      <c r="A55" s="575" t="s">
        <v>92</v>
      </c>
      <c r="B55" s="575" t="s">
        <v>1687</v>
      </c>
      <c r="C55" s="575"/>
      <c r="D55" s="575" t="s">
        <v>95</v>
      </c>
      <c r="E55" s="575"/>
      <c r="F55" s="575" t="s">
        <v>1688</v>
      </c>
      <c r="G55" s="575" t="s">
        <v>356</v>
      </c>
      <c r="H55" s="577">
        <v>10000</v>
      </c>
      <c r="I55" s="577">
        <v>0</v>
      </c>
      <c r="J55" s="577"/>
      <c r="K55" s="577"/>
      <c r="L55" s="575" t="s">
        <v>1689</v>
      </c>
      <c r="M55" s="575"/>
      <c r="N55" s="599">
        <f t="shared" si="0"/>
        <v>10000</v>
      </c>
      <c r="O55" s="456">
        <f t="shared" si="1"/>
        <v>0</v>
      </c>
    </row>
    <row r="56" spans="1:15" ht="70" outlineLevel="2" x14ac:dyDescent="0.2">
      <c r="A56" s="575" t="s">
        <v>92</v>
      </c>
      <c r="B56" s="575" t="s">
        <v>1690</v>
      </c>
      <c r="C56" s="575"/>
      <c r="D56" s="575" t="s">
        <v>95</v>
      </c>
      <c r="E56" s="575"/>
      <c r="F56" s="575" t="s">
        <v>1691</v>
      </c>
      <c r="G56" s="575" t="s">
        <v>356</v>
      </c>
      <c r="H56" s="577">
        <v>10000</v>
      </c>
      <c r="I56" s="577">
        <v>0</v>
      </c>
      <c r="J56" s="577"/>
      <c r="K56" s="577"/>
      <c r="L56" s="575" t="s">
        <v>1669</v>
      </c>
      <c r="M56" s="575"/>
      <c r="N56" s="599">
        <f t="shared" si="0"/>
        <v>10000</v>
      </c>
      <c r="O56" s="456">
        <f t="shared" si="1"/>
        <v>0</v>
      </c>
    </row>
    <row r="57" spans="1:15" ht="56" outlineLevel="2" x14ac:dyDescent="0.2">
      <c r="A57" s="575" t="s">
        <v>92</v>
      </c>
      <c r="B57" s="575" t="s">
        <v>1692</v>
      </c>
      <c r="C57" s="575"/>
      <c r="D57" s="575" t="s">
        <v>95</v>
      </c>
      <c r="E57" s="575"/>
      <c r="F57" s="575" t="s">
        <v>1693</v>
      </c>
      <c r="G57" s="575" t="s">
        <v>98</v>
      </c>
      <c r="H57" s="577">
        <v>20925</v>
      </c>
      <c r="I57" s="577">
        <v>0</v>
      </c>
      <c r="J57" s="577"/>
      <c r="K57" s="577"/>
      <c r="L57" s="575" t="s">
        <v>1694</v>
      </c>
      <c r="M57" s="575"/>
      <c r="N57" s="599">
        <f t="shared" si="0"/>
        <v>20925</v>
      </c>
      <c r="O57" s="456">
        <f t="shared" si="1"/>
        <v>0</v>
      </c>
    </row>
    <row r="58" spans="1:15" ht="56" outlineLevel="2" x14ac:dyDescent="0.2">
      <c r="A58" s="575" t="s">
        <v>92</v>
      </c>
      <c r="B58" s="575" t="s">
        <v>1695</v>
      </c>
      <c r="C58" s="575"/>
      <c r="D58" s="575" t="s">
        <v>95</v>
      </c>
      <c r="E58" s="575"/>
      <c r="F58" s="575" t="s">
        <v>1696</v>
      </c>
      <c r="G58" s="575" t="s">
        <v>89</v>
      </c>
      <c r="H58" s="577">
        <v>17000</v>
      </c>
      <c r="I58" s="577">
        <v>0</v>
      </c>
      <c r="J58" s="577"/>
      <c r="K58" s="577"/>
      <c r="L58" s="575" t="s">
        <v>1697</v>
      </c>
      <c r="M58" s="575"/>
      <c r="N58" s="599">
        <f t="shared" si="0"/>
        <v>17000</v>
      </c>
      <c r="O58" s="456">
        <f t="shared" si="1"/>
        <v>0</v>
      </c>
    </row>
    <row r="59" spans="1:15" ht="42" outlineLevel="2" x14ac:dyDescent="0.2">
      <c r="A59" s="575" t="s">
        <v>92</v>
      </c>
      <c r="B59" s="575" t="s">
        <v>1698</v>
      </c>
      <c r="C59" s="575"/>
      <c r="D59" s="575" t="s">
        <v>95</v>
      </c>
      <c r="E59" s="575"/>
      <c r="F59" s="575" t="s">
        <v>1699</v>
      </c>
      <c r="G59" s="575" t="s">
        <v>101</v>
      </c>
      <c r="H59" s="577">
        <v>12500</v>
      </c>
      <c r="I59" s="577">
        <v>0</v>
      </c>
      <c r="J59" s="577"/>
      <c r="K59" s="577"/>
      <c r="L59" s="575" t="s">
        <v>1700</v>
      </c>
      <c r="M59" s="575"/>
      <c r="N59" s="599">
        <f t="shared" si="0"/>
        <v>12500</v>
      </c>
      <c r="O59" s="456">
        <f t="shared" si="1"/>
        <v>0</v>
      </c>
    </row>
    <row r="60" spans="1:15" ht="42" outlineLevel="2" x14ac:dyDescent="0.2">
      <c r="A60" s="575" t="s">
        <v>92</v>
      </c>
      <c r="B60" s="575" t="s">
        <v>1701</v>
      </c>
      <c r="C60" s="575"/>
      <c r="D60" s="575" t="s">
        <v>95</v>
      </c>
      <c r="E60" s="575"/>
      <c r="F60" s="575" t="s">
        <v>1702</v>
      </c>
      <c r="G60" s="575" t="s">
        <v>101</v>
      </c>
      <c r="H60" s="577">
        <v>13500</v>
      </c>
      <c r="I60" s="577">
        <v>0</v>
      </c>
      <c r="J60" s="577"/>
      <c r="K60" s="577"/>
      <c r="L60" s="575" t="s">
        <v>1703</v>
      </c>
      <c r="M60" s="575"/>
      <c r="N60" s="599">
        <f t="shared" si="0"/>
        <v>13500</v>
      </c>
      <c r="O60" s="456">
        <f t="shared" si="1"/>
        <v>0</v>
      </c>
    </row>
    <row r="61" spans="1:15" ht="42" outlineLevel="2" x14ac:dyDescent="0.2">
      <c r="A61" s="575" t="s">
        <v>92</v>
      </c>
      <c r="B61" s="575" t="s">
        <v>1704</v>
      </c>
      <c r="C61" s="575"/>
      <c r="D61" s="575" t="s">
        <v>95</v>
      </c>
      <c r="E61" s="575"/>
      <c r="F61" s="575" t="s">
        <v>1705</v>
      </c>
      <c r="G61" s="575" t="s">
        <v>101</v>
      </c>
      <c r="H61" s="577">
        <v>16500</v>
      </c>
      <c r="I61" s="577">
        <v>0</v>
      </c>
      <c r="J61" s="577"/>
      <c r="K61" s="577"/>
      <c r="L61" s="575" t="s">
        <v>1706</v>
      </c>
      <c r="M61" s="575"/>
      <c r="N61" s="599">
        <f t="shared" si="0"/>
        <v>16500</v>
      </c>
      <c r="O61" s="456">
        <f t="shared" si="1"/>
        <v>0</v>
      </c>
    </row>
    <row r="62" spans="1:15" ht="56" outlineLevel="2" x14ac:dyDescent="0.2">
      <c r="A62" s="575" t="s">
        <v>92</v>
      </c>
      <c r="B62" s="575" t="s">
        <v>1707</v>
      </c>
      <c r="C62" s="575"/>
      <c r="D62" s="575" t="s">
        <v>95</v>
      </c>
      <c r="E62" s="575"/>
      <c r="F62" s="575" t="s">
        <v>1708</v>
      </c>
      <c r="G62" s="575" t="s">
        <v>102</v>
      </c>
      <c r="H62" s="577">
        <v>18000</v>
      </c>
      <c r="I62" s="577">
        <v>0</v>
      </c>
      <c r="J62" s="577"/>
      <c r="K62" s="577"/>
      <c r="L62" s="575" t="s">
        <v>1709</v>
      </c>
      <c r="M62" s="575"/>
      <c r="N62" s="599">
        <f t="shared" si="0"/>
        <v>18000</v>
      </c>
      <c r="O62" s="456">
        <f t="shared" si="1"/>
        <v>0</v>
      </c>
    </row>
    <row r="63" spans="1:15" ht="56" outlineLevel="2" x14ac:dyDescent="0.2">
      <c r="A63" s="575" t="s">
        <v>92</v>
      </c>
      <c r="B63" s="575" t="s">
        <v>1710</v>
      </c>
      <c r="C63" s="575"/>
      <c r="D63" s="575" t="s">
        <v>95</v>
      </c>
      <c r="E63" s="575"/>
      <c r="F63" s="575" t="s">
        <v>1711</v>
      </c>
      <c r="G63" s="575" t="s">
        <v>164</v>
      </c>
      <c r="H63" s="577">
        <v>10000</v>
      </c>
      <c r="I63" s="577">
        <v>0</v>
      </c>
      <c r="J63" s="577"/>
      <c r="K63" s="577"/>
      <c r="L63" s="575" t="s">
        <v>1712</v>
      </c>
      <c r="M63" s="575"/>
      <c r="N63" s="599">
        <f t="shared" si="0"/>
        <v>10000</v>
      </c>
      <c r="O63" s="456">
        <f t="shared" si="1"/>
        <v>0</v>
      </c>
    </row>
    <row r="64" spans="1:15" ht="70" outlineLevel="2" x14ac:dyDescent="0.2">
      <c r="A64" s="575" t="s">
        <v>92</v>
      </c>
      <c r="B64" s="575" t="s">
        <v>1713</v>
      </c>
      <c r="C64" s="575"/>
      <c r="D64" s="575" t="s">
        <v>95</v>
      </c>
      <c r="E64" s="575"/>
      <c r="F64" s="575" t="s">
        <v>1714</v>
      </c>
      <c r="G64" s="575" t="s">
        <v>1397</v>
      </c>
      <c r="H64" s="577">
        <v>7000</v>
      </c>
      <c r="I64" s="577">
        <v>0</v>
      </c>
      <c r="J64" s="577"/>
      <c r="K64" s="577"/>
      <c r="L64" s="575" t="s">
        <v>1715</v>
      </c>
      <c r="M64" s="575"/>
      <c r="N64" s="599">
        <f t="shared" si="0"/>
        <v>7000</v>
      </c>
      <c r="O64" s="456">
        <f t="shared" si="1"/>
        <v>0</v>
      </c>
    </row>
    <row r="65" spans="1:19" ht="56" outlineLevel="2" x14ac:dyDescent="0.2">
      <c r="A65" s="575" t="s">
        <v>92</v>
      </c>
      <c r="B65" s="575" t="s">
        <v>1716</v>
      </c>
      <c r="C65" s="575"/>
      <c r="D65" s="575" t="s">
        <v>95</v>
      </c>
      <c r="E65" s="575"/>
      <c r="F65" s="575" t="s">
        <v>1717</v>
      </c>
      <c r="G65" s="575" t="s">
        <v>102</v>
      </c>
      <c r="H65" s="577">
        <v>16000</v>
      </c>
      <c r="I65" s="577">
        <v>0</v>
      </c>
      <c r="J65" s="577"/>
      <c r="K65" s="577"/>
      <c r="L65" s="575" t="s">
        <v>1718</v>
      </c>
      <c r="M65" s="575"/>
      <c r="N65" s="599">
        <f t="shared" si="0"/>
        <v>16000</v>
      </c>
      <c r="O65" s="456">
        <f t="shared" si="1"/>
        <v>0</v>
      </c>
    </row>
    <row r="66" spans="1:19" ht="56" outlineLevel="2" x14ac:dyDescent="0.2">
      <c r="A66" s="575" t="s">
        <v>92</v>
      </c>
      <c r="B66" s="575" t="s">
        <v>1719</v>
      </c>
      <c r="C66" s="575"/>
      <c r="D66" s="575" t="s">
        <v>95</v>
      </c>
      <c r="E66" s="575"/>
      <c r="F66" s="575" t="s">
        <v>1720</v>
      </c>
      <c r="G66" s="575" t="s">
        <v>102</v>
      </c>
      <c r="H66" s="577">
        <v>16000</v>
      </c>
      <c r="I66" s="577">
        <v>0</v>
      </c>
      <c r="J66" s="577"/>
      <c r="K66" s="577"/>
      <c r="L66" s="575" t="s">
        <v>1721</v>
      </c>
      <c r="M66" s="575"/>
      <c r="N66" s="599">
        <f t="shared" si="0"/>
        <v>16000</v>
      </c>
      <c r="O66" s="456">
        <f t="shared" si="1"/>
        <v>0</v>
      </c>
    </row>
    <row r="67" spans="1:19" ht="112" outlineLevel="2" x14ac:dyDescent="0.2">
      <c r="A67" s="575" t="s">
        <v>92</v>
      </c>
      <c r="B67" s="575" t="s">
        <v>1722</v>
      </c>
      <c r="C67" s="575"/>
      <c r="D67" s="575" t="s">
        <v>95</v>
      </c>
      <c r="E67" s="575"/>
      <c r="F67" s="575" t="s">
        <v>1723</v>
      </c>
      <c r="G67" s="575" t="s">
        <v>102</v>
      </c>
      <c r="H67" s="577">
        <v>11000</v>
      </c>
      <c r="I67" s="577">
        <v>0</v>
      </c>
      <c r="J67" s="577"/>
      <c r="K67" s="577"/>
      <c r="L67" s="575" t="s">
        <v>1724</v>
      </c>
      <c r="M67" s="575"/>
      <c r="N67" s="599">
        <f t="shared" si="0"/>
        <v>11000</v>
      </c>
      <c r="O67" s="456">
        <f t="shared" si="1"/>
        <v>0</v>
      </c>
    </row>
    <row r="68" spans="1:19" ht="56" outlineLevel="2" x14ac:dyDescent="0.2">
      <c r="A68" s="575" t="s">
        <v>92</v>
      </c>
      <c r="B68" s="575" t="s">
        <v>1725</v>
      </c>
      <c r="C68" s="575"/>
      <c r="D68" s="575" t="s">
        <v>95</v>
      </c>
      <c r="E68" s="575"/>
      <c r="F68" s="575" t="s">
        <v>1726</v>
      </c>
      <c r="G68" s="575" t="s">
        <v>580</v>
      </c>
      <c r="H68" s="577">
        <v>14000</v>
      </c>
      <c r="I68" s="577">
        <v>0</v>
      </c>
      <c r="J68" s="577"/>
      <c r="K68" s="577"/>
      <c r="L68" s="575" t="s">
        <v>1727</v>
      </c>
      <c r="M68" s="575"/>
      <c r="N68" s="599">
        <f t="shared" si="0"/>
        <v>14000</v>
      </c>
      <c r="O68" s="456">
        <f t="shared" si="1"/>
        <v>0</v>
      </c>
    </row>
    <row r="69" spans="1:19" ht="56" outlineLevel="2" x14ac:dyDescent="0.2">
      <c r="A69" s="575" t="s">
        <v>92</v>
      </c>
      <c r="B69" s="575" t="s">
        <v>1728</v>
      </c>
      <c r="C69" s="575"/>
      <c r="D69" s="575" t="s">
        <v>95</v>
      </c>
      <c r="E69" s="575"/>
      <c r="F69" s="575" t="s">
        <v>1729</v>
      </c>
      <c r="G69" s="575" t="s">
        <v>883</v>
      </c>
      <c r="H69" s="577">
        <v>7500</v>
      </c>
      <c r="I69" s="577">
        <v>0</v>
      </c>
      <c r="J69" s="577"/>
      <c r="K69" s="577"/>
      <c r="L69" s="575" t="s">
        <v>1730</v>
      </c>
      <c r="M69" s="575"/>
      <c r="N69" s="599">
        <f t="shared" ref="N69:N87" si="2">SUM(H69:I69)</f>
        <v>7500</v>
      </c>
      <c r="O69" s="456">
        <f t="shared" ref="O69:O87" si="3">IF((J69+K69)&gt;0,(J69+K69)-N69,0)</f>
        <v>0</v>
      </c>
    </row>
    <row r="70" spans="1:19" ht="126" outlineLevel="2" x14ac:dyDescent="0.2">
      <c r="A70" s="575" t="s">
        <v>92</v>
      </c>
      <c r="B70" s="575" t="s">
        <v>1731</v>
      </c>
      <c r="C70" s="575"/>
      <c r="D70" s="575" t="s">
        <v>95</v>
      </c>
      <c r="E70" s="575"/>
      <c r="F70" s="575" t="s">
        <v>1732</v>
      </c>
      <c r="G70" s="575" t="s">
        <v>89</v>
      </c>
      <c r="H70" s="577">
        <v>11000</v>
      </c>
      <c r="I70" s="577">
        <v>0</v>
      </c>
      <c r="J70" s="577"/>
      <c r="K70" s="577"/>
      <c r="L70" s="575" t="s">
        <v>1733</v>
      </c>
      <c r="M70" s="575"/>
      <c r="N70" s="599">
        <f t="shared" si="2"/>
        <v>11000</v>
      </c>
      <c r="O70" s="456">
        <f t="shared" si="3"/>
        <v>0</v>
      </c>
    </row>
    <row r="71" spans="1:19" ht="56" outlineLevel="2" x14ac:dyDescent="0.2">
      <c r="A71" s="575" t="s">
        <v>92</v>
      </c>
      <c r="B71" s="575" t="s">
        <v>1734</v>
      </c>
      <c r="C71" s="575"/>
      <c r="D71" s="575" t="s">
        <v>95</v>
      </c>
      <c r="E71" s="575"/>
      <c r="F71" s="575" t="s">
        <v>1735</v>
      </c>
      <c r="G71" s="575" t="s">
        <v>98</v>
      </c>
      <c r="H71" s="577">
        <v>19995</v>
      </c>
      <c r="I71" s="577">
        <v>0</v>
      </c>
      <c r="J71" s="577"/>
      <c r="K71" s="577"/>
      <c r="L71" s="575" t="s">
        <v>1736</v>
      </c>
      <c r="M71" s="575"/>
      <c r="N71" s="599">
        <f t="shared" si="2"/>
        <v>19995</v>
      </c>
      <c r="O71" s="456">
        <f t="shared" si="3"/>
        <v>0</v>
      </c>
    </row>
    <row r="72" spans="1:19" ht="56" outlineLevel="2" x14ac:dyDescent="0.2">
      <c r="A72" s="575" t="s">
        <v>92</v>
      </c>
      <c r="B72" s="575" t="s">
        <v>1737</v>
      </c>
      <c r="C72" s="575"/>
      <c r="D72" s="575" t="s">
        <v>95</v>
      </c>
      <c r="E72" s="575"/>
      <c r="F72" s="575" t="s">
        <v>1738</v>
      </c>
      <c r="G72" s="575" t="s">
        <v>98</v>
      </c>
      <c r="H72" s="577">
        <v>4500</v>
      </c>
      <c r="I72" s="577">
        <v>0</v>
      </c>
      <c r="J72" s="577"/>
      <c r="K72" s="577"/>
      <c r="L72" s="575" t="s">
        <v>1739</v>
      </c>
      <c r="M72" s="575"/>
      <c r="N72" s="599">
        <f t="shared" si="2"/>
        <v>4500</v>
      </c>
      <c r="O72" s="456">
        <f t="shared" si="3"/>
        <v>0</v>
      </c>
    </row>
    <row r="73" spans="1:19" ht="42" outlineLevel="2" x14ac:dyDescent="0.2">
      <c r="A73" s="575" t="s">
        <v>92</v>
      </c>
      <c r="B73" s="575" t="s">
        <v>1740</v>
      </c>
      <c r="C73" s="575"/>
      <c r="D73" s="575" t="s">
        <v>95</v>
      </c>
      <c r="E73" s="575"/>
      <c r="F73" s="575" t="s">
        <v>1741</v>
      </c>
      <c r="G73" s="575" t="s">
        <v>101</v>
      </c>
      <c r="H73" s="577">
        <v>12500</v>
      </c>
      <c r="I73" s="577">
        <v>0</v>
      </c>
      <c r="J73" s="577"/>
      <c r="K73" s="577"/>
      <c r="L73" s="575" t="s">
        <v>1742</v>
      </c>
      <c r="M73" s="575"/>
      <c r="N73" s="599">
        <f t="shared" si="2"/>
        <v>12500</v>
      </c>
      <c r="O73" s="456">
        <f t="shared" si="3"/>
        <v>0</v>
      </c>
    </row>
    <row r="74" spans="1:19" outlineLevel="1" x14ac:dyDescent="0.2">
      <c r="A74" s="504" t="s">
        <v>115</v>
      </c>
      <c r="B74" s="578">
        <f>COUNTA(B20:B73)</f>
        <v>54</v>
      </c>
      <c r="C74" s="578"/>
      <c r="D74" s="578"/>
      <c r="E74" s="578"/>
      <c r="F74" s="578"/>
      <c r="G74" s="578"/>
      <c r="H74" s="579">
        <f>SUBTOTAL(9,H20:H73)</f>
        <v>2187324.21</v>
      </c>
      <c r="I74" s="579">
        <f>SUBTOTAL(9,I20:I73)</f>
        <v>14617.2</v>
      </c>
      <c r="J74" s="579">
        <f>SUBTOTAL(9,J20:J73)</f>
        <v>0</v>
      </c>
      <c r="K74" s="579">
        <f>SUBTOTAL(9,K20:K73)</f>
        <v>52220.75</v>
      </c>
      <c r="L74" s="578"/>
      <c r="M74" s="578"/>
      <c r="N74" s="580">
        <f>SUBTOTAL(9,N20:N73)</f>
        <v>2201941.41</v>
      </c>
      <c r="O74" s="580">
        <f>SUBTOTAL(9,O20:O73)</f>
        <v>37603.550000000003</v>
      </c>
    </row>
    <row r="75" spans="1:19" ht="28" outlineLevel="2" x14ac:dyDescent="0.2">
      <c r="A75" s="575" t="s">
        <v>103</v>
      </c>
      <c r="B75" s="575" t="s">
        <v>1743</v>
      </c>
      <c r="C75" s="575"/>
      <c r="D75" s="575" t="s">
        <v>104</v>
      </c>
      <c r="E75" s="575"/>
      <c r="F75" s="575" t="s">
        <v>342</v>
      </c>
      <c r="G75" s="575" t="s">
        <v>1744</v>
      </c>
      <c r="H75" s="577"/>
      <c r="I75" s="577">
        <v>172134.05</v>
      </c>
      <c r="J75" s="577"/>
      <c r="K75" s="577">
        <v>616043.93000000005</v>
      </c>
      <c r="L75" s="575" t="s">
        <v>1745</v>
      </c>
      <c r="M75" s="575" t="s">
        <v>1445</v>
      </c>
      <c r="N75" s="599">
        <f t="shared" si="2"/>
        <v>172134.05</v>
      </c>
      <c r="O75" s="456">
        <f t="shared" si="3"/>
        <v>443909.88000000006</v>
      </c>
      <c r="Q75" s="575" t="s">
        <v>1445</v>
      </c>
      <c r="R75" s="597">
        <v>6</v>
      </c>
      <c r="S75" s="600">
        <f>SUM(N75:N80)</f>
        <v>751765.39</v>
      </c>
    </row>
    <row r="76" spans="1:19" ht="28" outlineLevel="2" x14ac:dyDescent="0.2">
      <c r="A76" s="575" t="s">
        <v>103</v>
      </c>
      <c r="B76" s="575" t="s">
        <v>1746</v>
      </c>
      <c r="C76" s="575"/>
      <c r="D76" s="575" t="s">
        <v>104</v>
      </c>
      <c r="E76" s="575"/>
      <c r="F76" s="575" t="s">
        <v>342</v>
      </c>
      <c r="G76" s="575" t="s">
        <v>1747</v>
      </c>
      <c r="H76" s="577"/>
      <c r="I76" s="577">
        <v>193881.75</v>
      </c>
      <c r="J76" s="577"/>
      <c r="K76" s="577">
        <v>695803.37</v>
      </c>
      <c r="L76" s="575" t="s">
        <v>1748</v>
      </c>
      <c r="M76" s="575" t="s">
        <v>1445</v>
      </c>
      <c r="N76" s="599">
        <f t="shared" si="2"/>
        <v>193881.75</v>
      </c>
      <c r="O76" s="456">
        <f t="shared" si="3"/>
        <v>501921.62</v>
      </c>
      <c r="Q76" s="575" t="s">
        <v>1475</v>
      </c>
      <c r="R76" s="597">
        <v>1</v>
      </c>
      <c r="S76" s="600">
        <f>N81</f>
        <v>53801.34</v>
      </c>
    </row>
    <row r="77" spans="1:19" ht="28" outlineLevel="2" x14ac:dyDescent="0.2">
      <c r="A77" s="575" t="s">
        <v>103</v>
      </c>
      <c r="B77" s="575" t="s">
        <v>1749</v>
      </c>
      <c r="C77" s="575"/>
      <c r="D77" s="575" t="s">
        <v>104</v>
      </c>
      <c r="E77" s="575"/>
      <c r="F77" s="575" t="s">
        <v>1750</v>
      </c>
      <c r="G77" s="575" t="s">
        <v>1751</v>
      </c>
      <c r="H77" s="577"/>
      <c r="I77" s="577">
        <v>118685.02</v>
      </c>
      <c r="J77" s="577"/>
      <c r="K77" s="577">
        <v>419687.94</v>
      </c>
      <c r="L77" s="575" t="s">
        <v>1752</v>
      </c>
      <c r="M77" s="575" t="s">
        <v>1445</v>
      </c>
      <c r="N77" s="599">
        <f t="shared" si="2"/>
        <v>118685.02</v>
      </c>
      <c r="O77" s="456">
        <f t="shared" si="3"/>
        <v>301002.92</v>
      </c>
    </row>
    <row r="78" spans="1:19" ht="28" outlineLevel="2" x14ac:dyDescent="0.2">
      <c r="A78" s="575" t="s">
        <v>103</v>
      </c>
      <c r="B78" s="575" t="s">
        <v>1753</v>
      </c>
      <c r="C78" s="575"/>
      <c r="D78" s="575" t="s">
        <v>104</v>
      </c>
      <c r="E78" s="575"/>
      <c r="F78" s="575" t="s">
        <v>342</v>
      </c>
      <c r="G78" s="575" t="s">
        <v>1754</v>
      </c>
      <c r="H78" s="577"/>
      <c r="I78" s="577">
        <v>109636.25</v>
      </c>
      <c r="J78" s="577"/>
      <c r="K78" s="577">
        <v>392728.17</v>
      </c>
      <c r="L78" s="575" t="s">
        <v>1755</v>
      </c>
      <c r="M78" s="575" t="s">
        <v>1445</v>
      </c>
      <c r="N78" s="599">
        <f t="shared" si="2"/>
        <v>109636.25</v>
      </c>
      <c r="O78" s="456">
        <f t="shared" si="3"/>
        <v>283091.92</v>
      </c>
    </row>
    <row r="79" spans="1:19" ht="28" outlineLevel="2" x14ac:dyDescent="0.2">
      <c r="A79" s="575" t="s">
        <v>103</v>
      </c>
      <c r="B79" s="575" t="s">
        <v>1756</v>
      </c>
      <c r="C79" s="575"/>
      <c r="D79" s="575" t="s">
        <v>104</v>
      </c>
      <c r="E79" s="575"/>
      <c r="F79" s="575" t="s">
        <v>342</v>
      </c>
      <c r="G79" s="575" t="s">
        <v>83</v>
      </c>
      <c r="H79" s="577"/>
      <c r="I79" s="577">
        <v>98322.6</v>
      </c>
      <c r="J79" s="577"/>
      <c r="K79" s="577">
        <v>345678.71</v>
      </c>
      <c r="L79" s="575" t="s">
        <v>1757</v>
      </c>
      <c r="M79" s="575" t="s">
        <v>1445</v>
      </c>
      <c r="N79" s="599">
        <f t="shared" si="2"/>
        <v>98322.6</v>
      </c>
      <c r="O79" s="456">
        <f t="shared" si="3"/>
        <v>247356.11000000002</v>
      </c>
    </row>
    <row r="80" spans="1:19" ht="28" outlineLevel="2" x14ac:dyDescent="0.2">
      <c r="A80" s="575" t="s">
        <v>103</v>
      </c>
      <c r="B80" s="575" t="s">
        <v>1758</v>
      </c>
      <c r="C80" s="575"/>
      <c r="D80" s="575" t="s">
        <v>104</v>
      </c>
      <c r="E80" s="575"/>
      <c r="F80" s="575" t="s">
        <v>1759</v>
      </c>
      <c r="G80" s="575" t="s">
        <v>105</v>
      </c>
      <c r="H80" s="577"/>
      <c r="I80" s="577">
        <v>59105.72</v>
      </c>
      <c r="J80" s="577"/>
      <c r="K80" s="577">
        <v>210145.32</v>
      </c>
      <c r="L80" s="575" t="s">
        <v>1760</v>
      </c>
      <c r="M80" s="575" t="s">
        <v>1445</v>
      </c>
      <c r="N80" s="599">
        <f t="shared" si="2"/>
        <v>59105.72</v>
      </c>
      <c r="O80" s="456">
        <f t="shared" si="3"/>
        <v>151039.6</v>
      </c>
    </row>
    <row r="81" spans="1:15" ht="28" outlineLevel="2" x14ac:dyDescent="0.2">
      <c r="A81" s="575" t="s">
        <v>103</v>
      </c>
      <c r="B81" s="575" t="s">
        <v>1761</v>
      </c>
      <c r="C81" s="575"/>
      <c r="D81" s="575" t="s">
        <v>107</v>
      </c>
      <c r="E81" s="576" t="s">
        <v>1012</v>
      </c>
      <c r="F81" s="575" t="s">
        <v>1762</v>
      </c>
      <c r="G81" s="575" t="s">
        <v>1763</v>
      </c>
      <c r="H81" s="577"/>
      <c r="I81" s="577">
        <v>53801.34</v>
      </c>
      <c r="J81" s="577"/>
      <c r="K81" s="577">
        <v>191561.88</v>
      </c>
      <c r="L81" s="575" t="s">
        <v>1764</v>
      </c>
      <c r="M81" s="575" t="s">
        <v>1475</v>
      </c>
      <c r="N81" s="599">
        <f t="shared" si="2"/>
        <v>53801.34</v>
      </c>
      <c r="O81" s="456">
        <f t="shared" si="3"/>
        <v>137760.54</v>
      </c>
    </row>
    <row r="82" spans="1:15" ht="28" outlineLevel="1" x14ac:dyDescent="0.2">
      <c r="A82" s="504" t="s">
        <v>116</v>
      </c>
      <c r="B82" s="578"/>
      <c r="C82" s="578"/>
      <c r="D82" s="578"/>
      <c r="E82" s="581"/>
      <c r="F82" s="578"/>
      <c r="G82" s="578"/>
      <c r="H82" s="579">
        <f>SUBTOTAL(9,H75:H81)</f>
        <v>0</v>
      </c>
      <c r="I82" s="579">
        <f>SUBTOTAL(9,I75:I81)</f>
        <v>805566.73</v>
      </c>
      <c r="J82" s="579">
        <f>SUBTOTAL(9,J75:J81)</f>
        <v>0</v>
      </c>
      <c r="K82" s="579">
        <f>SUBTOTAL(9,K75:K81)</f>
        <v>2871649.32</v>
      </c>
      <c r="L82" s="578"/>
      <c r="M82" s="578"/>
      <c r="N82" s="580">
        <f>SUBTOTAL(9,N75:N81)</f>
        <v>805566.73</v>
      </c>
      <c r="O82" s="580">
        <f>SUBTOTAL(9,O75:O81)</f>
        <v>2066082.59</v>
      </c>
    </row>
    <row r="83" spans="1:15" ht="28" outlineLevel="2" x14ac:dyDescent="0.2">
      <c r="A83" s="575" t="s">
        <v>110</v>
      </c>
      <c r="B83" s="575" t="s">
        <v>1765</v>
      </c>
      <c r="C83" s="575"/>
      <c r="D83" s="575" t="s">
        <v>111</v>
      </c>
      <c r="E83" s="575"/>
      <c r="F83" s="575" t="s">
        <v>1766</v>
      </c>
      <c r="G83" s="575" t="s">
        <v>83</v>
      </c>
      <c r="H83" s="577"/>
      <c r="I83" s="577">
        <v>3921.5</v>
      </c>
      <c r="J83" s="577"/>
      <c r="K83" s="577">
        <v>15290.4</v>
      </c>
      <c r="L83" s="575" t="s">
        <v>1767</v>
      </c>
      <c r="M83" s="575"/>
      <c r="N83" s="599">
        <f t="shared" si="2"/>
        <v>3921.5</v>
      </c>
      <c r="O83" s="456">
        <f t="shared" si="3"/>
        <v>11368.9</v>
      </c>
    </row>
    <row r="84" spans="1:15" outlineLevel="1" x14ac:dyDescent="0.2">
      <c r="A84" s="504" t="s">
        <v>118</v>
      </c>
      <c r="B84" s="578"/>
      <c r="C84" s="578"/>
      <c r="D84" s="578"/>
      <c r="E84" s="578"/>
      <c r="F84" s="578"/>
      <c r="G84" s="578"/>
      <c r="H84" s="579">
        <f>SUBTOTAL(9,H83:H83)</f>
        <v>0</v>
      </c>
      <c r="I84" s="579">
        <f>SUBTOTAL(9,I83:I83)</f>
        <v>3921.5</v>
      </c>
      <c r="J84" s="579">
        <f>SUBTOTAL(9,J83:J83)</f>
        <v>0</v>
      </c>
      <c r="K84" s="579">
        <f>SUBTOTAL(9,K83:K83)</f>
        <v>15290.4</v>
      </c>
      <c r="L84" s="578"/>
      <c r="M84" s="578"/>
      <c r="N84" s="580">
        <f>SUBTOTAL(9,N83:N83)</f>
        <v>3921.5</v>
      </c>
      <c r="O84" s="580">
        <f>SUBTOTAL(9,O83:O83)</f>
        <v>11368.9</v>
      </c>
    </row>
    <row r="85" spans="1:15" ht="28" outlineLevel="2" x14ac:dyDescent="0.2">
      <c r="A85" s="575" t="s">
        <v>112</v>
      </c>
      <c r="B85" s="575" t="s">
        <v>1768</v>
      </c>
      <c r="C85" s="575" t="s">
        <v>113</v>
      </c>
      <c r="D85" s="575"/>
      <c r="E85" s="575"/>
      <c r="F85" s="575" t="s">
        <v>1769</v>
      </c>
      <c r="G85" s="575" t="s">
        <v>1770</v>
      </c>
      <c r="H85" s="577"/>
      <c r="I85" s="577">
        <v>277337.40000000002</v>
      </c>
      <c r="J85" s="577">
        <v>1057555.08</v>
      </c>
      <c r="K85" s="577"/>
      <c r="L85" s="575" t="s">
        <v>1771</v>
      </c>
      <c r="M85" s="575" t="s">
        <v>375</v>
      </c>
      <c r="N85" s="599">
        <f t="shared" si="2"/>
        <v>277337.40000000002</v>
      </c>
      <c r="O85" s="456">
        <f t="shared" si="3"/>
        <v>780217.68</v>
      </c>
    </row>
    <row r="86" spans="1:15" ht="28" outlineLevel="2" x14ac:dyDescent="0.2">
      <c r="A86" s="575" t="s">
        <v>112</v>
      </c>
      <c r="B86" s="575" t="s">
        <v>1768</v>
      </c>
      <c r="C86" s="575" t="s">
        <v>113</v>
      </c>
      <c r="D86" s="575"/>
      <c r="E86" s="575"/>
      <c r="F86" s="575" t="s">
        <v>1769</v>
      </c>
      <c r="G86" s="575" t="s">
        <v>1770</v>
      </c>
      <c r="H86" s="577"/>
      <c r="I86" s="577">
        <v>277337.40000000002</v>
      </c>
      <c r="J86" s="577">
        <v>1057555.08</v>
      </c>
      <c r="K86" s="577"/>
      <c r="L86" s="575" t="s">
        <v>1772</v>
      </c>
      <c r="M86" s="575" t="s">
        <v>375</v>
      </c>
      <c r="N86" s="599">
        <f t="shared" si="2"/>
        <v>277337.40000000002</v>
      </c>
      <c r="O86" s="456">
        <f t="shared" si="3"/>
        <v>780217.68</v>
      </c>
    </row>
    <row r="87" spans="1:15" ht="28" outlineLevel="2" x14ac:dyDescent="0.2">
      <c r="A87" s="575" t="s">
        <v>112</v>
      </c>
      <c r="B87" s="575" t="s">
        <v>1768</v>
      </c>
      <c r="C87" s="575" t="s">
        <v>113</v>
      </c>
      <c r="D87" s="575"/>
      <c r="E87" s="575"/>
      <c r="F87" s="575" t="s">
        <v>1769</v>
      </c>
      <c r="G87" s="575" t="s">
        <v>1770</v>
      </c>
      <c r="H87" s="577"/>
      <c r="I87" s="577">
        <v>277337.40000000002</v>
      </c>
      <c r="J87" s="577">
        <v>1057555.08</v>
      </c>
      <c r="K87" s="577"/>
      <c r="L87" s="575" t="s">
        <v>1773</v>
      </c>
      <c r="M87" s="575" t="s">
        <v>375</v>
      </c>
      <c r="N87" s="599">
        <f t="shared" si="2"/>
        <v>277337.40000000002</v>
      </c>
      <c r="O87" s="456">
        <f t="shared" si="3"/>
        <v>780217.68</v>
      </c>
    </row>
    <row r="88" spans="1:15" outlineLevel="1" x14ac:dyDescent="0.2">
      <c r="A88" s="507" t="s">
        <v>119</v>
      </c>
      <c r="B88" s="582">
        <f>COUNTA(B85:B87)</f>
        <v>3</v>
      </c>
      <c r="C88" s="582"/>
      <c r="D88" s="582"/>
      <c r="E88" s="582"/>
      <c r="F88" s="582"/>
      <c r="G88" s="582"/>
      <c r="H88" s="583">
        <f>SUBTOTAL(9,H85:H87)</f>
        <v>0</v>
      </c>
      <c r="I88" s="583">
        <f>SUBTOTAL(9,I85:I87)</f>
        <v>832012.20000000007</v>
      </c>
      <c r="J88" s="583">
        <f>SUBTOTAL(9,J85:J87)</f>
        <v>3172665.24</v>
      </c>
      <c r="K88" s="583">
        <f>SUBTOTAL(9,K85:K87)</f>
        <v>0</v>
      </c>
      <c r="L88" s="582"/>
      <c r="M88" s="582"/>
      <c r="N88" s="580">
        <f>SUBTOTAL(9,N85:N87)</f>
        <v>832012.20000000007</v>
      </c>
      <c r="O88" s="580">
        <f>SUBTOTAL(9,O85:O87)</f>
        <v>2340653.04</v>
      </c>
    </row>
    <row r="89" spans="1:15" x14ac:dyDescent="0.2">
      <c r="A89" s="584" t="s">
        <v>120</v>
      </c>
      <c r="B89" s="585"/>
      <c r="C89" s="585"/>
      <c r="D89" s="585"/>
      <c r="E89" s="585"/>
      <c r="F89" s="585"/>
      <c r="G89" s="585"/>
      <c r="H89" s="586">
        <f>SUBTOTAL(9,H3:H87)</f>
        <v>4486825.8499999996</v>
      </c>
      <c r="I89" s="586">
        <f>SUBTOTAL(9,I3:I87)</f>
        <v>1656117.63</v>
      </c>
      <c r="J89" s="586">
        <f>SUBTOTAL(9,J3:J87)</f>
        <v>3172665.24</v>
      </c>
      <c r="K89" s="586">
        <f>SUBTOTAL(9,K3:K87)</f>
        <v>2939160.4699999997</v>
      </c>
      <c r="L89" s="585"/>
      <c r="M89" s="585"/>
      <c r="N89" s="587">
        <f>SUBTOTAL(9,N3:N87)</f>
        <v>6142943.4800000004</v>
      </c>
      <c r="O89" s="587">
        <f>SUBTOTAL(9,O3:O87)</f>
        <v>4455708.08</v>
      </c>
    </row>
    <row r="90" spans="1:15" ht="32.5" customHeight="1" x14ac:dyDescent="0.2"/>
    <row r="91" spans="1:15" ht="18" customHeight="1" x14ac:dyDescent="0.2">
      <c r="L91" s="609"/>
      <c r="M91" s="610" t="s">
        <v>45</v>
      </c>
      <c r="N91" s="611">
        <f>SUM(N89:O89)</f>
        <v>10598651.560000001</v>
      </c>
    </row>
    <row r="99" ht="0" hidden="1" customHeight="1" x14ac:dyDescent="0.2"/>
  </sheetData>
  <mergeCells count="37">
    <mergeCell ref="A1:M1"/>
    <mergeCell ref="Q2:AD2"/>
    <mergeCell ref="Q3:R3"/>
    <mergeCell ref="S3:U3"/>
    <mergeCell ref="V3:W3"/>
    <mergeCell ref="AA3:AB3"/>
    <mergeCell ref="AC3:AD3"/>
    <mergeCell ref="Q4:R4"/>
    <mergeCell ref="S4:U4"/>
    <mergeCell ref="V4:W4"/>
    <mergeCell ref="AA4:AB4"/>
    <mergeCell ref="AC4:AD4"/>
    <mergeCell ref="Q5:R5"/>
    <mergeCell ref="S5:U5"/>
    <mergeCell ref="V5:W5"/>
    <mergeCell ref="AA5:AB5"/>
    <mergeCell ref="AC5:AD5"/>
    <mergeCell ref="Q6:R6"/>
    <mergeCell ref="S6:U6"/>
    <mergeCell ref="V6:W6"/>
    <mergeCell ref="AA6:AB6"/>
    <mergeCell ref="AC6:AD6"/>
    <mergeCell ref="Q7:R7"/>
    <mergeCell ref="S7:U7"/>
    <mergeCell ref="V7:W7"/>
    <mergeCell ref="AA7:AB7"/>
    <mergeCell ref="AC7:AD7"/>
    <mergeCell ref="Q8:R8"/>
    <mergeCell ref="S8:U8"/>
    <mergeCell ref="V8:W8"/>
    <mergeCell ref="AA8:AB8"/>
    <mergeCell ref="AC8:AD8"/>
    <mergeCell ref="Q9:R9"/>
    <mergeCell ref="S9:U9"/>
    <mergeCell ref="V9:W9"/>
    <mergeCell ref="AA9:AB9"/>
    <mergeCell ref="AC9:AD9"/>
  </mergeCells>
  <conditionalFormatting sqref="N2:O2">
    <cfRule type="expression" dxfId="12" priority="1">
      <formula>_xlfn.ISFORMULA($I1048510)</formula>
    </cfRule>
  </conditionalFormatting>
  <pageMargins left="0.7" right="0.7" top="0.75" bottom="0.75" header="0.3" footer="0.3"/>
  <pageSetup orientation="portrait" horizontalDpi="300" verticalDpi="300" r:id="rId1"/>
  <ignoredErrors>
    <ignoredError sqref="N85:N87" formulaRange="1"/>
  </ignoredError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833FCC-EE5C-4EF6-928C-76AD614CCCB1}">
  <sheetPr>
    <pageSetUpPr fitToPage="1"/>
  </sheetPr>
  <dimension ref="A1:O64"/>
  <sheetViews>
    <sheetView topLeftCell="A4" workbookViewId="0">
      <selection activeCell="D58" sqref="D58"/>
    </sheetView>
  </sheetViews>
  <sheetFormatPr baseColWidth="10" defaultColWidth="8.83203125" defaultRowHeight="13" x14ac:dyDescent="0.15"/>
  <cols>
    <col min="1" max="1" width="32.5" customWidth="1"/>
    <col min="2" max="2" width="7.6640625" customWidth="1"/>
    <col min="3" max="3" width="10.6640625" customWidth="1"/>
    <col min="4" max="4" width="20.83203125" customWidth="1"/>
    <col min="5" max="5" width="7.6640625" customWidth="1"/>
    <col min="6" max="6" width="8.1640625" customWidth="1"/>
    <col min="7" max="7" width="18.5" customWidth="1"/>
    <col min="8" max="9" width="7.6640625" customWidth="1"/>
    <col min="10" max="10" width="20.33203125" customWidth="1"/>
    <col min="11" max="12" width="7.6640625" customWidth="1"/>
    <col min="13" max="13" width="21.33203125" customWidth="1"/>
    <col min="15" max="15" width="15.6640625" customWidth="1"/>
  </cols>
  <sheetData>
    <row r="1" spans="1:15" ht="99.75" customHeight="1" thickBot="1" x14ac:dyDescent="0.2">
      <c r="A1" s="790"/>
      <c r="B1" s="790"/>
      <c r="C1" s="790"/>
      <c r="D1" s="790"/>
      <c r="E1" s="790"/>
      <c r="F1" s="790"/>
      <c r="G1" s="790"/>
      <c r="H1" s="790"/>
      <c r="I1" s="790"/>
      <c r="J1" s="790"/>
      <c r="K1" s="790"/>
      <c r="L1" s="790"/>
      <c r="M1" s="791"/>
    </row>
    <row r="2" spans="1:15" ht="17" thickBot="1" x14ac:dyDescent="0.25">
      <c r="A2" s="37">
        <v>45231</v>
      </c>
      <c r="B2" s="38"/>
      <c r="C2" s="38"/>
      <c r="D2" s="38"/>
      <c r="E2" s="38"/>
      <c r="F2" s="38"/>
      <c r="G2" s="38"/>
      <c r="H2" s="38"/>
      <c r="I2" s="38"/>
      <c r="J2" s="38"/>
      <c r="K2" s="38"/>
      <c r="L2" s="38"/>
      <c r="M2" s="39" t="s">
        <v>392</v>
      </c>
    </row>
    <row r="3" spans="1:15" ht="17" thickBot="1" x14ac:dyDescent="0.2">
      <c r="A3" s="40"/>
      <c r="B3" s="792" t="s">
        <v>390</v>
      </c>
      <c r="C3" s="792"/>
      <c r="D3" s="793"/>
      <c r="E3" s="792" t="s">
        <v>64</v>
      </c>
      <c r="F3" s="792"/>
      <c r="G3" s="793"/>
      <c r="H3" s="792" t="s">
        <v>391</v>
      </c>
      <c r="I3" s="792"/>
      <c r="J3" s="793"/>
      <c r="K3" s="792" t="s">
        <v>65</v>
      </c>
      <c r="L3" s="792"/>
      <c r="M3" s="794"/>
    </row>
    <row r="4" spans="1:15" ht="17" thickBot="1" x14ac:dyDescent="0.2">
      <c r="A4" s="41" t="s">
        <v>17</v>
      </c>
      <c r="B4" s="42" t="s">
        <v>2</v>
      </c>
      <c r="C4" s="42" t="s">
        <v>48</v>
      </c>
      <c r="D4" s="42" t="s">
        <v>0</v>
      </c>
      <c r="E4" s="42" t="s">
        <v>2</v>
      </c>
      <c r="F4" s="42" t="s">
        <v>48</v>
      </c>
      <c r="G4" s="42" t="s">
        <v>0</v>
      </c>
      <c r="H4" s="42" t="s">
        <v>2</v>
      </c>
      <c r="I4" s="42" t="s">
        <v>48</v>
      </c>
      <c r="J4" s="42" t="s">
        <v>0</v>
      </c>
      <c r="K4" s="43" t="s">
        <v>2</v>
      </c>
      <c r="L4" s="42" t="s">
        <v>48</v>
      </c>
      <c r="M4" s="44" t="s">
        <v>0</v>
      </c>
    </row>
    <row r="5" spans="1:15" ht="16" x14ac:dyDescent="0.2">
      <c r="A5" s="45" t="s">
        <v>42</v>
      </c>
      <c r="B5" s="216">
        <f>'11 Data Dump'!Q44</f>
        <v>2</v>
      </c>
      <c r="C5" s="216">
        <f>'11 Data Dump'!Q44</f>
        <v>2</v>
      </c>
      <c r="D5" s="113">
        <f>'11 Data Dump'!R44</f>
        <v>145274.9</v>
      </c>
      <c r="E5" s="222">
        <v>4</v>
      </c>
      <c r="F5" s="222">
        <v>4</v>
      </c>
      <c r="G5" s="5">
        <v>465870.72</v>
      </c>
      <c r="H5" s="229">
        <f>SUM(B5+'Oct Report'!H5)</f>
        <v>9</v>
      </c>
      <c r="I5" s="229">
        <f>SUM(C5+'Oct Report'!I5)</f>
        <v>9</v>
      </c>
      <c r="J5" s="281">
        <f>SUM(D5+'Oct Report'!J5)</f>
        <v>746432.65</v>
      </c>
      <c r="K5" s="222">
        <f>SUM(E5+'Oct Report'!K5)</f>
        <v>16</v>
      </c>
      <c r="L5" s="222">
        <f>SUM(F5+'Oct Report'!L5)</f>
        <v>16</v>
      </c>
      <c r="M5" s="284">
        <f>SUM(G5+'Oct Report'!M5)</f>
        <v>1521923.8599999999</v>
      </c>
      <c r="O5" s="24"/>
    </row>
    <row r="6" spans="1:15" ht="16" x14ac:dyDescent="0.2">
      <c r="A6" s="46" t="s">
        <v>41</v>
      </c>
      <c r="B6" s="216">
        <f>'11 Data Dump'!Q43</f>
        <v>4</v>
      </c>
      <c r="C6" s="216">
        <f>'11 Data Dump'!Q43</f>
        <v>4</v>
      </c>
      <c r="D6" s="113">
        <f>'11 Data Dump'!R43</f>
        <v>630489.57000000007</v>
      </c>
      <c r="E6" s="224">
        <v>3</v>
      </c>
      <c r="F6" s="224">
        <v>3</v>
      </c>
      <c r="G6" s="5">
        <v>290128.7</v>
      </c>
      <c r="H6" s="219">
        <f>SUM(B6+'Oct Report'!H6)</f>
        <v>39</v>
      </c>
      <c r="I6" s="219">
        <f>SUM(C6+'Oct Report'!I6)</f>
        <v>39</v>
      </c>
      <c r="J6" s="282">
        <f>SUM(D6+'Oct Report'!J6)</f>
        <v>5001187.0299999993</v>
      </c>
      <c r="K6" s="224">
        <f>SUM(E6+'Oct Report'!K6)</f>
        <v>45</v>
      </c>
      <c r="L6" s="224">
        <f>SUM(F6+'Oct Report'!L6)</f>
        <v>45</v>
      </c>
      <c r="M6" s="285">
        <f>SUM(G6+'Oct Report'!M6)</f>
        <v>5973120.3099999996</v>
      </c>
    </row>
    <row r="7" spans="1:15" ht="16" x14ac:dyDescent="0.2">
      <c r="A7" s="46" t="s">
        <v>5</v>
      </c>
      <c r="B7" s="217">
        <v>0</v>
      </c>
      <c r="C7" s="219">
        <v>0</v>
      </c>
      <c r="D7" s="113">
        <v>0</v>
      </c>
      <c r="E7" s="224">
        <v>1</v>
      </c>
      <c r="F7" s="224">
        <v>2</v>
      </c>
      <c r="G7" s="5">
        <v>79743.12</v>
      </c>
      <c r="H7" s="219">
        <f>SUM(B7+'Oct Report'!H7)</f>
        <v>1</v>
      </c>
      <c r="I7" s="219">
        <f>SUM(C7+'Oct Report'!I7)</f>
        <v>2</v>
      </c>
      <c r="J7" s="282">
        <f>SUM(D7+'Oct Report'!J7)</f>
        <v>99285.440000000002</v>
      </c>
      <c r="K7" s="224">
        <f>SUM(E7+'Oct Report'!K7)</f>
        <v>4</v>
      </c>
      <c r="L7" s="224">
        <f>SUM(F7+'Oct Report'!L7)</f>
        <v>8</v>
      </c>
      <c r="M7" s="285">
        <f>SUM(G7+'Oct Report'!M7)</f>
        <v>385664.3</v>
      </c>
    </row>
    <row r="8" spans="1:15" ht="16" x14ac:dyDescent="0.2">
      <c r="A8" s="46" t="s">
        <v>39</v>
      </c>
      <c r="B8" s="217">
        <v>0</v>
      </c>
      <c r="C8" s="219">
        <v>0</v>
      </c>
      <c r="D8" s="113">
        <v>0</v>
      </c>
      <c r="E8" s="224">
        <v>1</v>
      </c>
      <c r="F8" s="225">
        <v>4</v>
      </c>
      <c r="G8" s="6">
        <v>180841.2</v>
      </c>
      <c r="H8" s="219">
        <f>SUM(B8+'Oct Report'!H8)</f>
        <v>4</v>
      </c>
      <c r="I8" s="219">
        <f>SUM(C8+'Oct Report'!I8)</f>
        <v>42</v>
      </c>
      <c r="J8" s="282">
        <f>SUM(D8+'Oct Report'!J8)</f>
        <v>1657241.28</v>
      </c>
      <c r="K8" s="224">
        <f>SUM(E8+'Oct Report'!K8)</f>
        <v>16</v>
      </c>
      <c r="L8" s="224">
        <f>SUM(F8+'Oct Report'!L8)</f>
        <v>287</v>
      </c>
      <c r="M8" s="285">
        <f>SUM(G8+'Oct Report'!M8)</f>
        <v>14598000.42</v>
      </c>
    </row>
    <row r="9" spans="1:15" ht="16" x14ac:dyDescent="0.2">
      <c r="A9" s="46" t="s">
        <v>40</v>
      </c>
      <c r="B9" s="217">
        <v>0</v>
      </c>
      <c r="C9" s="219">
        <v>0</v>
      </c>
      <c r="D9" s="113">
        <v>0</v>
      </c>
      <c r="E9" s="224">
        <v>0</v>
      </c>
      <c r="F9" s="226">
        <v>0</v>
      </c>
      <c r="G9" s="6">
        <v>0</v>
      </c>
      <c r="H9" s="219">
        <f>SUM(B9+'Oct Report'!H9)</f>
        <v>1</v>
      </c>
      <c r="I9" s="219">
        <f>SUM(C9+'Oct Report'!I9)</f>
        <v>4</v>
      </c>
      <c r="J9" s="282">
        <f>SUM(D9+'Oct Report'!J9)</f>
        <v>807724.8</v>
      </c>
      <c r="K9" s="224">
        <f>SUM(E9+'Oct Report'!K9)</f>
        <v>0</v>
      </c>
      <c r="L9" s="224">
        <f>SUM(F9+'Oct Report'!L9)</f>
        <v>0</v>
      </c>
      <c r="M9" s="285">
        <f>SUM(G9+'Oct Report'!M9)</f>
        <v>0</v>
      </c>
    </row>
    <row r="10" spans="1:15" ht="16" x14ac:dyDescent="0.2">
      <c r="A10" s="46" t="s">
        <v>43</v>
      </c>
      <c r="B10" s="217">
        <v>0</v>
      </c>
      <c r="C10" s="219">
        <v>0</v>
      </c>
      <c r="D10" s="113">
        <v>0</v>
      </c>
      <c r="E10" s="224">
        <v>0</v>
      </c>
      <c r="F10" s="223">
        <v>0</v>
      </c>
      <c r="G10" s="5">
        <v>0</v>
      </c>
      <c r="H10" s="219">
        <f>SUM(B10+'Oct Report'!H10)</f>
        <v>11</v>
      </c>
      <c r="I10" s="219">
        <f>SUM(C10+'Oct Report'!I10)</f>
        <v>11</v>
      </c>
      <c r="J10" s="282">
        <f>SUM(D10+'Oct Report'!J10)</f>
        <v>567074.73999999987</v>
      </c>
      <c r="K10" s="224">
        <f>SUM(E10+'Oct Report'!K10)</f>
        <v>15</v>
      </c>
      <c r="L10" s="224">
        <f>SUM(F10+'Oct Report'!L10)</f>
        <v>15</v>
      </c>
      <c r="M10" s="285">
        <f>SUM(G10+'Oct Report'!M10)</f>
        <v>995597.9</v>
      </c>
    </row>
    <row r="11" spans="1:15" ht="16" x14ac:dyDescent="0.2">
      <c r="A11" s="46" t="s">
        <v>37</v>
      </c>
      <c r="B11" s="217">
        <v>0</v>
      </c>
      <c r="C11" s="219">
        <v>0</v>
      </c>
      <c r="D11" s="113">
        <v>0</v>
      </c>
      <c r="E11" s="224">
        <v>0</v>
      </c>
      <c r="F11" s="223">
        <v>0</v>
      </c>
      <c r="G11" s="6">
        <v>0</v>
      </c>
      <c r="H11" s="219">
        <f>SUM(B11+'Oct Report'!H11)</f>
        <v>4</v>
      </c>
      <c r="I11" s="219">
        <f>SUM(C11+'Oct Report'!I11)</f>
        <v>4</v>
      </c>
      <c r="J11" s="282">
        <f>SUM(D11+'Oct Report'!J11)</f>
        <v>365712</v>
      </c>
      <c r="K11" s="224">
        <f>SUM(E11+'Oct Report'!K11)</f>
        <v>0</v>
      </c>
      <c r="L11" s="224">
        <f>SUM(F11+'Oct Report'!L11)</f>
        <v>0</v>
      </c>
      <c r="M11" s="285">
        <f>SUM(G11+'Oct Report'!M11)</f>
        <v>0</v>
      </c>
    </row>
    <row r="12" spans="1:15" ht="16" x14ac:dyDescent="0.2">
      <c r="A12" s="46" t="s">
        <v>38</v>
      </c>
      <c r="B12" s="217">
        <v>0</v>
      </c>
      <c r="C12" s="219">
        <v>0</v>
      </c>
      <c r="D12" s="113">
        <v>0</v>
      </c>
      <c r="E12" s="224">
        <v>0</v>
      </c>
      <c r="F12" s="226">
        <v>0</v>
      </c>
      <c r="G12" s="6">
        <v>0</v>
      </c>
      <c r="H12" s="219">
        <f>SUM(B12+'Oct Report'!H12)</f>
        <v>0</v>
      </c>
      <c r="I12" s="219">
        <f>SUM(C12+'Oct Report'!I12)</f>
        <v>0</v>
      </c>
      <c r="J12" s="282">
        <f>SUM(D12+'Oct Report'!J12)</f>
        <v>0</v>
      </c>
      <c r="K12" s="224">
        <f>SUM(E12+'Oct Report'!K12)</f>
        <v>0</v>
      </c>
      <c r="L12" s="224">
        <f>SUM(F12+'Oct Report'!L12)</f>
        <v>0</v>
      </c>
      <c r="M12" s="285">
        <f>SUM(G12+'Oct Report'!M12)</f>
        <v>0</v>
      </c>
    </row>
    <row r="13" spans="1:15" ht="17" x14ac:dyDescent="0.2">
      <c r="A13" s="48" t="s">
        <v>6</v>
      </c>
      <c r="B13" s="219">
        <f>'11 Data Dump'!D52</f>
        <v>2</v>
      </c>
      <c r="C13" s="219">
        <f>'11 Data Dump'!D52</f>
        <v>2</v>
      </c>
      <c r="D13" s="114">
        <f>'11 Data Dump'!N52</f>
        <v>52216</v>
      </c>
      <c r="E13" s="224">
        <v>1</v>
      </c>
      <c r="F13" s="223">
        <v>1</v>
      </c>
      <c r="G13" s="5">
        <v>8184</v>
      </c>
      <c r="H13" s="219">
        <f>SUM(B13+'Oct Report'!H13)</f>
        <v>9</v>
      </c>
      <c r="I13" s="219">
        <f>SUM(C13+'Oct Report'!I13)</f>
        <v>9</v>
      </c>
      <c r="J13" s="282">
        <f>SUM(D13+'Oct Report'!J13)</f>
        <v>190448.71</v>
      </c>
      <c r="K13" s="224">
        <f>SUM(E13+'Oct Report'!K13)</f>
        <v>20</v>
      </c>
      <c r="L13" s="224">
        <f>SUM(F13+'Oct Report'!L13)</f>
        <v>20</v>
      </c>
      <c r="M13" s="285">
        <f>SUM(G13+'Oct Report'!M13)</f>
        <v>320652.13999999996</v>
      </c>
    </row>
    <row r="14" spans="1:15" ht="16" x14ac:dyDescent="0.2">
      <c r="A14" s="46" t="s">
        <v>7</v>
      </c>
      <c r="B14" s="217">
        <v>0</v>
      </c>
      <c r="C14" s="219">
        <v>0</v>
      </c>
      <c r="D14" s="113">
        <v>0</v>
      </c>
      <c r="E14" s="224">
        <v>0</v>
      </c>
      <c r="F14" s="223">
        <v>0</v>
      </c>
      <c r="G14" s="6">
        <v>0</v>
      </c>
      <c r="H14" s="219">
        <f>SUM(B14+'Oct Report'!H14)</f>
        <v>0</v>
      </c>
      <c r="I14" s="219">
        <f>SUM(C14+'Oct Report'!I14)</f>
        <v>0</v>
      </c>
      <c r="J14" s="282">
        <f>SUM(D14+'Oct Report'!J14)</f>
        <v>0</v>
      </c>
      <c r="K14" s="224">
        <f>SUM(E14+'Oct Report'!K14)</f>
        <v>0</v>
      </c>
      <c r="L14" s="224">
        <f>SUM(F14+'Oct Report'!L14)</f>
        <v>0</v>
      </c>
      <c r="M14" s="285">
        <f>SUM(G14+'Oct Report'!M14)</f>
        <v>0</v>
      </c>
    </row>
    <row r="15" spans="1:15" ht="16" x14ac:dyDescent="0.2">
      <c r="A15" s="46" t="s">
        <v>8</v>
      </c>
      <c r="B15" s="217">
        <v>0</v>
      </c>
      <c r="C15" s="219">
        <v>0</v>
      </c>
      <c r="D15" s="113">
        <v>0</v>
      </c>
      <c r="E15" s="224">
        <v>0</v>
      </c>
      <c r="F15" s="223">
        <v>0</v>
      </c>
      <c r="G15" s="6">
        <v>0</v>
      </c>
      <c r="H15" s="219">
        <f>SUM(B15+'Oct Report'!H15)</f>
        <v>15</v>
      </c>
      <c r="I15" s="219">
        <f>SUM(C15+'Oct Report'!I15)</f>
        <v>15</v>
      </c>
      <c r="J15" s="282">
        <f>SUM(D15+'Oct Report'!J15)</f>
        <v>14780916.23</v>
      </c>
      <c r="K15" s="224">
        <f>SUM(E15+'Oct Report'!K15)</f>
        <v>8</v>
      </c>
      <c r="L15" s="224">
        <f>SUM(F15+'Oct Report'!L15)</f>
        <v>8</v>
      </c>
      <c r="M15" s="285">
        <f>SUM(G15+'Oct Report'!M15)</f>
        <v>1762314.5</v>
      </c>
    </row>
    <row r="16" spans="1:15" ht="16" x14ac:dyDescent="0.2">
      <c r="A16" s="46" t="s">
        <v>9</v>
      </c>
      <c r="B16" s="217">
        <v>0</v>
      </c>
      <c r="C16" s="219">
        <v>0</v>
      </c>
      <c r="D16" s="113">
        <v>0</v>
      </c>
      <c r="E16" s="224">
        <v>0</v>
      </c>
      <c r="F16" s="223">
        <v>0</v>
      </c>
      <c r="G16" s="7">
        <v>0</v>
      </c>
      <c r="H16" s="219">
        <f>SUM(B16+'Oct Report'!H16)</f>
        <v>0</v>
      </c>
      <c r="I16" s="219">
        <f>SUM(C16+'Oct Report'!I16)</f>
        <v>0</v>
      </c>
      <c r="J16" s="282">
        <f>SUM(D16+'Oct Report'!J16)</f>
        <v>0</v>
      </c>
      <c r="K16" s="224">
        <f>SUM(E16+'Oct Report'!K16)</f>
        <v>1</v>
      </c>
      <c r="L16" s="224">
        <f>SUM(F16+'Oct Report'!L16)</f>
        <v>1</v>
      </c>
      <c r="M16" s="285">
        <f>SUM(G16+'Oct Report'!M16)</f>
        <v>37000000</v>
      </c>
    </row>
    <row r="17" spans="1:14" ht="16" x14ac:dyDescent="0.2">
      <c r="A17" s="46" t="s">
        <v>10</v>
      </c>
      <c r="B17" s="217">
        <v>0</v>
      </c>
      <c r="C17" s="219">
        <v>0</v>
      </c>
      <c r="D17" s="113">
        <v>0</v>
      </c>
      <c r="E17" s="224">
        <v>0</v>
      </c>
      <c r="F17" s="223">
        <v>0</v>
      </c>
      <c r="G17" s="6">
        <v>0</v>
      </c>
      <c r="H17" s="219">
        <f>SUM(B17+'Oct Report'!H17)</f>
        <v>0</v>
      </c>
      <c r="I17" s="219">
        <f>SUM(C17+'Oct Report'!I17)</f>
        <v>0</v>
      </c>
      <c r="J17" s="282">
        <f>SUM(D17+'Oct Report'!J17)</f>
        <v>0</v>
      </c>
      <c r="K17" s="224">
        <f>SUM(E17+'Oct Report'!K17)</f>
        <v>0</v>
      </c>
      <c r="L17" s="224">
        <f>SUM(F17+'Oct Report'!L17)</f>
        <v>0</v>
      </c>
      <c r="M17" s="285">
        <f>SUM(G17+'Oct Report'!M17)</f>
        <v>0</v>
      </c>
    </row>
    <row r="18" spans="1:14" ht="17" thickBot="1" x14ac:dyDescent="0.25">
      <c r="A18" s="49" t="s">
        <v>11</v>
      </c>
      <c r="B18" s="217">
        <v>0</v>
      </c>
      <c r="C18" s="219">
        <v>0</v>
      </c>
      <c r="D18" s="113">
        <v>0</v>
      </c>
      <c r="E18" s="227">
        <v>0</v>
      </c>
      <c r="F18" s="223">
        <v>0</v>
      </c>
      <c r="G18" s="8">
        <v>0</v>
      </c>
      <c r="H18" s="230">
        <f>SUM(B18+'Oct Report'!H18)</f>
        <v>0</v>
      </c>
      <c r="I18" s="230">
        <f>SUM(C18+'Oct Report'!I18)</f>
        <v>0</v>
      </c>
      <c r="J18" s="283">
        <f>SUM(D18+'Oct Report'!J18)</f>
        <v>0</v>
      </c>
      <c r="K18" s="227">
        <f>SUM(E18+'Oct Report'!K18)</f>
        <v>0</v>
      </c>
      <c r="L18" s="227">
        <f>SUM(F18+'Oct Report'!L18)</f>
        <v>0</v>
      </c>
      <c r="M18" s="286">
        <f>SUM(G18+'Oct Report'!M18)</f>
        <v>0</v>
      </c>
    </row>
    <row r="19" spans="1:14" ht="17" thickBot="1" x14ac:dyDescent="0.25">
      <c r="A19" s="50" t="s">
        <v>12</v>
      </c>
      <c r="B19" s="221">
        <f>SUM(B5:B18)</f>
        <v>8</v>
      </c>
      <c r="C19" s="221">
        <f t="shared" ref="C19:M19" si="0">SUM(C5:C18)</f>
        <v>8</v>
      </c>
      <c r="D19" s="82">
        <f t="shared" si="0"/>
        <v>827980.47000000009</v>
      </c>
      <c r="E19" s="228">
        <f t="shared" si="0"/>
        <v>10</v>
      </c>
      <c r="F19" s="228">
        <f t="shared" si="0"/>
        <v>14</v>
      </c>
      <c r="G19" s="84">
        <f t="shared" si="0"/>
        <v>1024767.74</v>
      </c>
      <c r="H19" s="221">
        <f t="shared" si="0"/>
        <v>93</v>
      </c>
      <c r="I19" s="221">
        <f t="shared" si="0"/>
        <v>135</v>
      </c>
      <c r="J19" s="82">
        <f t="shared" si="0"/>
        <v>24216022.880000003</v>
      </c>
      <c r="K19" s="228">
        <f t="shared" si="0"/>
        <v>125</v>
      </c>
      <c r="L19" s="228">
        <f t="shared" si="0"/>
        <v>400</v>
      </c>
      <c r="M19" s="297">
        <f t="shared" si="0"/>
        <v>62557273.43</v>
      </c>
      <c r="N19" s="18"/>
    </row>
    <row r="20" spans="1:14" ht="17" thickBot="1" x14ac:dyDescent="0.25">
      <c r="A20" s="51"/>
      <c r="B20" s="51"/>
      <c r="C20" s="51"/>
      <c r="D20" s="51"/>
      <c r="E20" s="51"/>
      <c r="F20" s="51"/>
      <c r="G20" s="51"/>
      <c r="H20" s="51"/>
      <c r="I20" s="51"/>
      <c r="J20" s="51"/>
      <c r="K20" s="51"/>
      <c r="L20" s="51"/>
      <c r="M20" s="51"/>
    </row>
    <row r="21" spans="1:14" ht="18" thickBot="1" x14ac:dyDescent="0.2">
      <c r="A21" s="52" t="s">
        <v>15</v>
      </c>
      <c r="B21" s="795" t="s">
        <v>2</v>
      </c>
      <c r="C21" s="796"/>
      <c r="D21" s="53" t="s">
        <v>0</v>
      </c>
      <c r="E21" s="795" t="s">
        <v>2</v>
      </c>
      <c r="F21" s="796"/>
      <c r="G21" s="53" t="s">
        <v>0</v>
      </c>
      <c r="H21" s="795" t="s">
        <v>2</v>
      </c>
      <c r="I21" s="796"/>
      <c r="J21" s="53" t="s">
        <v>0</v>
      </c>
      <c r="K21" s="795" t="s">
        <v>2</v>
      </c>
      <c r="L21" s="796"/>
      <c r="M21" s="54" t="s">
        <v>0</v>
      </c>
    </row>
    <row r="22" spans="1:14" ht="16" x14ac:dyDescent="0.15">
      <c r="A22" s="55" t="s">
        <v>44</v>
      </c>
      <c r="B22" s="126"/>
      <c r="C22" s="231">
        <f>'11 Data Dump'!D42</f>
        <v>27</v>
      </c>
      <c r="D22" s="149">
        <f>'11 Data Dump'!N42</f>
        <v>633174.38</v>
      </c>
      <c r="E22" s="131"/>
      <c r="F22" s="235">
        <v>26</v>
      </c>
      <c r="G22" s="134">
        <v>1062187.3500000001</v>
      </c>
      <c r="H22" s="129"/>
      <c r="I22" s="231">
        <f>SUM(C22+'Oct Report'!I22)</f>
        <v>291</v>
      </c>
      <c r="J22" s="287">
        <f>SUM(D22+'Oct Report'!J22)</f>
        <v>8182648.1799999997</v>
      </c>
      <c r="K22" s="240"/>
      <c r="L22" s="268">
        <f>SUM(F22+'Oct Report'!L22)</f>
        <v>246</v>
      </c>
      <c r="M22" s="309">
        <f>SUM(G22+'Oct Report'!M22)</f>
        <v>7025677.959999999</v>
      </c>
    </row>
    <row r="23" spans="1:14" ht="16" x14ac:dyDescent="0.2">
      <c r="A23" s="56" t="s">
        <v>13</v>
      </c>
      <c r="B23" s="127"/>
      <c r="C23" s="232">
        <f>'11 Data Dump'!C14</f>
        <v>11</v>
      </c>
      <c r="D23" s="150">
        <f>'11 Data Dump'!N14</f>
        <v>3911670.4</v>
      </c>
      <c r="E23" s="132"/>
      <c r="F23" s="236">
        <v>11</v>
      </c>
      <c r="G23" s="11">
        <v>2597399</v>
      </c>
      <c r="H23" s="127"/>
      <c r="I23" s="232">
        <f>SUM(C23+'Oct Report'!I23)</f>
        <v>104</v>
      </c>
      <c r="J23" s="288">
        <f>SUM(D23+'Oct Report'!J23)</f>
        <v>22175109.959999997</v>
      </c>
      <c r="K23" s="242"/>
      <c r="L23" s="269">
        <f>SUM(F23+'Oct Report'!L23)</f>
        <v>131</v>
      </c>
      <c r="M23" s="310">
        <f>SUM(G23+'Oct Report'!M23)</f>
        <v>56899667.68</v>
      </c>
    </row>
    <row r="24" spans="1:14" ht="17" thickBot="1" x14ac:dyDescent="0.25">
      <c r="A24" s="57" t="s">
        <v>47</v>
      </c>
      <c r="B24" s="128"/>
      <c r="C24" s="233"/>
      <c r="D24" s="151">
        <f>'11 Data Dump'!Y10</f>
        <v>393869.94</v>
      </c>
      <c r="E24" s="133"/>
      <c r="F24" s="237">
        <v>0</v>
      </c>
      <c r="G24" s="12">
        <v>0</v>
      </c>
      <c r="H24" s="130"/>
      <c r="I24" s="239">
        <f>SUM(C24+'Oct Report'!I24)</f>
        <v>5</v>
      </c>
      <c r="J24" s="289">
        <f>SUM(D24+'Oct Report'!J24)</f>
        <v>663530.96</v>
      </c>
      <c r="K24" s="244"/>
      <c r="L24" s="270">
        <f>SUM(F24+'Oct Report'!L24)</f>
        <v>18</v>
      </c>
      <c r="M24" s="311">
        <f>SUM(G24+'Oct Report'!M24)</f>
        <v>474450.72000000003</v>
      </c>
    </row>
    <row r="25" spans="1:14" ht="17" thickBot="1" x14ac:dyDescent="0.25">
      <c r="A25" s="58" t="s">
        <v>14</v>
      </c>
      <c r="B25" s="125"/>
      <c r="C25" s="234">
        <f>SUM(C22:C24)</f>
        <v>38</v>
      </c>
      <c r="D25" s="85">
        <f>SUM(D22:D24)</f>
        <v>4938714.7200000007</v>
      </c>
      <c r="E25" s="122"/>
      <c r="F25" s="238">
        <f>SUM(F22:F24)</f>
        <v>37</v>
      </c>
      <c r="G25" s="86">
        <f>SUM(G22:G24)</f>
        <v>3659586.35</v>
      </c>
      <c r="H25" s="125"/>
      <c r="I25" s="234">
        <f>SUM(I22:I24)</f>
        <v>400</v>
      </c>
      <c r="J25" s="85">
        <f>SUM(J22:J24)</f>
        <v>31021289.099999998</v>
      </c>
      <c r="K25" s="312"/>
      <c r="L25" s="238">
        <f>SUM(L22:L24)</f>
        <v>395</v>
      </c>
      <c r="M25" s="136">
        <f>SUM(M22:M24)</f>
        <v>64399796.359999999</v>
      </c>
    </row>
    <row r="26" spans="1:14" ht="17" thickBot="1" x14ac:dyDescent="0.25">
      <c r="A26" s="51"/>
      <c r="B26" s="51"/>
      <c r="C26" s="51"/>
      <c r="D26" s="51"/>
      <c r="E26" s="51"/>
      <c r="F26" s="51"/>
      <c r="G26" s="51"/>
      <c r="H26" s="51"/>
      <c r="I26" s="51"/>
      <c r="J26" s="51"/>
      <c r="K26" s="51"/>
      <c r="L26" s="51"/>
      <c r="M26" s="51"/>
    </row>
    <row r="27" spans="1:14" ht="17" thickBot="1" x14ac:dyDescent="0.2">
      <c r="A27" s="59" t="s">
        <v>59</v>
      </c>
      <c r="B27" s="798" t="s">
        <v>52</v>
      </c>
      <c r="C27" s="798"/>
      <c r="D27" s="60" t="s">
        <v>58</v>
      </c>
      <c r="E27" s="798" t="s">
        <v>52</v>
      </c>
      <c r="F27" s="798"/>
      <c r="G27" s="60" t="s">
        <v>53</v>
      </c>
      <c r="H27" s="798" t="s">
        <v>51</v>
      </c>
      <c r="I27" s="798"/>
      <c r="J27" s="60" t="s">
        <v>50</v>
      </c>
      <c r="K27" s="798" t="s">
        <v>51</v>
      </c>
      <c r="L27" s="798"/>
      <c r="M27" s="54" t="s">
        <v>50</v>
      </c>
    </row>
    <row r="28" spans="1:14" ht="18" thickBot="1" x14ac:dyDescent="0.25">
      <c r="A28" s="61" t="s">
        <v>60</v>
      </c>
      <c r="B28" s="119"/>
      <c r="C28" s="120">
        <v>0</v>
      </c>
      <c r="D28" s="97">
        <f>SUM(C5:C12)+C28</f>
        <v>6</v>
      </c>
      <c r="E28" s="122"/>
      <c r="F28" s="121">
        <v>1</v>
      </c>
      <c r="G28" s="93">
        <f>SUM(F5:F12)+F28</f>
        <v>14</v>
      </c>
      <c r="H28" s="118"/>
      <c r="I28" s="117">
        <f>SUM(C28+'Oct Report'!I28)</f>
        <v>4</v>
      </c>
      <c r="J28" s="117">
        <f>SUM(D28+'Oct Report'!J28)</f>
        <v>115</v>
      </c>
      <c r="K28" s="122"/>
      <c r="L28" s="121">
        <f>SUM(F28+'Oct Report'!L28)</f>
        <v>8</v>
      </c>
      <c r="M28" s="121">
        <f>SUM(G28+'Oct Report'!M28)</f>
        <v>379</v>
      </c>
    </row>
    <row r="29" spans="1:14" ht="17" thickBot="1" x14ac:dyDescent="0.25">
      <c r="A29" s="51"/>
      <c r="B29" s="51"/>
      <c r="C29" s="51"/>
      <c r="D29" s="51"/>
      <c r="E29" s="51"/>
      <c r="F29" s="51"/>
      <c r="G29" s="51"/>
      <c r="H29" s="51"/>
      <c r="I29" s="51"/>
      <c r="J29" s="51"/>
      <c r="K29" s="51"/>
      <c r="L29" s="51"/>
      <c r="M29" s="51"/>
    </row>
    <row r="30" spans="1:14" ht="35" thickBot="1" x14ac:dyDescent="0.25">
      <c r="A30" s="62" t="s">
        <v>61</v>
      </c>
      <c r="B30" s="797" t="s">
        <v>54</v>
      </c>
      <c r="C30" s="797"/>
      <c r="D30" s="155" t="s">
        <v>55</v>
      </c>
      <c r="E30" s="797" t="s">
        <v>54</v>
      </c>
      <c r="F30" s="797"/>
      <c r="G30" s="155" t="s">
        <v>55</v>
      </c>
      <c r="H30" s="797" t="s">
        <v>56</v>
      </c>
      <c r="I30" s="797"/>
      <c r="J30" s="155" t="s">
        <v>57</v>
      </c>
      <c r="K30" s="797" t="s">
        <v>56</v>
      </c>
      <c r="L30" s="797"/>
      <c r="M30" s="156" t="s">
        <v>57</v>
      </c>
    </row>
    <row r="31" spans="1:14" ht="35" thickBot="1" x14ac:dyDescent="0.25">
      <c r="A31" s="63" t="s">
        <v>62</v>
      </c>
      <c r="B31" s="119"/>
      <c r="C31" s="124">
        <f>SUM(B19+C25)</f>
        <v>46</v>
      </c>
      <c r="D31" s="85">
        <f>SUM(D19+D25)</f>
        <v>5766695.1900000004</v>
      </c>
      <c r="E31" s="298"/>
      <c r="F31" s="121">
        <f>SUM(E19+F25)</f>
        <v>47</v>
      </c>
      <c r="G31" s="86">
        <f>SUM(G19+G25)</f>
        <v>4684354.09</v>
      </c>
      <c r="H31" s="119"/>
      <c r="I31" s="124">
        <f>SUM(H19+I25)</f>
        <v>493</v>
      </c>
      <c r="J31" s="85">
        <f>SUM(J19+J25)</f>
        <v>55237311.980000004</v>
      </c>
      <c r="K31" s="141"/>
      <c r="L31" s="121">
        <f>SUM(E31+K19+L25)</f>
        <v>520</v>
      </c>
      <c r="M31" s="87">
        <f>SUM(M19+M25)</f>
        <v>126957069.78999999</v>
      </c>
    </row>
    <row r="32" spans="1:14" ht="17" thickBot="1" x14ac:dyDescent="0.25">
      <c r="A32" s="51"/>
      <c r="B32" s="51"/>
      <c r="C32" s="51"/>
      <c r="D32" s="51"/>
      <c r="E32" s="51"/>
      <c r="F32" s="51"/>
      <c r="G32" s="51"/>
      <c r="H32" s="51"/>
      <c r="I32" s="51"/>
      <c r="J32" s="51"/>
      <c r="K32" s="51"/>
      <c r="L32" s="51"/>
      <c r="M32" s="51"/>
    </row>
    <row r="33" spans="1:13" ht="17" thickBot="1" x14ac:dyDescent="0.25">
      <c r="A33" s="64" t="s">
        <v>45</v>
      </c>
      <c r="B33" s="799">
        <f>'11 Data Dump'!N55</f>
        <v>12962016.66</v>
      </c>
      <c r="C33" s="799"/>
      <c r="D33" s="800"/>
      <c r="E33" s="51"/>
      <c r="F33" s="51"/>
      <c r="G33" s="51"/>
      <c r="H33" s="51"/>
      <c r="I33" s="51"/>
      <c r="J33" s="51"/>
      <c r="K33" s="51"/>
      <c r="L33" s="51"/>
      <c r="M33" s="51"/>
    </row>
    <row r="34" spans="1:13" ht="17" thickBot="1" x14ac:dyDescent="0.25">
      <c r="A34" s="65"/>
      <c r="B34" s="66"/>
      <c r="C34" s="66"/>
      <c r="D34" s="66"/>
      <c r="E34" s="51"/>
      <c r="F34" s="51"/>
      <c r="G34" s="51"/>
      <c r="H34" s="51"/>
      <c r="I34" s="51"/>
      <c r="J34" s="51"/>
      <c r="K34" s="51"/>
      <c r="L34" s="51"/>
      <c r="M34" s="51"/>
    </row>
    <row r="35" spans="1:13" ht="17" thickBot="1" x14ac:dyDescent="0.25">
      <c r="A35" s="51"/>
      <c r="B35" s="801" t="s">
        <v>390</v>
      </c>
      <c r="C35" s="792"/>
      <c r="D35" s="793"/>
      <c r="E35" s="792" t="s">
        <v>64</v>
      </c>
      <c r="F35" s="792"/>
      <c r="G35" s="793"/>
      <c r="H35" s="792" t="s">
        <v>391</v>
      </c>
      <c r="I35" s="792"/>
      <c r="J35" s="793"/>
      <c r="K35" s="792" t="s">
        <v>65</v>
      </c>
      <c r="L35" s="792"/>
      <c r="M35" s="794"/>
    </row>
    <row r="36" spans="1:13" ht="16" x14ac:dyDescent="0.15">
      <c r="A36" s="67" t="s">
        <v>16</v>
      </c>
      <c r="B36" s="802" t="s">
        <v>2</v>
      </c>
      <c r="C36" s="802"/>
      <c r="D36" s="68" t="s">
        <v>1</v>
      </c>
      <c r="E36" s="802" t="s">
        <v>2</v>
      </c>
      <c r="F36" s="802"/>
      <c r="G36" s="68" t="s">
        <v>1</v>
      </c>
      <c r="H36" s="802" t="s">
        <v>2</v>
      </c>
      <c r="I36" s="802"/>
      <c r="J36" s="68" t="s">
        <v>1</v>
      </c>
      <c r="K36" s="802" t="s">
        <v>2</v>
      </c>
      <c r="L36" s="802"/>
      <c r="M36" s="69" t="s">
        <v>1</v>
      </c>
    </row>
    <row r="37" spans="1:13" ht="16" x14ac:dyDescent="0.2">
      <c r="A37" s="46" t="s">
        <v>19</v>
      </c>
      <c r="B37" s="165"/>
      <c r="C37" s="166">
        <f>C31</f>
        <v>46</v>
      </c>
      <c r="D37" s="79">
        <f>SUM('11 Five Reports'!G55+'11 Five Reports'!G62+'11 Five Reports'!C35+'11 Five Reports'!C41)-'Nov Report'!D41</f>
        <v>54301.549999999996</v>
      </c>
      <c r="E37" s="157"/>
      <c r="F37" s="356">
        <v>47</v>
      </c>
      <c r="G37" s="370">
        <v>48658.1</v>
      </c>
      <c r="H37" s="165"/>
      <c r="I37" s="249">
        <f>SUM(C37+'Oct Report'!I37)</f>
        <v>493</v>
      </c>
      <c r="J37" s="307">
        <f>SUM(D37+'Oct Report'!J37)</f>
        <v>426514.15</v>
      </c>
      <c r="K37" s="105"/>
      <c r="L37" s="264">
        <f>SUM(F37+'Oct Report'!L37)</f>
        <v>520</v>
      </c>
      <c r="M37" s="313">
        <f>SUM(G37+'Oct Report'!M37)</f>
        <v>796272.19000000006</v>
      </c>
    </row>
    <row r="38" spans="1:13" ht="16" x14ac:dyDescent="0.2">
      <c r="A38" s="46" t="s">
        <v>20</v>
      </c>
      <c r="B38" s="169"/>
      <c r="C38" s="273">
        <f>'11 Five Reports'!J5</f>
        <v>89</v>
      </c>
      <c r="D38" s="79">
        <f>SUM('11 Five Reports'!C55+'11 Five Reports'!G70)</f>
        <v>14444.5</v>
      </c>
      <c r="E38" s="157"/>
      <c r="F38" s="253">
        <v>83</v>
      </c>
      <c r="G38" s="371">
        <v>17603.68</v>
      </c>
      <c r="H38" s="165"/>
      <c r="I38" s="249">
        <f>SUM(C38+'Oct Report'!I38)</f>
        <v>548</v>
      </c>
      <c r="J38" s="307">
        <f>SUM(D38+'Oct Report'!J38)</f>
        <v>132462.79999999999</v>
      </c>
      <c r="K38" s="105"/>
      <c r="L38" s="264">
        <f>SUM(F38+'Oct Report'!L38)</f>
        <v>585</v>
      </c>
      <c r="M38" s="313">
        <f>SUM(G38+'Oct Report'!M38)</f>
        <v>151231.43999999997</v>
      </c>
    </row>
    <row r="39" spans="1:13" ht="16" x14ac:dyDescent="0.2">
      <c r="A39" s="46" t="s">
        <v>21</v>
      </c>
      <c r="B39" s="169"/>
      <c r="C39" s="273">
        <f>'11 Five Reports'!J7</f>
        <v>62</v>
      </c>
      <c r="D39" s="79">
        <f>SUM('11 Five Reports'!G137+'11 Five Reports'!C85)</f>
        <v>7160</v>
      </c>
      <c r="E39" s="157"/>
      <c r="F39" s="357">
        <v>56</v>
      </c>
      <c r="G39" s="370">
        <v>6185</v>
      </c>
      <c r="H39" s="165"/>
      <c r="I39" s="249">
        <f>SUM(C39+'Oct Report'!I39)</f>
        <v>365</v>
      </c>
      <c r="J39" s="307">
        <f>SUM(D39+'Oct Report'!J39)</f>
        <v>46065</v>
      </c>
      <c r="K39" s="105"/>
      <c r="L39" s="264">
        <f>SUM(F39+'Oct Report'!L39)</f>
        <v>328</v>
      </c>
      <c r="M39" s="313">
        <f>SUM(G39+'Oct Report'!M39)</f>
        <v>73972</v>
      </c>
    </row>
    <row r="40" spans="1:13" ht="16" x14ac:dyDescent="0.2">
      <c r="A40" s="46" t="s">
        <v>22</v>
      </c>
      <c r="B40" s="169"/>
      <c r="C40" s="273">
        <f>'11 Five Reports'!J6</f>
        <v>83</v>
      </c>
      <c r="D40" s="79">
        <f>SUM('11 Five Reports'!C79+'11 Five Reports'!G105)</f>
        <v>8521</v>
      </c>
      <c r="E40" s="157"/>
      <c r="F40" s="253">
        <v>101</v>
      </c>
      <c r="G40" s="371">
        <v>11299</v>
      </c>
      <c r="H40" s="165"/>
      <c r="I40" s="249">
        <f>SUM(C40+'Oct Report'!I40)</f>
        <v>524</v>
      </c>
      <c r="J40" s="307">
        <f>SUM(D40+'Oct Report'!J40)</f>
        <v>68919</v>
      </c>
      <c r="K40" s="105"/>
      <c r="L40" s="264">
        <f>SUM(F40+'Oct Report'!L40)</f>
        <v>535</v>
      </c>
      <c r="M40" s="313">
        <f>SUM(G40+'Oct Report'!M40)</f>
        <v>64965</v>
      </c>
    </row>
    <row r="41" spans="1:13" ht="17" thickBot="1" x14ac:dyDescent="0.25">
      <c r="A41" s="49" t="s">
        <v>49</v>
      </c>
      <c r="B41" s="175"/>
      <c r="C41" s="274">
        <f>'11 Five Reports'!J4</f>
        <v>5</v>
      </c>
      <c r="D41" s="80">
        <f>SUM('11 Five Reports'!C52+'11 Five Reports'!G67)</f>
        <v>95</v>
      </c>
      <c r="E41" s="158"/>
      <c r="F41" s="358">
        <v>7</v>
      </c>
      <c r="G41" s="372">
        <v>19</v>
      </c>
      <c r="H41" s="165"/>
      <c r="I41" s="249">
        <f>SUM(C41+'Oct Report'!I41)</f>
        <v>31</v>
      </c>
      <c r="J41" s="307">
        <f>SUM(D41+'Oct Report'!J41)</f>
        <v>494</v>
      </c>
      <c r="K41" s="180"/>
      <c r="L41" s="264">
        <f>SUM(F41+'Oct Report'!L41)</f>
        <v>39</v>
      </c>
      <c r="M41" s="313">
        <f>SUM(G41+'Oct Report'!M41)</f>
        <v>627</v>
      </c>
    </row>
    <row r="42" spans="1:13" ht="17" thickBot="1" x14ac:dyDescent="0.25">
      <c r="A42" s="70" t="s">
        <v>18</v>
      </c>
      <c r="B42" s="167"/>
      <c r="C42" s="177">
        <f>SUM(C37:C41)</f>
        <v>285</v>
      </c>
      <c r="D42" s="88">
        <f>SUM(D37:D41)</f>
        <v>84522.049999999988</v>
      </c>
      <c r="E42" s="159"/>
      <c r="F42" s="255">
        <f>SUM(F37:F41)</f>
        <v>294</v>
      </c>
      <c r="G42" s="89">
        <f>SUM(G37:G41)</f>
        <v>83764.78</v>
      </c>
      <c r="H42" s="167"/>
      <c r="I42" s="260">
        <f>SUM(I37:I41)</f>
        <v>1961</v>
      </c>
      <c r="J42" s="88">
        <f>SUM(J37:J41)</f>
        <v>674454.95</v>
      </c>
      <c r="K42" s="162"/>
      <c r="L42" s="255">
        <f>SUM(L37:L41)</f>
        <v>2007</v>
      </c>
      <c r="M42" s="182">
        <f>SUM(M37:M41)</f>
        <v>1087067.6299999999</v>
      </c>
    </row>
    <row r="43" spans="1:13" ht="17" thickBot="1" x14ac:dyDescent="0.25">
      <c r="A43" s="51"/>
      <c r="B43" s="51"/>
      <c r="C43" s="51"/>
      <c r="D43" s="51"/>
      <c r="E43" s="51"/>
      <c r="F43" s="51"/>
      <c r="G43" s="51"/>
      <c r="H43" s="51"/>
      <c r="I43" s="51"/>
      <c r="J43" s="51"/>
      <c r="K43" s="51"/>
      <c r="L43" s="51"/>
      <c r="M43" s="51"/>
    </row>
    <row r="44" spans="1:13" ht="17" thickBot="1" x14ac:dyDescent="0.2">
      <c r="A44" s="184" t="s">
        <v>23</v>
      </c>
      <c r="B44" s="803" t="s">
        <v>2</v>
      </c>
      <c r="C44" s="803"/>
      <c r="D44" s="185" t="s">
        <v>1</v>
      </c>
      <c r="E44" s="803" t="s">
        <v>2</v>
      </c>
      <c r="F44" s="803"/>
      <c r="G44" s="185" t="s">
        <v>1</v>
      </c>
      <c r="H44" s="823" t="s">
        <v>2</v>
      </c>
      <c r="I44" s="824"/>
      <c r="J44" s="185" t="s">
        <v>1</v>
      </c>
      <c r="K44" s="803" t="s">
        <v>2</v>
      </c>
      <c r="L44" s="803"/>
      <c r="M44" s="186" t="s">
        <v>1</v>
      </c>
    </row>
    <row r="45" spans="1:13" ht="16" x14ac:dyDescent="0.2">
      <c r="A45" s="45" t="s">
        <v>36</v>
      </c>
      <c r="B45" s="187"/>
      <c r="C45" s="261">
        <f>'11 Five Reports'!J16</f>
        <v>57</v>
      </c>
      <c r="D45" s="211">
        <f>SUM('11 Five Reports'!C65+'11 Five Reports'!G98)</f>
        <v>14304</v>
      </c>
      <c r="E45" s="107"/>
      <c r="F45" s="266">
        <v>19</v>
      </c>
      <c r="G45" s="374">
        <v>4654</v>
      </c>
      <c r="H45" s="188"/>
      <c r="I45" s="261">
        <f>SUM(C45+'Oct Report'!I45)</f>
        <v>242</v>
      </c>
      <c r="J45" s="306">
        <f>SUM(D45+'Oct Report'!J45)</f>
        <v>64584</v>
      </c>
      <c r="K45" s="278"/>
      <c r="L45" s="275">
        <f>SUM(F45+'Oct Report'!L45)</f>
        <v>327</v>
      </c>
      <c r="M45" s="314">
        <f>SUM(G45+'Oct Report'!M45)</f>
        <v>89778</v>
      </c>
    </row>
    <row r="46" spans="1:13" ht="16" x14ac:dyDescent="0.2">
      <c r="A46" s="46" t="s">
        <v>35</v>
      </c>
      <c r="B46" s="169"/>
      <c r="C46" s="262">
        <f>'11 Five Reports'!J19</f>
        <v>12</v>
      </c>
      <c r="D46" s="212">
        <f>SUM('11 Five Reports'!G147+'11 Five Reports'!C94)</f>
        <v>9654.7799999999988</v>
      </c>
      <c r="E46" s="103"/>
      <c r="F46" s="359">
        <v>18</v>
      </c>
      <c r="G46" s="373">
        <v>7887.98</v>
      </c>
      <c r="H46" s="99"/>
      <c r="I46" s="262">
        <f>SUM(C46+'Oct Report'!I46)</f>
        <v>81</v>
      </c>
      <c r="J46" s="307">
        <f>SUM(D46+'Oct Report'!J46)</f>
        <v>80226.23000000001</v>
      </c>
      <c r="K46" s="279"/>
      <c r="L46" s="276">
        <f>SUM(F46+'Oct Report'!L46)</f>
        <v>151</v>
      </c>
      <c r="M46" s="313">
        <f>SUM(G46+'Oct Report'!M46)</f>
        <v>92837.209999999992</v>
      </c>
    </row>
    <row r="47" spans="1:13" ht="16" x14ac:dyDescent="0.2">
      <c r="A47" s="46" t="s">
        <v>25</v>
      </c>
      <c r="B47" s="169"/>
      <c r="C47" s="262">
        <f>'11 Five Reports'!J15</f>
        <v>70</v>
      </c>
      <c r="D47" s="212">
        <f>SUM('11 Five Reports'!C61+'11 Five Reports'!G88+'11 Five Reports'!G91)</f>
        <v>25772</v>
      </c>
      <c r="E47" s="103"/>
      <c r="F47" s="359">
        <v>19</v>
      </c>
      <c r="G47" s="373">
        <v>6145</v>
      </c>
      <c r="H47" s="99"/>
      <c r="I47" s="262">
        <f>SUM(C47+'Oct Report'!I47)</f>
        <v>274</v>
      </c>
      <c r="J47" s="307">
        <f>SUM(D47+'Oct Report'!J47)</f>
        <v>149541</v>
      </c>
      <c r="K47" s="279"/>
      <c r="L47" s="276">
        <f>SUM(F47+'Oct Report'!L47)</f>
        <v>248</v>
      </c>
      <c r="M47" s="313">
        <f>SUM(G47+'Oct Report'!M47)</f>
        <v>121580</v>
      </c>
    </row>
    <row r="48" spans="1:13" ht="16" x14ac:dyDescent="0.2">
      <c r="A48" s="46" t="s">
        <v>26</v>
      </c>
      <c r="B48" s="165"/>
      <c r="C48" s="249">
        <v>0</v>
      </c>
      <c r="D48" s="212">
        <v>0</v>
      </c>
      <c r="E48" s="103"/>
      <c r="F48" s="359">
        <v>0</v>
      </c>
      <c r="G48" s="373">
        <v>0</v>
      </c>
      <c r="H48" s="99"/>
      <c r="I48" s="262">
        <f>SUM(C48+'Oct Report'!I48)</f>
        <v>1</v>
      </c>
      <c r="J48" s="307">
        <f>SUM(D48+'Oct Report'!J48)</f>
        <v>288</v>
      </c>
      <c r="K48" s="279"/>
      <c r="L48" s="276">
        <f>SUM(F48+'Oct Report'!L48)</f>
        <v>2</v>
      </c>
      <c r="M48" s="313">
        <f>SUM(G48+'Oct Report'!M48)</f>
        <v>269</v>
      </c>
    </row>
    <row r="49" spans="1:13" ht="16" x14ac:dyDescent="0.2">
      <c r="A49" s="46" t="s">
        <v>27</v>
      </c>
      <c r="B49" s="169"/>
      <c r="C49" s="262">
        <f>'11 Five Reports'!J14</f>
        <v>13</v>
      </c>
      <c r="D49" s="212">
        <f>SUM('11 Five Reports'!G84+'11 Five Reports'!C58)</f>
        <v>1675</v>
      </c>
      <c r="E49" s="103"/>
      <c r="F49" s="359">
        <v>16</v>
      </c>
      <c r="G49" s="373">
        <v>14094.93</v>
      </c>
      <c r="H49" s="99"/>
      <c r="I49" s="262">
        <f>SUM(C49+'Oct Report'!I49)</f>
        <v>125</v>
      </c>
      <c r="J49" s="307">
        <f>SUM(D49+'Oct Report'!J49)</f>
        <v>93517.91</v>
      </c>
      <c r="K49" s="279"/>
      <c r="L49" s="276">
        <f>SUM(F49+'Oct Report'!L49)</f>
        <v>102</v>
      </c>
      <c r="M49" s="313">
        <f>SUM(G49+'Oct Report'!M49)</f>
        <v>115703.91</v>
      </c>
    </row>
    <row r="50" spans="1:13" ht="16" x14ac:dyDescent="0.2">
      <c r="A50" s="46" t="s">
        <v>28</v>
      </c>
      <c r="B50" s="169"/>
      <c r="C50" s="262">
        <v>0</v>
      </c>
      <c r="D50" s="212">
        <v>0</v>
      </c>
      <c r="E50" s="103"/>
      <c r="F50" s="359">
        <v>3</v>
      </c>
      <c r="G50" s="373">
        <v>373</v>
      </c>
      <c r="H50" s="99"/>
      <c r="I50" s="262">
        <f>SUM(C50+'Oct Report'!I50)</f>
        <v>21</v>
      </c>
      <c r="J50" s="307">
        <f>SUM(D50+'Oct Report'!J50)</f>
        <v>2253</v>
      </c>
      <c r="K50" s="279"/>
      <c r="L50" s="276">
        <f>SUM(F50+'Oct Report'!L50)</f>
        <v>24</v>
      </c>
      <c r="M50" s="313">
        <f>SUM(G50+'Oct Report'!M50)</f>
        <v>2606</v>
      </c>
    </row>
    <row r="51" spans="1:13" ht="16" x14ac:dyDescent="0.2">
      <c r="A51" s="46" t="s">
        <v>3</v>
      </c>
      <c r="B51" s="169"/>
      <c r="C51" s="262">
        <f>'11 Five Reports'!J12</f>
        <v>1</v>
      </c>
      <c r="D51" s="212">
        <f>SUM('11 Five Reports'!G74)</f>
        <v>491</v>
      </c>
      <c r="E51" s="103"/>
      <c r="F51" s="359">
        <v>0</v>
      </c>
      <c r="G51" s="373">
        <v>0</v>
      </c>
      <c r="H51" s="99"/>
      <c r="I51" s="262">
        <f>SUM(C51+'Oct Report'!I51)</f>
        <v>17</v>
      </c>
      <c r="J51" s="307">
        <f>SUM(D51+'Oct Report'!J51)</f>
        <v>2487</v>
      </c>
      <c r="K51" s="279"/>
      <c r="L51" s="276">
        <f>SUM(F51+'Oct Report'!L51)</f>
        <v>16</v>
      </c>
      <c r="M51" s="313">
        <f>SUM(G51+'Oct Report'!M51)</f>
        <v>4769</v>
      </c>
    </row>
    <row r="52" spans="1:13" ht="16" x14ac:dyDescent="0.2">
      <c r="A52" s="46" t="s">
        <v>29</v>
      </c>
      <c r="B52" s="169"/>
      <c r="C52" s="262">
        <f>'11 Five Reports'!J13</f>
        <v>7</v>
      </c>
      <c r="D52" s="212">
        <f>SUM('11 Five Reports'!G77)</f>
        <v>1190</v>
      </c>
      <c r="E52" s="103"/>
      <c r="F52" s="359">
        <v>12</v>
      </c>
      <c r="G52" s="373">
        <v>1908</v>
      </c>
      <c r="H52" s="99"/>
      <c r="I52" s="262">
        <f>SUM(C52+'Oct Report'!I52)</f>
        <v>91</v>
      </c>
      <c r="J52" s="307">
        <f>SUM(D52+'Oct Report'!J52)</f>
        <v>5466</v>
      </c>
      <c r="K52" s="279"/>
      <c r="L52" s="276">
        <f>SUM(F52+'Oct Report'!L52)</f>
        <v>93</v>
      </c>
      <c r="M52" s="313">
        <f>SUM(G52+'Oct Report'!M52)</f>
        <v>18970</v>
      </c>
    </row>
    <row r="53" spans="1:13" ht="16" x14ac:dyDescent="0.2">
      <c r="A53" s="46" t="s">
        <v>30</v>
      </c>
      <c r="B53" s="165"/>
      <c r="C53" s="262">
        <v>0</v>
      </c>
      <c r="D53" s="212">
        <v>0</v>
      </c>
      <c r="E53" s="103"/>
      <c r="F53" s="359">
        <v>0</v>
      </c>
      <c r="G53" s="373">
        <v>0</v>
      </c>
      <c r="H53" s="99"/>
      <c r="I53" s="262">
        <f>SUM(C53+'Oct Report'!I53)</f>
        <v>0</v>
      </c>
      <c r="J53" s="307">
        <f>SUM(D53+'Oct Report'!J53)</f>
        <v>0</v>
      </c>
      <c r="K53" s="279"/>
      <c r="L53" s="276">
        <f>SUM(F53+'Oct Report'!L53)</f>
        <v>7</v>
      </c>
      <c r="M53" s="313">
        <f>SUM(G53+'Oct Report'!M53)</f>
        <v>388</v>
      </c>
    </row>
    <row r="54" spans="1:13" ht="16" x14ac:dyDescent="0.2">
      <c r="A54" s="46" t="s">
        <v>4</v>
      </c>
      <c r="B54" s="169"/>
      <c r="C54" s="262">
        <f>'11 Five Reports'!J18</f>
        <v>7</v>
      </c>
      <c r="D54" s="212">
        <f>SUM('11 Five Reports'!G143)</f>
        <v>1896</v>
      </c>
      <c r="E54" s="103"/>
      <c r="F54" s="359">
        <v>10</v>
      </c>
      <c r="G54" s="373">
        <v>2188</v>
      </c>
      <c r="H54" s="99"/>
      <c r="I54" s="262">
        <f>SUM(C54+'Oct Report'!I54)</f>
        <v>74</v>
      </c>
      <c r="J54" s="307">
        <f>SUM(D54+'Oct Report'!J54)</f>
        <v>19415</v>
      </c>
      <c r="K54" s="279"/>
      <c r="L54" s="276">
        <f>SUM(F54+'Oct Report'!L54)</f>
        <v>53</v>
      </c>
      <c r="M54" s="313">
        <f>SUM(G54+'Oct Report'!M54)</f>
        <v>20845</v>
      </c>
    </row>
    <row r="55" spans="1:13" ht="16" x14ac:dyDescent="0.2">
      <c r="A55" s="46" t="s">
        <v>31</v>
      </c>
      <c r="B55" s="169"/>
      <c r="C55" s="262">
        <f>'11 Five Reports'!J17</f>
        <v>5</v>
      </c>
      <c r="D55" s="212">
        <f>SUM('11 Five Reports'!C68)</f>
        <v>607</v>
      </c>
      <c r="E55" s="103"/>
      <c r="F55" s="359">
        <v>1</v>
      </c>
      <c r="G55" s="373">
        <v>61</v>
      </c>
      <c r="H55" s="99"/>
      <c r="I55" s="262">
        <f>SUM(C55+'Oct Report'!I55)</f>
        <v>34</v>
      </c>
      <c r="J55" s="307">
        <f>SUM(D55+'Oct Report'!J55)</f>
        <v>3157</v>
      </c>
      <c r="K55" s="279"/>
      <c r="L55" s="276">
        <f>SUM(F55+'Oct Report'!L55)</f>
        <v>39</v>
      </c>
      <c r="M55" s="313">
        <f>SUM(G55+'Oct Report'!M55)</f>
        <v>2688</v>
      </c>
    </row>
    <row r="56" spans="1:13" ht="16" x14ac:dyDescent="0.2">
      <c r="A56" s="46" t="s">
        <v>32</v>
      </c>
      <c r="B56" s="169"/>
      <c r="C56" s="262">
        <f>'11 Five Reports'!M4</f>
        <v>3</v>
      </c>
      <c r="D56" s="212">
        <f>SUM('11 Five Reports'!G7+'11 Five Reports'!C91)</f>
        <v>664</v>
      </c>
      <c r="E56" s="103"/>
      <c r="F56" s="359">
        <v>5</v>
      </c>
      <c r="G56" s="373">
        <v>597</v>
      </c>
      <c r="H56" s="99"/>
      <c r="I56" s="262">
        <f>SUM(C56+'Oct Report'!I56)</f>
        <v>36</v>
      </c>
      <c r="J56" s="307">
        <f>SUM(D56+'Oct Report'!J56)</f>
        <v>9090</v>
      </c>
      <c r="K56" s="279"/>
      <c r="L56" s="276">
        <f>SUM(F56+'Oct Report'!L56)</f>
        <v>46</v>
      </c>
      <c r="M56" s="313">
        <f>SUM(G56+'Oct Report'!M56)</f>
        <v>6120</v>
      </c>
    </row>
    <row r="57" spans="1:13" ht="17" thickBot="1" x14ac:dyDescent="0.25">
      <c r="A57" s="72" t="s">
        <v>33</v>
      </c>
      <c r="B57" s="175"/>
      <c r="C57" s="263">
        <f>'11 Five Reports'!M5</f>
        <v>2</v>
      </c>
      <c r="D57" s="213">
        <f>SUM('11 Five Reports'!G6+'11 Five Reports'!C6)</f>
        <v>9749</v>
      </c>
      <c r="E57" s="190"/>
      <c r="F57" s="360">
        <v>3</v>
      </c>
      <c r="G57" s="375">
        <v>3915</v>
      </c>
      <c r="H57" s="101"/>
      <c r="I57" s="263">
        <f>SUM(C57+'Oct Report'!I57)</f>
        <v>16</v>
      </c>
      <c r="J57" s="308">
        <f>SUM(D57+'Oct Report'!J57)</f>
        <v>22916</v>
      </c>
      <c r="K57" s="280"/>
      <c r="L57" s="277">
        <f>SUM(F57+'Oct Report'!L57)</f>
        <v>17</v>
      </c>
      <c r="M57" s="315">
        <f>SUM(G57+'Oct Report'!M57)</f>
        <v>49883</v>
      </c>
    </row>
    <row r="58" spans="1:13" ht="17" thickBot="1" x14ac:dyDescent="0.25">
      <c r="A58" s="73" t="s">
        <v>34</v>
      </c>
      <c r="B58" s="172"/>
      <c r="C58" s="250">
        <f>SUM(C45:C57)</f>
        <v>177</v>
      </c>
      <c r="D58" s="88">
        <f>SUM(D45:D57)</f>
        <v>66002.78</v>
      </c>
      <c r="E58" s="162"/>
      <c r="F58" s="255">
        <f>SUM(F45:F57)</f>
        <v>106</v>
      </c>
      <c r="G58" s="89">
        <f>SUM(G45:G57)</f>
        <v>41823.910000000003</v>
      </c>
      <c r="H58" s="172"/>
      <c r="I58" s="250">
        <f>SUM(I45:I57)</f>
        <v>1012</v>
      </c>
      <c r="J58" s="88">
        <f>SUM(J45:J57)</f>
        <v>452941.14</v>
      </c>
      <c r="K58" s="159"/>
      <c r="L58" s="255">
        <f>SUM(L45:L57)</f>
        <v>1125</v>
      </c>
      <c r="M58" s="265">
        <f>SUM(M45:M57)</f>
        <v>526437.12</v>
      </c>
    </row>
    <row r="59" spans="1:13" ht="17" thickBot="1" x14ac:dyDescent="0.25">
      <c r="A59" s="51"/>
      <c r="B59" s="51"/>
      <c r="C59" s="251"/>
      <c r="D59" s="51"/>
      <c r="E59" s="163"/>
      <c r="F59" s="251"/>
      <c r="G59" s="51"/>
      <c r="H59" s="163"/>
      <c r="I59" s="251"/>
      <c r="J59" s="51"/>
      <c r="K59" s="51"/>
      <c r="L59" s="251"/>
      <c r="M59" s="51"/>
    </row>
    <row r="60" spans="1:13" ht="17" thickBot="1" x14ac:dyDescent="0.25">
      <c r="A60" s="74" t="s">
        <v>24</v>
      </c>
      <c r="B60" s="170"/>
      <c r="C60" s="252">
        <f>SUM(C42+C58)</f>
        <v>462</v>
      </c>
      <c r="D60" s="89">
        <f>SUM(D42+D58)</f>
        <v>150524.82999999999</v>
      </c>
      <c r="E60" s="164"/>
      <c r="F60" s="259">
        <f>SUM(F42+F58)</f>
        <v>400</v>
      </c>
      <c r="G60" s="91">
        <f>SUM(G42+G58)</f>
        <v>125588.69</v>
      </c>
      <c r="H60" s="174"/>
      <c r="I60" s="252">
        <f>SUM(I42+I58)</f>
        <v>2973</v>
      </c>
      <c r="J60" s="89">
        <f>SUM(J42+J58)</f>
        <v>1127396.0899999999</v>
      </c>
      <c r="K60" s="164"/>
      <c r="L60" s="259">
        <f>SUM(L42+L58)</f>
        <v>3132</v>
      </c>
      <c r="M60" s="92">
        <f>SUM(M42+M58)</f>
        <v>1613504.75</v>
      </c>
    </row>
    <row r="61" spans="1:13" ht="16" x14ac:dyDescent="0.2">
      <c r="A61" s="51"/>
      <c r="B61" s="51"/>
      <c r="C61" s="51"/>
      <c r="D61" s="51"/>
      <c r="E61" s="51"/>
      <c r="F61" s="51"/>
      <c r="G61" s="51"/>
      <c r="H61" s="51"/>
      <c r="I61" s="51"/>
      <c r="J61" s="51"/>
      <c r="K61" s="51"/>
      <c r="L61" s="51"/>
      <c r="M61" s="51"/>
    </row>
    <row r="62" spans="1:13" ht="16" x14ac:dyDescent="0.2">
      <c r="A62" s="75" t="s">
        <v>46</v>
      </c>
      <c r="B62" s="75"/>
      <c r="C62" s="75"/>
      <c r="D62" s="75"/>
      <c r="E62" s="75"/>
      <c r="F62" s="75"/>
      <c r="G62" s="75"/>
      <c r="H62" s="75"/>
      <c r="I62" s="75"/>
      <c r="J62" s="75"/>
      <c r="K62" s="51"/>
      <c r="L62" s="51"/>
      <c r="M62" s="51"/>
    </row>
    <row r="63" spans="1:13" ht="16" x14ac:dyDescent="0.2">
      <c r="A63" s="75"/>
      <c r="B63" s="75"/>
      <c r="C63" s="75"/>
      <c r="D63" s="75"/>
      <c r="E63" s="75"/>
      <c r="F63" s="75"/>
      <c r="G63" s="75"/>
      <c r="H63" s="75"/>
      <c r="I63" s="75"/>
      <c r="J63" s="75"/>
      <c r="K63" s="51"/>
      <c r="L63" s="51"/>
      <c r="M63" s="51"/>
    </row>
    <row r="64" spans="1:13" ht="16" x14ac:dyDescent="0.2">
      <c r="A64" s="75" t="s">
        <v>63</v>
      </c>
      <c r="B64" s="75"/>
      <c r="C64" s="75"/>
      <c r="D64" s="75"/>
      <c r="E64" s="75"/>
      <c r="F64" s="75"/>
      <c r="G64" s="75"/>
      <c r="H64" s="75"/>
      <c r="I64" s="75"/>
      <c r="J64" s="75"/>
      <c r="K64" s="51"/>
      <c r="L64" s="51"/>
      <c r="M64" s="51"/>
    </row>
  </sheetData>
  <mergeCells count="30">
    <mergeCell ref="B21:C21"/>
    <mergeCell ref="E21:F21"/>
    <mergeCell ref="H21:I21"/>
    <mergeCell ref="K21:L21"/>
    <mergeCell ref="A1:M1"/>
    <mergeCell ref="B3:D3"/>
    <mergeCell ref="E3:G3"/>
    <mergeCell ref="H3:J3"/>
    <mergeCell ref="K3:M3"/>
    <mergeCell ref="B27:C27"/>
    <mergeCell ref="E27:F27"/>
    <mergeCell ref="H27:I27"/>
    <mergeCell ref="K27:L27"/>
    <mergeCell ref="B30:C30"/>
    <mergeCell ref="E30:F30"/>
    <mergeCell ref="H30:I30"/>
    <mergeCell ref="K30:L30"/>
    <mergeCell ref="B44:C44"/>
    <mergeCell ref="E44:F44"/>
    <mergeCell ref="H44:I44"/>
    <mergeCell ref="K44:L44"/>
    <mergeCell ref="B33:D33"/>
    <mergeCell ref="B35:D35"/>
    <mergeCell ref="E35:G35"/>
    <mergeCell ref="H35:J35"/>
    <mergeCell ref="K35:M35"/>
    <mergeCell ref="B36:C36"/>
    <mergeCell ref="E36:F36"/>
    <mergeCell ref="H36:I36"/>
    <mergeCell ref="K36:L36"/>
  </mergeCells>
  <pageMargins left="0.7" right="0.7" top="0.75" bottom="0.75" header="0.3" footer="0.3"/>
  <pageSetup scale="49" orientation="portrait" verticalDpi="300" r:id="rId1"/>
  <ignoredErrors>
    <ignoredError sqref="G28" formulaRange="1"/>
  </ignoredErrors>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6938BB-6139-4EB0-BA44-68D209301D77}">
  <dimension ref="A1:M150"/>
  <sheetViews>
    <sheetView workbookViewId="0">
      <selection activeCell="L14" sqref="L14"/>
    </sheetView>
  </sheetViews>
  <sheetFormatPr baseColWidth="10" defaultColWidth="8.83203125" defaultRowHeight="13" x14ac:dyDescent="0.15"/>
  <cols>
    <col min="1" max="1" width="56.33203125" customWidth="1"/>
    <col min="2" max="2" width="28.6640625" customWidth="1"/>
    <col min="3" max="3" width="28.83203125" customWidth="1"/>
    <col min="5" max="5" width="59.1640625" customWidth="1"/>
    <col min="6" max="6" width="32.1640625" customWidth="1"/>
    <col min="7" max="7" width="22.1640625" customWidth="1"/>
    <col min="8" max="8" width="6.6640625" customWidth="1"/>
    <col min="9" max="9" width="42.6640625" customWidth="1"/>
    <col min="10" max="10" width="15.33203125" bestFit="1" customWidth="1"/>
    <col min="11" max="11" width="5.33203125" customWidth="1"/>
    <col min="12" max="12" width="38.1640625" customWidth="1"/>
    <col min="13" max="13" width="15.33203125" bestFit="1" customWidth="1"/>
  </cols>
  <sheetData>
    <row r="1" spans="1:13" x14ac:dyDescent="0.15">
      <c r="A1" s="18" t="s">
        <v>1973</v>
      </c>
      <c r="E1" t="s">
        <v>1976</v>
      </c>
    </row>
    <row r="2" spans="1:13" ht="14" thickBot="1" x14ac:dyDescent="0.2">
      <c r="A2" s="436"/>
      <c r="B2" s="436"/>
      <c r="C2" s="436"/>
    </row>
    <row r="3" spans="1:13" ht="35" thickBot="1" x14ac:dyDescent="0.25">
      <c r="A3" s="438" t="s">
        <v>320</v>
      </c>
      <c r="B3" s="438" t="s">
        <v>321</v>
      </c>
      <c r="C3" s="445" t="s">
        <v>204</v>
      </c>
      <c r="E3" s="438" t="s">
        <v>320</v>
      </c>
      <c r="F3" s="438" t="s">
        <v>321</v>
      </c>
      <c r="G3" s="445" t="s">
        <v>204</v>
      </c>
      <c r="I3" s="629" t="s">
        <v>141</v>
      </c>
      <c r="J3" s="629" t="s">
        <v>142</v>
      </c>
      <c r="L3" s="629" t="s">
        <v>144</v>
      </c>
      <c r="M3" s="629" t="s">
        <v>142</v>
      </c>
    </row>
    <row r="4" spans="1:13" ht="18" thickBot="1" x14ac:dyDescent="0.2">
      <c r="A4" s="438" t="s">
        <v>205</v>
      </c>
      <c r="B4" s="438" t="s">
        <v>206</v>
      </c>
      <c r="C4" s="619">
        <v>11259</v>
      </c>
      <c r="E4" s="438" t="s">
        <v>285</v>
      </c>
      <c r="F4" s="438" t="s">
        <v>286</v>
      </c>
      <c r="G4" s="619">
        <v>430</v>
      </c>
      <c r="I4" s="630" t="s">
        <v>49</v>
      </c>
      <c r="J4" s="633">
        <v>5</v>
      </c>
      <c r="L4" s="630" t="s">
        <v>137</v>
      </c>
      <c r="M4" s="633">
        <v>3</v>
      </c>
    </row>
    <row r="5" spans="1:13" ht="18" thickBot="1" x14ac:dyDescent="0.2">
      <c r="A5" s="438" t="s">
        <v>207</v>
      </c>
      <c r="B5" s="438" t="s">
        <v>208</v>
      </c>
      <c r="C5" s="619">
        <v>471</v>
      </c>
      <c r="E5" s="438" t="s">
        <v>213</v>
      </c>
      <c r="F5" s="438" t="s">
        <v>214</v>
      </c>
      <c r="G5" s="619">
        <v>1896</v>
      </c>
      <c r="I5" s="631" t="s">
        <v>126</v>
      </c>
      <c r="J5" s="634">
        <v>89</v>
      </c>
      <c r="L5" s="631" t="s">
        <v>138</v>
      </c>
      <c r="M5" s="634">
        <v>2</v>
      </c>
    </row>
    <row r="6" spans="1:13" ht="19" thickTop="1" thickBot="1" x14ac:dyDescent="0.2">
      <c r="A6" s="438" t="s">
        <v>215</v>
      </c>
      <c r="B6" s="438" t="s">
        <v>216</v>
      </c>
      <c r="C6" s="619">
        <v>3686</v>
      </c>
      <c r="E6" s="438" t="s">
        <v>215</v>
      </c>
      <c r="F6" s="438" t="s">
        <v>216</v>
      </c>
      <c r="G6" s="619">
        <v>6063</v>
      </c>
      <c r="I6" s="630" t="s">
        <v>128</v>
      </c>
      <c r="J6" s="633">
        <v>83</v>
      </c>
      <c r="L6" s="632"/>
      <c r="M6" s="635">
        <v>5</v>
      </c>
    </row>
    <row r="7" spans="1:13" ht="18" thickBot="1" x14ac:dyDescent="0.2">
      <c r="A7" s="438" t="s">
        <v>287</v>
      </c>
      <c r="B7" s="438" t="s">
        <v>288</v>
      </c>
      <c r="C7" s="619">
        <v>135</v>
      </c>
      <c r="E7" s="438" t="s">
        <v>287</v>
      </c>
      <c r="F7" s="438" t="s">
        <v>288</v>
      </c>
      <c r="G7" s="619">
        <v>614</v>
      </c>
      <c r="I7" s="631" t="s">
        <v>129</v>
      </c>
      <c r="J7" s="634">
        <v>62</v>
      </c>
    </row>
    <row r="8" spans="1:13" ht="18" thickTop="1" thickBot="1" x14ac:dyDescent="0.2">
      <c r="A8" s="804" t="s">
        <v>217</v>
      </c>
      <c r="B8" s="804" t="s">
        <v>218</v>
      </c>
      <c r="C8" s="620">
        <v>453</v>
      </c>
      <c r="E8" s="804" t="s">
        <v>289</v>
      </c>
      <c r="F8" s="804" t="s">
        <v>290</v>
      </c>
      <c r="G8" s="620">
        <v>904</v>
      </c>
      <c r="I8" s="632"/>
      <c r="J8" s="635">
        <v>239</v>
      </c>
    </row>
    <row r="9" spans="1:13" x14ac:dyDescent="0.15">
      <c r="A9" s="805"/>
      <c r="B9" s="805"/>
      <c r="C9" s="621"/>
      <c r="E9" s="805"/>
      <c r="F9" s="805"/>
      <c r="G9" s="621"/>
    </row>
    <row r="10" spans="1:13" ht="14" thickBot="1" x14ac:dyDescent="0.2">
      <c r="A10" s="804" t="s">
        <v>219</v>
      </c>
      <c r="B10" s="804" t="s">
        <v>220</v>
      </c>
      <c r="C10" s="620">
        <v>876</v>
      </c>
      <c r="E10" s="804" t="s">
        <v>322</v>
      </c>
      <c r="F10" s="804" t="s">
        <v>323</v>
      </c>
      <c r="G10" s="620">
        <v>400</v>
      </c>
    </row>
    <row r="11" spans="1:13" ht="35" thickBot="1" x14ac:dyDescent="0.25">
      <c r="A11" s="805"/>
      <c r="B11" s="805"/>
      <c r="C11" s="621"/>
      <c r="E11" s="815"/>
      <c r="F11" s="815"/>
      <c r="G11" s="628"/>
      <c r="I11" s="629" t="s">
        <v>144</v>
      </c>
      <c r="J11" s="629" t="s">
        <v>142</v>
      </c>
    </row>
    <row r="12" spans="1:13" ht="18" thickBot="1" x14ac:dyDescent="0.2">
      <c r="A12" s="804" t="s">
        <v>221</v>
      </c>
      <c r="B12" s="804" t="s">
        <v>222</v>
      </c>
      <c r="C12" s="620">
        <v>318</v>
      </c>
      <c r="E12" s="805"/>
      <c r="F12" s="805"/>
      <c r="G12" s="621"/>
      <c r="I12" s="630" t="s">
        <v>131</v>
      </c>
      <c r="J12" s="633">
        <v>1</v>
      </c>
    </row>
    <row r="13" spans="1:13" ht="18" thickBot="1" x14ac:dyDescent="0.2">
      <c r="A13" s="805"/>
      <c r="B13" s="805"/>
      <c r="C13" s="621"/>
      <c r="E13" s="804" t="s">
        <v>1092</v>
      </c>
      <c r="F13" s="804" t="s">
        <v>1093</v>
      </c>
      <c r="G13" s="620">
        <v>14708.73</v>
      </c>
      <c r="I13" s="631" t="s">
        <v>132</v>
      </c>
      <c r="J13" s="634">
        <v>7</v>
      </c>
    </row>
    <row r="14" spans="1:13" ht="18" thickBot="1" x14ac:dyDescent="0.2">
      <c r="A14" s="438" t="s">
        <v>223</v>
      </c>
      <c r="B14" s="438" t="s">
        <v>224</v>
      </c>
      <c r="C14" s="619">
        <v>2204</v>
      </c>
      <c r="E14" s="805"/>
      <c r="F14" s="805"/>
      <c r="G14" s="621"/>
      <c r="I14" s="630" t="s">
        <v>145</v>
      </c>
      <c r="J14" s="633">
        <v>13</v>
      </c>
    </row>
    <row r="15" spans="1:13" ht="35" thickBot="1" x14ac:dyDescent="0.2">
      <c r="A15" s="438" t="s">
        <v>231</v>
      </c>
      <c r="B15" s="438" t="s">
        <v>232</v>
      </c>
      <c r="C15" s="619">
        <v>245</v>
      </c>
      <c r="E15" s="438" t="s">
        <v>1795</v>
      </c>
      <c r="F15" s="438" t="s">
        <v>1796</v>
      </c>
      <c r="G15" s="619">
        <v>15752</v>
      </c>
      <c r="I15" s="631" t="s">
        <v>134</v>
      </c>
      <c r="J15" s="634">
        <v>70</v>
      </c>
    </row>
    <row r="16" spans="1:13" ht="18" thickBot="1" x14ac:dyDescent="0.2">
      <c r="A16" s="438" t="s">
        <v>233</v>
      </c>
      <c r="B16" s="438" t="s">
        <v>234</v>
      </c>
      <c r="C16" s="619">
        <v>20652.919999999998</v>
      </c>
      <c r="E16" s="438" t="s">
        <v>291</v>
      </c>
      <c r="F16" s="438" t="s">
        <v>292</v>
      </c>
      <c r="G16" s="619">
        <v>3858</v>
      </c>
      <c r="I16" s="630" t="s">
        <v>135</v>
      </c>
      <c r="J16" s="633">
        <v>57</v>
      </c>
    </row>
    <row r="17" spans="1:10" ht="18" thickBot="1" x14ac:dyDescent="0.2">
      <c r="A17" s="438" t="s">
        <v>235</v>
      </c>
      <c r="B17" s="438" t="s">
        <v>236</v>
      </c>
      <c r="C17" s="619">
        <v>14387.5</v>
      </c>
      <c r="E17" s="438" t="s">
        <v>293</v>
      </c>
      <c r="F17" s="438" t="s">
        <v>294</v>
      </c>
      <c r="G17" s="619">
        <v>699</v>
      </c>
      <c r="I17" s="631" t="s">
        <v>136</v>
      </c>
      <c r="J17" s="634">
        <v>5</v>
      </c>
    </row>
    <row r="18" spans="1:10" ht="18" thickBot="1" x14ac:dyDescent="0.2">
      <c r="A18" s="438" t="s">
        <v>237</v>
      </c>
      <c r="B18" s="438" t="s">
        <v>238</v>
      </c>
      <c r="C18" s="619">
        <v>6980</v>
      </c>
      <c r="E18" s="438" t="s">
        <v>217</v>
      </c>
      <c r="F18" s="438" t="s">
        <v>218</v>
      </c>
      <c r="G18" s="619">
        <v>1521</v>
      </c>
      <c r="I18" s="630" t="s">
        <v>139</v>
      </c>
      <c r="J18" s="633">
        <v>7</v>
      </c>
    </row>
    <row r="19" spans="1:10" ht="35" thickBot="1" x14ac:dyDescent="0.2">
      <c r="A19" s="438" t="s">
        <v>239</v>
      </c>
      <c r="B19" s="438" t="s">
        <v>240</v>
      </c>
      <c r="C19" s="619">
        <v>8334</v>
      </c>
      <c r="E19" s="438" t="s">
        <v>219</v>
      </c>
      <c r="F19" s="438" t="s">
        <v>220</v>
      </c>
      <c r="G19" s="619">
        <v>2349</v>
      </c>
      <c r="I19" s="631" t="s">
        <v>360</v>
      </c>
      <c r="J19" s="634">
        <v>12</v>
      </c>
    </row>
    <row r="20" spans="1:10" ht="18" thickTop="1" thickBot="1" x14ac:dyDescent="0.2">
      <c r="A20" s="438" t="s">
        <v>362</v>
      </c>
      <c r="B20" s="438" t="s">
        <v>363</v>
      </c>
      <c r="C20" s="619">
        <v>2282.58</v>
      </c>
      <c r="E20" s="438" t="s">
        <v>221</v>
      </c>
      <c r="F20" s="438" t="s">
        <v>222</v>
      </c>
      <c r="G20" s="619">
        <v>414</v>
      </c>
      <c r="I20" s="632"/>
      <c r="J20" s="635">
        <v>172</v>
      </c>
    </row>
    <row r="21" spans="1:10" ht="14" x14ac:dyDescent="0.15">
      <c r="A21" s="438" t="s">
        <v>364</v>
      </c>
      <c r="B21" s="435"/>
      <c r="C21" s="619">
        <v>607</v>
      </c>
      <c r="E21" s="438" t="s">
        <v>1974</v>
      </c>
      <c r="F21" s="435"/>
      <c r="G21" s="619">
        <v>2560</v>
      </c>
    </row>
    <row r="22" spans="1:10" ht="14" x14ac:dyDescent="0.15">
      <c r="A22" s="438" t="s">
        <v>370</v>
      </c>
      <c r="B22" s="435"/>
      <c r="C22" s="619">
        <v>438</v>
      </c>
      <c r="E22" s="438" t="s">
        <v>227</v>
      </c>
      <c r="F22" s="438" t="s">
        <v>228</v>
      </c>
      <c r="G22" s="619">
        <v>476</v>
      </c>
    </row>
    <row r="23" spans="1:10" ht="14" x14ac:dyDescent="0.15">
      <c r="A23" s="438" t="s">
        <v>371</v>
      </c>
      <c r="B23" s="435"/>
      <c r="C23" s="619">
        <v>2304</v>
      </c>
      <c r="E23" s="438" t="s">
        <v>229</v>
      </c>
      <c r="F23" s="438" t="s">
        <v>230</v>
      </c>
      <c r="G23" s="619">
        <v>1430</v>
      </c>
    </row>
    <row r="24" spans="1:10" ht="14" x14ac:dyDescent="0.15">
      <c r="A24" s="438" t="s">
        <v>372</v>
      </c>
      <c r="B24" s="435"/>
      <c r="C24" s="619">
        <v>764</v>
      </c>
      <c r="E24" s="438" t="s">
        <v>231</v>
      </c>
      <c r="F24" s="438" t="s">
        <v>232</v>
      </c>
      <c r="G24" s="619">
        <v>84419.65</v>
      </c>
    </row>
    <row r="25" spans="1:10" ht="14" x14ac:dyDescent="0.15">
      <c r="A25" s="438" t="s">
        <v>365</v>
      </c>
      <c r="B25" s="435"/>
      <c r="C25" s="619">
        <v>1593</v>
      </c>
      <c r="E25" s="438" t="s">
        <v>295</v>
      </c>
      <c r="F25" s="435"/>
      <c r="G25" s="619">
        <v>7955</v>
      </c>
    </row>
    <row r="26" spans="1:10" ht="14" x14ac:dyDescent="0.15">
      <c r="A26" s="438" t="s">
        <v>243</v>
      </c>
      <c r="B26" s="438" t="s">
        <v>244</v>
      </c>
      <c r="C26" s="619">
        <v>0</v>
      </c>
      <c r="E26" s="438" t="s">
        <v>233</v>
      </c>
      <c r="F26" s="438" t="s">
        <v>234</v>
      </c>
      <c r="G26" s="619">
        <v>33838.629999999997</v>
      </c>
    </row>
    <row r="27" spans="1:10" ht="14" x14ac:dyDescent="0.15">
      <c r="A27" s="437" t="s">
        <v>245</v>
      </c>
      <c r="B27" s="435"/>
      <c r="C27" s="622">
        <v>77990</v>
      </c>
      <c r="E27" s="438" t="s">
        <v>235</v>
      </c>
      <c r="F27" s="438" t="s">
        <v>236</v>
      </c>
      <c r="G27" s="619">
        <v>57</v>
      </c>
    </row>
    <row r="28" spans="1:10" ht="14" x14ac:dyDescent="0.15">
      <c r="A28" s="436"/>
      <c r="B28" s="436"/>
      <c r="C28" s="623"/>
      <c r="E28" s="438" t="s">
        <v>237</v>
      </c>
      <c r="F28" s="438" t="s">
        <v>238</v>
      </c>
      <c r="G28" s="619">
        <v>180</v>
      </c>
    </row>
    <row r="29" spans="1:10" ht="14" x14ac:dyDescent="0.15">
      <c r="A29" s="821" t="s">
        <v>246</v>
      </c>
      <c r="B29" s="822"/>
      <c r="C29" s="624" t="s">
        <v>204</v>
      </c>
      <c r="E29" s="438" t="s">
        <v>239</v>
      </c>
      <c r="F29" s="438" t="s">
        <v>240</v>
      </c>
      <c r="G29" s="619">
        <v>187</v>
      </c>
    </row>
    <row r="30" spans="1:10" ht="14" x14ac:dyDescent="0.15">
      <c r="A30" s="819" t="s">
        <v>247</v>
      </c>
      <c r="B30" s="820"/>
      <c r="C30" s="625"/>
      <c r="E30" s="438" t="s">
        <v>361</v>
      </c>
      <c r="F30" s="435"/>
      <c r="G30" s="619">
        <v>3168.52</v>
      </c>
    </row>
    <row r="31" spans="1:10" ht="14" x14ac:dyDescent="0.15">
      <c r="A31" s="817" t="s">
        <v>215</v>
      </c>
      <c r="B31" s="818"/>
      <c r="C31" s="619">
        <v>2886</v>
      </c>
      <c r="E31" s="438" t="s">
        <v>362</v>
      </c>
      <c r="F31" s="438" t="s">
        <v>363</v>
      </c>
      <c r="G31" s="619">
        <v>7372.2</v>
      </c>
    </row>
    <row r="32" spans="1:10" ht="14" x14ac:dyDescent="0.15">
      <c r="A32" s="817" t="s">
        <v>217</v>
      </c>
      <c r="B32" s="818"/>
      <c r="C32" s="619">
        <v>453</v>
      </c>
      <c r="E32" s="438" t="s">
        <v>382</v>
      </c>
      <c r="F32" s="435"/>
      <c r="G32" s="619">
        <v>137.99</v>
      </c>
    </row>
    <row r="33" spans="1:7" ht="14" x14ac:dyDescent="0.15">
      <c r="A33" s="817" t="s">
        <v>219</v>
      </c>
      <c r="B33" s="818"/>
      <c r="C33" s="619">
        <v>876</v>
      </c>
      <c r="E33" s="438" t="s">
        <v>368</v>
      </c>
      <c r="F33" s="435"/>
      <c r="G33" s="619">
        <v>1190</v>
      </c>
    </row>
    <row r="34" spans="1:7" ht="14" x14ac:dyDescent="0.15">
      <c r="A34" s="817" t="s">
        <v>221</v>
      </c>
      <c r="B34" s="818"/>
      <c r="C34" s="619">
        <v>318</v>
      </c>
      <c r="E34" s="438" t="s">
        <v>369</v>
      </c>
      <c r="F34" s="435"/>
      <c r="G34" s="619">
        <v>491</v>
      </c>
    </row>
    <row r="35" spans="1:7" ht="14" x14ac:dyDescent="0.15">
      <c r="A35" s="817" t="s">
        <v>233</v>
      </c>
      <c r="B35" s="818"/>
      <c r="C35" s="619">
        <v>10081.92</v>
      </c>
      <c r="E35" s="438" t="s">
        <v>370</v>
      </c>
      <c r="F35" s="435"/>
      <c r="G35" s="619">
        <v>1347</v>
      </c>
    </row>
    <row r="36" spans="1:7" ht="14" x14ac:dyDescent="0.15">
      <c r="A36" s="819" t="s">
        <v>248</v>
      </c>
      <c r="B36" s="820"/>
      <c r="C36" s="622">
        <v>14614.92</v>
      </c>
      <c r="E36" s="438" t="s">
        <v>371</v>
      </c>
      <c r="F36" s="435"/>
      <c r="G36" s="619">
        <v>12000</v>
      </c>
    </row>
    <row r="37" spans="1:7" ht="14" x14ac:dyDescent="0.15">
      <c r="A37" s="525"/>
      <c r="B37" s="525"/>
      <c r="C37" s="626"/>
      <c r="E37" s="438" t="s">
        <v>372</v>
      </c>
      <c r="F37" s="435"/>
      <c r="G37" s="619">
        <v>24532</v>
      </c>
    </row>
    <row r="38" spans="1:7" x14ac:dyDescent="0.15">
      <c r="A38" s="819" t="s">
        <v>249</v>
      </c>
      <c r="B38" s="820"/>
      <c r="C38" s="625"/>
      <c r="E38" s="525"/>
      <c r="F38" s="525"/>
      <c r="G38" s="626"/>
    </row>
    <row r="39" spans="1:7" ht="14" x14ac:dyDescent="0.15">
      <c r="A39" s="817" t="s">
        <v>215</v>
      </c>
      <c r="B39" s="818"/>
      <c r="C39" s="619">
        <v>800</v>
      </c>
      <c r="E39" s="438" t="s">
        <v>365</v>
      </c>
      <c r="F39" s="435"/>
      <c r="G39" s="619">
        <v>17384.27</v>
      </c>
    </row>
    <row r="40" spans="1:7" ht="14" x14ac:dyDescent="0.15">
      <c r="A40" s="817" t="s">
        <v>231</v>
      </c>
      <c r="B40" s="818"/>
      <c r="C40" s="619">
        <v>245</v>
      </c>
      <c r="E40" s="438" t="s">
        <v>296</v>
      </c>
      <c r="F40" s="438" t="s">
        <v>297</v>
      </c>
      <c r="G40" s="619">
        <v>4146.3900000000003</v>
      </c>
    </row>
    <row r="41" spans="1:7" ht="14" x14ac:dyDescent="0.15">
      <c r="A41" s="817" t="s">
        <v>233</v>
      </c>
      <c r="B41" s="818"/>
      <c r="C41" s="619">
        <v>10533</v>
      </c>
      <c r="E41" s="438" t="s">
        <v>241</v>
      </c>
      <c r="F41" s="438" t="s">
        <v>242</v>
      </c>
      <c r="G41" s="619">
        <v>50917</v>
      </c>
    </row>
    <row r="42" spans="1:7" ht="14" x14ac:dyDescent="0.15">
      <c r="A42" s="817" t="s">
        <v>370</v>
      </c>
      <c r="B42" s="818"/>
      <c r="C42" s="619">
        <v>438</v>
      </c>
      <c r="E42" s="438" t="s">
        <v>298</v>
      </c>
      <c r="F42" s="438" t="s">
        <v>299</v>
      </c>
      <c r="G42" s="619">
        <v>4421</v>
      </c>
    </row>
    <row r="43" spans="1:7" ht="14" x14ac:dyDescent="0.15">
      <c r="A43" s="819" t="s">
        <v>250</v>
      </c>
      <c r="B43" s="820"/>
      <c r="C43" s="622">
        <v>12016</v>
      </c>
      <c r="E43" s="438" t="s">
        <v>243</v>
      </c>
      <c r="F43" s="438" t="s">
        <v>244</v>
      </c>
      <c r="G43" s="619">
        <v>59944</v>
      </c>
    </row>
    <row r="44" spans="1:7" ht="28" x14ac:dyDescent="0.15">
      <c r="A44" s="819" t="s">
        <v>251</v>
      </c>
      <c r="B44" s="820"/>
      <c r="C44" s="627"/>
      <c r="E44" s="438" t="s">
        <v>300</v>
      </c>
      <c r="F44" s="438" t="s">
        <v>301</v>
      </c>
      <c r="G44" s="619">
        <v>1488.02</v>
      </c>
    </row>
    <row r="45" spans="1:7" ht="14" x14ac:dyDescent="0.15">
      <c r="A45" s="817" t="s">
        <v>205</v>
      </c>
      <c r="B45" s="818"/>
      <c r="C45" s="619">
        <v>172</v>
      </c>
      <c r="E45" s="438" t="s">
        <v>1975</v>
      </c>
      <c r="F45" s="435"/>
      <c r="G45" s="619">
        <v>2447.77</v>
      </c>
    </row>
    <row r="46" spans="1:7" ht="14" x14ac:dyDescent="0.15">
      <c r="A46" s="819" t="s">
        <v>252</v>
      </c>
      <c r="B46" s="820"/>
      <c r="C46" s="622">
        <v>172</v>
      </c>
      <c r="E46" s="437" t="s">
        <v>245</v>
      </c>
      <c r="F46" s="435"/>
      <c r="G46" s="622">
        <v>371699.17</v>
      </c>
    </row>
    <row r="47" spans="1:7" x14ac:dyDescent="0.15">
      <c r="A47" s="819" t="s">
        <v>253</v>
      </c>
      <c r="B47" s="820"/>
      <c r="C47" s="625"/>
      <c r="E47" s="436"/>
      <c r="F47" s="436"/>
      <c r="G47" s="623"/>
    </row>
    <row r="48" spans="1:7" ht="14" x14ac:dyDescent="0.15">
      <c r="A48" s="817" t="s">
        <v>205</v>
      </c>
      <c r="B48" s="818"/>
      <c r="C48" s="619">
        <v>5705</v>
      </c>
      <c r="E48" s="821" t="s">
        <v>246</v>
      </c>
      <c r="F48" s="822"/>
      <c r="G48" s="624" t="s">
        <v>204</v>
      </c>
    </row>
    <row r="49" spans="1:7" x14ac:dyDescent="0.15">
      <c r="A49" s="817" t="s">
        <v>223</v>
      </c>
      <c r="B49" s="818"/>
      <c r="C49" s="619">
        <v>754</v>
      </c>
      <c r="E49" s="819" t="s">
        <v>247</v>
      </c>
      <c r="F49" s="820"/>
      <c r="G49" s="625"/>
    </row>
    <row r="50" spans="1:7" x14ac:dyDescent="0.15">
      <c r="A50" s="819" t="s">
        <v>254</v>
      </c>
      <c r="B50" s="820"/>
      <c r="C50" s="622">
        <v>6459</v>
      </c>
      <c r="E50" s="817" t="s">
        <v>215</v>
      </c>
      <c r="F50" s="818"/>
      <c r="G50" s="619">
        <v>1924</v>
      </c>
    </row>
    <row r="51" spans="1:7" x14ac:dyDescent="0.15">
      <c r="A51" s="819" t="s">
        <v>255</v>
      </c>
      <c r="B51" s="820"/>
      <c r="C51" s="625"/>
      <c r="E51" s="817" t="s">
        <v>217</v>
      </c>
      <c r="F51" s="818"/>
      <c r="G51" s="619">
        <v>1521</v>
      </c>
    </row>
    <row r="52" spans="1:7" x14ac:dyDescent="0.15">
      <c r="A52" s="817" t="s">
        <v>233</v>
      </c>
      <c r="B52" s="818"/>
      <c r="C52" s="619">
        <v>38</v>
      </c>
      <c r="E52" s="817" t="s">
        <v>219</v>
      </c>
      <c r="F52" s="818"/>
      <c r="G52" s="619">
        <v>2349</v>
      </c>
    </row>
    <row r="53" spans="1:7" x14ac:dyDescent="0.15">
      <c r="A53" s="819" t="s">
        <v>256</v>
      </c>
      <c r="B53" s="820"/>
      <c r="C53" s="622">
        <v>38</v>
      </c>
      <c r="E53" s="817" t="s">
        <v>221</v>
      </c>
      <c r="F53" s="818"/>
      <c r="G53" s="619">
        <v>414</v>
      </c>
    </row>
    <row r="54" spans="1:7" x14ac:dyDescent="0.15">
      <c r="A54" s="819" t="s">
        <v>257</v>
      </c>
      <c r="B54" s="820"/>
      <c r="C54" s="625"/>
      <c r="E54" s="817" t="s">
        <v>231</v>
      </c>
      <c r="F54" s="818"/>
      <c r="G54" s="619">
        <v>30778.65</v>
      </c>
    </row>
    <row r="55" spans="1:7" x14ac:dyDescent="0.15">
      <c r="A55" s="817" t="s">
        <v>235</v>
      </c>
      <c r="B55" s="818"/>
      <c r="C55" s="619">
        <v>14387.5</v>
      </c>
      <c r="E55" s="817" t="s">
        <v>233</v>
      </c>
      <c r="F55" s="818"/>
      <c r="G55" s="619">
        <v>18470.8</v>
      </c>
    </row>
    <row r="56" spans="1:7" x14ac:dyDescent="0.15">
      <c r="A56" s="819" t="s">
        <v>258</v>
      </c>
      <c r="B56" s="820"/>
      <c r="C56" s="622">
        <v>14387.5</v>
      </c>
      <c r="E56" s="817" t="s">
        <v>296</v>
      </c>
      <c r="F56" s="818"/>
      <c r="G56" s="619">
        <v>1996</v>
      </c>
    </row>
    <row r="57" spans="1:7" x14ac:dyDescent="0.15">
      <c r="A57" s="819" t="s">
        <v>261</v>
      </c>
      <c r="B57" s="820"/>
      <c r="C57" s="627"/>
      <c r="E57" s="819" t="s">
        <v>248</v>
      </c>
      <c r="F57" s="820"/>
      <c r="G57" s="622">
        <v>57453.45</v>
      </c>
    </row>
    <row r="58" spans="1:7" x14ac:dyDescent="0.15">
      <c r="A58" s="817" t="s">
        <v>365</v>
      </c>
      <c r="B58" s="818"/>
      <c r="C58" s="619">
        <v>1593</v>
      </c>
      <c r="E58" s="819" t="s">
        <v>249</v>
      </c>
      <c r="F58" s="820"/>
      <c r="G58" s="625"/>
    </row>
    <row r="59" spans="1:7" x14ac:dyDescent="0.15">
      <c r="A59" s="819" t="s">
        <v>262</v>
      </c>
      <c r="B59" s="820"/>
      <c r="C59" s="622">
        <v>1593</v>
      </c>
      <c r="E59" s="817" t="s">
        <v>215</v>
      </c>
      <c r="F59" s="818"/>
      <c r="G59" s="619">
        <v>1571</v>
      </c>
    </row>
    <row r="60" spans="1:7" x14ac:dyDescent="0.15">
      <c r="A60" s="819" t="s">
        <v>265</v>
      </c>
      <c r="B60" s="820"/>
      <c r="C60" s="627"/>
      <c r="E60" s="817" t="s">
        <v>231</v>
      </c>
      <c r="F60" s="818"/>
      <c r="G60" s="619">
        <v>11843</v>
      </c>
    </row>
    <row r="61" spans="1:7" x14ac:dyDescent="0.15">
      <c r="A61" s="817" t="s">
        <v>372</v>
      </c>
      <c r="B61" s="818"/>
      <c r="C61" s="619">
        <v>764</v>
      </c>
      <c r="E61" s="817" t="s">
        <v>295</v>
      </c>
      <c r="F61" s="818"/>
      <c r="G61" s="619">
        <v>5308</v>
      </c>
    </row>
    <row r="62" spans="1:7" x14ac:dyDescent="0.15">
      <c r="A62" s="817" t="s">
        <v>243</v>
      </c>
      <c r="B62" s="818"/>
      <c r="C62" s="619">
        <v>0</v>
      </c>
      <c r="E62" s="817" t="s">
        <v>233</v>
      </c>
      <c r="F62" s="818"/>
      <c r="G62" s="619">
        <v>15310.83</v>
      </c>
    </row>
    <row r="63" spans="1:7" x14ac:dyDescent="0.15">
      <c r="A63" s="819" t="s">
        <v>266</v>
      </c>
      <c r="B63" s="820"/>
      <c r="C63" s="622">
        <v>764</v>
      </c>
      <c r="E63" s="817" t="s">
        <v>370</v>
      </c>
      <c r="F63" s="818"/>
      <c r="G63" s="619">
        <v>1347</v>
      </c>
    </row>
    <row r="64" spans="1:7" x14ac:dyDescent="0.15">
      <c r="A64" s="819" t="s">
        <v>267</v>
      </c>
      <c r="B64" s="820"/>
      <c r="C64" s="627"/>
      <c r="E64" s="817" t="s">
        <v>296</v>
      </c>
      <c r="F64" s="818"/>
      <c r="G64" s="619">
        <v>1572.3</v>
      </c>
    </row>
    <row r="65" spans="1:7" x14ac:dyDescent="0.15">
      <c r="A65" s="817" t="s">
        <v>371</v>
      </c>
      <c r="B65" s="818"/>
      <c r="C65" s="619">
        <v>2304</v>
      </c>
      <c r="E65" s="819" t="s">
        <v>250</v>
      </c>
      <c r="F65" s="820"/>
      <c r="G65" s="622">
        <v>36952.129999999997</v>
      </c>
    </row>
    <row r="66" spans="1:7" x14ac:dyDescent="0.15">
      <c r="A66" s="819" t="s">
        <v>268</v>
      </c>
      <c r="B66" s="820"/>
      <c r="C66" s="622">
        <v>2304</v>
      </c>
      <c r="E66" s="819" t="s">
        <v>255</v>
      </c>
      <c r="F66" s="820"/>
      <c r="G66" s="625"/>
    </row>
    <row r="67" spans="1:7" x14ac:dyDescent="0.15">
      <c r="A67" s="819" t="s">
        <v>306</v>
      </c>
      <c r="B67" s="820"/>
      <c r="C67" s="625"/>
      <c r="E67" s="817" t="s">
        <v>233</v>
      </c>
      <c r="F67" s="818"/>
      <c r="G67" s="619">
        <v>57</v>
      </c>
    </row>
    <row r="68" spans="1:7" x14ac:dyDescent="0.15">
      <c r="A68" s="817" t="s">
        <v>364</v>
      </c>
      <c r="B68" s="818"/>
      <c r="C68" s="619">
        <v>607</v>
      </c>
      <c r="E68" s="819" t="s">
        <v>256</v>
      </c>
      <c r="F68" s="820"/>
      <c r="G68" s="622">
        <v>57</v>
      </c>
    </row>
    <row r="69" spans="1:7" x14ac:dyDescent="0.15">
      <c r="A69" s="819" t="s">
        <v>307</v>
      </c>
      <c r="B69" s="820"/>
      <c r="C69" s="622">
        <v>607</v>
      </c>
      <c r="E69" s="819" t="s">
        <v>257</v>
      </c>
      <c r="F69" s="820"/>
      <c r="G69" s="625"/>
    </row>
    <row r="70" spans="1:7" x14ac:dyDescent="0.15">
      <c r="A70" s="525"/>
      <c r="B70" s="525"/>
      <c r="C70" s="626"/>
      <c r="E70" s="817" t="s">
        <v>235</v>
      </c>
      <c r="F70" s="818"/>
      <c r="G70" s="619">
        <v>57</v>
      </c>
    </row>
    <row r="71" spans="1:7" x14ac:dyDescent="0.15">
      <c r="A71" s="819" t="s">
        <v>269</v>
      </c>
      <c r="B71" s="820"/>
      <c r="C71" s="625"/>
      <c r="E71" s="819" t="s">
        <v>258</v>
      </c>
      <c r="F71" s="820"/>
      <c r="G71" s="622">
        <v>57</v>
      </c>
    </row>
    <row r="72" spans="1:7" x14ac:dyDescent="0.15">
      <c r="A72" s="817" t="s">
        <v>205</v>
      </c>
      <c r="B72" s="818"/>
      <c r="C72" s="619">
        <v>5206</v>
      </c>
      <c r="E72" s="525"/>
      <c r="F72" s="525"/>
      <c r="G72" s="626"/>
    </row>
    <row r="73" spans="1:7" x14ac:dyDescent="0.15">
      <c r="A73" s="817" t="s">
        <v>223</v>
      </c>
      <c r="B73" s="818"/>
      <c r="C73" s="619">
        <v>1450</v>
      </c>
      <c r="E73" s="819" t="s">
        <v>302</v>
      </c>
      <c r="F73" s="820"/>
      <c r="G73" s="625"/>
    </row>
    <row r="74" spans="1:7" x14ac:dyDescent="0.15">
      <c r="A74" s="819" t="s">
        <v>270</v>
      </c>
      <c r="B74" s="820"/>
      <c r="C74" s="622">
        <v>6656</v>
      </c>
      <c r="E74" s="817" t="s">
        <v>369</v>
      </c>
      <c r="F74" s="818"/>
      <c r="G74" s="619">
        <v>491</v>
      </c>
    </row>
    <row r="75" spans="1:7" x14ac:dyDescent="0.15">
      <c r="A75" s="819" t="s">
        <v>271</v>
      </c>
      <c r="B75" s="820"/>
      <c r="C75" s="625"/>
      <c r="E75" s="819" t="s">
        <v>303</v>
      </c>
      <c r="F75" s="820"/>
      <c r="G75" s="622">
        <v>491</v>
      </c>
    </row>
    <row r="76" spans="1:7" x14ac:dyDescent="0.15">
      <c r="A76" s="817" t="s">
        <v>205</v>
      </c>
      <c r="B76" s="818"/>
      <c r="C76" s="619">
        <v>176</v>
      </c>
      <c r="E76" s="819" t="s">
        <v>259</v>
      </c>
      <c r="F76" s="820"/>
      <c r="G76" s="625"/>
    </row>
    <row r="77" spans="1:7" x14ac:dyDescent="0.15">
      <c r="A77" s="819" t="s">
        <v>272</v>
      </c>
      <c r="B77" s="820"/>
      <c r="C77" s="622">
        <v>176</v>
      </c>
      <c r="E77" s="817" t="s">
        <v>368</v>
      </c>
      <c r="F77" s="818"/>
      <c r="G77" s="619">
        <v>1190</v>
      </c>
    </row>
    <row r="78" spans="1:7" x14ac:dyDescent="0.15">
      <c r="A78" s="819" t="s">
        <v>275</v>
      </c>
      <c r="B78" s="820"/>
      <c r="C78" s="625"/>
      <c r="E78" s="819" t="s">
        <v>260</v>
      </c>
      <c r="F78" s="820"/>
      <c r="G78" s="622">
        <v>1190</v>
      </c>
    </row>
    <row r="79" spans="1:7" x14ac:dyDescent="0.15">
      <c r="A79" s="817" t="s">
        <v>239</v>
      </c>
      <c r="B79" s="818"/>
      <c r="C79" s="619">
        <v>8334</v>
      </c>
      <c r="E79" s="819" t="s">
        <v>261</v>
      </c>
      <c r="F79" s="820"/>
      <c r="G79" s="627"/>
    </row>
    <row r="80" spans="1:7" x14ac:dyDescent="0.15">
      <c r="A80" s="819" t="s">
        <v>276</v>
      </c>
      <c r="B80" s="820"/>
      <c r="C80" s="622">
        <v>8334</v>
      </c>
      <c r="E80" s="817" t="s">
        <v>229</v>
      </c>
      <c r="F80" s="818"/>
      <c r="G80" s="619">
        <v>1430</v>
      </c>
    </row>
    <row r="81" spans="1:7" x14ac:dyDescent="0.15">
      <c r="A81" s="819" t="s">
        <v>314</v>
      </c>
      <c r="B81" s="820"/>
      <c r="C81" s="625"/>
      <c r="E81" s="817" t="s">
        <v>365</v>
      </c>
      <c r="F81" s="818"/>
      <c r="G81" s="619">
        <v>17302.27</v>
      </c>
    </row>
    <row r="82" spans="1:7" x14ac:dyDescent="0.15">
      <c r="A82" s="817" t="s">
        <v>287</v>
      </c>
      <c r="B82" s="818"/>
      <c r="C82" s="619">
        <v>85</v>
      </c>
      <c r="E82" s="819" t="s">
        <v>262</v>
      </c>
      <c r="F82" s="820"/>
      <c r="G82" s="622">
        <v>18732.27</v>
      </c>
    </row>
    <row r="83" spans="1:7" x14ac:dyDescent="0.15">
      <c r="A83" s="819" t="s">
        <v>315</v>
      </c>
      <c r="B83" s="820"/>
      <c r="C83" s="622">
        <v>85</v>
      </c>
      <c r="E83" s="819" t="s">
        <v>304</v>
      </c>
      <c r="F83" s="820"/>
      <c r="G83" s="625"/>
    </row>
    <row r="84" spans="1:7" x14ac:dyDescent="0.15">
      <c r="A84" s="819" t="s">
        <v>277</v>
      </c>
      <c r="B84" s="820"/>
      <c r="C84" s="625"/>
      <c r="E84" s="817" t="s">
        <v>365</v>
      </c>
      <c r="F84" s="818"/>
      <c r="G84" s="619">
        <v>82</v>
      </c>
    </row>
    <row r="85" spans="1:7" x14ac:dyDescent="0.15">
      <c r="A85" s="817" t="s">
        <v>237</v>
      </c>
      <c r="B85" s="818"/>
      <c r="C85" s="619">
        <v>6980</v>
      </c>
      <c r="E85" s="819" t="s">
        <v>305</v>
      </c>
      <c r="F85" s="820"/>
      <c r="G85" s="622">
        <v>82</v>
      </c>
    </row>
    <row r="86" spans="1:7" x14ac:dyDescent="0.15">
      <c r="A86" s="819" t="s">
        <v>278</v>
      </c>
      <c r="B86" s="820"/>
      <c r="C86" s="622">
        <v>6980</v>
      </c>
      <c r="E86" s="819" t="s">
        <v>265</v>
      </c>
      <c r="F86" s="820"/>
      <c r="G86" s="627"/>
    </row>
    <row r="87" spans="1:7" x14ac:dyDescent="0.15">
      <c r="A87" s="819" t="s">
        <v>279</v>
      </c>
      <c r="B87" s="820"/>
      <c r="C87" s="625"/>
      <c r="E87" s="817" t="s">
        <v>289</v>
      </c>
      <c r="F87" s="818"/>
      <c r="G87" s="619">
        <v>904</v>
      </c>
    </row>
    <row r="88" spans="1:7" x14ac:dyDescent="0.15">
      <c r="A88" s="817" t="s">
        <v>207</v>
      </c>
      <c r="B88" s="818"/>
      <c r="C88" s="619">
        <v>471</v>
      </c>
      <c r="E88" s="817" t="s">
        <v>227</v>
      </c>
      <c r="F88" s="818"/>
      <c r="G88" s="619">
        <v>476</v>
      </c>
    </row>
    <row r="89" spans="1:7" x14ac:dyDescent="0.15">
      <c r="A89" s="819" t="s">
        <v>280</v>
      </c>
      <c r="B89" s="820"/>
      <c r="C89" s="622">
        <v>471</v>
      </c>
      <c r="E89" s="817" t="s">
        <v>231</v>
      </c>
      <c r="F89" s="818"/>
      <c r="G89" s="619">
        <v>41798</v>
      </c>
    </row>
    <row r="90" spans="1:7" x14ac:dyDescent="0.15">
      <c r="A90" s="819" t="s">
        <v>1971</v>
      </c>
      <c r="B90" s="820"/>
      <c r="C90" s="625"/>
      <c r="E90" s="817" t="s">
        <v>295</v>
      </c>
      <c r="F90" s="818"/>
      <c r="G90" s="619">
        <v>2647</v>
      </c>
    </row>
    <row r="91" spans="1:7" x14ac:dyDescent="0.15">
      <c r="A91" s="817" t="s">
        <v>287</v>
      </c>
      <c r="B91" s="818"/>
      <c r="C91" s="619">
        <v>50</v>
      </c>
      <c r="E91" s="817" t="s">
        <v>372</v>
      </c>
      <c r="F91" s="818"/>
      <c r="G91" s="619">
        <v>24532</v>
      </c>
    </row>
    <row r="92" spans="1:7" x14ac:dyDescent="0.15">
      <c r="A92" s="819" t="s">
        <v>1972</v>
      </c>
      <c r="B92" s="820"/>
      <c r="C92" s="622">
        <v>50</v>
      </c>
      <c r="E92" s="817" t="s">
        <v>298</v>
      </c>
      <c r="F92" s="818"/>
      <c r="G92" s="619">
        <v>4000</v>
      </c>
    </row>
    <row r="93" spans="1:7" x14ac:dyDescent="0.15">
      <c r="A93" s="819" t="s">
        <v>366</v>
      </c>
      <c r="B93" s="820"/>
      <c r="C93" s="627"/>
      <c r="E93" s="817" t="s">
        <v>243</v>
      </c>
      <c r="F93" s="818"/>
      <c r="G93" s="619">
        <v>59944</v>
      </c>
    </row>
    <row r="94" spans="1:7" x14ac:dyDescent="0.15">
      <c r="A94" s="817" t="s">
        <v>362</v>
      </c>
      <c r="B94" s="818"/>
      <c r="C94" s="619">
        <v>2282.58</v>
      </c>
      <c r="E94" s="817" t="s">
        <v>300</v>
      </c>
      <c r="F94" s="818"/>
      <c r="G94" s="619">
        <v>1488.02</v>
      </c>
    </row>
    <row r="95" spans="1:7" x14ac:dyDescent="0.15">
      <c r="A95" s="819" t="s">
        <v>367</v>
      </c>
      <c r="B95" s="820"/>
      <c r="C95" s="622">
        <v>2282.58</v>
      </c>
      <c r="E95" s="819" t="s">
        <v>266</v>
      </c>
      <c r="F95" s="820"/>
      <c r="G95" s="622">
        <v>135789.01999999999</v>
      </c>
    </row>
    <row r="96" spans="1:7" x14ac:dyDescent="0.15">
      <c r="A96" s="819" t="s">
        <v>245</v>
      </c>
      <c r="B96" s="820"/>
      <c r="C96" s="622">
        <v>77990</v>
      </c>
      <c r="E96" s="819" t="s">
        <v>267</v>
      </c>
      <c r="F96" s="820"/>
      <c r="G96" s="627"/>
    </row>
    <row r="97" spans="3:7" x14ac:dyDescent="0.15">
      <c r="C97" s="24"/>
      <c r="E97" s="817" t="s">
        <v>382</v>
      </c>
      <c r="F97" s="818"/>
      <c r="G97" s="619">
        <v>90</v>
      </c>
    </row>
    <row r="98" spans="3:7" x14ac:dyDescent="0.15">
      <c r="E98" s="817" t="s">
        <v>371</v>
      </c>
      <c r="F98" s="818"/>
      <c r="G98" s="619">
        <v>12000</v>
      </c>
    </row>
    <row r="99" spans="3:7" x14ac:dyDescent="0.15">
      <c r="E99" s="817" t="s">
        <v>296</v>
      </c>
      <c r="F99" s="818"/>
      <c r="G99" s="619">
        <v>578.09</v>
      </c>
    </row>
    <row r="100" spans="3:7" x14ac:dyDescent="0.15">
      <c r="E100" s="817" t="s">
        <v>241</v>
      </c>
      <c r="F100" s="818"/>
      <c r="G100" s="619">
        <v>50917</v>
      </c>
    </row>
    <row r="101" spans="3:7" x14ac:dyDescent="0.15">
      <c r="E101" s="817" t="s">
        <v>1975</v>
      </c>
      <c r="F101" s="818"/>
      <c r="G101" s="619">
        <v>2447.77</v>
      </c>
    </row>
    <row r="102" spans="3:7" x14ac:dyDescent="0.15">
      <c r="E102" s="819" t="s">
        <v>268</v>
      </c>
      <c r="F102" s="820"/>
      <c r="G102" s="622">
        <v>66032.86</v>
      </c>
    </row>
    <row r="103" spans="3:7" x14ac:dyDescent="0.15">
      <c r="E103" s="525"/>
      <c r="F103" s="525"/>
      <c r="G103" s="626"/>
    </row>
    <row r="104" spans="3:7" x14ac:dyDescent="0.15">
      <c r="E104" s="819" t="s">
        <v>275</v>
      </c>
      <c r="F104" s="820"/>
      <c r="G104" s="625"/>
    </row>
    <row r="105" spans="3:7" x14ac:dyDescent="0.15">
      <c r="E105" s="817" t="s">
        <v>239</v>
      </c>
      <c r="F105" s="818"/>
      <c r="G105" s="619">
        <v>187</v>
      </c>
    </row>
    <row r="106" spans="3:7" x14ac:dyDescent="0.15">
      <c r="E106" s="819" t="s">
        <v>276</v>
      </c>
      <c r="F106" s="820"/>
      <c r="G106" s="622">
        <v>187</v>
      </c>
    </row>
    <row r="107" spans="3:7" x14ac:dyDescent="0.15">
      <c r="E107" s="819" t="s">
        <v>308</v>
      </c>
      <c r="F107" s="820"/>
      <c r="G107" s="625"/>
    </row>
    <row r="108" spans="3:7" x14ac:dyDescent="0.15">
      <c r="E108" s="817" t="s">
        <v>285</v>
      </c>
      <c r="F108" s="818"/>
      <c r="G108" s="619">
        <v>430</v>
      </c>
    </row>
    <row r="109" spans="3:7" x14ac:dyDescent="0.15">
      <c r="E109" s="817" t="s">
        <v>1974</v>
      </c>
      <c r="F109" s="818"/>
      <c r="G109" s="619">
        <v>2560</v>
      </c>
    </row>
    <row r="110" spans="3:7" x14ac:dyDescent="0.15">
      <c r="E110" s="817" t="s">
        <v>298</v>
      </c>
      <c r="F110" s="818"/>
      <c r="G110" s="619">
        <v>421</v>
      </c>
    </row>
    <row r="111" spans="3:7" x14ac:dyDescent="0.15">
      <c r="E111" s="819" t="s">
        <v>309</v>
      </c>
      <c r="F111" s="820"/>
      <c r="G111" s="622">
        <v>3411</v>
      </c>
    </row>
    <row r="112" spans="3:7" x14ac:dyDescent="0.15">
      <c r="E112" s="819" t="s">
        <v>310</v>
      </c>
      <c r="F112" s="820"/>
      <c r="G112" s="625"/>
    </row>
    <row r="113" spans="5:7" x14ac:dyDescent="0.15">
      <c r="E113" s="817" t="s">
        <v>1795</v>
      </c>
      <c r="F113" s="818"/>
      <c r="G113" s="619">
        <v>4387</v>
      </c>
    </row>
    <row r="114" spans="5:7" x14ac:dyDescent="0.15">
      <c r="E114" s="817" t="s">
        <v>291</v>
      </c>
      <c r="F114" s="818"/>
      <c r="G114" s="619">
        <v>3858</v>
      </c>
    </row>
    <row r="115" spans="5:7" x14ac:dyDescent="0.15">
      <c r="E115" s="819" t="s">
        <v>311</v>
      </c>
      <c r="F115" s="820"/>
      <c r="G115" s="622">
        <v>8245</v>
      </c>
    </row>
    <row r="116" spans="5:7" x14ac:dyDescent="0.15">
      <c r="E116" s="819" t="s">
        <v>312</v>
      </c>
      <c r="F116" s="820"/>
      <c r="G116" s="625"/>
    </row>
    <row r="117" spans="5:7" x14ac:dyDescent="0.15">
      <c r="E117" s="817" t="s">
        <v>293</v>
      </c>
      <c r="F117" s="818"/>
      <c r="G117" s="619">
        <v>699</v>
      </c>
    </row>
    <row r="118" spans="5:7" x14ac:dyDescent="0.15">
      <c r="E118" s="819" t="s">
        <v>313</v>
      </c>
      <c r="F118" s="820"/>
      <c r="G118" s="622">
        <v>699</v>
      </c>
    </row>
    <row r="119" spans="5:7" x14ac:dyDescent="0.15">
      <c r="E119" s="819" t="s">
        <v>1804</v>
      </c>
      <c r="F119" s="820"/>
      <c r="G119" s="625"/>
    </row>
    <row r="120" spans="5:7" x14ac:dyDescent="0.15">
      <c r="E120" s="817" t="s">
        <v>1795</v>
      </c>
      <c r="F120" s="818"/>
      <c r="G120" s="619">
        <v>4472</v>
      </c>
    </row>
    <row r="121" spans="5:7" x14ac:dyDescent="0.15">
      <c r="E121" s="819" t="s">
        <v>1805</v>
      </c>
      <c r="F121" s="820"/>
      <c r="G121" s="622">
        <v>4472</v>
      </c>
    </row>
    <row r="122" spans="5:7" x14ac:dyDescent="0.15">
      <c r="E122" s="819" t="s">
        <v>314</v>
      </c>
      <c r="F122" s="820"/>
      <c r="G122" s="625"/>
    </row>
    <row r="123" spans="5:7" x14ac:dyDescent="0.15">
      <c r="E123" s="817" t="s">
        <v>287</v>
      </c>
      <c r="F123" s="818"/>
      <c r="G123" s="619">
        <v>664</v>
      </c>
    </row>
    <row r="124" spans="5:7" x14ac:dyDescent="0.15">
      <c r="E124" s="819" t="s">
        <v>315</v>
      </c>
      <c r="F124" s="820"/>
      <c r="G124" s="622">
        <v>664</v>
      </c>
    </row>
    <row r="125" spans="5:7" x14ac:dyDescent="0.15">
      <c r="E125" s="819" t="s">
        <v>324</v>
      </c>
      <c r="F125" s="820"/>
      <c r="G125" s="627"/>
    </row>
    <row r="126" spans="5:7" x14ac:dyDescent="0.15">
      <c r="E126" s="817" t="s">
        <v>322</v>
      </c>
      <c r="F126" s="818"/>
      <c r="G126" s="619">
        <v>400</v>
      </c>
    </row>
    <row r="127" spans="5:7" x14ac:dyDescent="0.15">
      <c r="E127" s="819" t="s">
        <v>325</v>
      </c>
      <c r="F127" s="820"/>
      <c r="G127" s="622">
        <v>400</v>
      </c>
    </row>
    <row r="128" spans="5:7" x14ac:dyDescent="0.15">
      <c r="E128" s="819" t="s">
        <v>1095</v>
      </c>
      <c r="F128" s="820"/>
      <c r="G128" s="625"/>
    </row>
    <row r="129" spans="5:7" x14ac:dyDescent="0.15">
      <c r="E129" s="817" t="s">
        <v>1092</v>
      </c>
      <c r="F129" s="818"/>
      <c r="G129" s="619">
        <v>14708.73</v>
      </c>
    </row>
    <row r="130" spans="5:7" x14ac:dyDescent="0.15">
      <c r="E130" s="817" t="s">
        <v>1795</v>
      </c>
      <c r="F130" s="818"/>
      <c r="G130" s="619">
        <v>6893</v>
      </c>
    </row>
    <row r="131" spans="5:7" x14ac:dyDescent="0.15">
      <c r="E131" s="819" t="s">
        <v>1096</v>
      </c>
      <c r="F131" s="820"/>
      <c r="G131" s="622">
        <v>21601.73</v>
      </c>
    </row>
    <row r="132" spans="5:7" x14ac:dyDescent="0.15">
      <c r="E132" s="819" t="s">
        <v>316</v>
      </c>
      <c r="F132" s="820"/>
      <c r="G132" s="625"/>
    </row>
    <row r="133" spans="5:7" x14ac:dyDescent="0.15">
      <c r="E133" s="817" t="s">
        <v>215</v>
      </c>
      <c r="F133" s="818"/>
      <c r="G133" s="619">
        <v>2568</v>
      </c>
    </row>
    <row r="134" spans="5:7" x14ac:dyDescent="0.15">
      <c r="E134" s="819" t="s">
        <v>317</v>
      </c>
      <c r="F134" s="820"/>
      <c r="G134" s="622">
        <v>2568</v>
      </c>
    </row>
    <row r="135" spans="5:7" x14ac:dyDescent="0.15">
      <c r="E135" s="525"/>
      <c r="F135" s="525"/>
      <c r="G135" s="626"/>
    </row>
    <row r="136" spans="5:7" x14ac:dyDescent="0.15">
      <c r="E136" s="819" t="s">
        <v>277</v>
      </c>
      <c r="F136" s="820"/>
      <c r="G136" s="625"/>
    </row>
    <row r="137" spans="5:7" x14ac:dyDescent="0.15">
      <c r="E137" s="817" t="s">
        <v>237</v>
      </c>
      <c r="F137" s="818"/>
      <c r="G137" s="619">
        <v>180</v>
      </c>
    </row>
    <row r="138" spans="5:7" x14ac:dyDescent="0.15">
      <c r="E138" s="819" t="s">
        <v>278</v>
      </c>
      <c r="F138" s="820"/>
      <c r="G138" s="622">
        <v>180</v>
      </c>
    </row>
    <row r="139" spans="5:7" x14ac:dyDescent="0.15">
      <c r="E139" s="819" t="s">
        <v>1971</v>
      </c>
      <c r="F139" s="820"/>
      <c r="G139" s="625"/>
    </row>
    <row r="140" spans="5:7" x14ac:dyDescent="0.15">
      <c r="E140" s="817" t="s">
        <v>287</v>
      </c>
      <c r="F140" s="818"/>
      <c r="G140" s="619">
        <v>-50</v>
      </c>
    </row>
    <row r="141" spans="5:7" x14ac:dyDescent="0.15">
      <c r="E141" s="819" t="s">
        <v>1972</v>
      </c>
      <c r="F141" s="820"/>
      <c r="G141" s="622">
        <v>-50</v>
      </c>
    </row>
    <row r="142" spans="5:7" x14ac:dyDescent="0.15">
      <c r="E142" s="819" t="s">
        <v>281</v>
      </c>
      <c r="F142" s="820"/>
      <c r="G142" s="625"/>
    </row>
    <row r="143" spans="5:7" x14ac:dyDescent="0.15">
      <c r="E143" s="817" t="s">
        <v>213</v>
      </c>
      <c r="F143" s="818"/>
      <c r="G143" s="619">
        <v>1896</v>
      </c>
    </row>
    <row r="144" spans="5:7" x14ac:dyDescent="0.15">
      <c r="E144" s="819" t="s">
        <v>282</v>
      </c>
      <c r="F144" s="820"/>
      <c r="G144" s="622">
        <v>1896</v>
      </c>
    </row>
    <row r="145" spans="5:7" x14ac:dyDescent="0.15">
      <c r="E145" s="819" t="s">
        <v>366</v>
      </c>
      <c r="F145" s="820"/>
      <c r="G145" s="627"/>
    </row>
    <row r="146" spans="5:7" x14ac:dyDescent="0.15">
      <c r="E146" s="817" t="s">
        <v>361</v>
      </c>
      <c r="F146" s="818"/>
      <c r="G146" s="619">
        <v>3168.52</v>
      </c>
    </row>
    <row r="147" spans="5:7" x14ac:dyDescent="0.15">
      <c r="E147" s="817" t="s">
        <v>362</v>
      </c>
      <c r="F147" s="818"/>
      <c r="G147" s="619">
        <v>7372.2</v>
      </c>
    </row>
    <row r="148" spans="5:7" x14ac:dyDescent="0.15">
      <c r="E148" s="817" t="s">
        <v>382</v>
      </c>
      <c r="F148" s="818"/>
      <c r="G148" s="619">
        <v>47.99</v>
      </c>
    </row>
    <row r="149" spans="5:7" x14ac:dyDescent="0.15">
      <c r="E149" s="819" t="s">
        <v>367</v>
      </c>
      <c r="F149" s="820"/>
      <c r="G149" s="622">
        <v>10588.71</v>
      </c>
    </row>
    <row r="150" spans="5:7" x14ac:dyDescent="0.15">
      <c r="E150" s="819" t="s">
        <v>245</v>
      </c>
      <c r="F150" s="820"/>
      <c r="G150" s="622">
        <v>371699.17</v>
      </c>
    </row>
  </sheetData>
  <mergeCells count="178">
    <mergeCell ref="A8:A9"/>
    <mergeCell ref="B8:B9"/>
    <mergeCell ref="A36:B36"/>
    <mergeCell ref="A35:B35"/>
    <mergeCell ref="A34:B34"/>
    <mergeCell ref="A33:B33"/>
    <mergeCell ref="A32:B32"/>
    <mergeCell ref="A31:B31"/>
    <mergeCell ref="A30:B30"/>
    <mergeCell ref="A29:B29"/>
    <mergeCell ref="F13:F14"/>
    <mergeCell ref="A12:A13"/>
    <mergeCell ref="B12:B13"/>
    <mergeCell ref="A46:B46"/>
    <mergeCell ref="A47:B47"/>
    <mergeCell ref="A44:B44"/>
    <mergeCell ref="A45:B45"/>
    <mergeCell ref="A42:B42"/>
    <mergeCell ref="A43:B43"/>
    <mergeCell ref="A40:B40"/>
    <mergeCell ref="A41:B41"/>
    <mergeCell ref="A38:B38"/>
    <mergeCell ref="A39:B39"/>
    <mergeCell ref="E10:E12"/>
    <mergeCell ref="F10:F12"/>
    <mergeCell ref="E13:E14"/>
    <mergeCell ref="A10:A11"/>
    <mergeCell ref="B10:B11"/>
    <mergeCell ref="A56:B56"/>
    <mergeCell ref="A57:B57"/>
    <mergeCell ref="A54:B54"/>
    <mergeCell ref="A55:B55"/>
    <mergeCell ref="A52:B52"/>
    <mergeCell ref="A53:B53"/>
    <mergeCell ref="A50:B50"/>
    <mergeCell ref="A51:B51"/>
    <mergeCell ref="A48:B48"/>
    <mergeCell ref="A49:B49"/>
    <mergeCell ref="A66:B66"/>
    <mergeCell ref="A67:B67"/>
    <mergeCell ref="A64:B64"/>
    <mergeCell ref="A65:B65"/>
    <mergeCell ref="A62:B62"/>
    <mergeCell ref="A63:B63"/>
    <mergeCell ref="A60:B60"/>
    <mergeCell ref="A61:B61"/>
    <mergeCell ref="A58:B58"/>
    <mergeCell ref="A59:B59"/>
    <mergeCell ref="A78:B78"/>
    <mergeCell ref="A75:B75"/>
    <mergeCell ref="A76:B76"/>
    <mergeCell ref="A73:B73"/>
    <mergeCell ref="A74:B74"/>
    <mergeCell ref="A71:B71"/>
    <mergeCell ref="A72:B72"/>
    <mergeCell ref="E71:F71"/>
    <mergeCell ref="A68:B68"/>
    <mergeCell ref="A69:B69"/>
    <mergeCell ref="E77:F77"/>
    <mergeCell ref="E78:F78"/>
    <mergeCell ref="E75:F75"/>
    <mergeCell ref="E76:F76"/>
    <mergeCell ref="E73:F73"/>
    <mergeCell ref="E74:F74"/>
    <mergeCell ref="E69:F69"/>
    <mergeCell ref="E70:F70"/>
    <mergeCell ref="E8:E9"/>
    <mergeCell ref="F8:F9"/>
    <mergeCell ref="A95:B95"/>
    <mergeCell ref="A96:B96"/>
    <mergeCell ref="A93:B93"/>
    <mergeCell ref="A94:B94"/>
    <mergeCell ref="A91:B91"/>
    <mergeCell ref="A92:B92"/>
    <mergeCell ref="A89:B89"/>
    <mergeCell ref="A90:B90"/>
    <mergeCell ref="A87:B87"/>
    <mergeCell ref="A88:B88"/>
    <mergeCell ref="A85:B85"/>
    <mergeCell ref="A86:B86"/>
    <mergeCell ref="A83:B83"/>
    <mergeCell ref="A84:B84"/>
    <mergeCell ref="A81:B81"/>
    <mergeCell ref="A82:B82"/>
    <mergeCell ref="A79:B79"/>
    <mergeCell ref="A80:B80"/>
    <mergeCell ref="A77:B77"/>
    <mergeCell ref="E55:F55"/>
    <mergeCell ref="E56:F56"/>
    <mergeCell ref="E53:F53"/>
    <mergeCell ref="E54:F54"/>
    <mergeCell ref="E51:F51"/>
    <mergeCell ref="E52:F52"/>
    <mergeCell ref="E49:F49"/>
    <mergeCell ref="E50:F50"/>
    <mergeCell ref="E48:F48"/>
    <mergeCell ref="E65:F65"/>
    <mergeCell ref="E66:F66"/>
    <mergeCell ref="E63:F63"/>
    <mergeCell ref="E64:F64"/>
    <mergeCell ref="E61:F61"/>
    <mergeCell ref="E62:F62"/>
    <mergeCell ref="E59:F59"/>
    <mergeCell ref="E60:F60"/>
    <mergeCell ref="E57:F57"/>
    <mergeCell ref="E58:F58"/>
    <mergeCell ref="E67:F67"/>
    <mergeCell ref="E68:F68"/>
    <mergeCell ref="E87:F87"/>
    <mergeCell ref="E88:F88"/>
    <mergeCell ref="E85:F85"/>
    <mergeCell ref="E86:F86"/>
    <mergeCell ref="E83:F83"/>
    <mergeCell ref="E84:F84"/>
    <mergeCell ref="E81:F81"/>
    <mergeCell ref="E82:F82"/>
    <mergeCell ref="E79:F79"/>
    <mergeCell ref="E80:F80"/>
    <mergeCell ref="E97:F97"/>
    <mergeCell ref="E98:F98"/>
    <mergeCell ref="E95:F95"/>
    <mergeCell ref="E96:F96"/>
    <mergeCell ref="E93:F93"/>
    <mergeCell ref="E94:F94"/>
    <mergeCell ref="E91:F91"/>
    <mergeCell ref="E92:F92"/>
    <mergeCell ref="E89:F89"/>
    <mergeCell ref="E90:F90"/>
    <mergeCell ref="E108:F108"/>
    <mergeCell ref="E109:F109"/>
    <mergeCell ref="E106:F106"/>
    <mergeCell ref="E107:F107"/>
    <mergeCell ref="E104:F104"/>
    <mergeCell ref="E105:F105"/>
    <mergeCell ref="E101:F101"/>
    <mergeCell ref="E102:F102"/>
    <mergeCell ref="E99:F99"/>
    <mergeCell ref="E100:F100"/>
    <mergeCell ref="E118:F118"/>
    <mergeCell ref="E119:F119"/>
    <mergeCell ref="E116:F116"/>
    <mergeCell ref="E117:F117"/>
    <mergeCell ref="E114:F114"/>
    <mergeCell ref="E115:F115"/>
    <mergeCell ref="E112:F112"/>
    <mergeCell ref="E113:F113"/>
    <mergeCell ref="E110:F110"/>
    <mergeCell ref="E111:F111"/>
    <mergeCell ref="E128:F128"/>
    <mergeCell ref="E129:F129"/>
    <mergeCell ref="E126:F126"/>
    <mergeCell ref="E127:F127"/>
    <mergeCell ref="E124:F124"/>
    <mergeCell ref="E125:F125"/>
    <mergeCell ref="E122:F122"/>
    <mergeCell ref="E123:F123"/>
    <mergeCell ref="E120:F120"/>
    <mergeCell ref="E121:F121"/>
    <mergeCell ref="E139:F139"/>
    <mergeCell ref="E140:F140"/>
    <mergeCell ref="E137:F137"/>
    <mergeCell ref="E138:F138"/>
    <mergeCell ref="E134:F134"/>
    <mergeCell ref="E136:F136"/>
    <mergeCell ref="E132:F132"/>
    <mergeCell ref="E133:F133"/>
    <mergeCell ref="E130:F130"/>
    <mergeCell ref="E131:F131"/>
    <mergeCell ref="E149:F149"/>
    <mergeCell ref="E150:F150"/>
    <mergeCell ref="E147:F147"/>
    <mergeCell ref="E148:F148"/>
    <mergeCell ref="E145:F145"/>
    <mergeCell ref="E146:F146"/>
    <mergeCell ref="E143:F143"/>
    <mergeCell ref="E144:F144"/>
    <mergeCell ref="E141:F141"/>
    <mergeCell ref="E142:F142"/>
  </mergeCells>
  <pageMargins left="0.7" right="0.7" top="0.75" bottom="0.75" header="0.3" footer="0.3"/>
  <pageSetup orientation="portrait" horizontalDpi="300" verticalDpi="300"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16B16C-9418-404B-A999-62DC76E14E2C}">
  <dimension ref="A1:AF55"/>
  <sheetViews>
    <sheetView tabSelected="1" zoomScale="98" zoomScaleNormal="98" workbookViewId="0">
      <pane ySplit="2" topLeftCell="A42" activePane="bottomLeft" state="frozen"/>
      <selection activeCell="B1" sqref="B1"/>
      <selection pane="bottomLeft" activeCell="C42" sqref="C42"/>
    </sheetView>
  </sheetViews>
  <sheetFormatPr baseColWidth="10" defaultColWidth="8.83203125" defaultRowHeight="15" outlineLevelRow="2" x14ac:dyDescent="0.2"/>
  <cols>
    <col min="1" max="1" width="13.6640625" style="597" customWidth="1"/>
    <col min="2" max="2" width="23.33203125" style="597" customWidth="1"/>
    <col min="3" max="3" width="37.5" style="597" customWidth="1"/>
    <col min="4" max="4" width="38.83203125" style="597" customWidth="1"/>
    <col min="5" max="5" width="13.33203125" style="597" customWidth="1"/>
    <col min="6" max="6" width="45.33203125" style="597" customWidth="1"/>
    <col min="7" max="7" width="40.1640625" style="597" customWidth="1"/>
    <col min="8" max="11" width="19.33203125" style="597" customWidth="1"/>
    <col min="12" max="12" width="37" style="597" customWidth="1"/>
    <col min="13" max="13" width="13.6640625" style="597" customWidth="1"/>
    <col min="14" max="15" width="25" style="597" customWidth="1"/>
    <col min="16" max="16" width="10.83203125" style="597" customWidth="1"/>
    <col min="17" max="17" width="8.83203125" style="597"/>
    <col min="18" max="18" width="18.6640625" style="597" customWidth="1"/>
    <col min="19" max="24" width="8.83203125" style="597"/>
    <col min="25" max="25" width="21.6640625" style="597" customWidth="1"/>
    <col min="26" max="16384" width="8.83203125" style="597"/>
  </cols>
  <sheetData>
    <row r="1" spans="1:32" ht="18" customHeight="1" x14ac:dyDescent="0.2">
      <c r="A1" s="840" t="s">
        <v>1526</v>
      </c>
      <c r="B1" s="842"/>
      <c r="C1" s="842"/>
      <c r="D1" s="842"/>
      <c r="E1" s="842"/>
      <c r="F1" s="842"/>
      <c r="G1" s="842"/>
      <c r="H1" s="842"/>
      <c r="I1" s="842"/>
      <c r="J1" s="842"/>
      <c r="K1" s="842"/>
      <c r="L1" s="842"/>
      <c r="M1" s="841"/>
      <c r="N1" s="612"/>
      <c r="O1" s="612"/>
    </row>
    <row r="2" spans="1:32" ht="29" x14ac:dyDescent="0.2">
      <c r="A2" s="575" t="s">
        <v>739</v>
      </c>
      <c r="B2" s="575" t="s">
        <v>740</v>
      </c>
      <c r="C2" s="575" t="s">
        <v>741</v>
      </c>
      <c r="D2" s="575" t="s">
        <v>742</v>
      </c>
      <c r="E2" s="575" t="s">
        <v>70</v>
      </c>
      <c r="F2" s="575" t="s">
        <v>743</v>
      </c>
      <c r="G2" s="575" t="s">
        <v>744</v>
      </c>
      <c r="H2" s="575" t="s">
        <v>745</v>
      </c>
      <c r="I2" s="575" t="s">
        <v>746</v>
      </c>
      <c r="J2" s="575" t="s">
        <v>747</v>
      </c>
      <c r="K2" s="575" t="s">
        <v>748</v>
      </c>
      <c r="L2" s="575" t="s">
        <v>749</v>
      </c>
      <c r="M2" s="575" t="s">
        <v>750</v>
      </c>
      <c r="N2" s="598" t="s">
        <v>79</v>
      </c>
      <c r="O2" s="477" t="s">
        <v>80</v>
      </c>
      <c r="R2" s="840" t="s">
        <v>1512</v>
      </c>
      <c r="S2" s="842"/>
      <c r="T2" s="842"/>
      <c r="U2" s="842"/>
      <c r="V2" s="842"/>
      <c r="W2" s="842"/>
      <c r="X2" s="842"/>
      <c r="Y2" s="842"/>
      <c r="Z2" s="842"/>
      <c r="AA2" s="842"/>
      <c r="AB2" s="842"/>
      <c r="AC2" s="842"/>
      <c r="AD2" s="842"/>
      <c r="AE2" s="842"/>
      <c r="AF2" s="841"/>
    </row>
    <row r="3" spans="1:32" ht="98" outlineLevel="2" x14ac:dyDescent="0.2">
      <c r="A3" s="575" t="s">
        <v>81</v>
      </c>
      <c r="B3" s="575" t="s">
        <v>1807</v>
      </c>
      <c r="C3" s="575" t="s">
        <v>82</v>
      </c>
      <c r="D3" s="575"/>
      <c r="E3" s="575"/>
      <c r="F3" s="575" t="s">
        <v>1808</v>
      </c>
      <c r="G3" s="575" t="s">
        <v>158</v>
      </c>
      <c r="H3" s="575">
        <v>456500</v>
      </c>
      <c r="I3" s="575">
        <v>0</v>
      </c>
      <c r="J3" s="575"/>
      <c r="K3" s="575"/>
      <c r="L3" s="575" t="s">
        <v>1809</v>
      </c>
      <c r="M3" s="575"/>
      <c r="N3" s="599">
        <f>SUM(H3:I3)</f>
        <v>456500</v>
      </c>
      <c r="O3" s="456">
        <f>IF((J3+K3)&gt;0,(J3+K3)-N3,0)</f>
        <v>0</v>
      </c>
      <c r="R3" s="840" t="s">
        <v>740</v>
      </c>
      <c r="S3" s="841"/>
      <c r="T3" s="840" t="s">
        <v>743</v>
      </c>
      <c r="U3" s="842"/>
      <c r="V3" s="841"/>
      <c r="W3" s="840" t="s">
        <v>744</v>
      </c>
      <c r="X3" s="841"/>
      <c r="Y3" s="840" t="s">
        <v>745</v>
      </c>
      <c r="Z3" s="841"/>
      <c r="AA3" s="575" t="s">
        <v>746</v>
      </c>
      <c r="AB3" s="575" t="s">
        <v>747</v>
      </c>
      <c r="AC3" s="840" t="s">
        <v>748</v>
      </c>
      <c r="AD3" s="841"/>
      <c r="AE3" s="840" t="s">
        <v>749</v>
      </c>
      <c r="AF3" s="841"/>
    </row>
    <row r="4" spans="1:32" ht="56" outlineLevel="2" x14ac:dyDescent="0.2">
      <c r="A4" s="575" t="s">
        <v>81</v>
      </c>
      <c r="B4" s="575" t="s">
        <v>1810</v>
      </c>
      <c r="C4" s="575" t="s">
        <v>82</v>
      </c>
      <c r="D4" s="575"/>
      <c r="E4" s="575"/>
      <c r="F4" s="575" t="s">
        <v>1811</v>
      </c>
      <c r="G4" s="575" t="s">
        <v>161</v>
      </c>
      <c r="H4" s="575">
        <v>198000</v>
      </c>
      <c r="I4" s="575">
        <v>0</v>
      </c>
      <c r="J4" s="575"/>
      <c r="K4" s="575"/>
      <c r="L4" s="575" t="s">
        <v>1812</v>
      </c>
      <c r="M4" s="575"/>
      <c r="N4" s="599">
        <f t="shared" ref="N4:N51" si="0">SUM(H4:I4)</f>
        <v>198000</v>
      </c>
      <c r="O4" s="456">
        <f t="shared" ref="O4:O51" si="1">IF((J4+K4)&gt;0,(J4+K4)-N4,0)</f>
        <v>0</v>
      </c>
      <c r="R4" s="840" t="s">
        <v>1948</v>
      </c>
      <c r="S4" s="841"/>
      <c r="T4" s="840" t="s">
        <v>1949</v>
      </c>
      <c r="U4" s="842"/>
      <c r="V4" s="841"/>
      <c r="W4" s="840" t="s">
        <v>1213</v>
      </c>
      <c r="X4" s="841"/>
      <c r="Y4" s="840"/>
      <c r="Z4" s="841"/>
      <c r="AA4" s="575"/>
      <c r="AB4" s="575"/>
      <c r="AC4" s="840"/>
      <c r="AD4" s="841"/>
      <c r="AE4" s="840" t="s">
        <v>1214</v>
      </c>
      <c r="AF4" s="841"/>
    </row>
    <row r="5" spans="1:32" ht="28" outlineLevel="2" x14ac:dyDescent="0.2">
      <c r="A5" s="575" t="s">
        <v>81</v>
      </c>
      <c r="B5" s="575" t="s">
        <v>1813</v>
      </c>
      <c r="C5" s="575" t="s">
        <v>82</v>
      </c>
      <c r="D5" s="575"/>
      <c r="E5" s="575"/>
      <c r="F5" s="575" t="s">
        <v>1814</v>
      </c>
      <c r="G5" s="575" t="s">
        <v>87</v>
      </c>
      <c r="H5" s="575"/>
      <c r="I5" s="575">
        <v>2112917.4</v>
      </c>
      <c r="J5" s="575">
        <v>7512595.2000000002</v>
      </c>
      <c r="K5" s="575"/>
      <c r="L5" s="575" t="s">
        <v>1815</v>
      </c>
      <c r="M5" s="575"/>
      <c r="N5" s="599">
        <f t="shared" si="0"/>
        <v>2112917.4</v>
      </c>
      <c r="O5" s="456">
        <f t="shared" si="1"/>
        <v>5399677.8000000007</v>
      </c>
      <c r="R5" s="840" t="s">
        <v>1950</v>
      </c>
      <c r="S5" s="841"/>
      <c r="T5" s="840" t="s">
        <v>1951</v>
      </c>
      <c r="U5" s="842"/>
      <c r="V5" s="841"/>
      <c r="W5" s="840" t="s">
        <v>1952</v>
      </c>
      <c r="X5" s="841"/>
      <c r="Y5" s="840" t="s">
        <v>1116</v>
      </c>
      <c r="Z5" s="841"/>
      <c r="AA5" s="575"/>
      <c r="AB5" s="575"/>
      <c r="AC5" s="840"/>
      <c r="AD5" s="841"/>
      <c r="AE5" s="840" t="s">
        <v>1953</v>
      </c>
      <c r="AF5" s="841"/>
    </row>
    <row r="6" spans="1:32" ht="42" outlineLevel="2" x14ac:dyDescent="0.2">
      <c r="A6" s="575" t="s">
        <v>81</v>
      </c>
      <c r="B6" s="575" t="s">
        <v>1816</v>
      </c>
      <c r="C6" s="575" t="s">
        <v>82</v>
      </c>
      <c r="D6" s="575"/>
      <c r="E6" s="575"/>
      <c r="F6" s="575" t="s">
        <v>1817</v>
      </c>
      <c r="G6" s="575" t="s">
        <v>1818</v>
      </c>
      <c r="H6" s="575">
        <v>78901</v>
      </c>
      <c r="I6" s="575">
        <v>0</v>
      </c>
      <c r="J6" s="575"/>
      <c r="K6" s="575"/>
      <c r="L6" s="575" t="s">
        <v>1819</v>
      </c>
      <c r="M6" s="575" t="s">
        <v>375</v>
      </c>
      <c r="N6" s="599">
        <f t="shared" si="0"/>
        <v>78901</v>
      </c>
      <c r="O6" s="456">
        <f t="shared" si="1"/>
        <v>0</v>
      </c>
      <c r="R6" s="840" t="s">
        <v>1954</v>
      </c>
      <c r="S6" s="841"/>
      <c r="T6" s="840" t="s">
        <v>1955</v>
      </c>
      <c r="U6" s="842"/>
      <c r="V6" s="841"/>
      <c r="W6" s="840" t="s">
        <v>1084</v>
      </c>
      <c r="X6" s="841"/>
      <c r="Y6" s="840" t="s">
        <v>1116</v>
      </c>
      <c r="Z6" s="841"/>
      <c r="AA6" s="575"/>
      <c r="AB6" s="575"/>
      <c r="AC6" s="840"/>
      <c r="AD6" s="841"/>
      <c r="AE6" s="840" t="s">
        <v>1085</v>
      </c>
      <c r="AF6" s="841"/>
    </row>
    <row r="7" spans="1:32" ht="98" outlineLevel="2" x14ac:dyDescent="0.2">
      <c r="A7" s="575" t="s">
        <v>81</v>
      </c>
      <c r="B7" s="575" t="s">
        <v>1820</v>
      </c>
      <c r="C7" s="575" t="s">
        <v>82</v>
      </c>
      <c r="D7" s="575"/>
      <c r="E7" s="575"/>
      <c r="F7" s="575" t="s">
        <v>1821</v>
      </c>
      <c r="G7" s="575" t="s">
        <v>1822</v>
      </c>
      <c r="H7" s="575">
        <v>85309</v>
      </c>
      <c r="I7" s="575">
        <v>0</v>
      </c>
      <c r="J7" s="575"/>
      <c r="K7" s="575"/>
      <c r="L7" s="575" t="s">
        <v>1823</v>
      </c>
      <c r="M7" s="575"/>
      <c r="N7" s="599">
        <f t="shared" si="0"/>
        <v>85309</v>
      </c>
      <c r="O7" s="456">
        <f t="shared" si="1"/>
        <v>0</v>
      </c>
      <c r="R7" s="840" t="s">
        <v>1956</v>
      </c>
      <c r="S7" s="841"/>
      <c r="T7" s="840" t="s">
        <v>1957</v>
      </c>
      <c r="U7" s="842"/>
      <c r="V7" s="841"/>
      <c r="W7" s="840" t="s">
        <v>105</v>
      </c>
      <c r="X7" s="841"/>
      <c r="Y7" s="840" t="s">
        <v>1958</v>
      </c>
      <c r="Z7" s="841"/>
      <c r="AA7" s="575"/>
      <c r="AB7" s="575"/>
      <c r="AC7" s="840" t="s">
        <v>1959</v>
      </c>
      <c r="AD7" s="841"/>
      <c r="AE7" s="840" t="s">
        <v>1960</v>
      </c>
      <c r="AF7" s="841"/>
    </row>
    <row r="8" spans="1:32" ht="84" outlineLevel="2" x14ac:dyDescent="0.2">
      <c r="A8" s="575" t="s">
        <v>81</v>
      </c>
      <c r="B8" s="575" t="s">
        <v>1824</v>
      </c>
      <c r="C8" s="575" t="s">
        <v>82</v>
      </c>
      <c r="D8" s="575"/>
      <c r="E8" s="575"/>
      <c r="F8" s="575" t="s">
        <v>1825</v>
      </c>
      <c r="G8" s="575" t="s">
        <v>1826</v>
      </c>
      <c r="H8" s="575">
        <v>500000</v>
      </c>
      <c r="I8" s="575">
        <v>0</v>
      </c>
      <c r="J8" s="575"/>
      <c r="K8" s="575"/>
      <c r="L8" s="575" t="s">
        <v>1827</v>
      </c>
      <c r="M8" s="575"/>
      <c r="N8" s="599">
        <f t="shared" si="0"/>
        <v>500000</v>
      </c>
      <c r="O8" s="456">
        <f t="shared" si="1"/>
        <v>0</v>
      </c>
      <c r="R8" s="840" t="s">
        <v>1961</v>
      </c>
      <c r="S8" s="841"/>
      <c r="T8" s="840" t="s">
        <v>1962</v>
      </c>
      <c r="U8" s="842"/>
      <c r="V8" s="841"/>
      <c r="W8" s="840" t="s">
        <v>1432</v>
      </c>
      <c r="X8" s="841"/>
      <c r="Y8" s="840"/>
      <c r="Z8" s="841"/>
      <c r="AA8" s="575"/>
      <c r="AB8" s="575"/>
      <c r="AC8" s="840"/>
      <c r="AD8" s="841"/>
      <c r="AE8" s="840" t="s">
        <v>1963</v>
      </c>
      <c r="AF8" s="841"/>
    </row>
    <row r="9" spans="1:32" ht="56" outlineLevel="2" x14ac:dyDescent="0.2">
      <c r="A9" s="575" t="s">
        <v>81</v>
      </c>
      <c r="B9" s="575" t="s">
        <v>1828</v>
      </c>
      <c r="C9" s="575" t="s">
        <v>82</v>
      </c>
      <c r="D9" s="575"/>
      <c r="E9" s="575"/>
      <c r="F9" s="575" t="s">
        <v>1829</v>
      </c>
      <c r="G9" s="575" t="s">
        <v>161</v>
      </c>
      <c r="H9" s="575">
        <v>75000</v>
      </c>
      <c r="I9" s="575">
        <v>0</v>
      </c>
      <c r="J9" s="575"/>
      <c r="K9" s="575"/>
      <c r="L9" s="575" t="s">
        <v>1830</v>
      </c>
      <c r="M9" s="575" t="s">
        <v>375</v>
      </c>
      <c r="N9" s="599">
        <f t="shared" si="0"/>
        <v>75000</v>
      </c>
      <c r="O9" s="456">
        <f t="shared" si="1"/>
        <v>0</v>
      </c>
      <c r="R9" s="840" t="s">
        <v>1964</v>
      </c>
      <c r="S9" s="841"/>
      <c r="T9" s="840" t="s">
        <v>1965</v>
      </c>
      <c r="U9" s="842"/>
      <c r="V9" s="841"/>
      <c r="W9" s="840" t="s">
        <v>1966</v>
      </c>
      <c r="X9" s="841"/>
      <c r="Y9" s="840" t="s">
        <v>1116</v>
      </c>
      <c r="Z9" s="841"/>
      <c r="AA9" s="575"/>
      <c r="AB9" s="575"/>
      <c r="AC9" s="840"/>
      <c r="AD9" s="841"/>
      <c r="AE9" s="840" t="s">
        <v>1967</v>
      </c>
      <c r="AF9" s="841"/>
    </row>
    <row r="10" spans="1:32" ht="56" outlineLevel="2" x14ac:dyDescent="0.2">
      <c r="A10" s="575" t="s">
        <v>81</v>
      </c>
      <c r="B10" s="575" t="s">
        <v>1831</v>
      </c>
      <c r="C10" s="575" t="s">
        <v>82</v>
      </c>
      <c r="D10" s="575"/>
      <c r="E10" s="575"/>
      <c r="F10" s="575" t="s">
        <v>1832</v>
      </c>
      <c r="G10" s="575" t="s">
        <v>161</v>
      </c>
      <c r="H10" s="575">
        <v>75000</v>
      </c>
      <c r="I10" s="575">
        <v>0</v>
      </c>
      <c r="J10" s="575"/>
      <c r="K10" s="575"/>
      <c r="L10" s="575" t="s">
        <v>1833</v>
      </c>
      <c r="M10" s="575" t="s">
        <v>375</v>
      </c>
      <c r="N10" s="599">
        <f t="shared" si="0"/>
        <v>75000</v>
      </c>
      <c r="O10" s="456">
        <f t="shared" si="1"/>
        <v>0</v>
      </c>
      <c r="Y10" s="597">
        <f>SUM(Y7+AC7)</f>
        <v>393869.94</v>
      </c>
    </row>
    <row r="11" spans="1:32" ht="56" outlineLevel="2" x14ac:dyDescent="0.2">
      <c r="A11" s="575" t="s">
        <v>81</v>
      </c>
      <c r="B11" s="575" t="s">
        <v>1834</v>
      </c>
      <c r="C11" s="575" t="s">
        <v>88</v>
      </c>
      <c r="D11" s="575"/>
      <c r="E11" s="575"/>
      <c r="F11" s="575" t="s">
        <v>1835</v>
      </c>
      <c r="G11" s="575" t="s">
        <v>164</v>
      </c>
      <c r="H11" s="575">
        <v>8925</v>
      </c>
      <c r="I11" s="575">
        <v>0</v>
      </c>
      <c r="J11" s="575"/>
      <c r="K11" s="575"/>
      <c r="L11" s="575" t="s">
        <v>1836</v>
      </c>
      <c r="M11" s="575"/>
      <c r="N11" s="599">
        <f t="shared" si="0"/>
        <v>8925</v>
      </c>
      <c r="O11" s="456">
        <f t="shared" si="1"/>
        <v>0</v>
      </c>
    </row>
    <row r="12" spans="1:32" ht="168" outlineLevel="2" x14ac:dyDescent="0.2">
      <c r="A12" s="575" t="s">
        <v>81</v>
      </c>
      <c r="B12" s="575" t="s">
        <v>1837</v>
      </c>
      <c r="C12" s="575" t="s">
        <v>88</v>
      </c>
      <c r="D12" s="575"/>
      <c r="E12" s="575"/>
      <c r="F12" s="575" t="s">
        <v>1838</v>
      </c>
      <c r="G12" s="575" t="s">
        <v>90</v>
      </c>
      <c r="H12" s="575">
        <v>61220</v>
      </c>
      <c r="I12" s="575">
        <v>0</v>
      </c>
      <c r="J12" s="575"/>
      <c r="K12" s="575"/>
      <c r="L12" s="575" t="s">
        <v>1839</v>
      </c>
      <c r="M12" s="575"/>
      <c r="N12" s="599">
        <f t="shared" si="0"/>
        <v>61220</v>
      </c>
      <c r="O12" s="456">
        <f t="shared" si="1"/>
        <v>0</v>
      </c>
    </row>
    <row r="13" spans="1:32" ht="70" outlineLevel="2" x14ac:dyDescent="0.2">
      <c r="A13" s="575" t="s">
        <v>81</v>
      </c>
      <c r="B13" s="575" t="s">
        <v>1840</v>
      </c>
      <c r="C13" s="575" t="s">
        <v>88</v>
      </c>
      <c r="D13" s="575"/>
      <c r="E13" s="575"/>
      <c r="F13" s="575" t="s">
        <v>1841</v>
      </c>
      <c r="G13" s="575" t="s">
        <v>793</v>
      </c>
      <c r="H13" s="575">
        <v>259898</v>
      </c>
      <c r="I13" s="575">
        <v>0</v>
      </c>
      <c r="J13" s="575"/>
      <c r="K13" s="575"/>
      <c r="L13" s="575" t="s">
        <v>1827</v>
      </c>
      <c r="M13" s="575"/>
      <c r="N13" s="599">
        <f t="shared" si="0"/>
        <v>259898</v>
      </c>
      <c r="O13" s="456">
        <f t="shared" si="1"/>
        <v>0</v>
      </c>
    </row>
    <row r="14" spans="1:32" ht="42" outlineLevel="1" x14ac:dyDescent="0.2">
      <c r="A14" s="613" t="s">
        <v>114</v>
      </c>
      <c r="B14" s="617" t="s">
        <v>1968</v>
      </c>
      <c r="C14" s="504">
        <f>COUNTA(C3:C13)</f>
        <v>11</v>
      </c>
      <c r="D14" s="578"/>
      <c r="E14" s="578"/>
      <c r="F14" s="578"/>
      <c r="G14" s="578"/>
      <c r="H14" s="578">
        <f>SUBTOTAL(9,H3:H13)</f>
        <v>1798753</v>
      </c>
      <c r="I14" s="578">
        <f>SUBTOTAL(9,I3:I13)</f>
        <v>2112917.4</v>
      </c>
      <c r="J14" s="578">
        <f>SUBTOTAL(9,J3:J13)</f>
        <v>7512595.2000000002</v>
      </c>
      <c r="K14" s="578">
        <f>SUBTOTAL(9,K3:K13)</f>
        <v>0</v>
      </c>
      <c r="L14" s="578"/>
      <c r="M14" s="578"/>
      <c r="N14" s="580">
        <f>SUBTOTAL(9,N3:N13)</f>
        <v>3911670.4</v>
      </c>
      <c r="O14" s="580">
        <f>SUBTOTAL(9,O3:O13)</f>
        <v>5399677.8000000007</v>
      </c>
    </row>
    <row r="15" spans="1:32" ht="28" outlineLevel="2" x14ac:dyDescent="0.2">
      <c r="A15" s="575" t="s">
        <v>92</v>
      </c>
      <c r="B15" s="575" t="s">
        <v>1842</v>
      </c>
      <c r="C15" s="575"/>
      <c r="D15" s="575" t="s">
        <v>93</v>
      </c>
      <c r="E15" s="575"/>
      <c r="F15" s="575" t="s">
        <v>1843</v>
      </c>
      <c r="G15" s="575" t="s">
        <v>203</v>
      </c>
      <c r="H15" s="575">
        <v>45000</v>
      </c>
      <c r="I15" s="575">
        <v>0</v>
      </c>
      <c r="J15" s="575"/>
      <c r="K15" s="575"/>
      <c r="L15" s="575" t="s">
        <v>1844</v>
      </c>
      <c r="M15" s="575"/>
      <c r="N15" s="599">
        <f t="shared" si="0"/>
        <v>45000</v>
      </c>
      <c r="O15" s="456">
        <f t="shared" si="1"/>
        <v>0</v>
      </c>
    </row>
    <row r="16" spans="1:32" ht="28" outlineLevel="2" x14ac:dyDescent="0.2">
      <c r="A16" s="575" t="s">
        <v>92</v>
      </c>
      <c r="B16" s="575" t="s">
        <v>1845</v>
      </c>
      <c r="C16" s="575"/>
      <c r="D16" s="575" t="s">
        <v>93</v>
      </c>
      <c r="E16" s="575"/>
      <c r="F16" s="575" t="s">
        <v>1846</v>
      </c>
      <c r="G16" s="575" t="s">
        <v>1847</v>
      </c>
      <c r="H16" s="575">
        <v>26000</v>
      </c>
      <c r="I16" s="575">
        <v>0</v>
      </c>
      <c r="J16" s="575"/>
      <c r="K16" s="575"/>
      <c r="L16" s="575" t="s">
        <v>1848</v>
      </c>
      <c r="M16" s="575"/>
      <c r="N16" s="599">
        <f t="shared" si="0"/>
        <v>26000</v>
      </c>
      <c r="O16" s="456">
        <f t="shared" si="1"/>
        <v>0</v>
      </c>
    </row>
    <row r="17" spans="1:15" ht="28" outlineLevel="2" x14ac:dyDescent="0.2">
      <c r="A17" s="575" t="s">
        <v>92</v>
      </c>
      <c r="B17" s="575" t="s">
        <v>1849</v>
      </c>
      <c r="C17" s="575"/>
      <c r="D17" s="575" t="s">
        <v>93</v>
      </c>
      <c r="E17" s="575"/>
      <c r="F17" s="575" t="s">
        <v>1850</v>
      </c>
      <c r="G17" s="575" t="s">
        <v>102</v>
      </c>
      <c r="H17" s="575"/>
      <c r="I17" s="575">
        <v>36806.400000000001</v>
      </c>
      <c r="J17" s="575"/>
      <c r="K17" s="575">
        <v>134698.51999999999</v>
      </c>
      <c r="L17" s="575" t="s">
        <v>1851</v>
      </c>
      <c r="M17" s="575"/>
      <c r="N17" s="599">
        <f t="shared" si="0"/>
        <v>36806.400000000001</v>
      </c>
      <c r="O17" s="456">
        <f t="shared" si="1"/>
        <v>97892.12</v>
      </c>
    </row>
    <row r="18" spans="1:15" ht="42" outlineLevel="2" x14ac:dyDescent="0.2">
      <c r="A18" s="575" t="s">
        <v>92</v>
      </c>
      <c r="B18" s="575" t="s">
        <v>1852</v>
      </c>
      <c r="C18" s="575"/>
      <c r="D18" s="575" t="s">
        <v>93</v>
      </c>
      <c r="E18" s="575"/>
      <c r="F18" s="575" t="s">
        <v>1853</v>
      </c>
      <c r="G18" s="575" t="s">
        <v>83</v>
      </c>
      <c r="H18" s="575">
        <v>75000</v>
      </c>
      <c r="I18" s="575">
        <v>0</v>
      </c>
      <c r="J18" s="575"/>
      <c r="K18" s="575"/>
      <c r="L18" s="575" t="s">
        <v>1854</v>
      </c>
      <c r="M18" s="575"/>
      <c r="N18" s="599">
        <f t="shared" si="0"/>
        <v>75000</v>
      </c>
      <c r="O18" s="456">
        <f t="shared" si="1"/>
        <v>0</v>
      </c>
    </row>
    <row r="19" spans="1:15" ht="70" outlineLevel="2" x14ac:dyDescent="0.2">
      <c r="A19" s="575" t="s">
        <v>92</v>
      </c>
      <c r="B19" s="575" t="s">
        <v>1855</v>
      </c>
      <c r="C19" s="575"/>
      <c r="D19" s="575" t="s">
        <v>93</v>
      </c>
      <c r="E19" s="575"/>
      <c r="F19" s="575" t="s">
        <v>1856</v>
      </c>
      <c r="G19" s="575" t="s">
        <v>547</v>
      </c>
      <c r="H19" s="575">
        <v>60000</v>
      </c>
      <c r="I19" s="575">
        <v>0</v>
      </c>
      <c r="J19" s="575"/>
      <c r="K19" s="575"/>
      <c r="L19" s="575" t="s">
        <v>1857</v>
      </c>
      <c r="M19" s="575"/>
      <c r="N19" s="599">
        <f t="shared" si="0"/>
        <v>60000</v>
      </c>
      <c r="O19" s="456">
        <f t="shared" si="1"/>
        <v>0</v>
      </c>
    </row>
    <row r="20" spans="1:15" ht="28" outlineLevel="2" x14ac:dyDescent="0.2">
      <c r="A20" s="575" t="s">
        <v>92</v>
      </c>
      <c r="B20" s="575" t="s">
        <v>1858</v>
      </c>
      <c r="C20" s="575"/>
      <c r="D20" s="575" t="s">
        <v>93</v>
      </c>
      <c r="E20" s="575"/>
      <c r="F20" s="575" t="s">
        <v>1859</v>
      </c>
      <c r="G20" s="575" t="s">
        <v>1860</v>
      </c>
      <c r="H20" s="575"/>
      <c r="I20" s="575">
        <v>12181</v>
      </c>
      <c r="J20" s="575"/>
      <c r="K20" s="575">
        <v>43517.29</v>
      </c>
      <c r="L20" s="575" t="s">
        <v>1861</v>
      </c>
      <c r="M20" s="575"/>
      <c r="N20" s="599">
        <f t="shared" si="0"/>
        <v>12181</v>
      </c>
      <c r="O20" s="456">
        <f t="shared" si="1"/>
        <v>31336.29</v>
      </c>
    </row>
    <row r="21" spans="1:15" ht="28" outlineLevel="2" x14ac:dyDescent="0.2">
      <c r="A21" s="575" t="s">
        <v>92</v>
      </c>
      <c r="B21" s="575" t="s">
        <v>1862</v>
      </c>
      <c r="C21" s="575"/>
      <c r="D21" s="575" t="s">
        <v>93</v>
      </c>
      <c r="E21" s="575"/>
      <c r="F21" s="575" t="s">
        <v>1863</v>
      </c>
      <c r="G21" s="575" t="s">
        <v>83</v>
      </c>
      <c r="H21" s="575">
        <v>100000</v>
      </c>
      <c r="I21" s="575">
        <v>0</v>
      </c>
      <c r="J21" s="575"/>
      <c r="K21" s="575"/>
      <c r="L21" s="575" t="s">
        <v>1864</v>
      </c>
      <c r="M21" s="575"/>
      <c r="N21" s="599">
        <f t="shared" si="0"/>
        <v>100000</v>
      </c>
      <c r="O21" s="456">
        <f t="shared" si="1"/>
        <v>0</v>
      </c>
    </row>
    <row r="22" spans="1:15" ht="28" outlineLevel="2" x14ac:dyDescent="0.2">
      <c r="A22" s="575" t="s">
        <v>92</v>
      </c>
      <c r="B22" s="575" t="s">
        <v>1865</v>
      </c>
      <c r="C22" s="575"/>
      <c r="D22" s="575" t="s">
        <v>93</v>
      </c>
      <c r="E22" s="575"/>
      <c r="F22" s="575" t="s">
        <v>1866</v>
      </c>
      <c r="G22" s="575" t="s">
        <v>1867</v>
      </c>
      <c r="H22" s="575">
        <v>10000</v>
      </c>
      <c r="I22" s="575">
        <v>0</v>
      </c>
      <c r="J22" s="575"/>
      <c r="K22" s="575"/>
      <c r="L22" s="575" t="s">
        <v>1868</v>
      </c>
      <c r="M22" s="575"/>
      <c r="N22" s="599">
        <f t="shared" si="0"/>
        <v>10000</v>
      </c>
      <c r="O22" s="456">
        <f t="shared" si="1"/>
        <v>0</v>
      </c>
    </row>
    <row r="23" spans="1:15" ht="28" outlineLevel="2" x14ac:dyDescent="0.2">
      <c r="A23" s="575" t="s">
        <v>92</v>
      </c>
      <c r="B23" s="575" t="s">
        <v>1869</v>
      </c>
      <c r="C23" s="575"/>
      <c r="D23" s="575" t="s">
        <v>93</v>
      </c>
      <c r="E23" s="575"/>
      <c r="F23" s="575" t="s">
        <v>1870</v>
      </c>
      <c r="G23" s="575" t="s">
        <v>847</v>
      </c>
      <c r="H23" s="575">
        <v>1000</v>
      </c>
      <c r="I23" s="575">
        <v>0</v>
      </c>
      <c r="J23" s="575"/>
      <c r="K23" s="575"/>
      <c r="L23" s="575" t="s">
        <v>1871</v>
      </c>
      <c r="M23" s="575"/>
      <c r="N23" s="599">
        <f t="shared" si="0"/>
        <v>1000</v>
      </c>
      <c r="O23" s="456">
        <f t="shared" si="1"/>
        <v>0</v>
      </c>
    </row>
    <row r="24" spans="1:15" ht="28" outlineLevel="2" x14ac:dyDescent="0.2">
      <c r="A24" s="575" t="s">
        <v>92</v>
      </c>
      <c r="B24" s="575" t="s">
        <v>1872</v>
      </c>
      <c r="C24" s="575"/>
      <c r="D24" s="575" t="s">
        <v>93</v>
      </c>
      <c r="E24" s="575"/>
      <c r="F24" s="575" t="s">
        <v>1873</v>
      </c>
      <c r="G24" s="575" t="s">
        <v>1346</v>
      </c>
      <c r="H24" s="575">
        <v>800</v>
      </c>
      <c r="I24" s="575">
        <v>0</v>
      </c>
      <c r="J24" s="575"/>
      <c r="K24" s="575"/>
      <c r="L24" s="575" t="s">
        <v>1874</v>
      </c>
      <c r="M24" s="575"/>
      <c r="N24" s="599">
        <f t="shared" si="0"/>
        <v>800</v>
      </c>
      <c r="O24" s="456">
        <f t="shared" si="1"/>
        <v>0</v>
      </c>
    </row>
    <row r="25" spans="1:15" ht="84" outlineLevel="2" x14ac:dyDescent="0.2">
      <c r="A25" s="575" t="s">
        <v>92</v>
      </c>
      <c r="B25" s="575" t="s">
        <v>1875</v>
      </c>
      <c r="C25" s="575"/>
      <c r="D25" s="575" t="s">
        <v>93</v>
      </c>
      <c r="E25" s="575"/>
      <c r="F25" s="575" t="s">
        <v>1876</v>
      </c>
      <c r="G25" s="575" t="s">
        <v>94</v>
      </c>
      <c r="H25" s="575">
        <v>9700</v>
      </c>
      <c r="I25" s="575">
        <v>0</v>
      </c>
      <c r="J25" s="575"/>
      <c r="K25" s="575"/>
      <c r="L25" s="575" t="s">
        <v>1877</v>
      </c>
      <c r="M25" s="575"/>
      <c r="N25" s="599">
        <f t="shared" si="0"/>
        <v>9700</v>
      </c>
      <c r="O25" s="456">
        <f t="shared" si="1"/>
        <v>0</v>
      </c>
    </row>
    <row r="26" spans="1:15" ht="84" outlineLevel="2" x14ac:dyDescent="0.2">
      <c r="A26" s="575" t="s">
        <v>92</v>
      </c>
      <c r="B26" s="575" t="s">
        <v>1878</v>
      </c>
      <c r="C26" s="575"/>
      <c r="D26" s="575" t="s">
        <v>95</v>
      </c>
      <c r="E26" s="575"/>
      <c r="F26" s="575" t="s">
        <v>1879</v>
      </c>
      <c r="G26" s="575" t="s">
        <v>91</v>
      </c>
      <c r="H26" s="575">
        <v>15625</v>
      </c>
      <c r="I26" s="575">
        <v>0</v>
      </c>
      <c r="J26" s="575"/>
      <c r="K26" s="575"/>
      <c r="L26" s="575" t="s">
        <v>1880</v>
      </c>
      <c r="M26" s="575"/>
      <c r="N26" s="599">
        <f t="shared" si="0"/>
        <v>15625</v>
      </c>
      <c r="O26" s="456">
        <f t="shared" si="1"/>
        <v>0</v>
      </c>
    </row>
    <row r="27" spans="1:15" ht="56" outlineLevel="2" x14ac:dyDescent="0.2">
      <c r="A27" s="575" t="s">
        <v>92</v>
      </c>
      <c r="B27" s="575" t="s">
        <v>1881</v>
      </c>
      <c r="C27" s="575"/>
      <c r="D27" s="575" t="s">
        <v>95</v>
      </c>
      <c r="E27" s="575"/>
      <c r="F27" s="575" t="s">
        <v>1882</v>
      </c>
      <c r="G27" s="575" t="s">
        <v>1195</v>
      </c>
      <c r="H27" s="575">
        <v>16000</v>
      </c>
      <c r="I27" s="575">
        <v>0</v>
      </c>
      <c r="J27" s="575"/>
      <c r="K27" s="575"/>
      <c r="L27" s="575" t="s">
        <v>1883</v>
      </c>
      <c r="M27" s="575"/>
      <c r="N27" s="599">
        <f t="shared" si="0"/>
        <v>16000</v>
      </c>
      <c r="O27" s="456">
        <f t="shared" si="1"/>
        <v>0</v>
      </c>
    </row>
    <row r="28" spans="1:15" ht="56" outlineLevel="2" x14ac:dyDescent="0.2">
      <c r="A28" s="575" t="s">
        <v>92</v>
      </c>
      <c r="B28" s="575" t="s">
        <v>1884</v>
      </c>
      <c r="C28" s="575"/>
      <c r="D28" s="575" t="s">
        <v>95</v>
      </c>
      <c r="E28" s="575"/>
      <c r="F28" s="575" t="s">
        <v>1885</v>
      </c>
      <c r="G28" s="575" t="s">
        <v>96</v>
      </c>
      <c r="H28" s="575">
        <v>12500</v>
      </c>
      <c r="I28" s="575">
        <v>0</v>
      </c>
      <c r="J28" s="575"/>
      <c r="K28" s="575"/>
      <c r="L28" s="575" t="s">
        <v>1886</v>
      </c>
      <c r="M28" s="575"/>
      <c r="N28" s="599">
        <f t="shared" si="0"/>
        <v>12500</v>
      </c>
      <c r="O28" s="456">
        <f t="shared" si="1"/>
        <v>0</v>
      </c>
    </row>
    <row r="29" spans="1:15" ht="70" outlineLevel="2" x14ac:dyDescent="0.2">
      <c r="A29" s="575" t="s">
        <v>92</v>
      </c>
      <c r="B29" s="575" t="s">
        <v>1887</v>
      </c>
      <c r="C29" s="575"/>
      <c r="D29" s="575" t="s">
        <v>95</v>
      </c>
      <c r="E29" s="575"/>
      <c r="F29" s="575" t="s">
        <v>1888</v>
      </c>
      <c r="G29" s="575" t="s">
        <v>89</v>
      </c>
      <c r="H29" s="575">
        <v>11000</v>
      </c>
      <c r="I29" s="575">
        <v>0</v>
      </c>
      <c r="J29" s="575"/>
      <c r="K29" s="575"/>
      <c r="L29" s="575" t="s">
        <v>1889</v>
      </c>
      <c r="M29" s="575"/>
      <c r="N29" s="599">
        <f t="shared" si="0"/>
        <v>11000</v>
      </c>
      <c r="O29" s="456">
        <f t="shared" si="1"/>
        <v>0</v>
      </c>
    </row>
    <row r="30" spans="1:15" ht="70" outlineLevel="2" x14ac:dyDescent="0.2">
      <c r="A30" s="575" t="s">
        <v>92</v>
      </c>
      <c r="B30" s="575" t="s">
        <v>1890</v>
      </c>
      <c r="C30" s="575"/>
      <c r="D30" s="575" t="s">
        <v>95</v>
      </c>
      <c r="E30" s="575"/>
      <c r="F30" s="575" t="s">
        <v>1891</v>
      </c>
      <c r="G30" s="575" t="s">
        <v>883</v>
      </c>
      <c r="H30" s="575">
        <v>17000</v>
      </c>
      <c r="I30" s="575">
        <v>0</v>
      </c>
      <c r="J30" s="575"/>
      <c r="K30" s="575"/>
      <c r="L30" s="575" t="s">
        <v>1892</v>
      </c>
      <c r="M30" s="575"/>
      <c r="N30" s="599">
        <f t="shared" si="0"/>
        <v>17000</v>
      </c>
      <c r="O30" s="456">
        <f t="shared" si="1"/>
        <v>0</v>
      </c>
    </row>
    <row r="31" spans="1:15" ht="126" outlineLevel="2" x14ac:dyDescent="0.2">
      <c r="A31" s="575" t="s">
        <v>92</v>
      </c>
      <c r="B31" s="575" t="s">
        <v>1893</v>
      </c>
      <c r="C31" s="575"/>
      <c r="D31" s="575" t="s">
        <v>95</v>
      </c>
      <c r="E31" s="575"/>
      <c r="F31" s="575" t="s">
        <v>1894</v>
      </c>
      <c r="G31" s="575" t="s">
        <v>148</v>
      </c>
      <c r="H31" s="575">
        <v>16100</v>
      </c>
      <c r="I31" s="575">
        <v>0</v>
      </c>
      <c r="J31" s="575"/>
      <c r="K31" s="575"/>
      <c r="L31" s="575" t="s">
        <v>1895</v>
      </c>
      <c r="M31" s="575"/>
      <c r="N31" s="599">
        <f t="shared" si="0"/>
        <v>16100</v>
      </c>
      <c r="O31" s="456">
        <f t="shared" si="1"/>
        <v>0</v>
      </c>
    </row>
    <row r="32" spans="1:15" ht="56" outlineLevel="2" x14ac:dyDescent="0.2">
      <c r="A32" s="575" t="s">
        <v>92</v>
      </c>
      <c r="B32" s="575" t="s">
        <v>1896</v>
      </c>
      <c r="C32" s="575"/>
      <c r="D32" s="575" t="s">
        <v>95</v>
      </c>
      <c r="E32" s="575"/>
      <c r="F32" s="575" t="s">
        <v>1897</v>
      </c>
      <c r="G32" s="575" t="s">
        <v>481</v>
      </c>
      <c r="H32" s="575">
        <v>15000</v>
      </c>
      <c r="I32" s="575">
        <v>0</v>
      </c>
      <c r="J32" s="575"/>
      <c r="K32" s="575"/>
      <c r="L32" s="575" t="s">
        <v>1898</v>
      </c>
      <c r="M32" s="575"/>
      <c r="N32" s="599">
        <f t="shared" si="0"/>
        <v>15000</v>
      </c>
      <c r="O32" s="456">
        <f t="shared" si="1"/>
        <v>0</v>
      </c>
    </row>
    <row r="33" spans="1:18" ht="56" outlineLevel="2" x14ac:dyDescent="0.2">
      <c r="A33" s="575" t="s">
        <v>92</v>
      </c>
      <c r="B33" s="575" t="s">
        <v>1899</v>
      </c>
      <c r="C33" s="575"/>
      <c r="D33" s="575" t="s">
        <v>95</v>
      </c>
      <c r="E33" s="575"/>
      <c r="F33" s="575" t="s">
        <v>1900</v>
      </c>
      <c r="G33" s="575" t="s">
        <v>797</v>
      </c>
      <c r="H33" s="575">
        <v>11476</v>
      </c>
      <c r="I33" s="575">
        <v>0</v>
      </c>
      <c r="J33" s="575"/>
      <c r="K33" s="575"/>
      <c r="L33" s="575" t="s">
        <v>1901</v>
      </c>
      <c r="M33" s="575"/>
      <c r="N33" s="599">
        <f t="shared" si="0"/>
        <v>11476</v>
      </c>
      <c r="O33" s="456">
        <f t="shared" si="1"/>
        <v>0</v>
      </c>
    </row>
    <row r="34" spans="1:18" ht="56" outlineLevel="2" x14ac:dyDescent="0.2">
      <c r="A34" s="575" t="s">
        <v>92</v>
      </c>
      <c r="B34" s="575" t="s">
        <v>1902</v>
      </c>
      <c r="C34" s="575"/>
      <c r="D34" s="575" t="s">
        <v>95</v>
      </c>
      <c r="E34" s="575"/>
      <c r="F34" s="575" t="s">
        <v>1903</v>
      </c>
      <c r="G34" s="575" t="s">
        <v>89</v>
      </c>
      <c r="H34" s="575">
        <v>10000</v>
      </c>
      <c r="I34" s="575">
        <v>0</v>
      </c>
      <c r="J34" s="575"/>
      <c r="K34" s="575"/>
      <c r="L34" s="575" t="s">
        <v>1904</v>
      </c>
      <c r="M34" s="575"/>
      <c r="N34" s="599">
        <f t="shared" si="0"/>
        <v>10000</v>
      </c>
      <c r="O34" s="456">
        <f t="shared" si="1"/>
        <v>0</v>
      </c>
    </row>
    <row r="35" spans="1:18" ht="112" outlineLevel="2" x14ac:dyDescent="0.2">
      <c r="A35" s="575" t="s">
        <v>92</v>
      </c>
      <c r="B35" s="575" t="s">
        <v>1905</v>
      </c>
      <c r="C35" s="575"/>
      <c r="D35" s="575" t="s">
        <v>95</v>
      </c>
      <c r="E35" s="575"/>
      <c r="F35" s="575" t="s">
        <v>1906</v>
      </c>
      <c r="G35" s="575" t="s">
        <v>148</v>
      </c>
      <c r="H35" s="575">
        <v>45000</v>
      </c>
      <c r="I35" s="575">
        <v>0</v>
      </c>
      <c r="J35" s="575"/>
      <c r="K35" s="575"/>
      <c r="L35" s="575" t="s">
        <v>1907</v>
      </c>
      <c r="M35" s="575"/>
      <c r="N35" s="599">
        <f t="shared" si="0"/>
        <v>45000</v>
      </c>
      <c r="O35" s="456">
        <f t="shared" si="1"/>
        <v>0</v>
      </c>
    </row>
    <row r="36" spans="1:18" ht="56" outlineLevel="2" x14ac:dyDescent="0.2">
      <c r="A36" s="575" t="s">
        <v>92</v>
      </c>
      <c r="B36" s="575" t="s">
        <v>1908</v>
      </c>
      <c r="C36" s="575"/>
      <c r="D36" s="575" t="s">
        <v>95</v>
      </c>
      <c r="E36" s="575"/>
      <c r="F36" s="575" t="s">
        <v>1909</v>
      </c>
      <c r="G36" s="575" t="s">
        <v>83</v>
      </c>
      <c r="H36" s="575">
        <v>10000</v>
      </c>
      <c r="I36" s="575">
        <v>0</v>
      </c>
      <c r="J36" s="575"/>
      <c r="K36" s="575"/>
      <c r="L36" s="575" t="s">
        <v>1910</v>
      </c>
      <c r="M36" s="575"/>
      <c r="N36" s="599">
        <f t="shared" si="0"/>
        <v>10000</v>
      </c>
      <c r="O36" s="456">
        <f t="shared" si="1"/>
        <v>0</v>
      </c>
    </row>
    <row r="37" spans="1:18" ht="56" outlineLevel="2" x14ac:dyDescent="0.2">
      <c r="A37" s="575" t="s">
        <v>92</v>
      </c>
      <c r="B37" s="575" t="s">
        <v>1911</v>
      </c>
      <c r="C37" s="575"/>
      <c r="D37" s="575" t="s">
        <v>95</v>
      </c>
      <c r="E37" s="575"/>
      <c r="F37" s="575" t="s">
        <v>1912</v>
      </c>
      <c r="G37" s="575" t="s">
        <v>96</v>
      </c>
      <c r="H37" s="575">
        <v>9600</v>
      </c>
      <c r="I37" s="575">
        <v>0</v>
      </c>
      <c r="J37" s="575"/>
      <c r="K37" s="575"/>
      <c r="L37" s="575" t="s">
        <v>1913</v>
      </c>
      <c r="M37" s="575"/>
      <c r="N37" s="599">
        <f t="shared" si="0"/>
        <v>9600</v>
      </c>
      <c r="O37" s="456">
        <f t="shared" si="1"/>
        <v>0</v>
      </c>
    </row>
    <row r="38" spans="1:18" ht="56" outlineLevel="2" x14ac:dyDescent="0.2">
      <c r="A38" s="575" t="s">
        <v>92</v>
      </c>
      <c r="B38" s="575" t="s">
        <v>1914</v>
      </c>
      <c r="C38" s="575"/>
      <c r="D38" s="575" t="s">
        <v>95</v>
      </c>
      <c r="E38" s="575"/>
      <c r="F38" s="575" t="s">
        <v>1333</v>
      </c>
      <c r="G38" s="575" t="s">
        <v>164</v>
      </c>
      <c r="H38" s="575">
        <v>8000</v>
      </c>
      <c r="I38" s="575">
        <v>0</v>
      </c>
      <c r="J38" s="575"/>
      <c r="K38" s="575"/>
      <c r="L38" s="575" t="s">
        <v>1915</v>
      </c>
      <c r="M38" s="575"/>
      <c r="N38" s="599">
        <f t="shared" si="0"/>
        <v>8000</v>
      </c>
      <c r="O38" s="456">
        <f t="shared" si="1"/>
        <v>0</v>
      </c>
    </row>
    <row r="39" spans="1:18" ht="56" outlineLevel="2" x14ac:dyDescent="0.2">
      <c r="A39" s="575" t="s">
        <v>92</v>
      </c>
      <c r="B39" s="575" t="s">
        <v>1916</v>
      </c>
      <c r="C39" s="575"/>
      <c r="D39" s="575" t="s">
        <v>95</v>
      </c>
      <c r="E39" s="575"/>
      <c r="F39" s="575" t="s">
        <v>1917</v>
      </c>
      <c r="G39" s="575" t="s">
        <v>797</v>
      </c>
      <c r="H39" s="575">
        <v>19283</v>
      </c>
      <c r="I39" s="575">
        <v>0</v>
      </c>
      <c r="J39" s="575"/>
      <c r="K39" s="575"/>
      <c r="L39" s="575" t="s">
        <v>1918</v>
      </c>
      <c r="M39" s="575"/>
      <c r="N39" s="599">
        <f t="shared" si="0"/>
        <v>19283</v>
      </c>
      <c r="O39" s="456">
        <f t="shared" si="1"/>
        <v>0</v>
      </c>
    </row>
    <row r="40" spans="1:18" ht="56" outlineLevel="2" x14ac:dyDescent="0.2">
      <c r="A40" s="575" t="s">
        <v>92</v>
      </c>
      <c r="B40" s="575" t="s">
        <v>1919</v>
      </c>
      <c r="C40" s="575"/>
      <c r="D40" s="575" t="s">
        <v>95</v>
      </c>
      <c r="E40" s="575"/>
      <c r="F40" s="575" t="s">
        <v>1920</v>
      </c>
      <c r="G40" s="575" t="s">
        <v>616</v>
      </c>
      <c r="H40" s="575">
        <v>20102.98</v>
      </c>
      <c r="I40" s="575">
        <v>0</v>
      </c>
      <c r="J40" s="575"/>
      <c r="K40" s="575"/>
      <c r="L40" s="575" t="s">
        <v>1921</v>
      </c>
      <c r="M40" s="575"/>
      <c r="N40" s="599">
        <f t="shared" si="0"/>
        <v>20102.98</v>
      </c>
      <c r="O40" s="456">
        <f t="shared" si="1"/>
        <v>0</v>
      </c>
    </row>
    <row r="41" spans="1:18" ht="98" outlineLevel="2" x14ac:dyDescent="0.2">
      <c r="A41" s="575" t="s">
        <v>92</v>
      </c>
      <c r="B41" s="575" t="s">
        <v>1922</v>
      </c>
      <c r="C41" s="575"/>
      <c r="D41" s="575" t="s">
        <v>95</v>
      </c>
      <c r="E41" s="575"/>
      <c r="F41" s="575" t="s">
        <v>1923</v>
      </c>
      <c r="G41" s="575" t="s">
        <v>1924</v>
      </c>
      <c r="H41" s="575">
        <v>20000</v>
      </c>
      <c r="I41" s="575">
        <v>0</v>
      </c>
      <c r="J41" s="575"/>
      <c r="K41" s="575"/>
      <c r="L41" s="575" t="s">
        <v>1925</v>
      </c>
      <c r="M41" s="575"/>
      <c r="N41" s="599">
        <f t="shared" si="0"/>
        <v>20000</v>
      </c>
      <c r="O41" s="456">
        <f t="shared" si="1"/>
        <v>0</v>
      </c>
    </row>
    <row r="42" spans="1:18" ht="42" outlineLevel="1" x14ac:dyDescent="0.2">
      <c r="A42" s="613" t="s">
        <v>115</v>
      </c>
      <c r="B42" s="578"/>
      <c r="C42" s="617" t="s">
        <v>1968</v>
      </c>
      <c r="D42" s="504">
        <f>COUNTA(D15:D41)</f>
        <v>27</v>
      </c>
      <c r="E42" s="578"/>
      <c r="F42" s="578"/>
      <c r="G42" s="578"/>
      <c r="H42" s="578">
        <f>SUBTOTAL(9,H15:H41)</f>
        <v>584186.98</v>
      </c>
      <c r="I42" s="578">
        <f>SUBTOTAL(9,I15:I41)</f>
        <v>48987.4</v>
      </c>
      <c r="J42" s="578">
        <f>SUBTOTAL(9,J15:J41)</f>
        <v>0</v>
      </c>
      <c r="K42" s="578">
        <f>SUBTOTAL(9,K15:K41)</f>
        <v>178215.81</v>
      </c>
      <c r="L42" s="578"/>
      <c r="M42" s="578"/>
      <c r="N42" s="580">
        <f>SUBTOTAL(9,N15:N41)</f>
        <v>633174.38</v>
      </c>
      <c r="O42" s="580">
        <f>SUBTOTAL(9,O15:O41)</f>
        <v>129228.41</v>
      </c>
    </row>
    <row r="43" spans="1:18" ht="42" outlineLevel="2" x14ac:dyDescent="0.2">
      <c r="A43" s="575" t="s">
        <v>103</v>
      </c>
      <c r="B43" s="575" t="s">
        <v>1926</v>
      </c>
      <c r="C43" s="575"/>
      <c r="D43" s="575" t="s">
        <v>104</v>
      </c>
      <c r="E43" s="575"/>
      <c r="F43" s="575" t="s">
        <v>342</v>
      </c>
      <c r="G43" s="575" t="s">
        <v>1927</v>
      </c>
      <c r="H43" s="575"/>
      <c r="I43" s="575">
        <v>106954.8</v>
      </c>
      <c r="J43" s="575"/>
      <c r="K43" s="575">
        <v>385786.15</v>
      </c>
      <c r="L43" s="575" t="s">
        <v>1928</v>
      </c>
      <c r="M43" s="575" t="s">
        <v>1445</v>
      </c>
      <c r="N43" s="599">
        <f t="shared" si="0"/>
        <v>106954.8</v>
      </c>
      <c r="O43" s="456">
        <f t="shared" si="1"/>
        <v>278831.35000000003</v>
      </c>
      <c r="P43" s="618" t="s">
        <v>1969</v>
      </c>
      <c r="Q43" s="597">
        <v>4</v>
      </c>
      <c r="R43" s="600">
        <f>SUM(N43:N46)</f>
        <v>630489.57000000007</v>
      </c>
    </row>
    <row r="44" spans="1:18" ht="42" outlineLevel="2" x14ac:dyDescent="0.2">
      <c r="A44" s="575" t="s">
        <v>103</v>
      </c>
      <c r="B44" s="575" t="s">
        <v>1929</v>
      </c>
      <c r="C44" s="575"/>
      <c r="D44" s="575" t="s">
        <v>104</v>
      </c>
      <c r="E44" s="575"/>
      <c r="F44" s="575" t="s">
        <v>342</v>
      </c>
      <c r="G44" s="575" t="s">
        <v>981</v>
      </c>
      <c r="H44" s="575"/>
      <c r="I44" s="575">
        <v>213463.86</v>
      </c>
      <c r="J44" s="575"/>
      <c r="K44" s="575">
        <v>764608.59</v>
      </c>
      <c r="L44" s="575" t="s">
        <v>1930</v>
      </c>
      <c r="M44" s="575" t="s">
        <v>1445</v>
      </c>
      <c r="N44" s="599">
        <f t="shared" si="0"/>
        <v>213463.86</v>
      </c>
      <c r="O44" s="456">
        <f t="shared" si="1"/>
        <v>551144.73</v>
      </c>
      <c r="P44" s="618" t="s">
        <v>1970</v>
      </c>
      <c r="Q44" s="597">
        <v>2</v>
      </c>
      <c r="R44" s="600">
        <f>SUM(N47:N48)</f>
        <v>145274.9</v>
      </c>
    </row>
    <row r="45" spans="1:18" ht="42" outlineLevel="2" x14ac:dyDescent="0.2">
      <c r="A45" s="575" t="s">
        <v>103</v>
      </c>
      <c r="B45" s="575" t="s">
        <v>1931</v>
      </c>
      <c r="C45" s="575"/>
      <c r="D45" s="575" t="s">
        <v>104</v>
      </c>
      <c r="E45" s="575"/>
      <c r="F45" s="575" t="s">
        <v>341</v>
      </c>
      <c r="G45" s="575" t="s">
        <v>83</v>
      </c>
      <c r="H45" s="575"/>
      <c r="I45" s="575">
        <v>105138.52</v>
      </c>
      <c r="J45" s="575"/>
      <c r="K45" s="575">
        <v>380037.27</v>
      </c>
      <c r="L45" s="575" t="s">
        <v>1932</v>
      </c>
      <c r="M45" s="575" t="s">
        <v>1445</v>
      </c>
      <c r="N45" s="599">
        <f t="shared" si="0"/>
        <v>105138.52</v>
      </c>
      <c r="O45" s="456">
        <f t="shared" si="1"/>
        <v>274898.75</v>
      </c>
    </row>
    <row r="46" spans="1:18" ht="42" outlineLevel="2" x14ac:dyDescent="0.2">
      <c r="A46" s="575" t="s">
        <v>103</v>
      </c>
      <c r="B46" s="575" t="s">
        <v>1933</v>
      </c>
      <c r="C46" s="575"/>
      <c r="D46" s="575" t="s">
        <v>104</v>
      </c>
      <c r="E46" s="575"/>
      <c r="F46" s="575" t="s">
        <v>341</v>
      </c>
      <c r="G46" s="575" t="s">
        <v>1934</v>
      </c>
      <c r="H46" s="575"/>
      <c r="I46" s="575">
        <v>204932.39</v>
      </c>
      <c r="J46" s="575"/>
      <c r="K46" s="575">
        <v>732460.5</v>
      </c>
      <c r="L46" s="575" t="s">
        <v>1935</v>
      </c>
      <c r="M46" s="575" t="s">
        <v>1445</v>
      </c>
      <c r="N46" s="599">
        <f t="shared" si="0"/>
        <v>204932.39</v>
      </c>
      <c r="O46" s="456">
        <f t="shared" si="1"/>
        <v>527528.11</v>
      </c>
    </row>
    <row r="47" spans="1:18" ht="42" outlineLevel="2" x14ac:dyDescent="0.2">
      <c r="A47" s="575" t="s">
        <v>103</v>
      </c>
      <c r="B47" s="575" t="s">
        <v>1936</v>
      </c>
      <c r="C47" s="575"/>
      <c r="D47" s="575" t="s">
        <v>107</v>
      </c>
      <c r="E47" s="575"/>
      <c r="F47" s="575" t="s">
        <v>1762</v>
      </c>
      <c r="G47" s="575" t="s">
        <v>1747</v>
      </c>
      <c r="H47" s="575"/>
      <c r="I47" s="575">
        <v>72637.45</v>
      </c>
      <c r="J47" s="575"/>
      <c r="K47" s="575">
        <v>259886.38</v>
      </c>
      <c r="L47" s="575" t="s">
        <v>1937</v>
      </c>
      <c r="M47" s="575" t="s">
        <v>1938</v>
      </c>
      <c r="N47" s="599">
        <f t="shared" si="0"/>
        <v>72637.45</v>
      </c>
      <c r="O47" s="456">
        <f t="shared" si="1"/>
        <v>187248.93</v>
      </c>
    </row>
    <row r="48" spans="1:18" ht="42" outlineLevel="2" x14ac:dyDescent="0.2">
      <c r="A48" s="575" t="s">
        <v>103</v>
      </c>
      <c r="B48" s="575" t="s">
        <v>1939</v>
      </c>
      <c r="C48" s="575"/>
      <c r="D48" s="575" t="s">
        <v>107</v>
      </c>
      <c r="E48" s="575"/>
      <c r="F48" s="575" t="s">
        <v>1762</v>
      </c>
      <c r="G48" s="575" t="s">
        <v>1747</v>
      </c>
      <c r="H48" s="575"/>
      <c r="I48" s="575">
        <v>72637.45</v>
      </c>
      <c r="J48" s="575"/>
      <c r="K48" s="575">
        <v>259886.38</v>
      </c>
      <c r="L48" s="575" t="s">
        <v>1940</v>
      </c>
      <c r="M48" s="575" t="s">
        <v>1938</v>
      </c>
      <c r="N48" s="599">
        <f t="shared" si="0"/>
        <v>72637.45</v>
      </c>
      <c r="O48" s="456">
        <f t="shared" si="1"/>
        <v>187248.93</v>
      </c>
    </row>
    <row r="49" spans="1:15" ht="56" outlineLevel="1" x14ac:dyDescent="0.2">
      <c r="A49" s="613" t="s">
        <v>116</v>
      </c>
      <c r="B49" s="578"/>
      <c r="C49" s="578"/>
      <c r="D49" s="578"/>
      <c r="E49" s="578"/>
      <c r="F49" s="578"/>
      <c r="G49" s="578"/>
      <c r="H49" s="578">
        <f>SUBTOTAL(9,H43:H48)</f>
        <v>0</v>
      </c>
      <c r="I49" s="578">
        <f>SUBTOTAL(9,I43:I48)</f>
        <v>775764.47</v>
      </c>
      <c r="J49" s="578">
        <f>SUBTOTAL(9,J43:J48)</f>
        <v>0</v>
      </c>
      <c r="K49" s="578">
        <f>SUBTOTAL(9,K43:K48)</f>
        <v>2782665.2699999996</v>
      </c>
      <c r="L49" s="578"/>
      <c r="M49" s="578"/>
      <c r="N49" s="580">
        <f>SUBTOTAL(9,N43:N48)</f>
        <v>775764.47</v>
      </c>
      <c r="O49" s="580">
        <f>SUBTOTAL(9,O43:O48)</f>
        <v>2006900.7999999998</v>
      </c>
    </row>
    <row r="50" spans="1:15" ht="28" outlineLevel="2" x14ac:dyDescent="0.2">
      <c r="A50" s="575" t="s">
        <v>110</v>
      </c>
      <c r="B50" s="575" t="s">
        <v>1941</v>
      </c>
      <c r="C50" s="575"/>
      <c r="D50" s="575" t="s">
        <v>156</v>
      </c>
      <c r="E50" s="575"/>
      <c r="F50" s="575" t="s">
        <v>1942</v>
      </c>
      <c r="G50" s="575" t="s">
        <v>1943</v>
      </c>
      <c r="H50" s="575">
        <v>33802</v>
      </c>
      <c r="I50" s="575">
        <v>0</v>
      </c>
      <c r="J50" s="575"/>
      <c r="K50" s="575"/>
      <c r="L50" s="575" t="s">
        <v>1944</v>
      </c>
      <c r="M50" s="575"/>
      <c r="N50" s="599">
        <f t="shared" si="0"/>
        <v>33802</v>
      </c>
      <c r="O50" s="456">
        <f t="shared" si="1"/>
        <v>0</v>
      </c>
    </row>
    <row r="51" spans="1:15" ht="28" outlineLevel="2" x14ac:dyDescent="0.2">
      <c r="A51" s="575" t="s">
        <v>110</v>
      </c>
      <c r="B51" s="575" t="s">
        <v>1945</v>
      </c>
      <c r="C51" s="575"/>
      <c r="D51" s="575" t="s">
        <v>156</v>
      </c>
      <c r="E51" s="575"/>
      <c r="F51" s="575" t="s">
        <v>1946</v>
      </c>
      <c r="G51" s="575" t="s">
        <v>1613</v>
      </c>
      <c r="H51" s="575"/>
      <c r="I51" s="575">
        <v>18414</v>
      </c>
      <c r="J51" s="575"/>
      <c r="K51" s="575">
        <v>71798.399999999994</v>
      </c>
      <c r="L51" s="575" t="s">
        <v>1947</v>
      </c>
      <c r="M51" s="575"/>
      <c r="N51" s="599">
        <f t="shared" si="0"/>
        <v>18414</v>
      </c>
      <c r="O51" s="456">
        <f t="shared" si="1"/>
        <v>53384.399999999994</v>
      </c>
    </row>
    <row r="52" spans="1:15" ht="42" outlineLevel="1" x14ac:dyDescent="0.2">
      <c r="A52" s="614" t="s">
        <v>118</v>
      </c>
      <c r="B52" s="582"/>
      <c r="C52" s="582"/>
      <c r="D52" s="582">
        <f>COUNTA(D50:D51)</f>
        <v>2</v>
      </c>
      <c r="E52" s="582"/>
      <c r="F52" s="582"/>
      <c r="G52" s="582"/>
      <c r="H52" s="582">
        <f>SUBTOTAL(9,H50:H51)</f>
        <v>33802</v>
      </c>
      <c r="I52" s="582">
        <f>SUBTOTAL(9,I50:I51)</f>
        <v>18414</v>
      </c>
      <c r="J52" s="582">
        <f>SUBTOTAL(9,J50:J51)</f>
        <v>0</v>
      </c>
      <c r="K52" s="582">
        <f>SUBTOTAL(9,K50:K51)</f>
        <v>71798.399999999994</v>
      </c>
      <c r="L52" s="582"/>
      <c r="M52" s="582"/>
      <c r="N52" s="580">
        <f>SUBTOTAL(9,N50:N51)</f>
        <v>52216</v>
      </c>
      <c r="O52" s="580">
        <f>SUBTOTAL(9,O50:O51)</f>
        <v>53384.399999999994</v>
      </c>
    </row>
    <row r="53" spans="1:15" x14ac:dyDescent="0.2">
      <c r="A53" s="615" t="s">
        <v>120</v>
      </c>
      <c r="B53" s="585"/>
      <c r="C53" s="585"/>
      <c r="D53" s="585"/>
      <c r="E53" s="585"/>
      <c r="F53" s="585"/>
      <c r="G53" s="585"/>
      <c r="H53" s="585">
        <f>SUBTOTAL(9,H3:H51)</f>
        <v>2416741.98</v>
      </c>
      <c r="I53" s="585">
        <f>SUBTOTAL(9,I3:I51)</f>
        <v>2956083.27</v>
      </c>
      <c r="J53" s="585">
        <f>SUBTOTAL(9,J3:J51)</f>
        <v>7512595.2000000002</v>
      </c>
      <c r="K53" s="585">
        <f>SUBTOTAL(9,K3:K51)</f>
        <v>3032679.4799999995</v>
      </c>
      <c r="L53" s="585"/>
      <c r="M53" s="585"/>
      <c r="N53" s="587">
        <f>SUBTOTAL(9,N3:N51)</f>
        <v>5372825.25</v>
      </c>
      <c r="O53" s="587">
        <f>SUBTOTAL(9,O3:O51)</f>
        <v>7589191.4100000011</v>
      </c>
    </row>
    <row r="54" spans="1:15" ht="32.5" customHeight="1" x14ac:dyDescent="0.2"/>
    <row r="55" spans="1:15" ht="18" customHeight="1" x14ac:dyDescent="0.2">
      <c r="L55" s="616" t="s">
        <v>45</v>
      </c>
      <c r="M55" s="609"/>
      <c r="N55" s="611">
        <f>SUM(N53:O53)</f>
        <v>12962016.66</v>
      </c>
    </row>
  </sheetData>
  <mergeCells count="44">
    <mergeCell ref="AE9:AF9"/>
    <mergeCell ref="R8:S8"/>
    <mergeCell ref="T8:V8"/>
    <mergeCell ref="W8:X8"/>
    <mergeCell ref="Y8:Z8"/>
    <mergeCell ref="AC8:AD8"/>
    <mergeCell ref="AE8:AF8"/>
    <mergeCell ref="R9:S9"/>
    <mergeCell ref="T9:V9"/>
    <mergeCell ref="W9:X9"/>
    <mergeCell ref="Y9:Z9"/>
    <mergeCell ref="AC9:AD9"/>
    <mergeCell ref="AE7:AF7"/>
    <mergeCell ref="R6:S6"/>
    <mergeCell ref="T6:V6"/>
    <mergeCell ref="W6:X6"/>
    <mergeCell ref="Y6:Z6"/>
    <mergeCell ref="AC6:AD6"/>
    <mergeCell ref="AE6:AF6"/>
    <mergeCell ref="R7:S7"/>
    <mergeCell ref="T7:V7"/>
    <mergeCell ref="W7:X7"/>
    <mergeCell ref="Y7:Z7"/>
    <mergeCell ref="AC7:AD7"/>
    <mergeCell ref="AE5:AF5"/>
    <mergeCell ref="R4:S4"/>
    <mergeCell ref="T4:V4"/>
    <mergeCell ref="W4:X4"/>
    <mergeCell ref="Y4:Z4"/>
    <mergeCell ref="AC4:AD4"/>
    <mergeCell ref="AE4:AF4"/>
    <mergeCell ref="R5:S5"/>
    <mergeCell ref="T5:V5"/>
    <mergeCell ref="W5:X5"/>
    <mergeCell ref="Y5:Z5"/>
    <mergeCell ref="AC5:AD5"/>
    <mergeCell ref="A1:M1"/>
    <mergeCell ref="R2:AF2"/>
    <mergeCell ref="R3:S3"/>
    <mergeCell ref="T3:V3"/>
    <mergeCell ref="W3:X3"/>
    <mergeCell ref="Y3:Z3"/>
    <mergeCell ref="AC3:AD3"/>
    <mergeCell ref="AE3:AF3"/>
  </mergeCells>
  <conditionalFormatting sqref="N2:O2">
    <cfRule type="expression" dxfId="11" priority="1">
      <formula>_xlfn.ISFORMULA($I1048515)</formula>
    </cfRule>
  </conditionalFormatting>
  <pageMargins left="0.7" right="0.7" top="0.75" bottom="0.75" header="0.3" footer="0.3"/>
  <pageSetup orientation="portrait" horizontalDpi="300" verticalDpi="300"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DBBE00-FE7E-46C7-B137-CBB6EBAF9A05}">
  <sheetPr>
    <pageSetUpPr fitToPage="1"/>
  </sheetPr>
  <dimension ref="A1:O64"/>
  <sheetViews>
    <sheetView topLeftCell="A18" workbookViewId="0">
      <selection activeCell="I37" sqref="I37:J41"/>
    </sheetView>
  </sheetViews>
  <sheetFormatPr baseColWidth="10" defaultColWidth="8.83203125" defaultRowHeight="13" x14ac:dyDescent="0.15"/>
  <cols>
    <col min="1" max="1" width="32.5" customWidth="1"/>
    <col min="2" max="2" width="7.6640625" customWidth="1"/>
    <col min="3" max="3" width="10.6640625" customWidth="1"/>
    <col min="4" max="4" width="20.83203125" customWidth="1"/>
    <col min="5" max="5" width="7.6640625" customWidth="1"/>
    <col min="6" max="6" width="8.1640625" customWidth="1"/>
    <col min="7" max="7" width="18.5" customWidth="1"/>
    <col min="8" max="9" width="7.6640625" customWidth="1"/>
    <col min="10" max="10" width="20.33203125" customWidth="1"/>
    <col min="11" max="12" width="7.6640625" customWidth="1"/>
    <col min="13" max="13" width="20.6640625" customWidth="1"/>
    <col min="15" max="15" width="15.6640625" customWidth="1"/>
  </cols>
  <sheetData>
    <row r="1" spans="1:15" ht="85.5" customHeight="1" thickBot="1" x14ac:dyDescent="0.2">
      <c r="A1" s="790"/>
      <c r="B1" s="790"/>
      <c r="C1" s="790"/>
      <c r="D1" s="790"/>
      <c r="E1" s="790"/>
      <c r="F1" s="790"/>
      <c r="G1" s="790"/>
      <c r="H1" s="790"/>
      <c r="I1" s="790"/>
      <c r="J1" s="790"/>
      <c r="K1" s="790"/>
      <c r="L1" s="790"/>
      <c r="M1" s="791"/>
    </row>
    <row r="2" spans="1:15" ht="17" thickBot="1" x14ac:dyDescent="0.25">
      <c r="A2" s="37">
        <v>45261</v>
      </c>
      <c r="B2" s="38"/>
      <c r="C2" s="38"/>
      <c r="D2" s="38"/>
      <c r="E2" s="38"/>
      <c r="F2" s="38"/>
      <c r="G2" s="38"/>
      <c r="H2" s="38"/>
      <c r="I2" s="38"/>
      <c r="J2" s="38"/>
      <c r="K2" s="38"/>
      <c r="L2" s="38"/>
      <c r="M2" s="39" t="s">
        <v>392</v>
      </c>
      <c r="O2" s="18"/>
    </row>
    <row r="3" spans="1:15" ht="17" thickBot="1" x14ac:dyDescent="0.2">
      <c r="A3" s="40"/>
      <c r="B3" s="792" t="s">
        <v>390</v>
      </c>
      <c r="C3" s="792"/>
      <c r="D3" s="793"/>
      <c r="E3" s="792" t="s">
        <v>64</v>
      </c>
      <c r="F3" s="792"/>
      <c r="G3" s="793"/>
      <c r="H3" s="792" t="s">
        <v>391</v>
      </c>
      <c r="I3" s="792"/>
      <c r="J3" s="793"/>
      <c r="K3" s="792" t="s">
        <v>65</v>
      </c>
      <c r="L3" s="792"/>
      <c r="M3" s="794"/>
    </row>
    <row r="4" spans="1:15" ht="17" thickBot="1" x14ac:dyDescent="0.2">
      <c r="A4" s="41" t="s">
        <v>17</v>
      </c>
      <c r="B4" s="42" t="s">
        <v>2</v>
      </c>
      <c r="C4" s="42" t="s">
        <v>48</v>
      </c>
      <c r="D4" s="42" t="s">
        <v>0</v>
      </c>
      <c r="E4" s="42" t="s">
        <v>2</v>
      </c>
      <c r="F4" s="42" t="s">
        <v>48</v>
      </c>
      <c r="G4" s="42" t="s">
        <v>0</v>
      </c>
      <c r="H4" s="42" t="s">
        <v>2</v>
      </c>
      <c r="I4" s="42" t="s">
        <v>48</v>
      </c>
      <c r="J4" s="42" t="s">
        <v>0</v>
      </c>
      <c r="K4" s="43" t="s">
        <v>2</v>
      </c>
      <c r="L4" s="42" t="s">
        <v>48</v>
      </c>
      <c r="M4" s="44" t="s">
        <v>0</v>
      </c>
    </row>
    <row r="5" spans="1:15" ht="16" x14ac:dyDescent="0.2">
      <c r="A5" s="45" t="s">
        <v>42</v>
      </c>
      <c r="B5" s="216">
        <v>0</v>
      </c>
      <c r="C5" s="216">
        <v>0</v>
      </c>
      <c r="D5" s="113">
        <v>0</v>
      </c>
      <c r="E5" s="222">
        <v>0</v>
      </c>
      <c r="F5" s="222">
        <v>0</v>
      </c>
      <c r="G5" s="5">
        <v>0</v>
      </c>
      <c r="H5" s="229">
        <f>SUM(B5+'Nov Report'!H5)</f>
        <v>9</v>
      </c>
      <c r="I5" s="229">
        <f>SUM(C5+'Nov Report'!I5)</f>
        <v>9</v>
      </c>
      <c r="J5" s="281">
        <f>SUM(D5+'Nov Report'!J5)</f>
        <v>746432.65</v>
      </c>
      <c r="K5" s="222">
        <f>SUM(E5+'Nov Report'!K5)</f>
        <v>16</v>
      </c>
      <c r="L5" s="222">
        <f>SUM(F5+'Nov Report'!L5)</f>
        <v>16</v>
      </c>
      <c r="M5" s="284">
        <f>SUM(G5+'Nov Report'!M5)</f>
        <v>1521923.8599999999</v>
      </c>
      <c r="O5" s="24"/>
    </row>
    <row r="6" spans="1:15" ht="16" x14ac:dyDescent="0.2">
      <c r="A6" s="46" t="s">
        <v>41</v>
      </c>
      <c r="B6" s="216">
        <v>1</v>
      </c>
      <c r="C6" s="216">
        <v>1</v>
      </c>
      <c r="D6" s="113">
        <f>'12 Data Dump'!N54</f>
        <v>84946.48</v>
      </c>
      <c r="E6" s="224">
        <v>4</v>
      </c>
      <c r="F6" s="224">
        <v>4</v>
      </c>
      <c r="G6" s="5">
        <v>722308.94000000006</v>
      </c>
      <c r="H6" s="219">
        <f>SUM(B6+'Nov Report'!H6)</f>
        <v>40</v>
      </c>
      <c r="I6" s="219">
        <f>SUM(C6+'Nov Report'!I6)</f>
        <v>40</v>
      </c>
      <c r="J6" s="282">
        <f>SUM(D6+'Nov Report'!J6)</f>
        <v>5086133.51</v>
      </c>
      <c r="K6" s="224">
        <f>SUM(E6+'Nov Report'!K6)</f>
        <v>49</v>
      </c>
      <c r="L6" s="224">
        <f>SUM(F6+'Nov Report'!L6)</f>
        <v>49</v>
      </c>
      <c r="M6" s="285">
        <f>SUM(G6+'Nov Report'!M6)</f>
        <v>6695429.25</v>
      </c>
    </row>
    <row r="7" spans="1:15" ht="16" x14ac:dyDescent="0.2">
      <c r="A7" s="46" t="s">
        <v>5</v>
      </c>
      <c r="B7" s="217">
        <v>0</v>
      </c>
      <c r="C7" s="219">
        <v>0</v>
      </c>
      <c r="D7" s="113">
        <v>0</v>
      </c>
      <c r="E7" s="224">
        <v>0</v>
      </c>
      <c r="F7" s="224">
        <v>0</v>
      </c>
      <c r="G7" s="5">
        <v>0</v>
      </c>
      <c r="H7" s="219">
        <f>SUM(B7+'Nov Report'!H7)</f>
        <v>1</v>
      </c>
      <c r="I7" s="219">
        <f>SUM(C7+'Nov Report'!I7)</f>
        <v>2</v>
      </c>
      <c r="J7" s="282">
        <f>SUM(D7+'Nov Report'!J7)</f>
        <v>99285.440000000002</v>
      </c>
      <c r="K7" s="224">
        <f>SUM(E7+'Nov Report'!K7)</f>
        <v>4</v>
      </c>
      <c r="L7" s="224">
        <f>SUM(F7+'Nov Report'!L7)</f>
        <v>8</v>
      </c>
      <c r="M7" s="285">
        <f>SUM(G7+'Nov Report'!M7)</f>
        <v>385664.3</v>
      </c>
    </row>
    <row r="8" spans="1:15" ht="16" x14ac:dyDescent="0.2">
      <c r="A8" s="46" t="s">
        <v>39</v>
      </c>
      <c r="B8" s="217">
        <v>0</v>
      </c>
      <c r="C8" s="219">
        <v>0</v>
      </c>
      <c r="D8" s="113">
        <v>0</v>
      </c>
      <c r="E8" s="224">
        <v>0</v>
      </c>
      <c r="F8" s="225">
        <v>0</v>
      </c>
      <c r="G8" s="6">
        <v>0</v>
      </c>
      <c r="H8" s="219">
        <f>SUM(B8+'Nov Report'!H8)</f>
        <v>4</v>
      </c>
      <c r="I8" s="219">
        <f>SUM(C8+'Nov Report'!I8)</f>
        <v>42</v>
      </c>
      <c r="J8" s="282">
        <f>SUM(D8+'Nov Report'!J8)</f>
        <v>1657241.28</v>
      </c>
      <c r="K8" s="224">
        <f>SUM(E8+'Nov Report'!K8)</f>
        <v>16</v>
      </c>
      <c r="L8" s="224">
        <f>SUM(F8+'Nov Report'!L8)</f>
        <v>287</v>
      </c>
      <c r="M8" s="285">
        <f>SUM(G8+'Nov Report'!M8)</f>
        <v>14598000.42</v>
      </c>
    </row>
    <row r="9" spans="1:15" ht="16" x14ac:dyDescent="0.2">
      <c r="A9" s="46" t="s">
        <v>40</v>
      </c>
      <c r="B9" s="217">
        <v>0</v>
      </c>
      <c r="C9" s="219">
        <v>0</v>
      </c>
      <c r="D9" s="113">
        <v>0</v>
      </c>
      <c r="E9" s="224">
        <v>0</v>
      </c>
      <c r="F9" s="226">
        <v>0</v>
      </c>
      <c r="G9" s="6">
        <v>0</v>
      </c>
      <c r="H9" s="219">
        <f>SUM(B9+'Nov Report'!H9)</f>
        <v>1</v>
      </c>
      <c r="I9" s="219">
        <f>SUM(C9+'Nov Report'!I9)</f>
        <v>4</v>
      </c>
      <c r="J9" s="282">
        <f>SUM(D9+'Nov Report'!J9)</f>
        <v>807724.8</v>
      </c>
      <c r="K9" s="224">
        <f>SUM(E9+'Nov Report'!K9)</f>
        <v>0</v>
      </c>
      <c r="L9" s="224">
        <f>SUM(F9+'Nov Report'!L9)</f>
        <v>0</v>
      </c>
      <c r="M9" s="285">
        <f>SUM(G9+'Nov Report'!M9)</f>
        <v>0</v>
      </c>
    </row>
    <row r="10" spans="1:15" ht="16" x14ac:dyDescent="0.2">
      <c r="A10" s="46" t="s">
        <v>43</v>
      </c>
      <c r="B10" s="217">
        <v>0</v>
      </c>
      <c r="C10" s="219">
        <v>0</v>
      </c>
      <c r="D10" s="113">
        <v>0</v>
      </c>
      <c r="E10" s="224">
        <v>0</v>
      </c>
      <c r="F10" s="223">
        <v>0</v>
      </c>
      <c r="G10" s="5">
        <v>0</v>
      </c>
      <c r="H10" s="219">
        <f>SUM(B10+'Nov Report'!H10)</f>
        <v>11</v>
      </c>
      <c r="I10" s="219">
        <f>SUM(C10+'Nov Report'!I10)</f>
        <v>11</v>
      </c>
      <c r="J10" s="282">
        <f>SUM(D10+'Nov Report'!J10)</f>
        <v>567074.73999999987</v>
      </c>
      <c r="K10" s="224">
        <f>SUM(E10+'Nov Report'!K10)</f>
        <v>15</v>
      </c>
      <c r="L10" s="224">
        <f>SUM(F10+'Nov Report'!L10)</f>
        <v>15</v>
      </c>
      <c r="M10" s="285">
        <f>SUM(G10+'Nov Report'!M10)</f>
        <v>995597.9</v>
      </c>
    </row>
    <row r="11" spans="1:15" ht="16" x14ac:dyDescent="0.2">
      <c r="A11" s="46" t="s">
        <v>37</v>
      </c>
      <c r="B11" s="217">
        <v>0</v>
      </c>
      <c r="C11" s="219">
        <v>0</v>
      </c>
      <c r="D11" s="113">
        <v>0</v>
      </c>
      <c r="E11" s="224">
        <v>0</v>
      </c>
      <c r="F11" s="223">
        <v>0</v>
      </c>
      <c r="G11" s="6">
        <v>0</v>
      </c>
      <c r="H11" s="219">
        <f>SUM(B11+'Nov Report'!H11)</f>
        <v>4</v>
      </c>
      <c r="I11" s="219">
        <f>SUM(C11+'Nov Report'!I11)</f>
        <v>4</v>
      </c>
      <c r="J11" s="282">
        <f>SUM(D11+'Nov Report'!J11)</f>
        <v>365712</v>
      </c>
      <c r="K11" s="224">
        <f>SUM(E11+'Nov Report'!K11)</f>
        <v>0</v>
      </c>
      <c r="L11" s="224">
        <f>SUM(F11+'Nov Report'!L11)</f>
        <v>0</v>
      </c>
      <c r="M11" s="285">
        <f>SUM(G11+'Nov Report'!M11)</f>
        <v>0</v>
      </c>
    </row>
    <row r="12" spans="1:15" ht="16" x14ac:dyDescent="0.2">
      <c r="A12" s="46" t="s">
        <v>38</v>
      </c>
      <c r="B12" s="217">
        <v>0</v>
      </c>
      <c r="C12" s="219">
        <v>0</v>
      </c>
      <c r="D12" s="113">
        <v>0</v>
      </c>
      <c r="E12" s="224">
        <v>0</v>
      </c>
      <c r="F12" s="226">
        <v>0</v>
      </c>
      <c r="G12" s="6">
        <v>0</v>
      </c>
      <c r="H12" s="219">
        <f>SUM(B12+'Nov Report'!H12)</f>
        <v>0</v>
      </c>
      <c r="I12" s="219">
        <f>SUM(C12+'Nov Report'!I12)</f>
        <v>0</v>
      </c>
      <c r="J12" s="282">
        <f>SUM(D12+'Nov Report'!J12)</f>
        <v>0</v>
      </c>
      <c r="K12" s="224">
        <f>SUM(E12+'Nov Report'!K12)</f>
        <v>0</v>
      </c>
      <c r="L12" s="224">
        <f>SUM(F12+'Nov Report'!L12)</f>
        <v>0</v>
      </c>
      <c r="M12" s="285">
        <f>SUM(G12+'Nov Report'!M12)</f>
        <v>0</v>
      </c>
    </row>
    <row r="13" spans="1:15" ht="17" x14ac:dyDescent="0.2">
      <c r="A13" s="48" t="s">
        <v>6</v>
      </c>
      <c r="B13" s="217">
        <v>4</v>
      </c>
      <c r="C13" s="219">
        <v>4</v>
      </c>
      <c r="D13" s="113">
        <f>'12 Data Dump'!N59</f>
        <v>39215</v>
      </c>
      <c r="E13" s="224">
        <v>3</v>
      </c>
      <c r="F13" s="223">
        <v>3</v>
      </c>
      <c r="G13" s="5">
        <v>27007.199999999997</v>
      </c>
      <c r="H13" s="219">
        <f>SUM(B13+'Nov Report'!H13)</f>
        <v>13</v>
      </c>
      <c r="I13" s="219">
        <f>SUM(C13+'Nov Report'!I13)</f>
        <v>13</v>
      </c>
      <c r="J13" s="282">
        <f>SUM(D13+'Nov Report'!J13)</f>
        <v>229663.71</v>
      </c>
      <c r="K13" s="224">
        <f>SUM(E13+'Nov Report'!K13)</f>
        <v>23</v>
      </c>
      <c r="L13" s="224">
        <f>SUM(F13+'Nov Report'!L13)</f>
        <v>23</v>
      </c>
      <c r="M13" s="285">
        <f>SUM(G13+'Nov Report'!M13)</f>
        <v>347659.33999999997</v>
      </c>
    </row>
    <row r="14" spans="1:15" ht="16" x14ac:dyDescent="0.2">
      <c r="A14" s="46" t="s">
        <v>7</v>
      </c>
      <c r="B14" s="217">
        <v>0</v>
      </c>
      <c r="C14" s="219">
        <v>0</v>
      </c>
      <c r="D14" s="113">
        <v>0</v>
      </c>
      <c r="E14" s="224">
        <v>0</v>
      </c>
      <c r="F14" s="223">
        <v>0</v>
      </c>
      <c r="G14" s="6">
        <v>0</v>
      </c>
      <c r="H14" s="219">
        <f>SUM(B14+'Nov Report'!H14)</f>
        <v>0</v>
      </c>
      <c r="I14" s="219">
        <f>SUM(C14+'Nov Report'!I14)</f>
        <v>0</v>
      </c>
      <c r="J14" s="282">
        <f>SUM(D14+'Nov Report'!J14)</f>
        <v>0</v>
      </c>
      <c r="K14" s="224">
        <f>SUM(E14+'Nov Report'!K14)</f>
        <v>0</v>
      </c>
      <c r="L14" s="224">
        <f>SUM(F14+'Nov Report'!L14)</f>
        <v>0</v>
      </c>
      <c r="M14" s="285">
        <f>SUM(G14+'Nov Report'!M14)</f>
        <v>0</v>
      </c>
    </row>
    <row r="15" spans="1:15" ht="16" x14ac:dyDescent="0.2">
      <c r="A15" s="46" t="s">
        <v>8</v>
      </c>
      <c r="B15" s="217">
        <v>0</v>
      </c>
      <c r="C15" s="219">
        <v>0</v>
      </c>
      <c r="D15" s="113">
        <v>0</v>
      </c>
      <c r="E15" s="224">
        <v>0</v>
      </c>
      <c r="F15" s="223">
        <v>0</v>
      </c>
      <c r="G15" s="6">
        <v>0</v>
      </c>
      <c r="H15" s="219">
        <f>SUM(B15+'Nov Report'!H15)</f>
        <v>15</v>
      </c>
      <c r="I15" s="219">
        <f>SUM(C15+'Nov Report'!I15)</f>
        <v>15</v>
      </c>
      <c r="J15" s="282">
        <f>SUM(D15+'Nov Report'!J15)</f>
        <v>14780916.23</v>
      </c>
      <c r="K15" s="224">
        <f>SUM(E15+'Nov Report'!K15)</f>
        <v>8</v>
      </c>
      <c r="L15" s="224">
        <f>SUM(F15+'Nov Report'!L15)</f>
        <v>8</v>
      </c>
      <c r="M15" s="285">
        <f>SUM(G15+'Nov Report'!M15)</f>
        <v>1762314.5</v>
      </c>
    </row>
    <row r="16" spans="1:15" ht="16" x14ac:dyDescent="0.2">
      <c r="A16" s="46" t="s">
        <v>9</v>
      </c>
      <c r="B16" s="217">
        <v>0</v>
      </c>
      <c r="C16" s="219">
        <v>0</v>
      </c>
      <c r="D16" s="113">
        <v>0</v>
      </c>
      <c r="E16" s="224">
        <v>0</v>
      </c>
      <c r="F16" s="223">
        <v>0</v>
      </c>
      <c r="G16" s="7">
        <v>0</v>
      </c>
      <c r="H16" s="219">
        <f>SUM(B16+'Nov Report'!H16)</f>
        <v>0</v>
      </c>
      <c r="I16" s="219">
        <f>SUM(C16+'Nov Report'!I16)</f>
        <v>0</v>
      </c>
      <c r="J16" s="282">
        <f>SUM(D16+'Nov Report'!J16)</f>
        <v>0</v>
      </c>
      <c r="K16" s="224">
        <f>SUM(E16+'Nov Report'!K16)</f>
        <v>1</v>
      </c>
      <c r="L16" s="224">
        <f>SUM(F16+'Nov Report'!L16)</f>
        <v>1</v>
      </c>
      <c r="M16" s="285">
        <f>SUM(G16+'Nov Report'!M16)</f>
        <v>37000000</v>
      </c>
    </row>
    <row r="17" spans="1:14" ht="16" x14ac:dyDescent="0.2">
      <c r="A17" s="46" t="s">
        <v>10</v>
      </c>
      <c r="B17" s="217">
        <v>0</v>
      </c>
      <c r="C17" s="219">
        <v>0</v>
      </c>
      <c r="D17" s="113">
        <v>0</v>
      </c>
      <c r="E17" s="224">
        <v>0</v>
      </c>
      <c r="F17" s="223">
        <v>0</v>
      </c>
      <c r="G17" s="6">
        <v>0</v>
      </c>
      <c r="H17" s="219">
        <f>SUM(B17+'Nov Report'!H17)</f>
        <v>0</v>
      </c>
      <c r="I17" s="219">
        <f>SUM(C17+'Nov Report'!I17)</f>
        <v>0</v>
      </c>
      <c r="J17" s="282">
        <f>SUM(D17+'Nov Report'!J17)</f>
        <v>0</v>
      </c>
      <c r="K17" s="224">
        <f>SUM(E17+'Nov Report'!K17)</f>
        <v>0</v>
      </c>
      <c r="L17" s="224">
        <f>SUM(F17+'Nov Report'!L17)</f>
        <v>0</v>
      </c>
      <c r="M17" s="285">
        <f>SUM(G17+'Nov Report'!M17)</f>
        <v>0</v>
      </c>
    </row>
    <row r="18" spans="1:14" ht="17" thickBot="1" x14ac:dyDescent="0.25">
      <c r="A18" s="49" t="s">
        <v>11</v>
      </c>
      <c r="B18" s="217">
        <v>0</v>
      </c>
      <c r="C18" s="219">
        <v>0</v>
      </c>
      <c r="D18" s="113">
        <v>0</v>
      </c>
      <c r="E18" s="227">
        <v>0</v>
      </c>
      <c r="F18" s="223">
        <v>0</v>
      </c>
      <c r="G18" s="8">
        <v>0</v>
      </c>
      <c r="H18" s="230">
        <f>SUM(B18+'Nov Report'!H18)</f>
        <v>0</v>
      </c>
      <c r="I18" s="230">
        <f>SUM(C18+'Nov Report'!I18)</f>
        <v>0</v>
      </c>
      <c r="J18" s="283">
        <f>SUM(D18+'Nov Report'!J18)</f>
        <v>0</v>
      </c>
      <c r="K18" s="227">
        <f>SUM(E18+'Nov Report'!K18)</f>
        <v>0</v>
      </c>
      <c r="L18" s="227">
        <f>SUM(F18+'Nov Report'!L18)</f>
        <v>0</v>
      </c>
      <c r="M18" s="286">
        <f>SUM(G18+'Nov Report'!M18)</f>
        <v>0</v>
      </c>
    </row>
    <row r="19" spans="1:14" ht="17" thickBot="1" x14ac:dyDescent="0.25">
      <c r="A19" s="50" t="s">
        <v>12</v>
      </c>
      <c r="B19" s="221">
        <f>SUM(B5:B18)</f>
        <v>5</v>
      </c>
      <c r="C19" s="221">
        <f t="shared" ref="C19:M19" si="0">SUM(C5:C18)</f>
        <v>5</v>
      </c>
      <c r="D19" s="82">
        <f t="shared" si="0"/>
        <v>124161.48</v>
      </c>
      <c r="E19" s="228">
        <f t="shared" si="0"/>
        <v>7</v>
      </c>
      <c r="F19" s="228">
        <f t="shared" si="0"/>
        <v>7</v>
      </c>
      <c r="G19" s="84">
        <f t="shared" si="0"/>
        <v>749316.14</v>
      </c>
      <c r="H19" s="221">
        <f t="shared" si="0"/>
        <v>98</v>
      </c>
      <c r="I19" s="221">
        <f t="shared" si="0"/>
        <v>140</v>
      </c>
      <c r="J19" s="82">
        <f t="shared" si="0"/>
        <v>24340184.360000003</v>
      </c>
      <c r="K19" s="228">
        <f t="shared" si="0"/>
        <v>132</v>
      </c>
      <c r="L19" s="228">
        <f t="shared" si="0"/>
        <v>407</v>
      </c>
      <c r="M19" s="297">
        <f t="shared" si="0"/>
        <v>63306589.569999993</v>
      </c>
      <c r="N19" s="18"/>
    </row>
    <row r="20" spans="1:14" ht="17" thickBot="1" x14ac:dyDescent="0.25">
      <c r="A20" s="51"/>
      <c r="B20" s="51"/>
      <c r="C20" s="51"/>
      <c r="D20" s="51"/>
      <c r="E20" s="51"/>
      <c r="F20" s="51"/>
      <c r="G20" s="51"/>
      <c r="H20" s="51"/>
      <c r="I20" s="51"/>
      <c r="J20" s="51"/>
      <c r="K20" s="51"/>
      <c r="L20" s="51"/>
      <c r="M20" s="51"/>
    </row>
    <row r="21" spans="1:14" ht="18" thickBot="1" x14ac:dyDescent="0.2">
      <c r="A21" s="52" t="s">
        <v>15</v>
      </c>
      <c r="B21" s="795" t="s">
        <v>2</v>
      </c>
      <c r="C21" s="796"/>
      <c r="D21" s="53" t="s">
        <v>0</v>
      </c>
      <c r="E21" s="795" t="s">
        <v>2</v>
      </c>
      <c r="F21" s="796"/>
      <c r="G21" s="53" t="s">
        <v>0</v>
      </c>
      <c r="H21" s="795" t="s">
        <v>2</v>
      </c>
      <c r="I21" s="796"/>
      <c r="J21" s="53" t="s">
        <v>0</v>
      </c>
      <c r="K21" s="795" t="s">
        <v>2</v>
      </c>
      <c r="L21" s="796"/>
      <c r="M21" s="54" t="s">
        <v>0</v>
      </c>
    </row>
    <row r="22" spans="1:14" ht="16" x14ac:dyDescent="0.15">
      <c r="A22" s="55" t="s">
        <v>44</v>
      </c>
      <c r="B22" s="126"/>
      <c r="C22" s="231">
        <f>'12 Data Dump'!B52</f>
        <v>36</v>
      </c>
      <c r="D22" s="149">
        <f>'12 Data Dump'!N52</f>
        <v>991010.3</v>
      </c>
      <c r="E22" s="131"/>
      <c r="F22" s="235">
        <v>20</v>
      </c>
      <c r="G22" s="134">
        <v>510208.39999999997</v>
      </c>
      <c r="H22" s="129"/>
      <c r="I22" s="231">
        <f>SUM(C22+'Nov Report'!I22)</f>
        <v>327</v>
      </c>
      <c r="J22" s="287">
        <f>SUM(D22+'Nov Report'!J22)</f>
        <v>9173658.4800000004</v>
      </c>
      <c r="K22" s="240"/>
      <c r="L22" s="268">
        <f>SUM(F22+'Nov Report'!L22)</f>
        <v>266</v>
      </c>
      <c r="M22" s="309">
        <f>SUM(G22+'Nov Report'!M22)</f>
        <v>7535886.3599999994</v>
      </c>
    </row>
    <row r="23" spans="1:14" ht="16" x14ac:dyDescent="0.2">
      <c r="A23" s="56" t="s">
        <v>13</v>
      </c>
      <c r="B23" s="127"/>
      <c r="C23" s="232">
        <f>'12 Data Dump'!B15</f>
        <v>12</v>
      </c>
      <c r="D23" s="150">
        <f>'12 Data Dump'!N15</f>
        <v>639005</v>
      </c>
      <c r="E23" s="132"/>
      <c r="F23" s="236">
        <v>18</v>
      </c>
      <c r="G23" s="11">
        <v>3808816</v>
      </c>
      <c r="H23" s="127"/>
      <c r="I23" s="232">
        <f>SUM(C23+'Nov Report'!I23)</f>
        <v>116</v>
      </c>
      <c r="J23" s="288">
        <f>SUM(D23+'Nov Report'!J23)</f>
        <v>22814114.959999997</v>
      </c>
      <c r="K23" s="242"/>
      <c r="L23" s="269">
        <f>SUM(F23+'Nov Report'!L23)</f>
        <v>149</v>
      </c>
      <c r="M23" s="310">
        <f>SUM(G23+'Nov Report'!M23)</f>
        <v>60708483.68</v>
      </c>
    </row>
    <row r="24" spans="1:14" ht="17" thickBot="1" x14ac:dyDescent="0.25">
      <c r="A24" s="57" t="s">
        <v>47</v>
      </c>
      <c r="B24" s="128"/>
      <c r="C24" s="233">
        <v>4</v>
      </c>
      <c r="D24" s="151">
        <f>'12 Data Dump'!Y8</f>
        <v>3357302</v>
      </c>
      <c r="E24" s="133"/>
      <c r="F24" s="237">
        <v>1</v>
      </c>
      <c r="G24" s="12">
        <v>523264.4</v>
      </c>
      <c r="H24" s="130"/>
      <c r="I24" s="239">
        <f>SUM(C24+'Nov Report'!I24)</f>
        <v>9</v>
      </c>
      <c r="J24" s="289">
        <f>SUM(D24+'Nov Report'!J24)</f>
        <v>4020832.96</v>
      </c>
      <c r="K24" s="244"/>
      <c r="L24" s="270">
        <f>SUM(F24+'Nov Report'!L24)</f>
        <v>19</v>
      </c>
      <c r="M24" s="311">
        <f>SUM(G24+'Nov Report'!M24)</f>
        <v>997715.12000000011</v>
      </c>
    </row>
    <row r="25" spans="1:14" ht="17" thickBot="1" x14ac:dyDescent="0.25">
      <c r="A25" s="58" t="s">
        <v>14</v>
      </c>
      <c r="B25" s="125"/>
      <c r="C25" s="234">
        <f>SUM(C22:C24)</f>
        <v>52</v>
      </c>
      <c r="D25" s="85">
        <f>SUM(D22:D24)</f>
        <v>4987317.3</v>
      </c>
      <c r="E25" s="122"/>
      <c r="F25" s="238">
        <f>SUM(F22:F24)</f>
        <v>39</v>
      </c>
      <c r="G25" s="86">
        <f>SUM(G22:G24)</f>
        <v>4842288.8000000007</v>
      </c>
      <c r="H25" s="125"/>
      <c r="I25" s="234">
        <f>SUM(I22:I24)</f>
        <v>452</v>
      </c>
      <c r="J25" s="85">
        <f>SUM(J22:J24)</f>
        <v>36008606.399999999</v>
      </c>
      <c r="K25" s="312"/>
      <c r="L25" s="238">
        <f>SUM(L22:L24)</f>
        <v>434</v>
      </c>
      <c r="M25" s="136">
        <f>SUM(M22:M24)</f>
        <v>69242085.159999996</v>
      </c>
    </row>
    <row r="26" spans="1:14" ht="17" thickBot="1" x14ac:dyDescent="0.25">
      <c r="A26" s="51"/>
      <c r="B26" s="51"/>
      <c r="C26" s="51"/>
      <c r="D26" s="51"/>
      <c r="E26" s="51"/>
      <c r="F26" s="51"/>
      <c r="G26" s="51"/>
      <c r="H26" s="51"/>
      <c r="I26" s="51"/>
      <c r="J26" s="51"/>
      <c r="K26" s="51"/>
      <c r="L26" s="51"/>
      <c r="M26" s="51"/>
    </row>
    <row r="27" spans="1:14" ht="17" thickBot="1" x14ac:dyDescent="0.2">
      <c r="A27" s="59" t="s">
        <v>59</v>
      </c>
      <c r="B27" s="798" t="s">
        <v>52</v>
      </c>
      <c r="C27" s="798"/>
      <c r="D27" s="60" t="s">
        <v>58</v>
      </c>
      <c r="E27" s="798" t="s">
        <v>52</v>
      </c>
      <c r="F27" s="798"/>
      <c r="G27" s="60" t="s">
        <v>53</v>
      </c>
      <c r="H27" s="798" t="s">
        <v>51</v>
      </c>
      <c r="I27" s="798"/>
      <c r="J27" s="60" t="s">
        <v>50</v>
      </c>
      <c r="K27" s="798" t="s">
        <v>51</v>
      </c>
      <c r="L27" s="798"/>
      <c r="M27" s="54" t="s">
        <v>50</v>
      </c>
    </row>
    <row r="28" spans="1:14" ht="18" thickBot="1" x14ac:dyDescent="0.25">
      <c r="A28" s="61" t="s">
        <v>60</v>
      </c>
      <c r="B28" s="119"/>
      <c r="C28" s="120">
        <v>0</v>
      </c>
      <c r="D28" s="97">
        <f>SUM(C5:C12)+C28</f>
        <v>1</v>
      </c>
      <c r="E28" s="122"/>
      <c r="F28" s="121">
        <v>2</v>
      </c>
      <c r="G28" s="93">
        <f>SUM(F5:F12)+F28</f>
        <v>6</v>
      </c>
      <c r="H28" s="118"/>
      <c r="I28" s="117">
        <f>SUM(C28+'Nov Report'!I28)</f>
        <v>4</v>
      </c>
      <c r="J28" s="117">
        <f>SUM(D28+'Nov Report'!J28)</f>
        <v>116</v>
      </c>
      <c r="K28" s="122"/>
      <c r="L28" s="121">
        <f>SUM(F28+'Nov Report'!L28)</f>
        <v>10</v>
      </c>
      <c r="M28" s="121">
        <f>SUM(G28+'Nov Report'!M28)</f>
        <v>385</v>
      </c>
    </row>
    <row r="29" spans="1:14" ht="17" thickBot="1" x14ac:dyDescent="0.25">
      <c r="A29" s="51"/>
      <c r="B29" s="51"/>
      <c r="C29" s="51"/>
      <c r="D29" s="51"/>
      <c r="E29" s="51"/>
      <c r="F29" s="51"/>
      <c r="G29" s="51"/>
      <c r="H29" s="51"/>
      <c r="I29" s="51"/>
      <c r="J29" s="51"/>
      <c r="K29" s="51"/>
      <c r="L29" s="51"/>
      <c r="M29" s="51"/>
    </row>
    <row r="30" spans="1:14" ht="35" thickBot="1" x14ac:dyDescent="0.25">
      <c r="A30" s="62" t="s">
        <v>61</v>
      </c>
      <c r="B30" s="797" t="s">
        <v>54</v>
      </c>
      <c r="C30" s="797"/>
      <c r="D30" s="155" t="s">
        <v>55</v>
      </c>
      <c r="E30" s="797" t="s">
        <v>54</v>
      </c>
      <c r="F30" s="797"/>
      <c r="G30" s="155" t="s">
        <v>55</v>
      </c>
      <c r="H30" s="797" t="s">
        <v>56</v>
      </c>
      <c r="I30" s="797"/>
      <c r="J30" s="155" t="s">
        <v>57</v>
      </c>
      <c r="K30" s="797" t="s">
        <v>56</v>
      </c>
      <c r="L30" s="797"/>
      <c r="M30" s="156" t="s">
        <v>57</v>
      </c>
    </row>
    <row r="31" spans="1:14" ht="35" thickBot="1" x14ac:dyDescent="0.25">
      <c r="A31" s="63" t="s">
        <v>62</v>
      </c>
      <c r="B31" s="119"/>
      <c r="C31" s="124">
        <f>SUM(B19+C25)</f>
        <v>57</v>
      </c>
      <c r="D31" s="85">
        <f>SUM(D19+D25)</f>
        <v>5111478.78</v>
      </c>
      <c r="E31" s="298"/>
      <c r="F31" s="121">
        <f>SUM(E19+F25)</f>
        <v>46</v>
      </c>
      <c r="G31" s="86">
        <f>SUM(G19+G25)</f>
        <v>5591604.9400000004</v>
      </c>
      <c r="H31" s="119"/>
      <c r="I31" s="124">
        <f>SUM(H19+I25)</f>
        <v>550</v>
      </c>
      <c r="J31" s="85">
        <f>SUM(J19+J25)</f>
        <v>60348790.760000005</v>
      </c>
      <c r="K31" s="141"/>
      <c r="L31" s="121">
        <f>SUM(E31+K19+L25)</f>
        <v>566</v>
      </c>
      <c r="M31" s="87">
        <f>SUM(M19+M25)</f>
        <v>132548674.72999999</v>
      </c>
    </row>
    <row r="32" spans="1:14" ht="17" thickBot="1" x14ac:dyDescent="0.25">
      <c r="A32" s="51"/>
      <c r="B32" s="51"/>
      <c r="C32" s="51"/>
      <c r="D32" s="51"/>
      <c r="E32" s="51"/>
      <c r="F32" s="51"/>
      <c r="G32" s="51"/>
      <c r="H32" s="51"/>
      <c r="I32" s="51"/>
      <c r="J32" s="51"/>
      <c r="K32" s="51"/>
      <c r="L32" s="51"/>
      <c r="M32" s="51"/>
    </row>
    <row r="33" spans="1:15" ht="17" thickBot="1" x14ac:dyDescent="0.25">
      <c r="A33" s="64" t="s">
        <v>45</v>
      </c>
      <c r="B33" s="799">
        <f>'12 Data Dump'!N64</f>
        <v>2202259.59</v>
      </c>
      <c r="C33" s="799"/>
      <c r="D33" s="800"/>
      <c r="E33" s="51"/>
      <c r="F33" s="51"/>
      <c r="G33" s="51"/>
      <c r="H33" s="51"/>
      <c r="I33" s="51"/>
      <c r="J33" s="51"/>
      <c r="K33" s="51"/>
      <c r="L33" s="51"/>
      <c r="M33" s="51"/>
    </row>
    <row r="34" spans="1:15" ht="17" thickBot="1" x14ac:dyDescent="0.25">
      <c r="A34" s="65"/>
      <c r="B34" s="66"/>
      <c r="C34" s="66"/>
      <c r="D34" s="66"/>
      <c r="E34" s="51"/>
      <c r="F34" s="51"/>
      <c r="G34" s="51"/>
      <c r="H34" s="51"/>
      <c r="I34" s="51"/>
      <c r="J34" s="51"/>
      <c r="K34" s="51"/>
      <c r="L34" s="51"/>
      <c r="M34" s="51"/>
    </row>
    <row r="35" spans="1:15" ht="17" thickBot="1" x14ac:dyDescent="0.25">
      <c r="A35" s="51"/>
      <c r="B35" s="801" t="s">
        <v>390</v>
      </c>
      <c r="C35" s="792"/>
      <c r="D35" s="793"/>
      <c r="E35" s="792" t="s">
        <v>64</v>
      </c>
      <c r="F35" s="792"/>
      <c r="G35" s="793"/>
      <c r="H35" s="792" t="s">
        <v>391</v>
      </c>
      <c r="I35" s="792"/>
      <c r="J35" s="793"/>
      <c r="K35" s="792" t="s">
        <v>65</v>
      </c>
      <c r="L35" s="792"/>
      <c r="M35" s="794"/>
      <c r="O35" s="18"/>
    </row>
    <row r="36" spans="1:15" ht="16" x14ac:dyDescent="0.15">
      <c r="A36" s="67" t="s">
        <v>16</v>
      </c>
      <c r="B36" s="802" t="s">
        <v>2</v>
      </c>
      <c r="C36" s="802"/>
      <c r="D36" s="68" t="s">
        <v>1</v>
      </c>
      <c r="E36" s="802" t="s">
        <v>2</v>
      </c>
      <c r="F36" s="802"/>
      <c r="G36" s="68" t="s">
        <v>1</v>
      </c>
      <c r="H36" s="802" t="s">
        <v>2</v>
      </c>
      <c r="I36" s="802"/>
      <c r="J36" s="68" t="s">
        <v>1</v>
      </c>
      <c r="K36" s="802" t="s">
        <v>2</v>
      </c>
      <c r="L36" s="802"/>
      <c r="M36" s="69" t="s">
        <v>1</v>
      </c>
      <c r="N36" s="317"/>
    </row>
    <row r="37" spans="1:15" ht="16" x14ac:dyDescent="0.2">
      <c r="A37" s="46" t="s">
        <v>19</v>
      </c>
      <c r="B37" s="165"/>
      <c r="C37" s="166">
        <f>C31</f>
        <v>57</v>
      </c>
      <c r="D37" s="79">
        <f>SUM('12 Five Reports'!C14+'12 Five Reports'!G30)-'Dec Report'!D41</f>
        <v>36460.29</v>
      </c>
      <c r="E37" s="157"/>
      <c r="F37" s="356">
        <v>46</v>
      </c>
      <c r="G37" s="13">
        <v>47165.59</v>
      </c>
      <c r="H37" s="165"/>
      <c r="I37" s="249">
        <f>SUM(C37+'Nov Report'!I37)</f>
        <v>550</v>
      </c>
      <c r="J37" s="307">
        <f>SUM(D37+'Nov Report'!J37)</f>
        <v>462974.44</v>
      </c>
      <c r="K37" s="105"/>
      <c r="L37" s="264">
        <f>SUM(F37+'Nov Report'!L37)</f>
        <v>566</v>
      </c>
      <c r="M37" s="313">
        <f>SUM(G37+'Nov Report'!M37)</f>
        <v>843437.78</v>
      </c>
    </row>
    <row r="38" spans="1:15" ht="16" x14ac:dyDescent="0.2">
      <c r="A38" s="46" t="s">
        <v>20</v>
      </c>
      <c r="B38" s="169"/>
      <c r="C38" s="273">
        <f>'12 Five Reports'!J4</f>
        <v>70</v>
      </c>
      <c r="D38" s="79">
        <f>SUM('12 Five Reports'!C15+'12 Five Reports'!G31)</f>
        <v>22588.5</v>
      </c>
      <c r="E38" s="157"/>
      <c r="F38" s="253">
        <v>49</v>
      </c>
      <c r="G38" s="14">
        <v>22937.46</v>
      </c>
      <c r="H38" s="165"/>
      <c r="I38" s="249">
        <f>SUM(C38+'Nov Report'!I38)</f>
        <v>618</v>
      </c>
      <c r="J38" s="307">
        <f>SUM(D38+'Nov Report'!J38)</f>
        <v>155051.29999999999</v>
      </c>
      <c r="K38" s="105"/>
      <c r="L38" s="264">
        <f>SUM(F38+'Nov Report'!L38)</f>
        <v>634</v>
      </c>
      <c r="M38" s="313">
        <f>SUM(G38+'Nov Report'!M38)</f>
        <v>174168.89999999997</v>
      </c>
    </row>
    <row r="39" spans="1:15" ht="16" x14ac:dyDescent="0.2">
      <c r="A39" s="46" t="s">
        <v>21</v>
      </c>
      <c r="B39" s="169"/>
      <c r="C39" s="273">
        <f>'12 Five Reports'!J6</f>
        <v>79</v>
      </c>
      <c r="D39" s="79">
        <f>SUM('12 Five Reports'!C16+'12 Five Reports'!G32)</f>
        <v>16428</v>
      </c>
      <c r="E39" s="157"/>
      <c r="F39" s="357">
        <v>47</v>
      </c>
      <c r="G39" s="13">
        <v>5366</v>
      </c>
      <c r="H39" s="165"/>
      <c r="I39" s="249">
        <f>SUM(C39+'Nov Report'!I39)</f>
        <v>444</v>
      </c>
      <c r="J39" s="307">
        <f>SUM(D39+'Nov Report'!J39)</f>
        <v>62493</v>
      </c>
      <c r="K39" s="105"/>
      <c r="L39" s="264">
        <f>SUM(F39+'Nov Report'!L39)</f>
        <v>375</v>
      </c>
      <c r="M39" s="313">
        <f>SUM(G39+'Nov Report'!M39)</f>
        <v>79338</v>
      </c>
    </row>
    <row r="40" spans="1:15" ht="16" x14ac:dyDescent="0.2">
      <c r="A40" s="46" t="s">
        <v>22</v>
      </c>
      <c r="B40" s="169"/>
      <c r="C40" s="273">
        <f>'12 Five Reports'!J5</f>
        <v>82</v>
      </c>
      <c r="D40" s="79">
        <f>SUM('12 Five Reports'!C17+'12 Five Reports'!G33)</f>
        <v>11546</v>
      </c>
      <c r="E40" s="157"/>
      <c r="F40" s="253">
        <v>77</v>
      </c>
      <c r="G40" s="14">
        <v>7131</v>
      </c>
      <c r="H40" s="165"/>
      <c r="I40" s="249">
        <f>SUM(C40+'Nov Report'!I40)</f>
        <v>606</v>
      </c>
      <c r="J40" s="307">
        <f>SUM(D40+'Nov Report'!J40)</f>
        <v>80465</v>
      </c>
      <c r="K40" s="105"/>
      <c r="L40" s="264">
        <f>SUM(F40+'Nov Report'!L40)</f>
        <v>612</v>
      </c>
      <c r="M40" s="313">
        <f>SUM(G40+'Nov Report'!M40)</f>
        <v>72096</v>
      </c>
    </row>
    <row r="41" spans="1:15" ht="17" thickBot="1" x14ac:dyDescent="0.25">
      <c r="A41" s="49" t="s">
        <v>49</v>
      </c>
      <c r="B41" s="175"/>
      <c r="C41" s="274">
        <f>'12 Five Reports'!J3</f>
        <v>5</v>
      </c>
      <c r="D41" s="80">
        <f>SUM('12 Five Reports'!G69)</f>
        <v>95</v>
      </c>
      <c r="E41" s="158"/>
      <c r="F41" s="358">
        <v>0</v>
      </c>
      <c r="G41" s="16">
        <v>0</v>
      </c>
      <c r="H41" s="165"/>
      <c r="I41" s="249">
        <f>SUM(C41+'Nov Report'!I41)</f>
        <v>36</v>
      </c>
      <c r="J41" s="307">
        <f>SUM(D41+'Nov Report'!J41)</f>
        <v>589</v>
      </c>
      <c r="K41" s="180"/>
      <c r="L41" s="264">
        <f>SUM(F41+'Nov Report'!L41)</f>
        <v>39</v>
      </c>
      <c r="M41" s="313">
        <f>SUM(G41+'Nov Report'!M41)</f>
        <v>627</v>
      </c>
    </row>
    <row r="42" spans="1:15" ht="17" thickBot="1" x14ac:dyDescent="0.25">
      <c r="A42" s="70" t="s">
        <v>18</v>
      </c>
      <c r="B42" s="167"/>
      <c r="C42" s="177">
        <f>SUM(C37:C41)</f>
        <v>293</v>
      </c>
      <c r="D42" s="88">
        <f>SUM(D37:D41)</f>
        <v>87117.790000000008</v>
      </c>
      <c r="E42" s="159"/>
      <c r="F42" s="255">
        <f>SUM(F37:F41)</f>
        <v>219</v>
      </c>
      <c r="G42" s="89">
        <f>SUM(G37:G41)</f>
        <v>82600.049999999988</v>
      </c>
      <c r="H42" s="167"/>
      <c r="I42" s="260">
        <f>SUM(I37:I41)</f>
        <v>2254</v>
      </c>
      <c r="J42" s="88">
        <f>SUM(J37:J41)</f>
        <v>761572.74</v>
      </c>
      <c r="K42" s="162"/>
      <c r="L42" s="255">
        <f>SUM(L37:L41)</f>
        <v>2226</v>
      </c>
      <c r="M42" s="182">
        <f>SUM(M37:M41)</f>
        <v>1169667.68</v>
      </c>
    </row>
    <row r="43" spans="1:15" ht="17" thickBot="1" x14ac:dyDescent="0.25">
      <c r="A43" s="51"/>
      <c r="B43" s="51"/>
      <c r="C43" s="51"/>
      <c r="D43" s="51"/>
      <c r="E43" s="51"/>
      <c r="F43" s="51"/>
      <c r="G43" s="51"/>
      <c r="H43" s="51"/>
      <c r="I43" s="51"/>
      <c r="J43" s="51"/>
      <c r="K43" s="51"/>
      <c r="L43" s="51"/>
      <c r="M43" s="51"/>
    </row>
    <row r="44" spans="1:15" ht="17" thickBot="1" x14ac:dyDescent="0.2">
      <c r="A44" s="184" t="s">
        <v>23</v>
      </c>
      <c r="B44" s="803" t="s">
        <v>2</v>
      </c>
      <c r="C44" s="803"/>
      <c r="D44" s="185" t="s">
        <v>1</v>
      </c>
      <c r="E44" s="803" t="s">
        <v>2</v>
      </c>
      <c r="F44" s="803"/>
      <c r="G44" s="185" t="s">
        <v>1</v>
      </c>
      <c r="H44" s="823" t="s">
        <v>2</v>
      </c>
      <c r="I44" s="824"/>
      <c r="J44" s="185" t="s">
        <v>1</v>
      </c>
      <c r="K44" s="803" t="s">
        <v>2</v>
      </c>
      <c r="L44" s="803"/>
      <c r="M44" s="186" t="s">
        <v>1</v>
      </c>
    </row>
    <row r="45" spans="1:15" ht="16" x14ac:dyDescent="0.2">
      <c r="A45" s="45" t="s">
        <v>36</v>
      </c>
      <c r="B45" s="187"/>
      <c r="C45" s="441">
        <f>'12 Five Reports'!J16</f>
        <v>20</v>
      </c>
      <c r="D45" s="211">
        <f>SUM('12 Five Reports'!G95+'12 Five Reports'!C58)</f>
        <v>823</v>
      </c>
      <c r="E45" s="107"/>
      <c r="F45" s="266">
        <v>60</v>
      </c>
      <c r="G45" s="316">
        <v>14474</v>
      </c>
      <c r="H45" s="188"/>
      <c r="I45" s="261">
        <f>SUM(C45+'Nov Report'!I45)</f>
        <v>262</v>
      </c>
      <c r="J45" s="306">
        <f>SUM(D45+'Nov Report'!J45)</f>
        <v>65407</v>
      </c>
      <c r="K45" s="278"/>
      <c r="L45" s="275">
        <f>SUM(F45+'Nov Report'!L45)</f>
        <v>387</v>
      </c>
      <c r="M45" s="314">
        <f>SUM(G45+'Nov Report'!M45)</f>
        <v>104252</v>
      </c>
    </row>
    <row r="46" spans="1:15" ht="16" x14ac:dyDescent="0.2">
      <c r="A46" s="46" t="s">
        <v>35</v>
      </c>
      <c r="B46" s="169"/>
      <c r="C46" s="273">
        <f>'12 Five Reports'!J18</f>
        <v>14</v>
      </c>
      <c r="D46" s="212">
        <f>SUM('12 Five Reports'!G140+'12 Five Reports'!C89)</f>
        <v>4026</v>
      </c>
      <c r="E46" s="103"/>
      <c r="F46" s="359">
        <v>19</v>
      </c>
      <c r="G46" s="16">
        <v>6279.5</v>
      </c>
      <c r="H46" s="99"/>
      <c r="I46" s="262">
        <f>SUM(C46+'Nov Report'!I46)</f>
        <v>95</v>
      </c>
      <c r="J46" s="307">
        <f>SUM(D46+'Nov Report'!J46)</f>
        <v>84252.23000000001</v>
      </c>
      <c r="K46" s="279"/>
      <c r="L46" s="276">
        <f>SUM(F46+'Nov Report'!L46)</f>
        <v>170</v>
      </c>
      <c r="M46" s="313">
        <f>SUM(G46+'Nov Report'!M46)</f>
        <v>99116.709999999992</v>
      </c>
    </row>
    <row r="47" spans="1:15" ht="16" x14ac:dyDescent="0.2">
      <c r="A47" s="46" t="s">
        <v>25</v>
      </c>
      <c r="B47" s="169"/>
      <c r="C47" s="273">
        <f>'12 Five Reports'!J15</f>
        <v>27</v>
      </c>
      <c r="D47" s="212">
        <f>SUM('12 Five Reports'!C55+'12 Five Reports'!G89)</f>
        <v>1052</v>
      </c>
      <c r="E47" s="103"/>
      <c r="F47" s="359">
        <v>44</v>
      </c>
      <c r="G47" s="16">
        <v>19351</v>
      </c>
      <c r="H47" s="99"/>
      <c r="I47" s="262">
        <f>SUM(C47+'Nov Report'!I47)</f>
        <v>301</v>
      </c>
      <c r="J47" s="307">
        <f>SUM(D47+'Nov Report'!J47)</f>
        <v>150593</v>
      </c>
      <c r="K47" s="279"/>
      <c r="L47" s="276">
        <f>SUM(F47+'Nov Report'!L47)</f>
        <v>292</v>
      </c>
      <c r="M47" s="313">
        <f>SUM(G47+'Nov Report'!M47)</f>
        <v>140931</v>
      </c>
    </row>
    <row r="48" spans="1:15" ht="16" x14ac:dyDescent="0.2">
      <c r="A48" s="46" t="s">
        <v>26</v>
      </c>
      <c r="B48" s="165"/>
      <c r="C48" s="166">
        <v>0</v>
      </c>
      <c r="D48" s="212">
        <v>0</v>
      </c>
      <c r="E48" s="103"/>
      <c r="F48" s="359">
        <v>1</v>
      </c>
      <c r="G48" s="16">
        <v>538</v>
      </c>
      <c r="H48" s="99"/>
      <c r="I48" s="262">
        <f>SUM(C48+'Nov Report'!I48)</f>
        <v>1</v>
      </c>
      <c r="J48" s="307">
        <f>SUM(D48+'Nov Report'!J48)</f>
        <v>288</v>
      </c>
      <c r="K48" s="279"/>
      <c r="L48" s="276">
        <f>SUM(F48+'Nov Report'!L48)</f>
        <v>3</v>
      </c>
      <c r="M48" s="313">
        <f>SUM(G48+'Nov Report'!M48)</f>
        <v>807</v>
      </c>
    </row>
    <row r="49" spans="1:13" ht="16" x14ac:dyDescent="0.2">
      <c r="A49" s="46" t="s">
        <v>27</v>
      </c>
      <c r="B49" s="169"/>
      <c r="C49" s="273">
        <f>'12 Five Reports'!J13</f>
        <v>11</v>
      </c>
      <c r="D49" s="212">
        <f>SUM('12 Five Reports'!G83)</f>
        <v>7608</v>
      </c>
      <c r="E49" s="103"/>
      <c r="F49" s="359">
        <v>10</v>
      </c>
      <c r="G49" s="16">
        <v>3778.84</v>
      </c>
      <c r="H49" s="99"/>
      <c r="I49" s="262">
        <f>SUM(C49+'Nov Report'!I49)</f>
        <v>136</v>
      </c>
      <c r="J49" s="307">
        <f>SUM(D49+'Nov Report'!J49)</f>
        <v>101125.91</v>
      </c>
      <c r="K49" s="279"/>
      <c r="L49" s="276">
        <f>SUM(F49+'Nov Report'!L49)</f>
        <v>112</v>
      </c>
      <c r="M49" s="313">
        <f>SUM(G49+'Nov Report'!M49)</f>
        <v>119482.75</v>
      </c>
    </row>
    <row r="50" spans="1:13" ht="16" x14ac:dyDescent="0.2">
      <c r="A50" s="46" t="s">
        <v>28</v>
      </c>
      <c r="B50" s="169"/>
      <c r="C50" s="273">
        <f>'12 Five Reports'!J14</f>
        <v>1</v>
      </c>
      <c r="D50" s="212">
        <f>SUM('12 Five Reports'!G85)</f>
        <v>246</v>
      </c>
      <c r="E50" s="103"/>
      <c r="F50" s="359">
        <v>3</v>
      </c>
      <c r="G50" s="16">
        <v>308</v>
      </c>
      <c r="H50" s="99"/>
      <c r="I50" s="262">
        <f>SUM(C50+'Nov Report'!I50)</f>
        <v>22</v>
      </c>
      <c r="J50" s="307">
        <f>SUM(D50+'Nov Report'!J50)</f>
        <v>2499</v>
      </c>
      <c r="K50" s="279"/>
      <c r="L50" s="276">
        <f>SUM(F50+'Nov Report'!L50)</f>
        <v>27</v>
      </c>
      <c r="M50" s="313">
        <f>SUM(G50+'Nov Report'!M50)</f>
        <v>2914</v>
      </c>
    </row>
    <row r="51" spans="1:13" ht="16" x14ac:dyDescent="0.2">
      <c r="A51" s="46" t="s">
        <v>3</v>
      </c>
      <c r="B51" s="169"/>
      <c r="C51" s="273">
        <f>'12 Five Reports'!J11</f>
        <v>1</v>
      </c>
      <c r="D51" s="212">
        <f>SUM('12 Five Reports'!G74)</f>
        <v>511</v>
      </c>
      <c r="E51" s="103"/>
      <c r="F51" s="359">
        <v>2</v>
      </c>
      <c r="G51" s="16">
        <v>477</v>
      </c>
      <c r="H51" s="99"/>
      <c r="I51" s="262">
        <f>SUM(C51+'Nov Report'!I51)</f>
        <v>18</v>
      </c>
      <c r="J51" s="307">
        <f>SUM(D51+'Nov Report'!J51)</f>
        <v>2998</v>
      </c>
      <c r="K51" s="279"/>
      <c r="L51" s="276">
        <f>SUM(F51+'Nov Report'!L51)</f>
        <v>18</v>
      </c>
      <c r="M51" s="313">
        <f>SUM(G51+'Nov Report'!M51)</f>
        <v>5246</v>
      </c>
    </row>
    <row r="52" spans="1:13" ht="16" x14ac:dyDescent="0.2">
      <c r="A52" s="46" t="s">
        <v>29</v>
      </c>
      <c r="B52" s="169"/>
      <c r="C52" s="273">
        <f>'12 Five Reports'!J12</f>
        <v>1</v>
      </c>
      <c r="D52" s="212">
        <f>-SUM('12 Five Reports'!G77)</f>
        <v>-170</v>
      </c>
      <c r="E52" s="103"/>
      <c r="F52" s="359">
        <v>7</v>
      </c>
      <c r="G52" s="16">
        <v>1113</v>
      </c>
      <c r="H52" s="99"/>
      <c r="I52" s="262">
        <f>SUM(C52+'Nov Report'!I52)</f>
        <v>92</v>
      </c>
      <c r="J52" s="307">
        <f>SUM(D52+'Nov Report'!J52)</f>
        <v>5296</v>
      </c>
      <c r="K52" s="279"/>
      <c r="L52" s="276">
        <f>SUM(F52+'Nov Report'!L52)</f>
        <v>100</v>
      </c>
      <c r="M52" s="313">
        <f>SUM(G52+'Nov Report'!M52)</f>
        <v>20083</v>
      </c>
    </row>
    <row r="53" spans="1:13" ht="16" x14ac:dyDescent="0.2">
      <c r="A53" s="46" t="s">
        <v>30</v>
      </c>
      <c r="B53" s="165"/>
      <c r="C53" s="273">
        <v>0</v>
      </c>
      <c r="D53" s="212">
        <v>0</v>
      </c>
      <c r="E53" s="103"/>
      <c r="F53" s="359">
        <v>0</v>
      </c>
      <c r="G53" s="16">
        <v>0</v>
      </c>
      <c r="H53" s="99"/>
      <c r="I53" s="262">
        <f>SUM(C53+'Nov Report'!I53)</f>
        <v>0</v>
      </c>
      <c r="J53" s="307">
        <f>SUM(D53+'Nov Report'!J53)</f>
        <v>0</v>
      </c>
      <c r="K53" s="279"/>
      <c r="L53" s="276">
        <f>SUM(F53+'Nov Report'!L53)</f>
        <v>7</v>
      </c>
      <c r="M53" s="313">
        <f>SUM(G53+'Nov Report'!M53)</f>
        <v>388</v>
      </c>
    </row>
    <row r="54" spans="1:13" ht="16" x14ac:dyDescent="0.2">
      <c r="A54" s="46" t="s">
        <v>4</v>
      </c>
      <c r="B54" s="169"/>
      <c r="C54" s="273">
        <f>'12 Five Reports'!J17</f>
        <v>1</v>
      </c>
      <c r="D54" s="212">
        <f>SUM('12 Five Reports'!G137)</f>
        <v>776</v>
      </c>
      <c r="E54" s="103"/>
      <c r="F54" s="359">
        <v>5</v>
      </c>
      <c r="G54" s="16">
        <v>1303</v>
      </c>
      <c r="H54" s="99"/>
      <c r="I54" s="262">
        <f>SUM(C54+'Nov Report'!I54)</f>
        <v>75</v>
      </c>
      <c r="J54" s="307">
        <f>SUM(D54+'Nov Report'!J54)</f>
        <v>20191</v>
      </c>
      <c r="K54" s="279"/>
      <c r="L54" s="276">
        <f>SUM(F54+'Nov Report'!L54)</f>
        <v>58</v>
      </c>
      <c r="M54" s="313">
        <f>SUM(G54+'Nov Report'!M54)</f>
        <v>22148</v>
      </c>
    </row>
    <row r="55" spans="1:13" ht="16" x14ac:dyDescent="0.2">
      <c r="A55" s="46" t="s">
        <v>31</v>
      </c>
      <c r="B55" s="169"/>
      <c r="C55" s="273">
        <v>0</v>
      </c>
      <c r="D55" s="212">
        <v>0</v>
      </c>
      <c r="E55" s="103"/>
      <c r="F55" s="359">
        <v>2</v>
      </c>
      <c r="G55" s="16">
        <v>122</v>
      </c>
      <c r="H55" s="99"/>
      <c r="I55" s="262">
        <f>SUM(C55+'Nov Report'!I55)</f>
        <v>34</v>
      </c>
      <c r="J55" s="307">
        <f>SUM(D55+'Nov Report'!J55)</f>
        <v>3157</v>
      </c>
      <c r="K55" s="279"/>
      <c r="L55" s="276">
        <f>SUM(F55+'Nov Report'!L55)</f>
        <v>41</v>
      </c>
      <c r="M55" s="313">
        <f>SUM(G55+'Nov Report'!M55)</f>
        <v>2810</v>
      </c>
    </row>
    <row r="56" spans="1:13" ht="16" x14ac:dyDescent="0.2">
      <c r="A56" s="46" t="s">
        <v>32</v>
      </c>
      <c r="B56" s="169"/>
      <c r="C56" s="273">
        <f>'12 Five Reports'!J25</f>
        <v>1</v>
      </c>
      <c r="D56" s="212">
        <f>SUM('12 Five Reports'!G134)</f>
        <v>85</v>
      </c>
      <c r="E56" s="103"/>
      <c r="F56" s="359">
        <v>7</v>
      </c>
      <c r="G56" s="16">
        <v>1139</v>
      </c>
      <c r="H56" s="99"/>
      <c r="I56" s="262">
        <f>SUM(C56+'Nov Report'!I56)</f>
        <v>37</v>
      </c>
      <c r="J56" s="307">
        <f>SUM(D56+'Nov Report'!J56)</f>
        <v>9175</v>
      </c>
      <c r="K56" s="279"/>
      <c r="L56" s="276">
        <f>SUM(F56+'Nov Report'!L56)</f>
        <v>53</v>
      </c>
      <c r="M56" s="313">
        <f>SUM(G56+'Nov Report'!M56)</f>
        <v>7259</v>
      </c>
    </row>
    <row r="57" spans="1:13" ht="17" thickBot="1" x14ac:dyDescent="0.25">
      <c r="A57" s="72" t="s">
        <v>33</v>
      </c>
      <c r="B57" s="175"/>
      <c r="C57" s="274">
        <f>'12 Five Reports'!J24</f>
        <v>1</v>
      </c>
      <c r="D57" s="213">
        <f>SUM('12 Five Reports'!G128)</f>
        <v>3049</v>
      </c>
      <c r="E57" s="190"/>
      <c r="F57" s="360">
        <v>9</v>
      </c>
      <c r="G57" s="191">
        <v>11371</v>
      </c>
      <c r="H57" s="101"/>
      <c r="I57" s="263">
        <f>SUM(C57+'Nov Report'!I57)</f>
        <v>17</v>
      </c>
      <c r="J57" s="308">
        <f>SUM(D57+'Nov Report'!J57)</f>
        <v>25965</v>
      </c>
      <c r="K57" s="280"/>
      <c r="L57" s="277">
        <f>SUM(F57+'Nov Report'!L57)</f>
        <v>26</v>
      </c>
      <c r="M57" s="315">
        <f>SUM(G57+'Nov Report'!M57)</f>
        <v>61254</v>
      </c>
    </row>
    <row r="58" spans="1:13" ht="17" thickBot="1" x14ac:dyDescent="0.25">
      <c r="A58" s="73" t="s">
        <v>34</v>
      </c>
      <c r="B58" s="172"/>
      <c r="C58" s="250">
        <f>SUM(C45:C57)</f>
        <v>78</v>
      </c>
      <c r="D58" s="88">
        <f>SUM(D45:D57)</f>
        <v>18006</v>
      </c>
      <c r="E58" s="162"/>
      <c r="F58" s="255">
        <f>SUM(F45:F57)</f>
        <v>169</v>
      </c>
      <c r="G58" s="89">
        <f>SUM(G45:G57)</f>
        <v>60254.34</v>
      </c>
      <c r="H58" s="172"/>
      <c r="I58" s="250">
        <f>SUM(I45:I57)</f>
        <v>1090</v>
      </c>
      <c r="J58" s="88">
        <f>SUM(J45:J57)</f>
        <v>470947.14</v>
      </c>
      <c r="K58" s="159"/>
      <c r="L58" s="255">
        <f>SUM(L45:L57)</f>
        <v>1294</v>
      </c>
      <c r="M58" s="265">
        <f>SUM(M45:M57)</f>
        <v>586691.46</v>
      </c>
    </row>
    <row r="59" spans="1:13" ht="17" thickBot="1" x14ac:dyDescent="0.25">
      <c r="A59" s="51"/>
      <c r="B59" s="51"/>
      <c r="C59" s="251"/>
      <c r="D59" s="51"/>
      <c r="E59" s="163"/>
      <c r="F59" s="251"/>
      <c r="G59" s="51"/>
      <c r="H59" s="163"/>
      <c r="I59" s="251"/>
      <c r="J59" s="51"/>
      <c r="K59" s="51"/>
      <c r="L59" s="251"/>
      <c r="M59" s="51"/>
    </row>
    <row r="60" spans="1:13" ht="17" thickBot="1" x14ac:dyDescent="0.25">
      <c r="A60" s="74" t="s">
        <v>24</v>
      </c>
      <c r="B60" s="170"/>
      <c r="C60" s="252">
        <f>SUM(C42+C58)</f>
        <v>371</v>
      </c>
      <c r="D60" s="89">
        <f>SUM(D42+D58)</f>
        <v>105123.79000000001</v>
      </c>
      <c r="E60" s="164"/>
      <c r="F60" s="259">
        <f>SUM(F42+F58)</f>
        <v>388</v>
      </c>
      <c r="G60" s="91">
        <f>SUM(G42+G58)</f>
        <v>142854.38999999998</v>
      </c>
      <c r="H60" s="174"/>
      <c r="I60" s="252">
        <f>SUM(I42+I58)</f>
        <v>3344</v>
      </c>
      <c r="J60" s="89">
        <f>SUM(J42+J58)</f>
        <v>1232519.8799999999</v>
      </c>
      <c r="K60" s="164"/>
      <c r="L60" s="259">
        <f>SUM(L42+L58)</f>
        <v>3520</v>
      </c>
      <c r="M60" s="92">
        <f>SUM(M42+M58)</f>
        <v>1756359.14</v>
      </c>
    </row>
    <row r="61" spans="1:13" ht="16" x14ac:dyDescent="0.2">
      <c r="A61" s="51"/>
      <c r="B61" s="51"/>
      <c r="C61" s="51"/>
      <c r="D61" s="51"/>
      <c r="E61" s="51"/>
      <c r="F61" s="51"/>
      <c r="G61" s="51"/>
      <c r="H61" s="51"/>
      <c r="I61" s="51"/>
      <c r="J61" s="51"/>
      <c r="K61" s="51"/>
      <c r="L61" s="51"/>
      <c r="M61" s="51"/>
    </row>
    <row r="62" spans="1:13" ht="16" x14ac:dyDescent="0.2">
      <c r="A62" s="75" t="s">
        <v>46</v>
      </c>
      <c r="B62" s="75"/>
      <c r="C62" s="75"/>
      <c r="D62" s="75"/>
      <c r="E62" s="75"/>
      <c r="F62" s="75"/>
      <c r="G62" s="75"/>
      <c r="H62" s="75"/>
      <c r="I62" s="75"/>
      <c r="J62" s="75"/>
      <c r="K62" s="51"/>
      <c r="L62" s="51"/>
      <c r="M62" s="51"/>
    </row>
    <row r="63" spans="1:13" ht="16" x14ac:dyDescent="0.2">
      <c r="A63" s="75"/>
      <c r="B63" s="75"/>
      <c r="C63" s="75"/>
      <c r="D63" s="75"/>
      <c r="E63" s="75"/>
      <c r="F63" s="75"/>
      <c r="G63" s="75"/>
      <c r="H63" s="75"/>
      <c r="I63" s="75"/>
      <c r="J63" s="75"/>
      <c r="K63" s="51"/>
      <c r="L63" s="51"/>
      <c r="M63" s="51"/>
    </row>
    <row r="64" spans="1:13" ht="16" x14ac:dyDescent="0.2">
      <c r="A64" s="75" t="s">
        <v>63</v>
      </c>
      <c r="B64" s="75"/>
      <c r="C64" s="75"/>
      <c r="D64" s="75"/>
      <c r="E64" s="75"/>
      <c r="F64" s="75"/>
      <c r="G64" s="75"/>
      <c r="H64" s="75"/>
      <c r="I64" s="75"/>
      <c r="J64" s="75"/>
      <c r="K64" s="51"/>
      <c r="L64" s="51"/>
      <c r="M64" s="51"/>
    </row>
  </sheetData>
  <mergeCells count="30">
    <mergeCell ref="B21:C21"/>
    <mergeCell ref="E21:F21"/>
    <mergeCell ref="H21:I21"/>
    <mergeCell ref="K21:L21"/>
    <mergeCell ref="A1:M1"/>
    <mergeCell ref="B3:D3"/>
    <mergeCell ref="E3:G3"/>
    <mergeCell ref="H3:J3"/>
    <mergeCell ref="K3:M3"/>
    <mergeCell ref="B27:C27"/>
    <mergeCell ref="E27:F27"/>
    <mergeCell ref="H27:I27"/>
    <mergeCell ref="K27:L27"/>
    <mergeCell ref="B30:C30"/>
    <mergeCell ref="E30:F30"/>
    <mergeCell ref="H30:I30"/>
    <mergeCell ref="K30:L30"/>
    <mergeCell ref="B44:C44"/>
    <mergeCell ref="E44:F44"/>
    <mergeCell ref="H44:I44"/>
    <mergeCell ref="K44:L44"/>
    <mergeCell ref="B33:D33"/>
    <mergeCell ref="B35:D35"/>
    <mergeCell ref="E35:G35"/>
    <mergeCell ref="H35:J35"/>
    <mergeCell ref="K35:M35"/>
    <mergeCell ref="B36:C36"/>
    <mergeCell ref="E36:F36"/>
    <mergeCell ref="H36:I36"/>
    <mergeCell ref="K36:L36"/>
  </mergeCells>
  <pageMargins left="0.7" right="0.7" top="0.75" bottom="0.75" header="0.3" footer="0.3"/>
  <pageSetup scale="49" orientation="portrait" verticalDpi="300" r:id="rId1"/>
  <ignoredErrors>
    <ignoredError sqref="D28" formulaRange="1"/>
  </ignoredErrors>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10D76B-6934-490F-AFA0-1B6D5BA2B085}">
  <dimension ref="A2:AB64"/>
  <sheetViews>
    <sheetView topLeftCell="O1" workbookViewId="0">
      <selection activeCell="W7" sqref="W7"/>
    </sheetView>
  </sheetViews>
  <sheetFormatPr baseColWidth="10" defaultColWidth="8.83203125" defaultRowHeight="13" outlineLevelRow="2" x14ac:dyDescent="0.15"/>
  <cols>
    <col min="1" max="1" width="24.5" customWidth="1"/>
    <col min="2" max="2" width="23.33203125" customWidth="1"/>
    <col min="3" max="3" width="37.5" customWidth="1"/>
    <col min="4" max="4" width="38.83203125" customWidth="1"/>
    <col min="5" max="5" width="13.33203125" customWidth="1"/>
    <col min="6" max="6" width="45.33203125" customWidth="1"/>
    <col min="7" max="7" width="40.1640625" customWidth="1"/>
    <col min="8" max="11" width="19.33203125" customWidth="1"/>
    <col min="12" max="12" width="37" customWidth="1"/>
    <col min="13" max="13" width="13.6640625" customWidth="1"/>
    <col min="14" max="15" width="25" customWidth="1"/>
    <col min="18" max="18" width="25.33203125" customWidth="1"/>
    <col min="19" max="19" width="81.6640625" customWidth="1"/>
    <col min="20" max="20" width="33.33203125" customWidth="1"/>
    <col min="21" max="21" width="13" customWidth="1"/>
    <col min="22" max="23" width="13.6640625" customWidth="1"/>
    <col min="24" max="26" width="13" customWidth="1"/>
    <col min="27" max="27" width="23.6640625" customWidth="1"/>
    <col min="28" max="28" width="5.5" customWidth="1"/>
  </cols>
  <sheetData>
    <row r="2" spans="1:28" ht="28" x14ac:dyDescent="0.15">
      <c r="A2" s="575" t="s">
        <v>739</v>
      </c>
      <c r="B2" s="575" t="s">
        <v>740</v>
      </c>
      <c r="C2" s="575" t="s">
        <v>741</v>
      </c>
      <c r="D2" s="575" t="s">
        <v>742</v>
      </c>
      <c r="E2" s="575" t="s">
        <v>70</v>
      </c>
      <c r="F2" s="575" t="s">
        <v>743</v>
      </c>
      <c r="G2" s="575" t="s">
        <v>744</v>
      </c>
      <c r="H2" s="575" t="s">
        <v>745</v>
      </c>
      <c r="I2" s="575" t="s">
        <v>746</v>
      </c>
      <c r="J2" s="575" t="s">
        <v>747</v>
      </c>
      <c r="K2" s="648" t="s">
        <v>748</v>
      </c>
      <c r="L2" s="575" t="s">
        <v>749</v>
      </c>
      <c r="M2" s="575" t="s">
        <v>750</v>
      </c>
      <c r="N2" s="598" t="s">
        <v>79</v>
      </c>
      <c r="O2" s="477" t="s">
        <v>80</v>
      </c>
      <c r="R2" s="843" t="s">
        <v>1512</v>
      </c>
      <c r="S2" s="845"/>
      <c r="T2" s="845"/>
      <c r="U2" s="845"/>
      <c r="V2" s="845"/>
      <c r="W2" s="845"/>
      <c r="X2" s="845"/>
      <c r="Y2" s="845"/>
      <c r="Z2" s="845"/>
      <c r="AA2" s="845"/>
      <c r="AB2" s="844"/>
    </row>
    <row r="3" spans="1:28" ht="42" outlineLevel="2" x14ac:dyDescent="0.15">
      <c r="A3" s="636" t="s">
        <v>81</v>
      </c>
      <c r="B3" s="636" t="s">
        <v>1987</v>
      </c>
      <c r="C3" s="636" t="s">
        <v>82</v>
      </c>
      <c r="D3" s="636"/>
      <c r="E3" s="636"/>
      <c r="F3" s="636" t="s">
        <v>1988</v>
      </c>
      <c r="G3" s="636" t="s">
        <v>83</v>
      </c>
      <c r="H3" s="639">
        <v>1</v>
      </c>
      <c r="I3" s="639">
        <v>0</v>
      </c>
      <c r="J3" s="639"/>
      <c r="K3" s="639"/>
      <c r="L3" s="636" t="s">
        <v>1989</v>
      </c>
      <c r="M3" s="636"/>
      <c r="N3" s="599">
        <f>SUM(H3:I3)</f>
        <v>1</v>
      </c>
      <c r="O3" s="456">
        <f>IF((J3+K3)&gt;0,(J3+K3)-N3,0)</f>
        <v>0</v>
      </c>
      <c r="R3" s="636" t="s">
        <v>740</v>
      </c>
      <c r="S3" s="636" t="s">
        <v>743</v>
      </c>
      <c r="T3" s="636" t="s">
        <v>744</v>
      </c>
      <c r="U3" s="636" t="s">
        <v>745</v>
      </c>
      <c r="V3" s="636" t="s">
        <v>746</v>
      </c>
      <c r="W3" s="636" t="s">
        <v>747</v>
      </c>
      <c r="X3" s="636" t="s">
        <v>748</v>
      </c>
      <c r="Y3" s="636"/>
      <c r="Z3" s="636"/>
      <c r="AA3" s="843" t="s">
        <v>749</v>
      </c>
      <c r="AB3" s="844"/>
    </row>
    <row r="4" spans="1:28" ht="84" outlineLevel="2" x14ac:dyDescent="0.15">
      <c r="A4" s="636" t="s">
        <v>81</v>
      </c>
      <c r="B4" s="636" t="s">
        <v>1990</v>
      </c>
      <c r="C4" s="636" t="s">
        <v>82</v>
      </c>
      <c r="D4" s="636"/>
      <c r="E4" s="636"/>
      <c r="F4" s="636" t="s">
        <v>1991</v>
      </c>
      <c r="G4" s="636" t="s">
        <v>1992</v>
      </c>
      <c r="H4" s="639">
        <v>16000</v>
      </c>
      <c r="I4" s="639">
        <v>0</v>
      </c>
      <c r="J4" s="639"/>
      <c r="K4" s="639"/>
      <c r="L4" s="636" t="s">
        <v>1993</v>
      </c>
      <c r="M4" s="636"/>
      <c r="N4" s="599">
        <f t="shared" ref="N4:N60" si="0">SUM(H4:I4)</f>
        <v>16000</v>
      </c>
      <c r="O4" s="456">
        <f t="shared" ref="O4:O60" si="1">IF((J4+K4)&gt;0,(J4+K4)-N4,0)</f>
        <v>0</v>
      </c>
      <c r="R4" s="636" t="s">
        <v>1977</v>
      </c>
      <c r="S4" s="636" t="s">
        <v>1978</v>
      </c>
      <c r="T4" s="636" t="s">
        <v>1927</v>
      </c>
      <c r="U4" s="637"/>
      <c r="V4" s="638">
        <v>106954.8</v>
      </c>
      <c r="W4" s="637"/>
      <c r="X4" s="638">
        <v>385786.15</v>
      </c>
      <c r="Y4" s="599">
        <f>SUM(U4:V4)</f>
        <v>106954.8</v>
      </c>
      <c r="Z4" s="456">
        <f>IF((W4+X4)&gt;0,(W4+X4)-Y4,0)</f>
        <v>278831.35000000003</v>
      </c>
      <c r="AA4" s="843" t="s">
        <v>1928</v>
      </c>
      <c r="AB4" s="844"/>
    </row>
    <row r="5" spans="1:28" ht="42" outlineLevel="2" x14ac:dyDescent="0.15">
      <c r="A5" s="636" t="s">
        <v>81</v>
      </c>
      <c r="B5" s="636" t="s">
        <v>1994</v>
      </c>
      <c r="C5" s="636" t="s">
        <v>82</v>
      </c>
      <c r="D5" s="636"/>
      <c r="E5" s="636"/>
      <c r="F5" s="636" t="s">
        <v>1995</v>
      </c>
      <c r="G5" s="636" t="s">
        <v>83</v>
      </c>
      <c r="H5" s="639">
        <v>1</v>
      </c>
      <c r="I5" s="639">
        <v>0</v>
      </c>
      <c r="J5" s="639"/>
      <c r="K5" s="639"/>
      <c r="L5" s="636" t="s">
        <v>1996</v>
      </c>
      <c r="M5" s="636"/>
      <c r="N5" s="599">
        <f t="shared" si="0"/>
        <v>1</v>
      </c>
      <c r="O5" s="456">
        <f t="shared" si="1"/>
        <v>0</v>
      </c>
      <c r="R5" s="636" t="s">
        <v>1979</v>
      </c>
      <c r="S5" s="636" t="s">
        <v>1980</v>
      </c>
      <c r="T5" s="636" t="s">
        <v>1981</v>
      </c>
      <c r="U5" s="638">
        <v>5000</v>
      </c>
      <c r="V5" s="637"/>
      <c r="W5" s="637"/>
      <c r="X5" s="637"/>
      <c r="Y5" s="599">
        <f>SUM(U5:V5)</f>
        <v>5000</v>
      </c>
      <c r="Z5" s="456">
        <f>IF((W5+X5)&gt;0,(W5+X5)-Y5,0)</f>
        <v>0</v>
      </c>
      <c r="AA5" s="843" t="s">
        <v>1982</v>
      </c>
      <c r="AB5" s="844"/>
    </row>
    <row r="6" spans="1:28" ht="15" outlineLevel="2" x14ac:dyDescent="0.15">
      <c r="A6" s="636" t="s">
        <v>81</v>
      </c>
      <c r="B6" s="636" t="s">
        <v>1997</v>
      </c>
      <c r="C6" s="636" t="s">
        <v>82</v>
      </c>
      <c r="D6" s="636"/>
      <c r="E6" s="636"/>
      <c r="F6" s="636" t="s">
        <v>1998</v>
      </c>
      <c r="G6" s="636" t="s">
        <v>1999</v>
      </c>
      <c r="H6" s="639">
        <v>6428</v>
      </c>
      <c r="I6" s="639">
        <v>0</v>
      </c>
      <c r="J6" s="639"/>
      <c r="K6" s="639"/>
      <c r="L6" s="636" t="s">
        <v>2000</v>
      </c>
      <c r="M6" s="636"/>
      <c r="N6" s="599">
        <f t="shared" si="0"/>
        <v>6428</v>
      </c>
      <c r="O6" s="456">
        <f t="shared" si="1"/>
        <v>0</v>
      </c>
      <c r="R6" s="636" t="s">
        <v>1983</v>
      </c>
      <c r="S6" s="636" t="s">
        <v>1984</v>
      </c>
      <c r="T6" s="636" t="s">
        <v>1826</v>
      </c>
      <c r="U6" s="638">
        <v>0</v>
      </c>
      <c r="V6" s="637"/>
      <c r="W6" s="637"/>
      <c r="X6" s="637"/>
      <c r="Y6" s="599">
        <f>SUM(U6:V6)</f>
        <v>0</v>
      </c>
      <c r="Z6" s="456">
        <f>IF((W6+X6)&gt;0,(W6+X6)-Y6,0)</f>
        <v>0</v>
      </c>
      <c r="AA6" s="843" t="s">
        <v>1827</v>
      </c>
      <c r="AB6" s="844"/>
    </row>
    <row r="7" spans="1:28" ht="28" outlineLevel="2" x14ac:dyDescent="0.15">
      <c r="A7" s="636" t="s">
        <v>81</v>
      </c>
      <c r="B7" s="636" t="s">
        <v>2001</v>
      </c>
      <c r="C7" s="636" t="s">
        <v>82</v>
      </c>
      <c r="D7" s="636"/>
      <c r="E7" s="636"/>
      <c r="F7" s="636" t="s">
        <v>2002</v>
      </c>
      <c r="G7" s="636" t="s">
        <v>85</v>
      </c>
      <c r="H7" s="639">
        <v>45605</v>
      </c>
      <c r="I7" s="639">
        <v>0</v>
      </c>
      <c r="J7" s="639"/>
      <c r="K7" s="639"/>
      <c r="L7" s="636" t="s">
        <v>2003</v>
      </c>
      <c r="M7" s="636"/>
      <c r="N7" s="599">
        <f t="shared" si="0"/>
        <v>45605</v>
      </c>
      <c r="O7" s="456">
        <f t="shared" si="1"/>
        <v>0</v>
      </c>
      <c r="R7" s="636" t="s">
        <v>1985</v>
      </c>
      <c r="S7" s="636" t="s">
        <v>1986</v>
      </c>
      <c r="T7" s="636" t="s">
        <v>1084</v>
      </c>
      <c r="U7" s="637"/>
      <c r="V7" s="638">
        <v>3245347.2</v>
      </c>
      <c r="W7" s="638">
        <v>3245347.2</v>
      </c>
      <c r="X7" s="637"/>
      <c r="Y7" s="599">
        <f>SUM(U7:V7)</f>
        <v>3245347.2</v>
      </c>
      <c r="Z7" s="456">
        <f>IF((W7+X7)&gt;0,(W7+X7)-Y7,0)</f>
        <v>0</v>
      </c>
      <c r="AA7" s="843" t="s">
        <v>1085</v>
      </c>
      <c r="AB7" s="844"/>
    </row>
    <row r="8" spans="1:28" ht="28" outlineLevel="2" x14ac:dyDescent="0.15">
      <c r="A8" s="636" t="s">
        <v>81</v>
      </c>
      <c r="B8" s="636" t="s">
        <v>2004</v>
      </c>
      <c r="C8" s="636" t="s">
        <v>82</v>
      </c>
      <c r="D8" s="636"/>
      <c r="E8" s="636"/>
      <c r="F8" s="636" t="s">
        <v>2005</v>
      </c>
      <c r="G8" s="636" t="s">
        <v>2006</v>
      </c>
      <c r="H8" s="639">
        <v>5000</v>
      </c>
      <c r="I8" s="639">
        <v>0</v>
      </c>
      <c r="J8" s="639"/>
      <c r="K8" s="639"/>
      <c r="L8" s="636" t="s">
        <v>2007</v>
      </c>
      <c r="M8" s="636"/>
      <c r="N8" s="599">
        <f t="shared" si="0"/>
        <v>5000</v>
      </c>
      <c r="O8" s="456">
        <f t="shared" si="1"/>
        <v>0</v>
      </c>
      <c r="Y8" s="411">
        <f>SUM(Y4:Y7)</f>
        <v>3357302</v>
      </c>
    </row>
    <row r="9" spans="1:28" ht="28" outlineLevel="2" x14ac:dyDescent="0.15">
      <c r="A9" s="636" t="s">
        <v>81</v>
      </c>
      <c r="B9" s="636" t="s">
        <v>2008</v>
      </c>
      <c r="C9" s="636" t="s">
        <v>82</v>
      </c>
      <c r="D9" s="636"/>
      <c r="E9" s="636"/>
      <c r="F9" s="636" t="s">
        <v>2009</v>
      </c>
      <c r="G9" s="636" t="s">
        <v>2010</v>
      </c>
      <c r="H9" s="639">
        <v>386675</v>
      </c>
      <c r="I9" s="639">
        <v>0</v>
      </c>
      <c r="J9" s="639"/>
      <c r="K9" s="639"/>
      <c r="L9" s="636" t="s">
        <v>2011</v>
      </c>
      <c r="M9" s="636" t="s">
        <v>375</v>
      </c>
      <c r="N9" s="599">
        <f t="shared" si="0"/>
        <v>386675</v>
      </c>
      <c r="O9" s="456">
        <f t="shared" si="1"/>
        <v>0</v>
      </c>
    </row>
    <row r="10" spans="1:28" ht="28" outlineLevel="2" x14ac:dyDescent="0.15">
      <c r="A10" s="636" t="s">
        <v>81</v>
      </c>
      <c r="B10" s="636" t="s">
        <v>2012</v>
      </c>
      <c r="C10" s="636" t="s">
        <v>82</v>
      </c>
      <c r="D10" s="636"/>
      <c r="E10" s="636"/>
      <c r="F10" s="636" t="s">
        <v>2013</v>
      </c>
      <c r="G10" s="636" t="s">
        <v>981</v>
      </c>
      <c r="H10" s="639">
        <v>10000</v>
      </c>
      <c r="I10" s="639">
        <v>0</v>
      </c>
      <c r="J10" s="639"/>
      <c r="K10" s="639"/>
      <c r="L10" s="636" t="s">
        <v>2014</v>
      </c>
      <c r="M10" s="636"/>
      <c r="N10" s="599">
        <f t="shared" si="0"/>
        <v>10000</v>
      </c>
      <c r="O10" s="456">
        <f t="shared" si="1"/>
        <v>0</v>
      </c>
    </row>
    <row r="11" spans="1:28" ht="70" outlineLevel="2" x14ac:dyDescent="0.15">
      <c r="A11" s="636" t="s">
        <v>81</v>
      </c>
      <c r="B11" s="636" t="s">
        <v>2015</v>
      </c>
      <c r="C11" s="636" t="s">
        <v>88</v>
      </c>
      <c r="D11" s="636"/>
      <c r="E11" s="636"/>
      <c r="F11" s="636" t="s">
        <v>2016</v>
      </c>
      <c r="G11" s="636" t="s">
        <v>1638</v>
      </c>
      <c r="H11" s="639">
        <v>28945</v>
      </c>
      <c r="I11" s="639">
        <v>0</v>
      </c>
      <c r="J11" s="639"/>
      <c r="K11" s="639"/>
      <c r="L11" s="636" t="s">
        <v>2017</v>
      </c>
      <c r="M11" s="636"/>
      <c r="N11" s="599">
        <f t="shared" si="0"/>
        <v>28945</v>
      </c>
      <c r="O11" s="456">
        <f t="shared" si="1"/>
        <v>0</v>
      </c>
    </row>
    <row r="12" spans="1:28" ht="70" outlineLevel="2" x14ac:dyDescent="0.15">
      <c r="A12" s="636" t="s">
        <v>81</v>
      </c>
      <c r="B12" s="636" t="s">
        <v>2018</v>
      </c>
      <c r="C12" s="636" t="s">
        <v>88</v>
      </c>
      <c r="D12" s="636"/>
      <c r="E12" s="636"/>
      <c r="F12" s="636" t="s">
        <v>2019</v>
      </c>
      <c r="G12" s="636" t="s">
        <v>785</v>
      </c>
      <c r="H12" s="639">
        <v>25000</v>
      </c>
      <c r="I12" s="639">
        <v>0</v>
      </c>
      <c r="J12" s="639"/>
      <c r="K12" s="639"/>
      <c r="L12" s="636" t="s">
        <v>2020</v>
      </c>
      <c r="M12" s="636"/>
      <c r="N12" s="599">
        <f t="shared" si="0"/>
        <v>25000</v>
      </c>
      <c r="O12" s="456">
        <f t="shared" si="1"/>
        <v>0</v>
      </c>
    </row>
    <row r="13" spans="1:28" ht="56" outlineLevel="2" x14ac:dyDescent="0.15">
      <c r="A13" s="636" t="s">
        <v>81</v>
      </c>
      <c r="B13" s="636" t="s">
        <v>2021</v>
      </c>
      <c r="C13" s="636" t="s">
        <v>88</v>
      </c>
      <c r="D13" s="636"/>
      <c r="E13" s="636"/>
      <c r="F13" s="636" t="s">
        <v>2022</v>
      </c>
      <c r="G13" s="636" t="s">
        <v>96</v>
      </c>
      <c r="H13" s="639">
        <v>48900</v>
      </c>
      <c r="I13" s="639">
        <v>0</v>
      </c>
      <c r="J13" s="639"/>
      <c r="K13" s="639"/>
      <c r="L13" s="636" t="s">
        <v>2023</v>
      </c>
      <c r="M13" s="636"/>
      <c r="N13" s="599">
        <f t="shared" si="0"/>
        <v>48900</v>
      </c>
      <c r="O13" s="456">
        <f t="shared" si="1"/>
        <v>0</v>
      </c>
    </row>
    <row r="14" spans="1:28" ht="98" outlineLevel="2" x14ac:dyDescent="0.15">
      <c r="A14" s="636" t="s">
        <v>81</v>
      </c>
      <c r="B14" s="636" t="s">
        <v>2024</v>
      </c>
      <c r="C14" s="636" t="s">
        <v>88</v>
      </c>
      <c r="D14" s="636"/>
      <c r="E14" s="636"/>
      <c r="F14" s="636" t="s">
        <v>2025</v>
      </c>
      <c r="G14" s="636" t="s">
        <v>1638</v>
      </c>
      <c r="H14" s="639">
        <v>66450</v>
      </c>
      <c r="I14" s="639">
        <v>0</v>
      </c>
      <c r="J14" s="639"/>
      <c r="K14" s="639"/>
      <c r="L14" s="636" t="s">
        <v>2026</v>
      </c>
      <c r="M14" s="636"/>
      <c r="N14" s="599">
        <f t="shared" si="0"/>
        <v>66450</v>
      </c>
      <c r="O14" s="456">
        <f t="shared" si="1"/>
        <v>0</v>
      </c>
    </row>
    <row r="15" spans="1:28" ht="28" outlineLevel="1" x14ac:dyDescent="0.15">
      <c r="A15" s="504" t="s">
        <v>114</v>
      </c>
      <c r="B15" s="640">
        <f>COUNTA(B3:B14)</f>
        <v>12</v>
      </c>
      <c r="C15" s="640"/>
      <c r="D15" s="640"/>
      <c r="E15" s="640"/>
      <c r="F15" s="640"/>
      <c r="G15" s="640"/>
      <c r="H15" s="641">
        <f>SUBTOTAL(9,H3:H14)</f>
        <v>639005</v>
      </c>
      <c r="I15" s="641">
        <f>SUBTOTAL(9,I3:I14)</f>
        <v>0</v>
      </c>
      <c r="J15" s="641">
        <f>SUBTOTAL(9,J3:J14)</f>
        <v>0</v>
      </c>
      <c r="K15" s="649">
        <f>SUBTOTAL(9,K3:K14)</f>
        <v>0</v>
      </c>
      <c r="L15" s="640"/>
      <c r="M15" s="640"/>
      <c r="N15" s="580">
        <f>SUBTOTAL(9,N3:N14)</f>
        <v>639005</v>
      </c>
      <c r="O15" s="580">
        <f>SUBTOTAL(9,O3:O14)</f>
        <v>0</v>
      </c>
    </row>
    <row r="16" spans="1:28" ht="28" outlineLevel="2" x14ac:dyDescent="0.15">
      <c r="A16" s="636" t="s">
        <v>92</v>
      </c>
      <c r="B16" s="636" t="s">
        <v>2027</v>
      </c>
      <c r="C16" s="636"/>
      <c r="D16" s="636" t="s">
        <v>93</v>
      </c>
      <c r="E16" s="636"/>
      <c r="F16" s="636" t="s">
        <v>2028</v>
      </c>
      <c r="G16" s="636" t="s">
        <v>2029</v>
      </c>
      <c r="H16" s="639">
        <v>275000</v>
      </c>
      <c r="I16" s="639">
        <v>0</v>
      </c>
      <c r="J16" s="639"/>
      <c r="K16" s="639"/>
      <c r="L16" s="636" t="s">
        <v>2030</v>
      </c>
      <c r="M16" s="636"/>
      <c r="N16" s="599">
        <f t="shared" si="0"/>
        <v>275000</v>
      </c>
      <c r="O16" s="456">
        <f t="shared" si="1"/>
        <v>0</v>
      </c>
    </row>
    <row r="17" spans="1:15" ht="84" outlineLevel="2" x14ac:dyDescent="0.15">
      <c r="A17" s="636" t="s">
        <v>92</v>
      </c>
      <c r="B17" s="636" t="s">
        <v>2031</v>
      </c>
      <c r="C17" s="636"/>
      <c r="D17" s="636" t="s">
        <v>93</v>
      </c>
      <c r="E17" s="636"/>
      <c r="F17" s="636" t="s">
        <v>2032</v>
      </c>
      <c r="G17" s="636" t="s">
        <v>841</v>
      </c>
      <c r="H17" s="639">
        <v>80000</v>
      </c>
      <c r="I17" s="639">
        <v>0</v>
      </c>
      <c r="J17" s="639"/>
      <c r="K17" s="639"/>
      <c r="L17" s="636" t="s">
        <v>2033</v>
      </c>
      <c r="M17" s="636"/>
      <c r="N17" s="599">
        <f t="shared" si="0"/>
        <v>80000</v>
      </c>
      <c r="O17" s="456">
        <f t="shared" si="1"/>
        <v>0</v>
      </c>
    </row>
    <row r="18" spans="1:15" ht="28" outlineLevel="2" x14ac:dyDescent="0.15">
      <c r="A18" s="636" t="s">
        <v>92</v>
      </c>
      <c r="B18" s="636" t="s">
        <v>2034</v>
      </c>
      <c r="C18" s="636"/>
      <c r="D18" s="636" t="s">
        <v>93</v>
      </c>
      <c r="E18" s="636"/>
      <c r="F18" s="636" t="s">
        <v>2035</v>
      </c>
      <c r="G18" s="636" t="s">
        <v>83</v>
      </c>
      <c r="H18" s="639">
        <v>44200</v>
      </c>
      <c r="I18" s="639">
        <v>0</v>
      </c>
      <c r="J18" s="639"/>
      <c r="K18" s="639"/>
      <c r="L18" s="636" t="s">
        <v>2036</v>
      </c>
      <c r="M18" s="636" t="s">
        <v>2037</v>
      </c>
      <c r="N18" s="599">
        <f t="shared" si="0"/>
        <v>44200</v>
      </c>
      <c r="O18" s="456">
        <f t="shared" si="1"/>
        <v>0</v>
      </c>
    </row>
    <row r="19" spans="1:15" ht="56" outlineLevel="2" x14ac:dyDescent="0.15">
      <c r="A19" s="636" t="s">
        <v>92</v>
      </c>
      <c r="B19" s="636" t="s">
        <v>2038</v>
      </c>
      <c r="C19" s="636"/>
      <c r="D19" s="636" t="s">
        <v>93</v>
      </c>
      <c r="E19" s="636"/>
      <c r="F19" s="636" t="s">
        <v>2039</v>
      </c>
      <c r="G19" s="636" t="s">
        <v>2040</v>
      </c>
      <c r="H19" s="639"/>
      <c r="I19" s="639">
        <v>17152.3</v>
      </c>
      <c r="J19" s="639"/>
      <c r="K19" s="639">
        <v>66876.259999999995</v>
      </c>
      <c r="L19" s="636" t="s">
        <v>2041</v>
      </c>
      <c r="M19" s="636"/>
      <c r="N19" s="599">
        <f t="shared" si="0"/>
        <v>17152.3</v>
      </c>
      <c r="O19" s="456">
        <f t="shared" si="1"/>
        <v>49723.959999999992</v>
      </c>
    </row>
    <row r="20" spans="1:15" ht="14" outlineLevel="2" x14ac:dyDescent="0.15">
      <c r="A20" s="636" t="s">
        <v>92</v>
      </c>
      <c r="B20" s="636" t="s">
        <v>2042</v>
      </c>
      <c r="C20" s="636"/>
      <c r="D20" s="636" t="s">
        <v>93</v>
      </c>
      <c r="E20" s="636"/>
      <c r="F20" s="636" t="s">
        <v>2043</v>
      </c>
      <c r="G20" s="636" t="s">
        <v>83</v>
      </c>
      <c r="H20" s="639">
        <v>20000</v>
      </c>
      <c r="I20" s="639">
        <v>0</v>
      </c>
      <c r="J20" s="639"/>
      <c r="K20" s="639"/>
      <c r="L20" s="636" t="s">
        <v>2044</v>
      </c>
      <c r="M20" s="636"/>
      <c r="N20" s="599">
        <f t="shared" si="0"/>
        <v>20000</v>
      </c>
      <c r="O20" s="456">
        <f t="shared" si="1"/>
        <v>0</v>
      </c>
    </row>
    <row r="21" spans="1:15" ht="70" outlineLevel="2" x14ac:dyDescent="0.15">
      <c r="A21" s="636" t="s">
        <v>92</v>
      </c>
      <c r="B21" s="636" t="s">
        <v>2045</v>
      </c>
      <c r="C21" s="636"/>
      <c r="D21" s="636" t="s">
        <v>93</v>
      </c>
      <c r="E21" s="636"/>
      <c r="F21" s="636" t="s">
        <v>2046</v>
      </c>
      <c r="G21" s="636" t="s">
        <v>94</v>
      </c>
      <c r="H21" s="639">
        <v>8000</v>
      </c>
      <c r="I21" s="639">
        <v>0</v>
      </c>
      <c r="J21" s="639"/>
      <c r="K21" s="639"/>
      <c r="L21" s="636" t="s">
        <v>2047</v>
      </c>
      <c r="M21" s="636"/>
      <c r="N21" s="599">
        <f t="shared" si="0"/>
        <v>8000</v>
      </c>
      <c r="O21" s="456">
        <f t="shared" si="1"/>
        <v>0</v>
      </c>
    </row>
    <row r="22" spans="1:15" ht="84" outlineLevel="2" x14ac:dyDescent="0.15">
      <c r="A22" s="636" t="s">
        <v>92</v>
      </c>
      <c r="B22" s="636" t="s">
        <v>2048</v>
      </c>
      <c r="C22" s="636"/>
      <c r="D22" s="636" t="s">
        <v>93</v>
      </c>
      <c r="E22" s="636"/>
      <c r="F22" s="636" t="s">
        <v>2049</v>
      </c>
      <c r="G22" s="636" t="s">
        <v>94</v>
      </c>
      <c r="H22" s="639">
        <v>7500</v>
      </c>
      <c r="I22" s="639">
        <v>0</v>
      </c>
      <c r="J22" s="639"/>
      <c r="K22" s="639"/>
      <c r="L22" s="636" t="s">
        <v>2050</v>
      </c>
      <c r="M22" s="636"/>
      <c r="N22" s="599">
        <f t="shared" si="0"/>
        <v>7500</v>
      </c>
      <c r="O22" s="456">
        <f t="shared" si="1"/>
        <v>0</v>
      </c>
    </row>
    <row r="23" spans="1:15" ht="84" outlineLevel="2" x14ac:dyDescent="0.15">
      <c r="A23" s="636" t="s">
        <v>92</v>
      </c>
      <c r="B23" s="636" t="s">
        <v>2051</v>
      </c>
      <c r="C23" s="636"/>
      <c r="D23" s="636" t="s">
        <v>93</v>
      </c>
      <c r="E23" s="636"/>
      <c r="F23" s="636" t="s">
        <v>2052</v>
      </c>
      <c r="G23" s="636" t="s">
        <v>94</v>
      </c>
      <c r="H23" s="639">
        <v>8000</v>
      </c>
      <c r="I23" s="639">
        <v>0</v>
      </c>
      <c r="J23" s="639"/>
      <c r="K23" s="639"/>
      <c r="L23" s="636" t="s">
        <v>2053</v>
      </c>
      <c r="M23" s="636"/>
      <c r="N23" s="599">
        <f t="shared" si="0"/>
        <v>8000</v>
      </c>
      <c r="O23" s="456">
        <f t="shared" si="1"/>
        <v>0</v>
      </c>
    </row>
    <row r="24" spans="1:15" ht="84" outlineLevel="2" x14ac:dyDescent="0.15">
      <c r="A24" s="636" t="s">
        <v>92</v>
      </c>
      <c r="B24" s="636" t="s">
        <v>2054</v>
      </c>
      <c r="C24" s="636"/>
      <c r="D24" s="636" t="s">
        <v>93</v>
      </c>
      <c r="E24" s="636"/>
      <c r="F24" s="636" t="s">
        <v>2055</v>
      </c>
      <c r="G24" s="636" t="s">
        <v>94</v>
      </c>
      <c r="H24" s="639">
        <v>6900</v>
      </c>
      <c r="I24" s="639">
        <v>0</v>
      </c>
      <c r="J24" s="639"/>
      <c r="K24" s="639"/>
      <c r="L24" s="636" t="s">
        <v>2056</v>
      </c>
      <c r="M24" s="636"/>
      <c r="N24" s="599">
        <f t="shared" si="0"/>
        <v>6900</v>
      </c>
      <c r="O24" s="456">
        <f t="shared" si="1"/>
        <v>0</v>
      </c>
    </row>
    <row r="25" spans="1:15" ht="42" outlineLevel="2" x14ac:dyDescent="0.15">
      <c r="A25" s="636" t="s">
        <v>92</v>
      </c>
      <c r="B25" s="636" t="s">
        <v>2057</v>
      </c>
      <c r="C25" s="636"/>
      <c r="D25" s="636" t="s">
        <v>93</v>
      </c>
      <c r="E25" s="636"/>
      <c r="F25" s="636" t="s">
        <v>2058</v>
      </c>
      <c r="G25" s="636" t="s">
        <v>841</v>
      </c>
      <c r="H25" s="639">
        <v>7000</v>
      </c>
      <c r="I25" s="639">
        <v>0</v>
      </c>
      <c r="J25" s="639"/>
      <c r="K25" s="639"/>
      <c r="L25" s="636" t="s">
        <v>2059</v>
      </c>
      <c r="M25" s="636"/>
      <c r="N25" s="599">
        <f t="shared" si="0"/>
        <v>7000</v>
      </c>
      <c r="O25" s="456">
        <f t="shared" si="1"/>
        <v>0</v>
      </c>
    </row>
    <row r="26" spans="1:15" ht="42" outlineLevel="2" x14ac:dyDescent="0.15">
      <c r="A26" s="636" t="s">
        <v>92</v>
      </c>
      <c r="B26" s="636" t="s">
        <v>2060</v>
      </c>
      <c r="C26" s="636"/>
      <c r="D26" s="636" t="s">
        <v>93</v>
      </c>
      <c r="E26" s="636"/>
      <c r="F26" s="636" t="s">
        <v>2061</v>
      </c>
      <c r="G26" s="636" t="s">
        <v>2062</v>
      </c>
      <c r="H26" s="639">
        <v>650</v>
      </c>
      <c r="I26" s="639">
        <v>0</v>
      </c>
      <c r="J26" s="639"/>
      <c r="K26" s="639"/>
      <c r="L26" s="636" t="s">
        <v>2063</v>
      </c>
      <c r="M26" s="636"/>
      <c r="N26" s="599">
        <f t="shared" si="0"/>
        <v>650</v>
      </c>
      <c r="O26" s="456">
        <f t="shared" si="1"/>
        <v>0</v>
      </c>
    </row>
    <row r="27" spans="1:15" ht="14" outlineLevel="2" x14ac:dyDescent="0.15">
      <c r="A27" s="636" t="s">
        <v>92</v>
      </c>
      <c r="B27" s="636" t="s">
        <v>2064</v>
      </c>
      <c r="C27" s="636"/>
      <c r="D27" s="636" t="s">
        <v>93</v>
      </c>
      <c r="E27" s="636"/>
      <c r="F27" s="636" t="s">
        <v>163</v>
      </c>
      <c r="G27" s="636" t="s">
        <v>83</v>
      </c>
      <c r="H27" s="639">
        <v>225000</v>
      </c>
      <c r="I27" s="639">
        <v>0</v>
      </c>
      <c r="J27" s="639"/>
      <c r="K27" s="639"/>
      <c r="L27" s="636" t="s">
        <v>2065</v>
      </c>
      <c r="M27" s="636"/>
      <c r="N27" s="599">
        <f t="shared" si="0"/>
        <v>225000</v>
      </c>
      <c r="O27" s="456">
        <f t="shared" si="1"/>
        <v>0</v>
      </c>
    </row>
    <row r="28" spans="1:15" ht="70" outlineLevel="2" x14ac:dyDescent="0.15">
      <c r="A28" s="636" t="s">
        <v>92</v>
      </c>
      <c r="B28" s="636" t="s">
        <v>2066</v>
      </c>
      <c r="C28" s="636"/>
      <c r="D28" s="636" t="s">
        <v>93</v>
      </c>
      <c r="E28" s="636"/>
      <c r="F28" s="636" t="s">
        <v>2067</v>
      </c>
      <c r="G28" s="636" t="s">
        <v>94</v>
      </c>
      <c r="H28" s="639">
        <v>9500</v>
      </c>
      <c r="I28" s="639">
        <v>0</v>
      </c>
      <c r="J28" s="639"/>
      <c r="K28" s="639"/>
      <c r="L28" s="636" t="s">
        <v>2068</v>
      </c>
      <c r="M28" s="636"/>
      <c r="N28" s="599">
        <f t="shared" si="0"/>
        <v>9500</v>
      </c>
      <c r="O28" s="456">
        <f t="shared" si="1"/>
        <v>0</v>
      </c>
    </row>
    <row r="29" spans="1:15" ht="70" outlineLevel="2" x14ac:dyDescent="0.15">
      <c r="A29" s="636" t="s">
        <v>92</v>
      </c>
      <c r="B29" s="636" t="s">
        <v>2069</v>
      </c>
      <c r="C29" s="636"/>
      <c r="D29" s="636" t="s">
        <v>93</v>
      </c>
      <c r="E29" s="636"/>
      <c r="F29" s="636" t="s">
        <v>2070</v>
      </c>
      <c r="G29" s="636" t="s">
        <v>94</v>
      </c>
      <c r="H29" s="639">
        <v>9350</v>
      </c>
      <c r="I29" s="639">
        <v>0</v>
      </c>
      <c r="J29" s="639"/>
      <c r="K29" s="639"/>
      <c r="L29" s="636" t="s">
        <v>2071</v>
      </c>
      <c r="M29" s="636"/>
      <c r="N29" s="599">
        <f t="shared" si="0"/>
        <v>9350</v>
      </c>
      <c r="O29" s="456">
        <f t="shared" si="1"/>
        <v>0</v>
      </c>
    </row>
    <row r="30" spans="1:15" ht="28" outlineLevel="2" x14ac:dyDescent="0.15">
      <c r="A30" s="636" t="s">
        <v>92</v>
      </c>
      <c r="B30" s="636" t="s">
        <v>2072</v>
      </c>
      <c r="C30" s="636"/>
      <c r="D30" s="636" t="s">
        <v>93</v>
      </c>
      <c r="E30" s="636"/>
      <c r="F30" s="636" t="s">
        <v>2073</v>
      </c>
      <c r="G30" s="636" t="s">
        <v>847</v>
      </c>
      <c r="H30" s="639">
        <v>500</v>
      </c>
      <c r="I30" s="639">
        <v>0</v>
      </c>
      <c r="J30" s="639"/>
      <c r="K30" s="639"/>
      <c r="L30" s="636" t="s">
        <v>2074</v>
      </c>
      <c r="M30" s="636"/>
      <c r="N30" s="599">
        <f t="shared" si="0"/>
        <v>500</v>
      </c>
      <c r="O30" s="456">
        <f t="shared" si="1"/>
        <v>0</v>
      </c>
    </row>
    <row r="31" spans="1:15" ht="56" outlineLevel="2" x14ac:dyDescent="0.15">
      <c r="A31" s="636" t="s">
        <v>92</v>
      </c>
      <c r="B31" s="636" t="s">
        <v>2075</v>
      </c>
      <c r="C31" s="636"/>
      <c r="D31" s="636" t="s">
        <v>95</v>
      </c>
      <c r="E31" s="636"/>
      <c r="F31" s="636" t="s">
        <v>2076</v>
      </c>
      <c r="G31" s="636" t="s">
        <v>797</v>
      </c>
      <c r="H31" s="639">
        <v>4557</v>
      </c>
      <c r="I31" s="639">
        <v>0</v>
      </c>
      <c r="J31" s="639"/>
      <c r="K31" s="639"/>
      <c r="L31" s="636" t="s">
        <v>2077</v>
      </c>
      <c r="M31" s="636"/>
      <c r="N31" s="599">
        <f t="shared" si="0"/>
        <v>4557</v>
      </c>
      <c r="O31" s="456">
        <f t="shared" si="1"/>
        <v>0</v>
      </c>
    </row>
    <row r="32" spans="1:15" ht="56" outlineLevel="2" x14ac:dyDescent="0.15">
      <c r="A32" s="636" t="s">
        <v>92</v>
      </c>
      <c r="B32" s="636" t="s">
        <v>2078</v>
      </c>
      <c r="C32" s="636"/>
      <c r="D32" s="636" t="s">
        <v>95</v>
      </c>
      <c r="E32" s="636"/>
      <c r="F32" s="636" t="s">
        <v>2079</v>
      </c>
      <c r="G32" s="636" t="s">
        <v>797</v>
      </c>
      <c r="H32" s="639">
        <v>18000</v>
      </c>
      <c r="I32" s="639">
        <v>0</v>
      </c>
      <c r="J32" s="639"/>
      <c r="K32" s="639"/>
      <c r="L32" s="636" t="s">
        <v>2080</v>
      </c>
      <c r="M32" s="636"/>
      <c r="N32" s="599">
        <f t="shared" si="0"/>
        <v>18000</v>
      </c>
      <c r="O32" s="456">
        <f t="shared" si="1"/>
        <v>0</v>
      </c>
    </row>
    <row r="33" spans="1:15" ht="56" outlineLevel="2" x14ac:dyDescent="0.15">
      <c r="A33" s="636" t="s">
        <v>92</v>
      </c>
      <c r="B33" s="636" t="s">
        <v>2081</v>
      </c>
      <c r="C33" s="636"/>
      <c r="D33" s="636" t="s">
        <v>95</v>
      </c>
      <c r="E33" s="636"/>
      <c r="F33" s="636" t="s">
        <v>2082</v>
      </c>
      <c r="G33" s="636" t="s">
        <v>797</v>
      </c>
      <c r="H33" s="639">
        <v>7892</v>
      </c>
      <c r="I33" s="639">
        <v>0</v>
      </c>
      <c r="J33" s="639"/>
      <c r="K33" s="639"/>
      <c r="L33" s="636" t="s">
        <v>2077</v>
      </c>
      <c r="M33" s="636"/>
      <c r="N33" s="599">
        <f t="shared" si="0"/>
        <v>7892</v>
      </c>
      <c r="O33" s="456">
        <f t="shared" si="1"/>
        <v>0</v>
      </c>
    </row>
    <row r="34" spans="1:15" ht="70" outlineLevel="2" x14ac:dyDescent="0.15">
      <c r="A34" s="636" t="s">
        <v>92</v>
      </c>
      <c r="B34" s="636" t="s">
        <v>2083</v>
      </c>
      <c r="C34" s="636"/>
      <c r="D34" s="636" t="s">
        <v>95</v>
      </c>
      <c r="E34" s="636"/>
      <c r="F34" s="636" t="s">
        <v>2084</v>
      </c>
      <c r="G34" s="636" t="s">
        <v>356</v>
      </c>
      <c r="H34" s="639">
        <v>14000</v>
      </c>
      <c r="I34" s="639">
        <v>0</v>
      </c>
      <c r="J34" s="639"/>
      <c r="K34" s="639"/>
      <c r="L34" s="636" t="s">
        <v>2085</v>
      </c>
      <c r="M34" s="636"/>
      <c r="N34" s="599">
        <f t="shared" si="0"/>
        <v>14000</v>
      </c>
      <c r="O34" s="456">
        <f t="shared" si="1"/>
        <v>0</v>
      </c>
    </row>
    <row r="35" spans="1:15" ht="70" outlineLevel="2" x14ac:dyDescent="0.15">
      <c r="A35" s="636" t="s">
        <v>92</v>
      </c>
      <c r="B35" s="636" t="s">
        <v>2086</v>
      </c>
      <c r="C35" s="636"/>
      <c r="D35" s="636" t="s">
        <v>95</v>
      </c>
      <c r="E35" s="636"/>
      <c r="F35" s="636" t="s">
        <v>2087</v>
      </c>
      <c r="G35" s="636" t="s">
        <v>797</v>
      </c>
      <c r="H35" s="639">
        <v>15959</v>
      </c>
      <c r="I35" s="639">
        <v>0</v>
      </c>
      <c r="J35" s="639"/>
      <c r="K35" s="639"/>
      <c r="L35" s="636" t="s">
        <v>2074</v>
      </c>
      <c r="M35" s="636"/>
      <c r="N35" s="599">
        <f t="shared" si="0"/>
        <v>15959</v>
      </c>
      <c r="O35" s="456">
        <f t="shared" si="1"/>
        <v>0</v>
      </c>
    </row>
    <row r="36" spans="1:15" ht="56" outlineLevel="2" x14ac:dyDescent="0.15">
      <c r="A36" s="636" t="s">
        <v>92</v>
      </c>
      <c r="B36" s="636" t="s">
        <v>2088</v>
      </c>
      <c r="C36" s="636"/>
      <c r="D36" s="636" t="s">
        <v>95</v>
      </c>
      <c r="E36" s="636"/>
      <c r="F36" s="636" t="s">
        <v>2089</v>
      </c>
      <c r="G36" s="636" t="s">
        <v>98</v>
      </c>
      <c r="H36" s="639">
        <v>22500</v>
      </c>
      <c r="I36" s="639">
        <v>0</v>
      </c>
      <c r="J36" s="639"/>
      <c r="K36" s="639"/>
      <c r="L36" s="636" t="s">
        <v>2090</v>
      </c>
      <c r="M36" s="636"/>
      <c r="N36" s="599">
        <f t="shared" si="0"/>
        <v>22500</v>
      </c>
      <c r="O36" s="456">
        <f t="shared" si="1"/>
        <v>0</v>
      </c>
    </row>
    <row r="37" spans="1:15" ht="56" outlineLevel="2" x14ac:dyDescent="0.15">
      <c r="A37" s="636" t="s">
        <v>92</v>
      </c>
      <c r="B37" s="636" t="s">
        <v>2091</v>
      </c>
      <c r="C37" s="636"/>
      <c r="D37" s="636" t="s">
        <v>95</v>
      </c>
      <c r="E37" s="636"/>
      <c r="F37" s="636" t="s">
        <v>2092</v>
      </c>
      <c r="G37" s="636" t="s">
        <v>98</v>
      </c>
      <c r="H37" s="639">
        <v>22500</v>
      </c>
      <c r="I37" s="639">
        <v>0</v>
      </c>
      <c r="J37" s="639"/>
      <c r="K37" s="639"/>
      <c r="L37" s="636" t="s">
        <v>2093</v>
      </c>
      <c r="M37" s="636"/>
      <c r="N37" s="599">
        <f t="shared" si="0"/>
        <v>22500</v>
      </c>
      <c r="O37" s="456">
        <f t="shared" si="1"/>
        <v>0</v>
      </c>
    </row>
    <row r="38" spans="1:15" ht="56" outlineLevel="2" x14ac:dyDescent="0.15">
      <c r="A38" s="636" t="s">
        <v>92</v>
      </c>
      <c r="B38" s="636" t="s">
        <v>2094</v>
      </c>
      <c r="C38" s="636"/>
      <c r="D38" s="636" t="s">
        <v>95</v>
      </c>
      <c r="E38" s="636"/>
      <c r="F38" s="636" t="s">
        <v>2095</v>
      </c>
      <c r="G38" s="636" t="s">
        <v>148</v>
      </c>
      <c r="H38" s="639">
        <v>10000</v>
      </c>
      <c r="I38" s="639">
        <v>0</v>
      </c>
      <c r="J38" s="639"/>
      <c r="K38" s="639"/>
      <c r="L38" s="636" t="s">
        <v>2096</v>
      </c>
      <c r="M38" s="636"/>
      <c r="N38" s="599">
        <f t="shared" si="0"/>
        <v>10000</v>
      </c>
      <c r="O38" s="456">
        <f t="shared" si="1"/>
        <v>0</v>
      </c>
    </row>
    <row r="39" spans="1:15" ht="126" outlineLevel="2" x14ac:dyDescent="0.15">
      <c r="A39" s="636" t="s">
        <v>92</v>
      </c>
      <c r="B39" s="636" t="s">
        <v>2097</v>
      </c>
      <c r="C39" s="636"/>
      <c r="D39" s="636" t="s">
        <v>95</v>
      </c>
      <c r="E39" s="636"/>
      <c r="F39" s="636" t="s">
        <v>2098</v>
      </c>
      <c r="G39" s="636" t="s">
        <v>1651</v>
      </c>
      <c r="H39" s="639">
        <v>2500</v>
      </c>
      <c r="I39" s="639">
        <v>0</v>
      </c>
      <c r="J39" s="639"/>
      <c r="K39" s="639"/>
      <c r="L39" s="636" t="s">
        <v>1864</v>
      </c>
      <c r="M39" s="636"/>
      <c r="N39" s="599">
        <f t="shared" si="0"/>
        <v>2500</v>
      </c>
      <c r="O39" s="456">
        <f t="shared" si="1"/>
        <v>0</v>
      </c>
    </row>
    <row r="40" spans="1:15" ht="56" outlineLevel="2" x14ac:dyDescent="0.15">
      <c r="A40" s="636" t="s">
        <v>92</v>
      </c>
      <c r="B40" s="636" t="s">
        <v>2099</v>
      </c>
      <c r="C40" s="636"/>
      <c r="D40" s="636" t="s">
        <v>95</v>
      </c>
      <c r="E40" s="636"/>
      <c r="F40" s="636" t="s">
        <v>2100</v>
      </c>
      <c r="G40" s="636" t="s">
        <v>89</v>
      </c>
      <c r="H40" s="639">
        <v>20000</v>
      </c>
      <c r="I40" s="639">
        <v>0</v>
      </c>
      <c r="J40" s="639"/>
      <c r="K40" s="639"/>
      <c r="L40" s="636" t="s">
        <v>2101</v>
      </c>
      <c r="M40" s="636"/>
      <c r="N40" s="599">
        <f t="shared" si="0"/>
        <v>20000</v>
      </c>
      <c r="O40" s="456">
        <f t="shared" si="1"/>
        <v>0</v>
      </c>
    </row>
    <row r="41" spans="1:15" ht="56" outlineLevel="2" x14ac:dyDescent="0.15">
      <c r="A41" s="636" t="s">
        <v>92</v>
      </c>
      <c r="B41" s="636" t="s">
        <v>2102</v>
      </c>
      <c r="C41" s="636"/>
      <c r="D41" s="636" t="s">
        <v>95</v>
      </c>
      <c r="E41" s="636"/>
      <c r="F41" s="636" t="s">
        <v>2103</v>
      </c>
      <c r="G41" s="636" t="s">
        <v>89</v>
      </c>
      <c r="H41" s="639">
        <v>12000</v>
      </c>
      <c r="I41" s="639">
        <v>0</v>
      </c>
      <c r="J41" s="639"/>
      <c r="K41" s="639"/>
      <c r="L41" s="636" t="s">
        <v>2104</v>
      </c>
      <c r="M41" s="636"/>
      <c r="N41" s="599">
        <f t="shared" si="0"/>
        <v>12000</v>
      </c>
      <c r="O41" s="456">
        <f t="shared" si="1"/>
        <v>0</v>
      </c>
    </row>
    <row r="42" spans="1:15" ht="70" outlineLevel="2" x14ac:dyDescent="0.15">
      <c r="A42" s="636" t="s">
        <v>92</v>
      </c>
      <c r="B42" s="636" t="s">
        <v>2105</v>
      </c>
      <c r="C42" s="636"/>
      <c r="D42" s="636" t="s">
        <v>95</v>
      </c>
      <c r="E42" s="636"/>
      <c r="F42" s="636" t="s">
        <v>2106</v>
      </c>
      <c r="G42" s="636" t="s">
        <v>356</v>
      </c>
      <c r="H42" s="639">
        <v>20000</v>
      </c>
      <c r="I42" s="639">
        <v>0</v>
      </c>
      <c r="J42" s="639"/>
      <c r="K42" s="639"/>
      <c r="L42" s="636" t="s">
        <v>2107</v>
      </c>
      <c r="M42" s="636"/>
      <c r="N42" s="599">
        <f t="shared" si="0"/>
        <v>20000</v>
      </c>
      <c r="O42" s="456">
        <f t="shared" si="1"/>
        <v>0</v>
      </c>
    </row>
    <row r="43" spans="1:15" ht="56" outlineLevel="2" x14ac:dyDescent="0.15">
      <c r="A43" s="636" t="s">
        <v>92</v>
      </c>
      <c r="B43" s="636" t="s">
        <v>2108</v>
      </c>
      <c r="C43" s="636"/>
      <c r="D43" s="636" t="s">
        <v>95</v>
      </c>
      <c r="E43" s="636"/>
      <c r="F43" s="636" t="s">
        <v>2109</v>
      </c>
      <c r="G43" s="636" t="s">
        <v>83</v>
      </c>
      <c r="H43" s="639">
        <v>36000</v>
      </c>
      <c r="I43" s="639">
        <v>0</v>
      </c>
      <c r="J43" s="639"/>
      <c r="K43" s="639"/>
      <c r="L43" s="636" t="s">
        <v>2110</v>
      </c>
      <c r="M43" s="636"/>
      <c r="N43" s="599">
        <f t="shared" si="0"/>
        <v>36000</v>
      </c>
      <c r="O43" s="456">
        <f t="shared" si="1"/>
        <v>0</v>
      </c>
    </row>
    <row r="44" spans="1:15" ht="252" outlineLevel="2" x14ac:dyDescent="0.15">
      <c r="A44" s="636" t="s">
        <v>92</v>
      </c>
      <c r="B44" s="636" t="s">
        <v>2111</v>
      </c>
      <c r="C44" s="636"/>
      <c r="D44" s="636" t="s">
        <v>95</v>
      </c>
      <c r="E44" s="636"/>
      <c r="F44" s="636" t="s">
        <v>2112</v>
      </c>
      <c r="G44" s="636" t="s">
        <v>2113</v>
      </c>
      <c r="H44" s="639">
        <v>5000</v>
      </c>
      <c r="I44" s="639">
        <v>0</v>
      </c>
      <c r="J44" s="639"/>
      <c r="K44" s="639"/>
      <c r="L44" s="636" t="s">
        <v>2114</v>
      </c>
      <c r="M44" s="636"/>
      <c r="N44" s="599">
        <f t="shared" si="0"/>
        <v>5000</v>
      </c>
      <c r="O44" s="456">
        <f t="shared" si="1"/>
        <v>0</v>
      </c>
    </row>
    <row r="45" spans="1:15" ht="210" outlineLevel="2" x14ac:dyDescent="0.15">
      <c r="A45" s="636" t="s">
        <v>92</v>
      </c>
      <c r="B45" s="636" t="s">
        <v>2115</v>
      </c>
      <c r="C45" s="636"/>
      <c r="D45" s="636" t="s">
        <v>95</v>
      </c>
      <c r="E45" s="636"/>
      <c r="F45" s="636" t="s">
        <v>2116</v>
      </c>
      <c r="G45" s="636" t="s">
        <v>2113</v>
      </c>
      <c r="H45" s="639">
        <v>7000</v>
      </c>
      <c r="I45" s="639">
        <v>0</v>
      </c>
      <c r="J45" s="639"/>
      <c r="K45" s="639"/>
      <c r="L45" s="636" t="s">
        <v>2117</v>
      </c>
      <c r="M45" s="636"/>
      <c r="N45" s="599">
        <f t="shared" si="0"/>
        <v>7000</v>
      </c>
      <c r="O45" s="456">
        <f t="shared" si="1"/>
        <v>0</v>
      </c>
    </row>
    <row r="46" spans="1:15" ht="56" outlineLevel="2" x14ac:dyDescent="0.15">
      <c r="A46" s="636" t="s">
        <v>92</v>
      </c>
      <c r="B46" s="636" t="s">
        <v>2118</v>
      </c>
      <c r="C46" s="636"/>
      <c r="D46" s="636" t="s">
        <v>95</v>
      </c>
      <c r="E46" s="636"/>
      <c r="F46" s="636" t="s">
        <v>2119</v>
      </c>
      <c r="G46" s="636" t="s">
        <v>89</v>
      </c>
      <c r="H46" s="639">
        <v>7000</v>
      </c>
      <c r="I46" s="639">
        <v>0</v>
      </c>
      <c r="J46" s="639"/>
      <c r="K46" s="639"/>
      <c r="L46" s="636" t="s">
        <v>2120</v>
      </c>
      <c r="M46" s="636"/>
      <c r="N46" s="599">
        <f t="shared" si="0"/>
        <v>7000</v>
      </c>
      <c r="O46" s="456">
        <f t="shared" si="1"/>
        <v>0</v>
      </c>
    </row>
    <row r="47" spans="1:15" ht="56" outlineLevel="2" x14ac:dyDescent="0.15">
      <c r="A47" s="636" t="s">
        <v>92</v>
      </c>
      <c r="B47" s="636" t="s">
        <v>2121</v>
      </c>
      <c r="C47" s="636"/>
      <c r="D47" s="636" t="s">
        <v>95</v>
      </c>
      <c r="E47" s="636"/>
      <c r="F47" s="636" t="s">
        <v>2122</v>
      </c>
      <c r="G47" s="636" t="s">
        <v>2123</v>
      </c>
      <c r="H47" s="639">
        <v>15950</v>
      </c>
      <c r="I47" s="639">
        <v>0</v>
      </c>
      <c r="J47" s="639"/>
      <c r="K47" s="639"/>
      <c r="L47" s="636" t="s">
        <v>2124</v>
      </c>
      <c r="M47" s="636"/>
      <c r="N47" s="599">
        <f t="shared" si="0"/>
        <v>15950</v>
      </c>
      <c r="O47" s="456">
        <f t="shared" si="1"/>
        <v>0</v>
      </c>
    </row>
    <row r="48" spans="1:15" ht="70" outlineLevel="2" x14ac:dyDescent="0.15">
      <c r="A48" s="636" t="s">
        <v>92</v>
      </c>
      <c r="B48" s="636" t="s">
        <v>2125</v>
      </c>
      <c r="C48" s="636"/>
      <c r="D48" s="636" t="s">
        <v>95</v>
      </c>
      <c r="E48" s="636"/>
      <c r="F48" s="636" t="s">
        <v>2126</v>
      </c>
      <c r="G48" s="636" t="s">
        <v>1924</v>
      </c>
      <c r="H48" s="639">
        <v>6700</v>
      </c>
      <c r="I48" s="639">
        <v>0</v>
      </c>
      <c r="J48" s="639"/>
      <c r="K48" s="639"/>
      <c r="L48" s="636" t="s">
        <v>2127</v>
      </c>
      <c r="M48" s="636"/>
      <c r="N48" s="599">
        <f t="shared" si="0"/>
        <v>6700</v>
      </c>
      <c r="O48" s="456">
        <f t="shared" si="1"/>
        <v>0</v>
      </c>
    </row>
    <row r="49" spans="1:15" ht="84" outlineLevel="2" x14ac:dyDescent="0.15">
      <c r="A49" s="636" t="s">
        <v>92</v>
      </c>
      <c r="B49" s="636" t="s">
        <v>2128</v>
      </c>
      <c r="C49" s="636"/>
      <c r="D49" s="636" t="s">
        <v>95</v>
      </c>
      <c r="E49" s="636"/>
      <c r="F49" s="636" t="s">
        <v>2129</v>
      </c>
      <c r="G49" s="636" t="s">
        <v>1924</v>
      </c>
      <c r="H49" s="639">
        <v>6700</v>
      </c>
      <c r="I49" s="639">
        <v>0</v>
      </c>
      <c r="J49" s="639"/>
      <c r="K49" s="639"/>
      <c r="L49" s="636" t="s">
        <v>2127</v>
      </c>
      <c r="M49" s="636"/>
      <c r="N49" s="599">
        <f t="shared" si="0"/>
        <v>6700</v>
      </c>
      <c r="O49" s="456">
        <f t="shared" si="1"/>
        <v>0</v>
      </c>
    </row>
    <row r="50" spans="1:15" ht="126" outlineLevel="2" x14ac:dyDescent="0.15">
      <c r="A50" s="636" t="s">
        <v>92</v>
      </c>
      <c r="B50" s="636" t="s">
        <v>2130</v>
      </c>
      <c r="C50" s="636"/>
      <c r="D50" s="636" t="s">
        <v>95</v>
      </c>
      <c r="E50" s="636"/>
      <c r="F50" s="636" t="s">
        <v>2131</v>
      </c>
      <c r="G50" s="636" t="s">
        <v>2132</v>
      </c>
      <c r="H50" s="639">
        <v>8000</v>
      </c>
      <c r="I50" s="639">
        <v>0</v>
      </c>
      <c r="J50" s="639"/>
      <c r="K50" s="639"/>
      <c r="L50" s="636" t="s">
        <v>2133</v>
      </c>
      <c r="M50" s="636"/>
      <c r="N50" s="599">
        <f t="shared" si="0"/>
        <v>8000</v>
      </c>
      <c r="O50" s="456">
        <f t="shared" si="1"/>
        <v>0</v>
      </c>
    </row>
    <row r="51" spans="1:15" ht="56" outlineLevel="2" x14ac:dyDescent="0.15">
      <c r="A51" s="636" t="s">
        <v>92</v>
      </c>
      <c r="B51" s="636" t="s">
        <v>2134</v>
      </c>
      <c r="C51" s="636"/>
      <c r="D51" s="636" t="s">
        <v>95</v>
      </c>
      <c r="E51" s="636"/>
      <c r="F51" s="636" t="s">
        <v>2135</v>
      </c>
      <c r="G51" s="636" t="s">
        <v>2123</v>
      </c>
      <c r="H51" s="639">
        <v>10000</v>
      </c>
      <c r="I51" s="639">
        <v>0</v>
      </c>
      <c r="J51" s="639"/>
      <c r="K51" s="639"/>
      <c r="L51" s="636" t="s">
        <v>2136</v>
      </c>
      <c r="M51" s="636"/>
      <c r="N51" s="599">
        <f t="shared" si="0"/>
        <v>10000</v>
      </c>
      <c r="O51" s="456">
        <f t="shared" si="1"/>
        <v>0</v>
      </c>
    </row>
    <row r="52" spans="1:15" ht="28" outlineLevel="1" x14ac:dyDescent="0.15">
      <c r="A52" s="504" t="s">
        <v>115</v>
      </c>
      <c r="B52" s="640">
        <f>COUNTA(B16:B51)</f>
        <v>36</v>
      </c>
      <c r="C52" s="640"/>
      <c r="D52" s="640"/>
      <c r="E52" s="640"/>
      <c r="F52" s="640"/>
      <c r="G52" s="640"/>
      <c r="H52" s="641">
        <f>SUBTOTAL(9,H16:H51)</f>
        <v>973858</v>
      </c>
      <c r="I52" s="641">
        <f>SUBTOTAL(9,I16:I51)</f>
        <v>17152.3</v>
      </c>
      <c r="J52" s="641">
        <f>SUBTOTAL(9,J16:J51)</f>
        <v>0</v>
      </c>
      <c r="K52" s="649">
        <f>SUBTOTAL(9,K16:K51)</f>
        <v>66876.259999999995</v>
      </c>
      <c r="L52" s="640"/>
      <c r="M52" s="640"/>
      <c r="N52" s="580">
        <f>SUBTOTAL(9,N16:N51)</f>
        <v>991010.3</v>
      </c>
      <c r="O52" s="580">
        <f>SUBTOTAL(9,O16:O51)</f>
        <v>49723.959999999992</v>
      </c>
    </row>
    <row r="53" spans="1:15" ht="28" outlineLevel="2" x14ac:dyDescent="0.15">
      <c r="A53" s="636" t="s">
        <v>103</v>
      </c>
      <c r="B53" s="636" t="s">
        <v>2137</v>
      </c>
      <c r="C53" s="636"/>
      <c r="D53" s="636" t="s">
        <v>104</v>
      </c>
      <c r="E53" s="636"/>
      <c r="F53" s="636" t="s">
        <v>980</v>
      </c>
      <c r="G53" s="636" t="s">
        <v>2138</v>
      </c>
      <c r="H53" s="639"/>
      <c r="I53" s="639">
        <v>84946.48</v>
      </c>
      <c r="J53" s="639"/>
      <c r="K53" s="639">
        <v>307045.2</v>
      </c>
      <c r="L53" s="636" t="s">
        <v>2139</v>
      </c>
      <c r="M53" s="636" t="s">
        <v>2037</v>
      </c>
      <c r="N53" s="599">
        <f t="shared" si="0"/>
        <v>84946.48</v>
      </c>
      <c r="O53" s="456">
        <f t="shared" si="1"/>
        <v>222098.72000000003</v>
      </c>
    </row>
    <row r="54" spans="1:15" ht="28" outlineLevel="1" x14ac:dyDescent="0.15">
      <c r="A54" s="504" t="s">
        <v>116</v>
      </c>
      <c r="B54" s="640"/>
      <c r="C54" s="640"/>
      <c r="D54" s="640"/>
      <c r="E54" s="640"/>
      <c r="F54" s="640"/>
      <c r="G54" s="640"/>
      <c r="H54" s="641">
        <f>SUBTOTAL(9,H53:H53)</f>
        <v>0</v>
      </c>
      <c r="I54" s="641">
        <f>SUBTOTAL(9,I53:I53)</f>
        <v>84946.48</v>
      </c>
      <c r="J54" s="641">
        <f>SUBTOTAL(9,J53:J53)</f>
        <v>0</v>
      </c>
      <c r="K54" s="649">
        <f>SUBTOTAL(9,K53:K53)</f>
        <v>307045.2</v>
      </c>
      <c r="L54" s="640"/>
      <c r="M54" s="640"/>
      <c r="N54" s="580">
        <f>SUBTOTAL(9,N53:N53)</f>
        <v>84946.48</v>
      </c>
      <c r="O54" s="580">
        <f>SUBTOTAL(9,O53:O53)</f>
        <v>222098.72000000003</v>
      </c>
    </row>
    <row r="55" spans="1:15" ht="14" outlineLevel="2" x14ac:dyDescent="0.15">
      <c r="A55" s="636" t="s">
        <v>110</v>
      </c>
      <c r="B55" s="636" t="s">
        <v>2140</v>
      </c>
      <c r="C55" s="636"/>
      <c r="D55" s="636" t="s">
        <v>111</v>
      </c>
      <c r="E55" s="636"/>
      <c r="F55" s="636" t="s">
        <v>327</v>
      </c>
      <c r="G55" s="636" t="s">
        <v>2141</v>
      </c>
      <c r="H55" s="639"/>
      <c r="I55" s="639">
        <v>5251.4</v>
      </c>
      <c r="J55" s="639"/>
      <c r="K55" s="639">
        <v>20475.21</v>
      </c>
      <c r="L55" s="636" t="s">
        <v>2142</v>
      </c>
      <c r="M55" s="636"/>
      <c r="N55" s="599">
        <f t="shared" si="0"/>
        <v>5251.4</v>
      </c>
      <c r="O55" s="456">
        <f t="shared" si="1"/>
        <v>15223.81</v>
      </c>
    </row>
    <row r="56" spans="1:15" ht="14" outlineLevel="2" x14ac:dyDescent="0.15">
      <c r="A56" s="636" t="s">
        <v>110</v>
      </c>
      <c r="B56" s="636" t="s">
        <v>2143</v>
      </c>
      <c r="C56" s="636"/>
      <c r="D56" s="636" t="s">
        <v>111</v>
      </c>
      <c r="E56" s="636"/>
      <c r="F56" s="636" t="s">
        <v>327</v>
      </c>
      <c r="G56" s="636" t="s">
        <v>2144</v>
      </c>
      <c r="H56" s="639"/>
      <c r="I56" s="639">
        <v>8252.2000000000007</v>
      </c>
      <c r="J56" s="639"/>
      <c r="K56" s="639">
        <v>32176.32</v>
      </c>
      <c r="L56" s="636" t="s">
        <v>2145</v>
      </c>
      <c r="M56" s="636"/>
      <c r="N56" s="599">
        <f t="shared" si="0"/>
        <v>8252.2000000000007</v>
      </c>
      <c r="O56" s="456">
        <f t="shared" si="1"/>
        <v>23924.12</v>
      </c>
    </row>
    <row r="57" spans="1:15" ht="14" outlineLevel="2" x14ac:dyDescent="0.15">
      <c r="A57" s="636" t="s">
        <v>110</v>
      </c>
      <c r="B57" s="636" t="s">
        <v>2146</v>
      </c>
      <c r="C57" s="636"/>
      <c r="D57" s="636" t="s">
        <v>111</v>
      </c>
      <c r="E57" s="636"/>
      <c r="F57" s="636" t="s">
        <v>327</v>
      </c>
      <c r="G57" s="636" t="s">
        <v>2138</v>
      </c>
      <c r="H57" s="639"/>
      <c r="I57" s="639">
        <v>6513.1</v>
      </c>
      <c r="J57" s="639"/>
      <c r="K57" s="639">
        <v>25395.360000000001</v>
      </c>
      <c r="L57" s="636" t="s">
        <v>2139</v>
      </c>
      <c r="M57" s="636"/>
      <c r="N57" s="599">
        <f t="shared" si="0"/>
        <v>6513.1</v>
      </c>
      <c r="O57" s="456">
        <f t="shared" si="1"/>
        <v>18882.260000000002</v>
      </c>
    </row>
    <row r="58" spans="1:15" ht="14" outlineLevel="2" x14ac:dyDescent="0.15">
      <c r="A58" s="636" t="s">
        <v>110</v>
      </c>
      <c r="B58" s="636" t="s">
        <v>2147</v>
      </c>
      <c r="C58" s="636"/>
      <c r="D58" s="636" t="s">
        <v>111</v>
      </c>
      <c r="E58" s="636"/>
      <c r="F58" s="636" t="s">
        <v>2148</v>
      </c>
      <c r="G58" s="636" t="s">
        <v>2149</v>
      </c>
      <c r="H58" s="639">
        <v>9599.15</v>
      </c>
      <c r="I58" s="639">
        <v>9599.15</v>
      </c>
      <c r="J58" s="639"/>
      <c r="K58" s="639">
        <v>37428.239999999998</v>
      </c>
      <c r="L58" s="636" t="s">
        <v>2150</v>
      </c>
      <c r="M58" s="636"/>
      <c r="N58" s="599">
        <f t="shared" si="0"/>
        <v>19198.3</v>
      </c>
      <c r="O58" s="456">
        <f t="shared" si="1"/>
        <v>18229.939999999999</v>
      </c>
    </row>
    <row r="59" spans="1:15" ht="28" outlineLevel="1" x14ac:dyDescent="0.15">
      <c r="A59" s="504" t="s">
        <v>118</v>
      </c>
      <c r="B59" s="640"/>
      <c r="C59" s="640"/>
      <c r="D59" s="640"/>
      <c r="E59" s="640"/>
      <c r="F59" s="640"/>
      <c r="G59" s="640"/>
      <c r="H59" s="641">
        <f>SUBTOTAL(9,H55:H58)</f>
        <v>9599.15</v>
      </c>
      <c r="I59" s="641">
        <f>SUBTOTAL(9,I55:I58)</f>
        <v>29615.85</v>
      </c>
      <c r="J59" s="641">
        <f>SUBTOTAL(9,J55:J58)</f>
        <v>0</v>
      </c>
      <c r="K59" s="649">
        <f>SUBTOTAL(9,K55:K58)</f>
        <v>115475.13</v>
      </c>
      <c r="L59" s="640"/>
      <c r="M59" s="640"/>
      <c r="N59" s="580">
        <f>SUBTOTAL(9,N55:N58)</f>
        <v>39215</v>
      </c>
      <c r="O59" s="580">
        <f>SUBTOTAL(9,O55:O58)</f>
        <v>76260.13</v>
      </c>
    </row>
    <row r="60" spans="1:15" ht="70" outlineLevel="2" x14ac:dyDescent="0.15">
      <c r="A60" s="636" t="s">
        <v>112</v>
      </c>
      <c r="B60" s="636" t="s">
        <v>2151</v>
      </c>
      <c r="C60" s="636" t="s">
        <v>2152</v>
      </c>
      <c r="D60" s="636"/>
      <c r="E60" s="636"/>
      <c r="F60" s="636" t="s">
        <v>2153</v>
      </c>
      <c r="G60" s="636" t="s">
        <v>148</v>
      </c>
      <c r="H60" s="639">
        <v>100000</v>
      </c>
      <c r="I60" s="639">
        <v>0</v>
      </c>
      <c r="J60" s="639"/>
      <c r="K60" s="639"/>
      <c r="L60" s="636" t="s">
        <v>2154</v>
      </c>
      <c r="M60" s="636"/>
      <c r="N60" s="599">
        <f t="shared" si="0"/>
        <v>100000</v>
      </c>
      <c r="O60" s="456">
        <f t="shared" si="1"/>
        <v>0</v>
      </c>
    </row>
    <row r="61" spans="1:15" ht="14" outlineLevel="1" x14ac:dyDescent="0.15">
      <c r="A61" s="507" t="s">
        <v>119</v>
      </c>
      <c r="B61" s="642"/>
      <c r="C61" s="642"/>
      <c r="D61" s="642"/>
      <c r="E61" s="642"/>
      <c r="F61" s="642"/>
      <c r="G61" s="642"/>
      <c r="H61" s="643">
        <f>SUBTOTAL(9,H60:H60)</f>
        <v>100000</v>
      </c>
      <c r="I61" s="643">
        <f>SUBTOTAL(9,I60:I60)</f>
        <v>0</v>
      </c>
      <c r="J61" s="643">
        <f>SUBTOTAL(9,J60:J60)</f>
        <v>0</v>
      </c>
      <c r="K61" s="643">
        <f>SUBTOTAL(9,K60:K60)</f>
        <v>0</v>
      </c>
      <c r="L61" s="642"/>
      <c r="M61" s="642"/>
      <c r="N61" s="580">
        <f>SUBTOTAL(9,N60:N60)</f>
        <v>100000</v>
      </c>
      <c r="O61" s="580">
        <f>SUBTOTAL(9,O60:O60)</f>
        <v>0</v>
      </c>
    </row>
    <row r="62" spans="1:15" ht="14" x14ac:dyDescent="0.15">
      <c r="A62" s="509" t="s">
        <v>120</v>
      </c>
      <c r="B62" s="644"/>
      <c r="C62" s="644"/>
      <c r="D62" s="644"/>
      <c r="E62" s="644"/>
      <c r="F62" s="644"/>
      <c r="G62" s="644"/>
      <c r="H62" s="645">
        <f>SUBTOTAL(9,H3:H60)</f>
        <v>1722462.15</v>
      </c>
      <c r="I62" s="645">
        <f>SUBTOTAL(9,I3:I60)</f>
        <v>131714.63</v>
      </c>
      <c r="J62" s="645">
        <f>SUBTOTAL(9,J3:J60)</f>
        <v>0</v>
      </c>
      <c r="K62" s="645">
        <f>SUBTOTAL(9,K3:K60)</f>
        <v>489396.59</v>
      </c>
      <c r="L62" s="644"/>
      <c r="M62" s="644"/>
      <c r="N62" s="646">
        <f>SUBTOTAL(9,N3:N60)</f>
        <v>1854176.78</v>
      </c>
      <c r="O62" s="646">
        <f>SUBTOTAL(9,O3:O60)</f>
        <v>348082.81000000006</v>
      </c>
    </row>
    <row r="64" spans="1:15" x14ac:dyDescent="0.15">
      <c r="L64" s="572"/>
      <c r="M64" s="593" t="s">
        <v>80</v>
      </c>
      <c r="N64" s="647">
        <f>SUM(N62:O62)</f>
        <v>2202259.59</v>
      </c>
    </row>
  </sheetData>
  <mergeCells count="6">
    <mergeCell ref="AA7:AB7"/>
    <mergeCell ref="AA6:AB6"/>
    <mergeCell ref="AA5:AB5"/>
    <mergeCell ref="AA4:AB4"/>
    <mergeCell ref="R2:AB2"/>
    <mergeCell ref="AA3:AB3"/>
  </mergeCells>
  <conditionalFormatting sqref="N2:O2">
    <cfRule type="expression" dxfId="10" priority="1">
      <formula>_xlfn.ISFORMULA($I1048521)</formula>
    </cfRule>
  </conditionalFormatting>
  <pageMargins left="0.7" right="0.7" top="0.75" bottom="0.75" header="0.3" footer="0.3"/>
  <pageSetup orientation="portrait" horizontalDpi="300" verticalDpi="300"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E1A806-C4E1-4A8F-B0F6-F64A0DCF571A}">
  <dimension ref="A1:J144"/>
  <sheetViews>
    <sheetView topLeftCell="A103" workbookViewId="0">
      <selection activeCell="N24" sqref="N24"/>
    </sheetView>
  </sheetViews>
  <sheetFormatPr baseColWidth="10" defaultColWidth="8.83203125" defaultRowHeight="13" x14ac:dyDescent="0.15"/>
  <cols>
    <col min="1" max="1" width="46.5" customWidth="1"/>
    <col min="2" max="2" width="33.33203125" customWidth="1"/>
    <col min="3" max="3" width="20.83203125" customWidth="1"/>
    <col min="4" max="4" width="6.33203125" customWidth="1"/>
    <col min="5" max="5" width="44.6640625" customWidth="1"/>
    <col min="6" max="7" width="29.83203125" customWidth="1"/>
    <col min="8" max="8" width="4.6640625" customWidth="1"/>
    <col min="9" max="9" width="51.5" customWidth="1"/>
    <col min="10" max="10" width="16.1640625" bestFit="1" customWidth="1"/>
  </cols>
  <sheetData>
    <row r="1" spans="1:10" ht="14" thickBot="1" x14ac:dyDescent="0.2">
      <c r="A1" s="657" t="s">
        <v>121</v>
      </c>
      <c r="E1" s="657" t="s">
        <v>130</v>
      </c>
      <c r="I1" s="657" t="s">
        <v>140</v>
      </c>
    </row>
    <row r="2" spans="1:10" ht="35" thickBot="1" x14ac:dyDescent="0.25">
      <c r="A2" s="650" t="s">
        <v>320</v>
      </c>
      <c r="B2" s="650" t="s">
        <v>321</v>
      </c>
      <c r="C2" s="652" t="s">
        <v>204</v>
      </c>
      <c r="D2" s="434"/>
      <c r="E2" s="436"/>
      <c r="F2" s="436"/>
      <c r="G2" s="436"/>
      <c r="H2" s="436"/>
      <c r="I2" s="629" t="s">
        <v>141</v>
      </c>
      <c r="J2" s="629" t="s">
        <v>142</v>
      </c>
    </row>
    <row r="3" spans="1:10" ht="18" thickBot="1" x14ac:dyDescent="0.2">
      <c r="A3" s="650" t="s">
        <v>205</v>
      </c>
      <c r="B3" s="650" t="s">
        <v>206</v>
      </c>
      <c r="C3" s="619">
        <v>8023</v>
      </c>
      <c r="D3" s="434"/>
      <c r="E3" s="804" t="s">
        <v>320</v>
      </c>
      <c r="F3" s="804" t="s">
        <v>321</v>
      </c>
      <c r="G3" s="658" t="s">
        <v>204</v>
      </c>
      <c r="H3" s="436"/>
      <c r="I3" s="630" t="s">
        <v>49</v>
      </c>
      <c r="J3" s="633">
        <v>5</v>
      </c>
    </row>
    <row r="4" spans="1:10" ht="18" thickBot="1" x14ac:dyDescent="0.2">
      <c r="A4" s="650" t="s">
        <v>207</v>
      </c>
      <c r="B4" s="650" t="s">
        <v>208</v>
      </c>
      <c r="C4" s="619">
        <v>326.31</v>
      </c>
      <c r="D4" s="434"/>
      <c r="E4" s="805"/>
      <c r="F4" s="805"/>
      <c r="G4" s="659"/>
      <c r="H4" s="436"/>
      <c r="I4" s="631" t="s">
        <v>126</v>
      </c>
      <c r="J4" s="634">
        <v>70</v>
      </c>
    </row>
    <row r="5" spans="1:10" ht="26.5" customHeight="1" thickBot="1" x14ac:dyDescent="0.2">
      <c r="A5" s="650" t="s">
        <v>330</v>
      </c>
      <c r="B5" s="650" t="s">
        <v>331</v>
      </c>
      <c r="C5" s="619">
        <v>1110</v>
      </c>
      <c r="D5" s="434"/>
      <c r="E5" s="804" t="s">
        <v>285</v>
      </c>
      <c r="F5" s="804" t="s">
        <v>286</v>
      </c>
      <c r="G5" s="620">
        <v>215</v>
      </c>
      <c r="H5" s="436"/>
      <c r="I5" s="630" t="s">
        <v>128</v>
      </c>
      <c r="J5" s="633">
        <v>82</v>
      </c>
    </row>
    <row r="6" spans="1:10" ht="18" thickBot="1" x14ac:dyDescent="0.2">
      <c r="A6" s="650" t="s">
        <v>211</v>
      </c>
      <c r="B6" s="650" t="s">
        <v>212</v>
      </c>
      <c r="C6" s="619">
        <v>159</v>
      </c>
      <c r="D6" s="434"/>
      <c r="E6" s="805"/>
      <c r="F6" s="805"/>
      <c r="G6" s="621"/>
      <c r="H6" s="436"/>
      <c r="I6" s="631" t="s">
        <v>129</v>
      </c>
      <c r="J6" s="634">
        <v>79</v>
      </c>
    </row>
    <row r="7" spans="1:10" ht="18" thickTop="1" thickBot="1" x14ac:dyDescent="0.2">
      <c r="A7" s="650" t="s">
        <v>215</v>
      </c>
      <c r="B7" s="650" t="s">
        <v>216</v>
      </c>
      <c r="C7" s="619">
        <v>961</v>
      </c>
      <c r="D7" s="434"/>
      <c r="E7" s="804" t="s">
        <v>213</v>
      </c>
      <c r="F7" s="804" t="s">
        <v>214</v>
      </c>
      <c r="G7" s="620">
        <v>776</v>
      </c>
      <c r="H7" s="436"/>
      <c r="I7" s="632"/>
      <c r="J7" s="635">
        <v>236</v>
      </c>
    </row>
    <row r="8" spans="1:10" ht="14" x14ac:dyDescent="0.2">
      <c r="A8" s="650" t="s">
        <v>287</v>
      </c>
      <c r="B8" s="650" t="s">
        <v>288</v>
      </c>
      <c r="C8" s="619">
        <v>704</v>
      </c>
      <c r="D8" s="434"/>
      <c r="E8" s="805"/>
      <c r="F8" s="805"/>
      <c r="G8" s="621"/>
      <c r="H8" s="436"/>
      <c r="I8" s="660"/>
    </row>
    <row r="9" spans="1:10" ht="15" thickBot="1" x14ac:dyDescent="0.2">
      <c r="A9" s="650" t="s">
        <v>217</v>
      </c>
      <c r="B9" s="650" t="s">
        <v>218</v>
      </c>
      <c r="C9" s="619">
        <v>326</v>
      </c>
      <c r="D9" s="434"/>
      <c r="E9" s="804" t="s">
        <v>215</v>
      </c>
      <c r="F9" s="804" t="s">
        <v>216</v>
      </c>
      <c r="G9" s="620">
        <v>5314</v>
      </c>
      <c r="H9" s="436"/>
      <c r="I9" s="657" t="s">
        <v>143</v>
      </c>
    </row>
    <row r="10" spans="1:10" ht="35" thickBot="1" x14ac:dyDescent="0.25">
      <c r="A10" s="650" t="s">
        <v>219</v>
      </c>
      <c r="B10" s="650" t="s">
        <v>220</v>
      </c>
      <c r="C10" s="619">
        <v>521</v>
      </c>
      <c r="D10" s="434"/>
      <c r="E10" s="805"/>
      <c r="F10" s="805"/>
      <c r="G10" s="621"/>
      <c r="H10" s="436"/>
      <c r="I10" s="629" t="s">
        <v>144</v>
      </c>
      <c r="J10" s="629" t="s">
        <v>142</v>
      </c>
    </row>
    <row r="11" spans="1:10" ht="26.5" customHeight="1" thickBot="1" x14ac:dyDescent="0.2">
      <c r="A11" s="650" t="s">
        <v>221</v>
      </c>
      <c r="B11" s="650" t="s">
        <v>222</v>
      </c>
      <c r="C11" s="619">
        <v>53</v>
      </c>
      <c r="D11" s="434"/>
      <c r="E11" s="804" t="s">
        <v>287</v>
      </c>
      <c r="F11" s="804" t="s">
        <v>288</v>
      </c>
      <c r="G11" s="620">
        <v>816</v>
      </c>
      <c r="H11" s="436"/>
      <c r="I11" s="630" t="s">
        <v>131</v>
      </c>
      <c r="J11" s="633">
        <v>1</v>
      </c>
    </row>
    <row r="12" spans="1:10" ht="26.5" customHeight="1" thickBot="1" x14ac:dyDescent="0.2">
      <c r="A12" s="650" t="s">
        <v>223</v>
      </c>
      <c r="B12" s="650" t="s">
        <v>224</v>
      </c>
      <c r="C12" s="619">
        <v>2723</v>
      </c>
      <c r="D12" s="434"/>
      <c r="E12" s="805"/>
      <c r="F12" s="805"/>
      <c r="G12" s="621"/>
      <c r="H12" s="436"/>
      <c r="I12" s="631" t="s">
        <v>132</v>
      </c>
      <c r="J12" s="634">
        <v>1</v>
      </c>
    </row>
    <row r="13" spans="1:10" ht="18" thickBot="1" x14ac:dyDescent="0.2">
      <c r="A13" s="650" t="s">
        <v>231</v>
      </c>
      <c r="B13" s="650" t="s">
        <v>232</v>
      </c>
      <c r="C13" s="619">
        <v>257</v>
      </c>
      <c r="D13" s="434"/>
      <c r="E13" s="804" t="s">
        <v>289</v>
      </c>
      <c r="F13" s="804" t="s">
        <v>290</v>
      </c>
      <c r="G13" s="620">
        <v>113</v>
      </c>
      <c r="H13" s="436"/>
      <c r="I13" s="630" t="s">
        <v>145</v>
      </c>
      <c r="J13" s="633">
        <v>11</v>
      </c>
    </row>
    <row r="14" spans="1:10" ht="18" thickBot="1" x14ac:dyDescent="0.2">
      <c r="A14" s="650" t="s">
        <v>233</v>
      </c>
      <c r="B14" s="650" t="s">
        <v>234</v>
      </c>
      <c r="C14" s="619">
        <v>20745.96</v>
      </c>
      <c r="D14" s="434"/>
      <c r="E14" s="805"/>
      <c r="F14" s="805"/>
      <c r="G14" s="621"/>
      <c r="H14" s="436"/>
      <c r="I14" s="631" t="s">
        <v>133</v>
      </c>
      <c r="J14" s="634">
        <v>1</v>
      </c>
    </row>
    <row r="15" spans="1:10" ht="18" thickBot="1" x14ac:dyDescent="0.2">
      <c r="A15" s="650" t="s">
        <v>235</v>
      </c>
      <c r="B15" s="650" t="s">
        <v>236</v>
      </c>
      <c r="C15" s="619">
        <v>22764.5</v>
      </c>
      <c r="D15" s="434"/>
      <c r="E15" s="804" t="s">
        <v>1092</v>
      </c>
      <c r="F15" s="804" t="s">
        <v>1093</v>
      </c>
      <c r="G15" s="620">
        <v>32683.4</v>
      </c>
      <c r="H15" s="436"/>
      <c r="I15" s="630" t="s">
        <v>134</v>
      </c>
      <c r="J15" s="633">
        <v>27</v>
      </c>
    </row>
    <row r="16" spans="1:10" ht="18" thickBot="1" x14ac:dyDescent="0.2">
      <c r="A16" s="650" t="s">
        <v>237</v>
      </c>
      <c r="B16" s="650" t="s">
        <v>238</v>
      </c>
      <c r="C16" s="619">
        <v>16428</v>
      </c>
      <c r="D16" s="434"/>
      <c r="E16" s="805"/>
      <c r="F16" s="805"/>
      <c r="G16" s="621"/>
      <c r="H16" s="436"/>
      <c r="I16" s="631" t="s">
        <v>135</v>
      </c>
      <c r="J16" s="634">
        <v>20</v>
      </c>
    </row>
    <row r="17" spans="1:10" ht="18" thickBot="1" x14ac:dyDescent="0.2">
      <c r="A17" s="650" t="s">
        <v>239</v>
      </c>
      <c r="B17" s="650" t="s">
        <v>240</v>
      </c>
      <c r="C17" s="619">
        <v>10414</v>
      </c>
      <c r="D17" s="434"/>
      <c r="E17" s="804" t="s">
        <v>1795</v>
      </c>
      <c r="F17" s="804" t="s">
        <v>1796</v>
      </c>
      <c r="G17" s="620">
        <v>13786</v>
      </c>
      <c r="H17" s="436"/>
      <c r="I17" s="630" t="s">
        <v>139</v>
      </c>
      <c r="J17" s="633">
        <v>1</v>
      </c>
    </row>
    <row r="18" spans="1:10" ht="35" thickBot="1" x14ac:dyDescent="0.2">
      <c r="A18" s="650" t="s">
        <v>361</v>
      </c>
      <c r="B18" s="435"/>
      <c r="C18" s="619">
        <v>438</v>
      </c>
      <c r="D18" s="434"/>
      <c r="E18" s="805"/>
      <c r="F18" s="805"/>
      <c r="G18" s="621"/>
      <c r="H18" s="436"/>
      <c r="I18" s="631" t="s">
        <v>360</v>
      </c>
      <c r="J18" s="634">
        <v>14</v>
      </c>
    </row>
    <row r="19" spans="1:10" ht="18" thickTop="1" thickBot="1" x14ac:dyDescent="0.2">
      <c r="A19" s="650" t="s">
        <v>362</v>
      </c>
      <c r="B19" s="650" t="s">
        <v>363</v>
      </c>
      <c r="C19" s="619">
        <v>1602</v>
      </c>
      <c r="D19" s="434"/>
      <c r="E19" s="804" t="s">
        <v>291</v>
      </c>
      <c r="F19" s="804" t="s">
        <v>292</v>
      </c>
      <c r="G19" s="620">
        <v>1248</v>
      </c>
      <c r="H19" s="436"/>
      <c r="I19" s="632"/>
      <c r="J19" s="635">
        <v>76</v>
      </c>
    </row>
    <row r="20" spans="1:10" ht="14" x14ac:dyDescent="0.15">
      <c r="A20" s="650" t="s">
        <v>370</v>
      </c>
      <c r="B20" s="435"/>
      <c r="C20" s="619">
        <v>292</v>
      </c>
      <c r="D20" s="434"/>
      <c r="E20" s="805"/>
      <c r="F20" s="805"/>
      <c r="G20" s="621"/>
      <c r="H20" s="502"/>
    </row>
    <row r="21" spans="1:10" ht="15" thickBot="1" x14ac:dyDescent="0.2">
      <c r="A21" s="650" t="s">
        <v>371</v>
      </c>
      <c r="B21" s="435"/>
      <c r="C21" s="619">
        <v>576</v>
      </c>
      <c r="D21" s="434"/>
      <c r="E21" s="438" t="s">
        <v>217</v>
      </c>
      <c r="F21" s="438" t="s">
        <v>218</v>
      </c>
      <c r="G21" s="619">
        <v>234</v>
      </c>
      <c r="H21" s="502"/>
      <c r="I21" s="657" t="s">
        <v>146</v>
      </c>
    </row>
    <row r="22" spans="1:10" ht="35" thickBot="1" x14ac:dyDescent="0.25">
      <c r="A22" s="650" t="s">
        <v>372</v>
      </c>
      <c r="B22" s="435"/>
      <c r="C22" s="619">
        <v>576</v>
      </c>
      <c r="D22" s="434"/>
      <c r="E22" s="438" t="s">
        <v>219</v>
      </c>
      <c r="F22" s="438" t="s">
        <v>220</v>
      </c>
      <c r="G22" s="619">
        <v>438</v>
      </c>
      <c r="H22" s="502"/>
      <c r="I22" s="629" t="s">
        <v>144</v>
      </c>
      <c r="J22" s="629" t="s">
        <v>142</v>
      </c>
    </row>
    <row r="23" spans="1:10" ht="18" thickBot="1" x14ac:dyDescent="0.2">
      <c r="A23" s="651" t="s">
        <v>245</v>
      </c>
      <c r="B23" s="435"/>
      <c r="C23" s="622">
        <v>88999.77</v>
      </c>
      <c r="D23" s="434"/>
      <c r="E23" s="438" t="s">
        <v>221</v>
      </c>
      <c r="F23" s="438" t="s">
        <v>222</v>
      </c>
      <c r="G23" s="619">
        <v>174</v>
      </c>
      <c r="H23" s="502"/>
      <c r="I23" s="630" t="s">
        <v>137</v>
      </c>
      <c r="J23" s="633">
        <v>1</v>
      </c>
    </row>
    <row r="24" spans="1:10" ht="18" thickBot="1" x14ac:dyDescent="0.2">
      <c r="A24" s="850" t="s">
        <v>246</v>
      </c>
      <c r="B24" s="851"/>
      <c r="C24" s="652" t="s">
        <v>204</v>
      </c>
      <c r="D24" s="434"/>
      <c r="E24" s="438" t="s">
        <v>225</v>
      </c>
      <c r="F24" s="438" t="s">
        <v>226</v>
      </c>
      <c r="G24" s="619">
        <v>247</v>
      </c>
      <c r="H24" s="502"/>
      <c r="I24" s="631" t="s">
        <v>138</v>
      </c>
      <c r="J24" s="634">
        <v>1</v>
      </c>
    </row>
    <row r="25" spans="1:10" ht="29" thickBot="1" x14ac:dyDescent="0.2">
      <c r="A25" s="848" t="s">
        <v>247</v>
      </c>
      <c r="B25" s="849"/>
      <c r="C25" s="444"/>
      <c r="D25" s="434"/>
      <c r="E25" s="438" t="s">
        <v>227</v>
      </c>
      <c r="F25" s="438" t="s">
        <v>228</v>
      </c>
      <c r="G25" s="619">
        <v>476</v>
      </c>
      <c r="H25" s="502"/>
      <c r="I25" s="630" t="s">
        <v>2159</v>
      </c>
      <c r="J25" s="633">
        <v>1</v>
      </c>
    </row>
    <row r="26" spans="1:10" ht="18" thickBot="1" x14ac:dyDescent="0.2">
      <c r="A26" s="652" t="s">
        <v>215</v>
      </c>
      <c r="B26" s="653"/>
      <c r="C26" s="619">
        <v>481</v>
      </c>
      <c r="D26" s="434"/>
      <c r="E26" s="438" t="s">
        <v>229</v>
      </c>
      <c r="F26" s="438" t="s">
        <v>230</v>
      </c>
      <c r="G26" s="619">
        <v>630</v>
      </c>
      <c r="H26" s="502"/>
      <c r="I26" s="631" t="s">
        <v>1102</v>
      </c>
      <c r="J26" s="634">
        <v>1</v>
      </c>
    </row>
    <row r="27" spans="1:10" ht="18" thickTop="1" thickBot="1" x14ac:dyDescent="0.2">
      <c r="A27" s="652" t="s">
        <v>217</v>
      </c>
      <c r="B27" s="653"/>
      <c r="C27" s="619">
        <v>326</v>
      </c>
      <c r="D27" s="434"/>
      <c r="E27" s="438" t="s">
        <v>1094</v>
      </c>
      <c r="F27" s="435"/>
      <c r="G27" s="619">
        <v>674</v>
      </c>
      <c r="H27" s="436"/>
      <c r="I27" s="632"/>
      <c r="J27" s="635">
        <v>4</v>
      </c>
    </row>
    <row r="28" spans="1:10" ht="14" x14ac:dyDescent="0.15">
      <c r="A28" s="652" t="s">
        <v>219</v>
      </c>
      <c r="B28" s="653"/>
      <c r="C28" s="619">
        <v>521</v>
      </c>
      <c r="D28" s="434"/>
      <c r="E28" s="438" t="s">
        <v>231</v>
      </c>
      <c r="F28" s="438" t="s">
        <v>232</v>
      </c>
      <c r="G28" s="619">
        <v>6838</v>
      </c>
      <c r="H28" s="436"/>
    </row>
    <row r="29" spans="1:10" ht="14" x14ac:dyDescent="0.15">
      <c r="A29" s="652" t="s">
        <v>221</v>
      </c>
      <c r="B29" s="653"/>
      <c r="C29" s="619">
        <v>53</v>
      </c>
      <c r="D29" s="434"/>
      <c r="E29" s="438" t="s">
        <v>295</v>
      </c>
      <c r="F29" s="435"/>
      <c r="G29" s="619">
        <v>1948</v>
      </c>
      <c r="H29" s="436"/>
    </row>
    <row r="30" spans="1:10" ht="14" x14ac:dyDescent="0.15">
      <c r="A30" s="654"/>
      <c r="B30" s="654"/>
      <c r="C30" s="654"/>
      <c r="D30" s="434"/>
      <c r="E30" s="438" t="s">
        <v>233</v>
      </c>
      <c r="F30" s="438" t="s">
        <v>234</v>
      </c>
      <c r="G30" s="619">
        <v>15809.33</v>
      </c>
      <c r="H30" s="436"/>
    </row>
    <row r="31" spans="1:10" ht="14" x14ac:dyDescent="0.15">
      <c r="A31" s="655"/>
      <c r="B31" s="655"/>
      <c r="C31" s="655"/>
      <c r="D31" s="525"/>
      <c r="E31" s="438" t="s">
        <v>235</v>
      </c>
      <c r="F31" s="438" t="s">
        <v>236</v>
      </c>
      <c r="G31" s="619">
        <v>-176</v>
      </c>
      <c r="H31" s="436"/>
    </row>
    <row r="32" spans="1:10" ht="14" x14ac:dyDescent="0.15">
      <c r="A32" s="846" t="s">
        <v>231</v>
      </c>
      <c r="B32" s="847"/>
      <c r="C32" s="619">
        <v>27</v>
      </c>
      <c r="D32" s="436"/>
      <c r="E32" s="438" t="s">
        <v>237</v>
      </c>
      <c r="F32" s="438" t="s">
        <v>238</v>
      </c>
      <c r="G32" s="619">
        <v>0</v>
      </c>
      <c r="H32" s="436"/>
    </row>
    <row r="33" spans="1:8" ht="14" x14ac:dyDescent="0.15">
      <c r="A33" s="846" t="s">
        <v>233</v>
      </c>
      <c r="B33" s="847"/>
      <c r="C33" s="619">
        <v>9025.26</v>
      </c>
      <c r="D33" s="436"/>
      <c r="E33" s="438" t="s">
        <v>239</v>
      </c>
      <c r="F33" s="438" t="s">
        <v>240</v>
      </c>
      <c r="G33" s="619">
        <v>1132</v>
      </c>
      <c r="H33" s="436"/>
    </row>
    <row r="34" spans="1:8" ht="14" x14ac:dyDescent="0.15">
      <c r="A34" s="848" t="s">
        <v>248</v>
      </c>
      <c r="B34" s="849"/>
      <c r="C34" s="622">
        <v>10433.26</v>
      </c>
      <c r="D34" s="436"/>
      <c r="E34" s="438" t="s">
        <v>362</v>
      </c>
      <c r="F34" s="438" t="s">
        <v>363</v>
      </c>
      <c r="G34" s="619">
        <v>2424</v>
      </c>
      <c r="H34" s="436"/>
    </row>
    <row r="35" spans="1:8" ht="14" x14ac:dyDescent="0.15">
      <c r="A35" s="848" t="s">
        <v>249</v>
      </c>
      <c r="B35" s="849"/>
      <c r="C35" s="625"/>
      <c r="D35" s="436"/>
      <c r="E35" s="438" t="s">
        <v>382</v>
      </c>
      <c r="F35" s="435"/>
      <c r="G35" s="619">
        <v>1980</v>
      </c>
      <c r="H35" s="436"/>
    </row>
    <row r="36" spans="1:8" ht="14" x14ac:dyDescent="0.15">
      <c r="A36" s="846" t="s">
        <v>215</v>
      </c>
      <c r="B36" s="847"/>
      <c r="C36" s="619">
        <v>480</v>
      </c>
      <c r="D36" s="436"/>
      <c r="E36" s="438" t="s">
        <v>368</v>
      </c>
      <c r="F36" s="435"/>
      <c r="G36" s="619">
        <v>170</v>
      </c>
      <c r="H36" s="436"/>
    </row>
    <row r="37" spans="1:8" ht="14" x14ac:dyDescent="0.15">
      <c r="A37" s="846" t="s">
        <v>231</v>
      </c>
      <c r="B37" s="847"/>
      <c r="C37" s="619">
        <v>230</v>
      </c>
      <c r="D37" s="436"/>
      <c r="E37" s="438" t="s">
        <v>369</v>
      </c>
      <c r="F37" s="435"/>
      <c r="G37" s="619">
        <v>511</v>
      </c>
      <c r="H37" s="436"/>
    </row>
    <row r="38" spans="1:8" ht="14" x14ac:dyDescent="0.15">
      <c r="A38" s="846" t="s">
        <v>233</v>
      </c>
      <c r="B38" s="847"/>
      <c r="C38" s="619">
        <v>11720.7</v>
      </c>
      <c r="D38" s="436"/>
      <c r="E38" s="438" t="s">
        <v>370</v>
      </c>
      <c r="F38" s="435"/>
      <c r="G38" s="619">
        <v>375</v>
      </c>
      <c r="H38" s="436"/>
    </row>
    <row r="39" spans="1:8" ht="14" x14ac:dyDescent="0.15">
      <c r="A39" s="846" t="s">
        <v>370</v>
      </c>
      <c r="B39" s="847"/>
      <c r="C39" s="619">
        <v>292</v>
      </c>
      <c r="D39" s="436"/>
      <c r="E39" s="438" t="s">
        <v>371</v>
      </c>
      <c r="F39" s="435"/>
      <c r="G39" s="619">
        <v>4961</v>
      </c>
      <c r="H39" s="436"/>
    </row>
    <row r="40" spans="1:8" ht="14" x14ac:dyDescent="0.15">
      <c r="A40" s="848" t="s">
        <v>250</v>
      </c>
      <c r="B40" s="849"/>
      <c r="C40" s="622">
        <v>12722.7</v>
      </c>
      <c r="D40" s="436"/>
      <c r="E40" s="438" t="s">
        <v>372</v>
      </c>
      <c r="F40" s="435"/>
      <c r="G40" s="619">
        <v>10000</v>
      </c>
      <c r="H40" s="436"/>
    </row>
    <row r="41" spans="1:8" ht="14" x14ac:dyDescent="0.15">
      <c r="A41" s="848" t="s">
        <v>373</v>
      </c>
      <c r="B41" s="849"/>
      <c r="C41" s="625"/>
      <c r="D41" s="436"/>
      <c r="E41" s="438" t="s">
        <v>365</v>
      </c>
      <c r="F41" s="435"/>
      <c r="G41" s="619">
        <v>7224</v>
      </c>
      <c r="H41" s="436"/>
    </row>
    <row r="42" spans="1:8" ht="14" x14ac:dyDescent="0.15">
      <c r="A42" s="846" t="s">
        <v>205</v>
      </c>
      <c r="B42" s="847"/>
      <c r="C42" s="619">
        <v>88</v>
      </c>
      <c r="D42" s="436"/>
      <c r="E42" s="438" t="s">
        <v>296</v>
      </c>
      <c r="F42" s="438" t="s">
        <v>297</v>
      </c>
      <c r="G42" s="619">
        <v>524.1</v>
      </c>
      <c r="H42" s="436"/>
    </row>
    <row r="43" spans="1:8" x14ac:dyDescent="0.15">
      <c r="A43" s="848" t="s">
        <v>374</v>
      </c>
      <c r="B43" s="849"/>
      <c r="C43" s="622">
        <v>88</v>
      </c>
      <c r="D43" s="502"/>
      <c r="E43" s="525"/>
      <c r="F43" s="525"/>
      <c r="G43" s="626"/>
      <c r="H43" s="525"/>
    </row>
    <row r="44" spans="1:8" ht="14" x14ac:dyDescent="0.15">
      <c r="A44" s="848" t="s">
        <v>253</v>
      </c>
      <c r="B44" s="849"/>
      <c r="C44" s="625"/>
      <c r="D44" s="436"/>
      <c r="E44" s="438" t="s">
        <v>241</v>
      </c>
      <c r="F44" s="438" t="s">
        <v>242</v>
      </c>
      <c r="G44" s="619">
        <v>5991</v>
      </c>
      <c r="H44" s="436"/>
    </row>
    <row r="45" spans="1:8" ht="14" x14ac:dyDescent="0.15">
      <c r="A45" s="846" t="s">
        <v>205</v>
      </c>
      <c r="B45" s="847"/>
      <c r="C45" s="619">
        <v>2555</v>
      </c>
      <c r="D45" s="436"/>
      <c r="E45" s="438" t="s">
        <v>298</v>
      </c>
      <c r="F45" s="438" t="s">
        <v>299</v>
      </c>
      <c r="G45" s="619">
        <v>799</v>
      </c>
      <c r="H45" s="502"/>
    </row>
    <row r="46" spans="1:8" ht="14" x14ac:dyDescent="0.15">
      <c r="A46" s="846" t="s">
        <v>223</v>
      </c>
      <c r="B46" s="847"/>
      <c r="C46" s="619">
        <v>1392</v>
      </c>
      <c r="D46" s="436"/>
      <c r="E46" s="438" t="s">
        <v>243</v>
      </c>
      <c r="F46" s="438" t="s">
        <v>244</v>
      </c>
      <c r="G46" s="619">
        <v>4860</v>
      </c>
      <c r="H46" s="502"/>
    </row>
    <row r="47" spans="1:8" ht="14" x14ac:dyDescent="0.15">
      <c r="A47" s="848" t="s">
        <v>254</v>
      </c>
      <c r="B47" s="849"/>
      <c r="C47" s="622">
        <v>3947</v>
      </c>
      <c r="D47" s="436"/>
      <c r="E47" s="437" t="s">
        <v>245</v>
      </c>
      <c r="F47" s="435"/>
      <c r="G47" s="622">
        <v>123194.83</v>
      </c>
      <c r="H47" s="436"/>
    </row>
    <row r="48" spans="1:8" x14ac:dyDescent="0.15">
      <c r="A48" s="848" t="s">
        <v>257</v>
      </c>
      <c r="B48" s="849"/>
      <c r="C48" s="625"/>
      <c r="D48" s="436"/>
      <c r="E48" s="436"/>
      <c r="F48" s="436"/>
      <c r="G48" s="623"/>
      <c r="H48" s="436"/>
    </row>
    <row r="49" spans="1:8" ht="14" x14ac:dyDescent="0.15">
      <c r="A49" s="846" t="s">
        <v>235</v>
      </c>
      <c r="B49" s="847"/>
      <c r="C49" s="619">
        <v>22764.5</v>
      </c>
      <c r="D49" s="436"/>
      <c r="E49" s="821" t="s">
        <v>246</v>
      </c>
      <c r="F49" s="822"/>
      <c r="G49" s="624" t="s">
        <v>204</v>
      </c>
      <c r="H49" s="436"/>
    </row>
    <row r="50" spans="1:8" x14ac:dyDescent="0.15">
      <c r="A50" s="848" t="s">
        <v>258</v>
      </c>
      <c r="B50" s="849"/>
      <c r="C50" s="622">
        <v>22764.5</v>
      </c>
      <c r="D50" s="436"/>
      <c r="E50" s="819" t="s">
        <v>247</v>
      </c>
      <c r="F50" s="820"/>
      <c r="G50" s="625"/>
      <c r="H50" s="436"/>
    </row>
    <row r="51" spans="1:8" x14ac:dyDescent="0.15">
      <c r="A51" s="848" t="s">
        <v>259</v>
      </c>
      <c r="B51" s="849"/>
      <c r="C51" s="625"/>
      <c r="D51" s="436"/>
      <c r="E51" s="817" t="s">
        <v>215</v>
      </c>
      <c r="F51" s="818"/>
      <c r="G51" s="619">
        <v>481</v>
      </c>
      <c r="H51" s="436"/>
    </row>
    <row r="52" spans="1:8" x14ac:dyDescent="0.15">
      <c r="A52" s="846" t="s">
        <v>211</v>
      </c>
      <c r="B52" s="847"/>
      <c r="C52" s="619">
        <v>159</v>
      </c>
      <c r="D52" s="436"/>
      <c r="E52" s="817" t="s">
        <v>217</v>
      </c>
      <c r="F52" s="818"/>
      <c r="G52" s="619">
        <v>234</v>
      </c>
      <c r="H52" s="436"/>
    </row>
    <row r="53" spans="1:8" x14ac:dyDescent="0.15">
      <c r="A53" s="848" t="s">
        <v>260</v>
      </c>
      <c r="B53" s="849"/>
      <c r="C53" s="622">
        <v>159</v>
      </c>
      <c r="D53" s="436"/>
      <c r="E53" s="817" t="s">
        <v>219</v>
      </c>
      <c r="F53" s="818"/>
      <c r="G53" s="619">
        <v>438</v>
      </c>
      <c r="H53" s="436"/>
    </row>
    <row r="54" spans="1:8" x14ac:dyDescent="0.15">
      <c r="A54" s="848" t="s">
        <v>265</v>
      </c>
      <c r="B54" s="849"/>
      <c r="C54" s="627"/>
      <c r="D54" s="502"/>
      <c r="E54" s="817" t="s">
        <v>221</v>
      </c>
      <c r="F54" s="818"/>
      <c r="G54" s="619">
        <v>106</v>
      </c>
      <c r="H54" s="436"/>
    </row>
    <row r="55" spans="1:8" x14ac:dyDescent="0.15">
      <c r="A55" s="846" t="s">
        <v>372</v>
      </c>
      <c r="B55" s="847"/>
      <c r="C55" s="619">
        <v>576</v>
      </c>
      <c r="D55" s="436"/>
      <c r="E55" s="817" t="s">
        <v>231</v>
      </c>
      <c r="F55" s="818"/>
      <c r="G55" s="619">
        <v>2341</v>
      </c>
      <c r="H55" s="436"/>
    </row>
    <row r="56" spans="1:8" x14ac:dyDescent="0.15">
      <c r="A56" s="848" t="s">
        <v>266</v>
      </c>
      <c r="B56" s="849"/>
      <c r="C56" s="622">
        <v>576</v>
      </c>
      <c r="D56" s="502"/>
      <c r="E56" s="817" t="s">
        <v>233</v>
      </c>
      <c r="F56" s="818"/>
      <c r="G56" s="619">
        <v>9647.83</v>
      </c>
      <c r="H56" s="436"/>
    </row>
    <row r="57" spans="1:8" x14ac:dyDescent="0.15">
      <c r="A57" s="848" t="s">
        <v>267</v>
      </c>
      <c r="B57" s="849"/>
      <c r="C57" s="627"/>
      <c r="D57" s="502"/>
      <c r="E57" s="819" t="s">
        <v>248</v>
      </c>
      <c r="F57" s="820"/>
      <c r="G57" s="622">
        <v>13247.83</v>
      </c>
      <c r="H57" s="436"/>
    </row>
    <row r="58" spans="1:8" x14ac:dyDescent="0.15">
      <c r="A58" s="846" t="s">
        <v>371</v>
      </c>
      <c r="B58" s="847"/>
      <c r="C58" s="619">
        <v>576</v>
      </c>
      <c r="D58" s="436"/>
      <c r="E58" s="819" t="s">
        <v>249</v>
      </c>
      <c r="F58" s="820"/>
      <c r="G58" s="625"/>
      <c r="H58" s="436"/>
    </row>
    <row r="59" spans="1:8" x14ac:dyDescent="0.15">
      <c r="A59" s="848" t="s">
        <v>268</v>
      </c>
      <c r="B59" s="849"/>
      <c r="C59" s="622">
        <v>576</v>
      </c>
      <c r="D59" s="502"/>
      <c r="E59" s="817" t="s">
        <v>215</v>
      </c>
      <c r="F59" s="818"/>
      <c r="G59" s="619">
        <v>550</v>
      </c>
      <c r="H59" s="436"/>
    </row>
    <row r="60" spans="1:8" x14ac:dyDescent="0.15">
      <c r="A60" s="848" t="s">
        <v>269</v>
      </c>
      <c r="B60" s="849"/>
      <c r="C60" s="625"/>
      <c r="D60" s="436"/>
      <c r="E60" s="817" t="s">
        <v>221</v>
      </c>
      <c r="F60" s="818"/>
      <c r="G60" s="619">
        <v>68</v>
      </c>
      <c r="H60" s="436"/>
    </row>
    <row r="61" spans="1:8" x14ac:dyDescent="0.15">
      <c r="A61" s="846" t="s">
        <v>205</v>
      </c>
      <c r="B61" s="847"/>
      <c r="C61" s="619">
        <v>4979</v>
      </c>
      <c r="D61" s="436"/>
      <c r="E61" s="817" t="s">
        <v>231</v>
      </c>
      <c r="F61" s="818"/>
      <c r="G61" s="619">
        <v>2162</v>
      </c>
      <c r="H61" s="436"/>
    </row>
    <row r="62" spans="1:8" x14ac:dyDescent="0.15">
      <c r="A62" s="846" t="s">
        <v>223</v>
      </c>
      <c r="B62" s="847"/>
      <c r="C62" s="619">
        <v>1276</v>
      </c>
      <c r="D62" s="436"/>
      <c r="E62" s="817" t="s">
        <v>295</v>
      </c>
      <c r="F62" s="818"/>
      <c r="G62" s="619">
        <v>1948</v>
      </c>
      <c r="H62" s="436"/>
    </row>
    <row r="63" spans="1:8" x14ac:dyDescent="0.15">
      <c r="A63" s="848" t="s">
        <v>270</v>
      </c>
      <c r="B63" s="849"/>
      <c r="C63" s="622">
        <v>6255</v>
      </c>
      <c r="D63" s="436"/>
      <c r="E63" s="817" t="s">
        <v>233</v>
      </c>
      <c r="F63" s="818"/>
      <c r="G63" s="619">
        <v>6066.5</v>
      </c>
      <c r="H63" s="436"/>
    </row>
    <row r="64" spans="1:8" x14ac:dyDescent="0.15">
      <c r="A64" s="525"/>
      <c r="B64" s="525"/>
      <c r="C64" s="626"/>
      <c r="D64" s="525"/>
      <c r="E64" s="817" t="s">
        <v>370</v>
      </c>
      <c r="F64" s="818"/>
      <c r="G64" s="619">
        <v>375</v>
      </c>
      <c r="H64" s="436"/>
    </row>
    <row r="65" spans="1:8" x14ac:dyDescent="0.15">
      <c r="A65" s="848" t="s">
        <v>271</v>
      </c>
      <c r="B65" s="849"/>
      <c r="C65" s="656"/>
      <c r="D65" s="436"/>
      <c r="E65" s="817" t="s">
        <v>296</v>
      </c>
      <c r="F65" s="818"/>
      <c r="G65" s="619">
        <v>262.05</v>
      </c>
      <c r="H65" s="436"/>
    </row>
    <row r="66" spans="1:8" x14ac:dyDescent="0.15">
      <c r="A66" s="846" t="s">
        <v>205</v>
      </c>
      <c r="B66" s="847"/>
      <c r="C66" s="619">
        <v>264</v>
      </c>
      <c r="D66" s="436"/>
      <c r="E66" s="819" t="s">
        <v>250</v>
      </c>
      <c r="F66" s="820"/>
      <c r="G66" s="622">
        <v>11431.55</v>
      </c>
      <c r="H66" s="436"/>
    </row>
    <row r="67" spans="1:8" x14ac:dyDescent="0.15">
      <c r="A67" s="848" t="s">
        <v>272</v>
      </c>
      <c r="B67" s="849"/>
      <c r="C67" s="622">
        <v>264</v>
      </c>
      <c r="D67" s="436"/>
      <c r="E67" s="819" t="s">
        <v>255</v>
      </c>
      <c r="F67" s="820"/>
      <c r="G67" s="625"/>
      <c r="H67" s="436"/>
    </row>
    <row r="68" spans="1:8" x14ac:dyDescent="0.15">
      <c r="A68" s="848" t="s">
        <v>273</v>
      </c>
      <c r="B68" s="849"/>
      <c r="C68" s="625"/>
      <c r="D68" s="436"/>
      <c r="E68" s="817" t="s">
        <v>233</v>
      </c>
      <c r="F68" s="818"/>
      <c r="G68" s="619">
        <v>95</v>
      </c>
      <c r="H68" s="436"/>
    </row>
    <row r="69" spans="1:8" x14ac:dyDescent="0.15">
      <c r="A69" s="846" t="s">
        <v>205</v>
      </c>
      <c r="B69" s="847"/>
      <c r="C69" s="619">
        <v>137</v>
      </c>
      <c r="D69" s="436"/>
      <c r="E69" s="819" t="s">
        <v>256</v>
      </c>
      <c r="F69" s="820"/>
      <c r="G69" s="622">
        <v>95</v>
      </c>
      <c r="H69" s="436"/>
    </row>
    <row r="70" spans="1:8" x14ac:dyDescent="0.15">
      <c r="A70" s="846" t="s">
        <v>223</v>
      </c>
      <c r="B70" s="847"/>
      <c r="C70" s="619">
        <v>55</v>
      </c>
      <c r="D70" s="436"/>
      <c r="E70" s="819" t="s">
        <v>257</v>
      </c>
      <c r="F70" s="820"/>
      <c r="G70" s="625"/>
      <c r="H70" s="436"/>
    </row>
    <row r="71" spans="1:8" x14ac:dyDescent="0.15">
      <c r="A71" s="848" t="s">
        <v>274</v>
      </c>
      <c r="B71" s="849"/>
      <c r="C71" s="622">
        <v>192</v>
      </c>
      <c r="D71" s="436"/>
      <c r="E71" s="817" t="s">
        <v>235</v>
      </c>
      <c r="F71" s="818"/>
      <c r="G71" s="619">
        <v>-176</v>
      </c>
      <c r="H71" s="436"/>
    </row>
    <row r="72" spans="1:8" x14ac:dyDescent="0.15">
      <c r="A72" s="848" t="s">
        <v>332</v>
      </c>
      <c r="B72" s="849"/>
      <c r="C72" s="625"/>
      <c r="D72" s="436"/>
      <c r="E72" s="819" t="s">
        <v>258</v>
      </c>
      <c r="F72" s="820"/>
      <c r="G72" s="622">
        <v>-176</v>
      </c>
      <c r="H72" s="436"/>
    </row>
    <row r="73" spans="1:8" x14ac:dyDescent="0.15">
      <c r="A73" s="846" t="s">
        <v>330</v>
      </c>
      <c r="B73" s="847"/>
      <c r="C73" s="619">
        <v>1110</v>
      </c>
      <c r="D73" s="436"/>
      <c r="E73" s="819" t="s">
        <v>302</v>
      </c>
      <c r="F73" s="820"/>
      <c r="G73" s="625"/>
      <c r="H73" s="436"/>
    </row>
    <row r="74" spans="1:8" x14ac:dyDescent="0.15">
      <c r="A74" s="848" t="s">
        <v>333</v>
      </c>
      <c r="B74" s="849"/>
      <c r="C74" s="622">
        <v>1110</v>
      </c>
      <c r="D74" s="502"/>
      <c r="E74" s="817" t="s">
        <v>369</v>
      </c>
      <c r="F74" s="818"/>
      <c r="G74" s="619">
        <v>511</v>
      </c>
      <c r="H74" s="436"/>
    </row>
    <row r="75" spans="1:8" x14ac:dyDescent="0.15">
      <c r="A75" s="848" t="s">
        <v>275</v>
      </c>
      <c r="B75" s="849"/>
      <c r="C75" s="625"/>
      <c r="D75" s="436"/>
      <c r="E75" s="819" t="s">
        <v>303</v>
      </c>
      <c r="F75" s="820"/>
      <c r="G75" s="622">
        <v>511</v>
      </c>
      <c r="H75" s="436"/>
    </row>
    <row r="76" spans="1:8" x14ac:dyDescent="0.15">
      <c r="A76" s="846" t="s">
        <v>239</v>
      </c>
      <c r="B76" s="847"/>
      <c r="C76" s="619">
        <v>10414</v>
      </c>
      <c r="D76" s="436"/>
      <c r="E76" s="819" t="s">
        <v>259</v>
      </c>
      <c r="F76" s="820"/>
      <c r="G76" s="625"/>
      <c r="H76" s="436"/>
    </row>
    <row r="77" spans="1:8" x14ac:dyDescent="0.15">
      <c r="A77" s="848" t="s">
        <v>276</v>
      </c>
      <c r="B77" s="849"/>
      <c r="C77" s="622">
        <v>10414</v>
      </c>
      <c r="D77" s="436"/>
      <c r="E77" s="817" t="s">
        <v>368</v>
      </c>
      <c r="F77" s="818"/>
      <c r="G77" s="619">
        <v>170</v>
      </c>
      <c r="H77" s="436"/>
    </row>
    <row r="78" spans="1:8" x14ac:dyDescent="0.15">
      <c r="A78" s="848" t="s">
        <v>277</v>
      </c>
      <c r="B78" s="849"/>
      <c r="C78" s="625"/>
      <c r="D78" s="436"/>
      <c r="E78" s="819" t="s">
        <v>260</v>
      </c>
      <c r="F78" s="820"/>
      <c r="G78" s="622">
        <v>170</v>
      </c>
      <c r="H78" s="436"/>
    </row>
    <row r="79" spans="1:8" x14ac:dyDescent="0.15">
      <c r="A79" s="846" t="s">
        <v>237</v>
      </c>
      <c r="B79" s="847"/>
      <c r="C79" s="619">
        <v>16428</v>
      </c>
      <c r="D79" s="436"/>
      <c r="E79" s="525"/>
      <c r="F79" s="525"/>
      <c r="G79" s="626"/>
      <c r="H79" s="525"/>
    </row>
    <row r="80" spans="1:8" x14ac:dyDescent="0.15">
      <c r="A80" s="848" t="s">
        <v>278</v>
      </c>
      <c r="B80" s="849"/>
      <c r="C80" s="622">
        <v>16428</v>
      </c>
      <c r="D80" s="436"/>
      <c r="E80" s="819" t="s">
        <v>261</v>
      </c>
      <c r="F80" s="820"/>
      <c r="G80" s="627"/>
      <c r="H80" s="502"/>
    </row>
    <row r="81" spans="1:8" x14ac:dyDescent="0.15">
      <c r="A81" s="848" t="s">
        <v>279</v>
      </c>
      <c r="B81" s="849"/>
      <c r="C81" s="625"/>
      <c r="D81" s="436"/>
      <c r="E81" s="817" t="s">
        <v>229</v>
      </c>
      <c r="F81" s="818"/>
      <c r="G81" s="619">
        <v>630</v>
      </c>
      <c r="H81" s="436"/>
    </row>
    <row r="82" spans="1:8" x14ac:dyDescent="0.15">
      <c r="A82" s="846" t="s">
        <v>207</v>
      </c>
      <c r="B82" s="847"/>
      <c r="C82" s="619">
        <v>326.31</v>
      </c>
      <c r="D82" s="436"/>
      <c r="E82" s="817" t="s">
        <v>365</v>
      </c>
      <c r="F82" s="818"/>
      <c r="G82" s="619">
        <v>6978</v>
      </c>
      <c r="H82" s="436"/>
    </row>
    <row r="83" spans="1:8" x14ac:dyDescent="0.15">
      <c r="A83" s="848" t="s">
        <v>280</v>
      </c>
      <c r="B83" s="849"/>
      <c r="C83" s="622">
        <v>326.31</v>
      </c>
      <c r="D83" s="436"/>
      <c r="E83" s="819" t="s">
        <v>262</v>
      </c>
      <c r="F83" s="820"/>
      <c r="G83" s="622">
        <v>7608</v>
      </c>
      <c r="H83" s="502"/>
    </row>
    <row r="84" spans="1:8" x14ac:dyDescent="0.15">
      <c r="A84" s="848" t="s">
        <v>2155</v>
      </c>
      <c r="B84" s="849"/>
      <c r="C84" s="625"/>
      <c r="D84" s="436"/>
      <c r="E84" s="819" t="s">
        <v>304</v>
      </c>
      <c r="F84" s="820"/>
      <c r="G84" s="625"/>
      <c r="H84" s="436"/>
    </row>
    <row r="85" spans="1:8" x14ac:dyDescent="0.15">
      <c r="A85" s="846" t="s">
        <v>287</v>
      </c>
      <c r="B85" s="847"/>
      <c r="C85" s="619">
        <v>704</v>
      </c>
      <c r="D85" s="436"/>
      <c r="E85" s="817" t="s">
        <v>365</v>
      </c>
      <c r="F85" s="818"/>
      <c r="G85" s="619">
        <v>246</v>
      </c>
      <c r="H85" s="436"/>
    </row>
    <row r="86" spans="1:8" x14ac:dyDescent="0.15">
      <c r="A86" s="848" t="s">
        <v>2156</v>
      </c>
      <c r="B86" s="849"/>
      <c r="C86" s="622">
        <v>704</v>
      </c>
      <c r="D86" s="436"/>
      <c r="E86" s="819" t="s">
        <v>305</v>
      </c>
      <c r="F86" s="820"/>
      <c r="G86" s="622">
        <v>246</v>
      </c>
      <c r="H86" s="436"/>
    </row>
    <row r="87" spans="1:8" x14ac:dyDescent="0.15">
      <c r="A87" s="848" t="s">
        <v>366</v>
      </c>
      <c r="B87" s="849"/>
      <c r="C87" s="627"/>
      <c r="D87" s="502"/>
      <c r="E87" s="819" t="s">
        <v>265</v>
      </c>
      <c r="F87" s="820"/>
      <c r="G87" s="627"/>
      <c r="H87" s="502"/>
    </row>
    <row r="88" spans="1:8" x14ac:dyDescent="0.15">
      <c r="A88" s="846" t="s">
        <v>361</v>
      </c>
      <c r="B88" s="847"/>
      <c r="C88" s="619">
        <v>438</v>
      </c>
      <c r="D88" s="436"/>
      <c r="E88" s="817" t="s">
        <v>289</v>
      </c>
      <c r="F88" s="818"/>
      <c r="G88" s="619">
        <v>113</v>
      </c>
      <c r="H88" s="436"/>
    </row>
    <row r="89" spans="1:8" x14ac:dyDescent="0.15">
      <c r="A89" s="846" t="s">
        <v>362</v>
      </c>
      <c r="B89" s="847"/>
      <c r="C89" s="619">
        <v>1602</v>
      </c>
      <c r="D89" s="436"/>
      <c r="E89" s="817" t="s">
        <v>227</v>
      </c>
      <c r="F89" s="818"/>
      <c r="G89" s="619">
        <v>476</v>
      </c>
      <c r="H89" s="436"/>
    </row>
    <row r="90" spans="1:8" x14ac:dyDescent="0.15">
      <c r="A90" s="848" t="s">
        <v>367</v>
      </c>
      <c r="B90" s="849"/>
      <c r="C90" s="622">
        <v>2040</v>
      </c>
      <c r="D90" s="502"/>
      <c r="E90" s="817" t="s">
        <v>231</v>
      </c>
      <c r="F90" s="818"/>
      <c r="G90" s="619">
        <v>2335</v>
      </c>
      <c r="H90" s="436"/>
    </row>
    <row r="91" spans="1:8" x14ac:dyDescent="0.15">
      <c r="A91" s="848" t="s">
        <v>245</v>
      </c>
      <c r="B91" s="849"/>
      <c r="C91" s="622">
        <v>88999.77</v>
      </c>
      <c r="D91" s="436"/>
      <c r="E91" s="817" t="s">
        <v>372</v>
      </c>
      <c r="F91" s="818"/>
      <c r="G91" s="619">
        <v>10000</v>
      </c>
      <c r="H91" s="436"/>
    </row>
    <row r="92" spans="1:8" x14ac:dyDescent="0.15">
      <c r="E92" s="817" t="s">
        <v>243</v>
      </c>
      <c r="F92" s="818"/>
      <c r="G92" s="619">
        <v>4860</v>
      </c>
      <c r="H92" s="436"/>
    </row>
    <row r="93" spans="1:8" x14ac:dyDescent="0.15">
      <c r="E93" s="819" t="s">
        <v>266</v>
      </c>
      <c r="F93" s="820"/>
      <c r="G93" s="622">
        <v>17784</v>
      </c>
      <c r="H93" s="502"/>
    </row>
    <row r="94" spans="1:8" x14ac:dyDescent="0.15">
      <c r="E94" s="819" t="s">
        <v>267</v>
      </c>
      <c r="F94" s="820"/>
      <c r="G94" s="627"/>
      <c r="H94" s="502"/>
    </row>
    <row r="95" spans="1:8" x14ac:dyDescent="0.15">
      <c r="E95" s="817" t="s">
        <v>225</v>
      </c>
      <c r="F95" s="818"/>
      <c r="G95" s="619">
        <v>247</v>
      </c>
      <c r="H95" s="436"/>
    </row>
    <row r="96" spans="1:8" x14ac:dyDescent="0.15">
      <c r="E96" s="817" t="s">
        <v>371</v>
      </c>
      <c r="F96" s="818"/>
      <c r="G96" s="619">
        <v>4673</v>
      </c>
      <c r="H96" s="436"/>
    </row>
    <row r="97" spans="5:8" x14ac:dyDescent="0.15">
      <c r="E97" s="817" t="s">
        <v>296</v>
      </c>
      <c r="F97" s="818"/>
      <c r="G97" s="619">
        <v>262.05</v>
      </c>
      <c r="H97" s="436"/>
    </row>
    <row r="98" spans="5:8" x14ac:dyDescent="0.15">
      <c r="E98" s="817" t="s">
        <v>241</v>
      </c>
      <c r="F98" s="818"/>
      <c r="G98" s="619">
        <v>5991</v>
      </c>
      <c r="H98" s="436"/>
    </row>
    <row r="99" spans="5:8" x14ac:dyDescent="0.15">
      <c r="E99" s="819" t="s">
        <v>268</v>
      </c>
      <c r="F99" s="820"/>
      <c r="G99" s="622">
        <v>11173.05</v>
      </c>
      <c r="H99" s="502"/>
    </row>
    <row r="100" spans="5:8" x14ac:dyDescent="0.15">
      <c r="E100" s="819" t="s">
        <v>275</v>
      </c>
      <c r="F100" s="820"/>
      <c r="G100" s="625"/>
      <c r="H100" s="436"/>
    </row>
    <row r="101" spans="5:8" x14ac:dyDescent="0.15">
      <c r="E101" s="817" t="s">
        <v>239</v>
      </c>
      <c r="F101" s="818"/>
      <c r="G101" s="619">
        <v>1132</v>
      </c>
      <c r="H101" s="436"/>
    </row>
    <row r="102" spans="5:8" x14ac:dyDescent="0.15">
      <c r="E102" s="819" t="s">
        <v>276</v>
      </c>
      <c r="F102" s="820"/>
      <c r="G102" s="622">
        <v>1132</v>
      </c>
      <c r="H102" s="436"/>
    </row>
    <row r="103" spans="5:8" x14ac:dyDescent="0.15">
      <c r="E103" s="819" t="s">
        <v>308</v>
      </c>
      <c r="F103" s="820"/>
      <c r="G103" s="625"/>
      <c r="H103" s="436"/>
    </row>
    <row r="104" spans="5:8" x14ac:dyDescent="0.15">
      <c r="E104" s="817" t="s">
        <v>285</v>
      </c>
      <c r="F104" s="818"/>
      <c r="G104" s="619">
        <v>215</v>
      </c>
      <c r="H104" s="436"/>
    </row>
    <row r="105" spans="5:8" x14ac:dyDescent="0.15">
      <c r="E105" s="817" t="s">
        <v>1094</v>
      </c>
      <c r="F105" s="818"/>
      <c r="G105" s="619">
        <v>674</v>
      </c>
      <c r="H105" s="436"/>
    </row>
    <row r="106" spans="5:8" x14ac:dyDescent="0.15">
      <c r="E106" s="817" t="s">
        <v>298</v>
      </c>
      <c r="F106" s="818"/>
      <c r="G106" s="619">
        <v>799</v>
      </c>
      <c r="H106" s="436"/>
    </row>
    <row r="107" spans="5:8" x14ac:dyDescent="0.15">
      <c r="E107" s="819" t="s">
        <v>309</v>
      </c>
      <c r="F107" s="820"/>
      <c r="G107" s="622">
        <v>1688</v>
      </c>
      <c r="H107" s="436"/>
    </row>
    <row r="108" spans="5:8" x14ac:dyDescent="0.15">
      <c r="E108" s="819" t="s">
        <v>310</v>
      </c>
      <c r="F108" s="820"/>
      <c r="G108" s="625"/>
      <c r="H108" s="436"/>
    </row>
    <row r="109" spans="5:8" x14ac:dyDescent="0.15">
      <c r="E109" s="817" t="s">
        <v>291</v>
      </c>
      <c r="F109" s="818"/>
      <c r="G109" s="619">
        <v>1248</v>
      </c>
      <c r="H109" s="436"/>
    </row>
    <row r="110" spans="5:8" x14ac:dyDescent="0.15">
      <c r="E110" s="819" t="s">
        <v>311</v>
      </c>
      <c r="F110" s="820"/>
      <c r="G110" s="622">
        <v>1248</v>
      </c>
      <c r="H110" s="436"/>
    </row>
    <row r="111" spans="5:8" x14ac:dyDescent="0.15">
      <c r="E111" s="525"/>
      <c r="F111" s="525"/>
      <c r="G111" s="626"/>
      <c r="H111" s="525"/>
    </row>
    <row r="112" spans="5:8" x14ac:dyDescent="0.15">
      <c r="E112" s="819" t="s">
        <v>1804</v>
      </c>
      <c r="F112" s="820"/>
      <c r="G112" s="625"/>
      <c r="H112" s="436"/>
    </row>
    <row r="113" spans="5:8" x14ac:dyDescent="0.15">
      <c r="E113" s="817" t="s">
        <v>1795</v>
      </c>
      <c r="F113" s="818"/>
      <c r="G113" s="619">
        <v>6893</v>
      </c>
      <c r="H113" s="436"/>
    </row>
    <row r="114" spans="5:8" x14ac:dyDescent="0.15">
      <c r="E114" s="819" t="s">
        <v>1805</v>
      </c>
      <c r="F114" s="820"/>
      <c r="G114" s="622">
        <v>6893</v>
      </c>
      <c r="H114" s="436"/>
    </row>
    <row r="115" spans="5:8" x14ac:dyDescent="0.15">
      <c r="E115" s="819" t="s">
        <v>314</v>
      </c>
      <c r="F115" s="820"/>
      <c r="G115" s="625"/>
      <c r="H115" s="436"/>
    </row>
    <row r="116" spans="5:8" x14ac:dyDescent="0.15">
      <c r="E116" s="817" t="s">
        <v>287</v>
      </c>
      <c r="F116" s="818"/>
      <c r="G116" s="619">
        <v>731</v>
      </c>
      <c r="H116" s="436"/>
    </row>
    <row r="117" spans="5:8" x14ac:dyDescent="0.15">
      <c r="E117" s="819" t="s">
        <v>315</v>
      </c>
      <c r="F117" s="820"/>
      <c r="G117" s="622">
        <v>731</v>
      </c>
      <c r="H117" s="436"/>
    </row>
    <row r="118" spans="5:8" x14ac:dyDescent="0.15">
      <c r="E118" s="819" t="s">
        <v>2157</v>
      </c>
      <c r="F118" s="820"/>
      <c r="G118" s="625"/>
      <c r="H118" s="436"/>
    </row>
    <row r="119" spans="5:8" x14ac:dyDescent="0.15">
      <c r="E119" s="817" t="s">
        <v>215</v>
      </c>
      <c r="F119" s="818"/>
      <c r="G119" s="619">
        <v>514</v>
      </c>
      <c r="H119" s="436"/>
    </row>
    <row r="120" spans="5:8" x14ac:dyDescent="0.15">
      <c r="E120" s="817" t="s">
        <v>1092</v>
      </c>
      <c r="F120" s="818"/>
      <c r="G120" s="619">
        <v>8830</v>
      </c>
      <c r="H120" s="436"/>
    </row>
    <row r="121" spans="5:8" x14ac:dyDescent="0.15">
      <c r="E121" s="819" t="s">
        <v>2158</v>
      </c>
      <c r="F121" s="820"/>
      <c r="G121" s="622">
        <v>9344</v>
      </c>
      <c r="H121" s="436"/>
    </row>
    <row r="122" spans="5:8" x14ac:dyDescent="0.15">
      <c r="E122" s="819" t="s">
        <v>1095</v>
      </c>
      <c r="F122" s="820"/>
      <c r="G122" s="625"/>
      <c r="H122" s="436"/>
    </row>
    <row r="123" spans="5:8" x14ac:dyDescent="0.15">
      <c r="E123" s="817" t="s">
        <v>215</v>
      </c>
      <c r="F123" s="818"/>
      <c r="G123" s="619">
        <v>720</v>
      </c>
      <c r="H123" s="436"/>
    </row>
    <row r="124" spans="5:8" x14ac:dyDescent="0.15">
      <c r="E124" s="817" t="s">
        <v>1092</v>
      </c>
      <c r="F124" s="818"/>
      <c r="G124" s="619">
        <v>23853.4</v>
      </c>
      <c r="H124" s="436"/>
    </row>
    <row r="125" spans="5:8" x14ac:dyDescent="0.15">
      <c r="E125" s="817" t="s">
        <v>1795</v>
      </c>
      <c r="F125" s="818"/>
      <c r="G125" s="619">
        <v>6893</v>
      </c>
      <c r="H125" s="436"/>
    </row>
    <row r="126" spans="5:8" x14ac:dyDescent="0.15">
      <c r="E126" s="819" t="s">
        <v>1096</v>
      </c>
      <c r="F126" s="820"/>
      <c r="G126" s="622">
        <v>31466.400000000001</v>
      </c>
      <c r="H126" s="436"/>
    </row>
    <row r="127" spans="5:8" x14ac:dyDescent="0.15">
      <c r="E127" s="819" t="s">
        <v>316</v>
      </c>
      <c r="F127" s="820"/>
      <c r="G127" s="625"/>
      <c r="H127" s="436"/>
    </row>
    <row r="128" spans="5:8" x14ac:dyDescent="0.15">
      <c r="E128" s="817" t="s">
        <v>215</v>
      </c>
      <c r="F128" s="818"/>
      <c r="G128" s="619">
        <v>3049</v>
      </c>
      <c r="H128" s="436"/>
    </row>
    <row r="129" spans="5:8" x14ac:dyDescent="0.15">
      <c r="E129" s="819" t="s">
        <v>317</v>
      </c>
      <c r="F129" s="820"/>
      <c r="G129" s="622">
        <v>3049</v>
      </c>
      <c r="H129" s="502"/>
    </row>
    <row r="130" spans="5:8" x14ac:dyDescent="0.15">
      <c r="E130" s="819" t="s">
        <v>277</v>
      </c>
      <c r="F130" s="820"/>
      <c r="G130" s="625"/>
      <c r="H130" s="436"/>
    </row>
    <row r="131" spans="5:8" x14ac:dyDescent="0.15">
      <c r="E131" s="817" t="s">
        <v>237</v>
      </c>
      <c r="F131" s="818"/>
      <c r="G131" s="619">
        <v>0</v>
      </c>
      <c r="H131" s="436"/>
    </row>
    <row r="132" spans="5:8" x14ac:dyDescent="0.15">
      <c r="E132" s="819" t="s">
        <v>278</v>
      </c>
      <c r="F132" s="820"/>
      <c r="G132" s="622">
        <v>0</v>
      </c>
      <c r="H132" s="436"/>
    </row>
    <row r="133" spans="5:8" x14ac:dyDescent="0.15">
      <c r="E133" s="819" t="s">
        <v>2155</v>
      </c>
      <c r="F133" s="820"/>
      <c r="G133" s="625"/>
      <c r="H133" s="436"/>
    </row>
    <row r="134" spans="5:8" x14ac:dyDescent="0.15">
      <c r="E134" s="817" t="s">
        <v>287</v>
      </c>
      <c r="F134" s="818"/>
      <c r="G134" s="619">
        <v>85</v>
      </c>
      <c r="H134" s="436"/>
    </row>
    <row r="135" spans="5:8" x14ac:dyDescent="0.15">
      <c r="E135" s="819" t="s">
        <v>2156</v>
      </c>
      <c r="F135" s="820"/>
      <c r="G135" s="622">
        <v>85</v>
      </c>
      <c r="H135" s="436"/>
    </row>
    <row r="136" spans="5:8" x14ac:dyDescent="0.15">
      <c r="E136" s="819" t="s">
        <v>281</v>
      </c>
      <c r="F136" s="820"/>
      <c r="G136" s="625"/>
      <c r="H136" s="436"/>
    </row>
    <row r="137" spans="5:8" x14ac:dyDescent="0.15">
      <c r="E137" s="817" t="s">
        <v>213</v>
      </c>
      <c r="F137" s="818"/>
      <c r="G137" s="619">
        <v>776</v>
      </c>
      <c r="H137" s="436"/>
    </row>
    <row r="138" spans="5:8" x14ac:dyDescent="0.15">
      <c r="E138" s="819" t="s">
        <v>282</v>
      </c>
      <c r="F138" s="820"/>
      <c r="G138" s="622">
        <v>776</v>
      </c>
      <c r="H138" s="436"/>
    </row>
    <row r="139" spans="5:8" x14ac:dyDescent="0.15">
      <c r="E139" s="819" t="s">
        <v>366</v>
      </c>
      <c r="F139" s="820"/>
      <c r="G139" s="627"/>
      <c r="H139" s="502"/>
    </row>
    <row r="140" spans="5:8" x14ac:dyDescent="0.15">
      <c r="E140" s="817" t="s">
        <v>362</v>
      </c>
      <c r="F140" s="818"/>
      <c r="G140" s="619">
        <v>2424</v>
      </c>
      <c r="H140" s="436"/>
    </row>
    <row r="141" spans="5:8" x14ac:dyDescent="0.15">
      <c r="E141" s="817" t="s">
        <v>382</v>
      </c>
      <c r="F141" s="818"/>
      <c r="G141" s="619">
        <v>1980</v>
      </c>
      <c r="H141" s="436"/>
    </row>
    <row r="142" spans="5:8" x14ac:dyDescent="0.15">
      <c r="E142" s="817" t="s">
        <v>371</v>
      </c>
      <c r="F142" s="818"/>
      <c r="G142" s="619">
        <v>288</v>
      </c>
      <c r="H142" s="436"/>
    </row>
    <row r="143" spans="5:8" x14ac:dyDescent="0.15">
      <c r="E143" s="819" t="s">
        <v>367</v>
      </c>
      <c r="F143" s="820"/>
      <c r="G143" s="622">
        <v>4692</v>
      </c>
      <c r="H143" s="502"/>
    </row>
    <row r="144" spans="5:8" x14ac:dyDescent="0.15">
      <c r="E144" s="819" t="s">
        <v>245</v>
      </c>
      <c r="F144" s="820"/>
      <c r="G144" s="622">
        <v>123194.83</v>
      </c>
      <c r="H144" s="436"/>
    </row>
  </sheetData>
  <mergeCells count="173">
    <mergeCell ref="E143:F143"/>
    <mergeCell ref="E144:F144"/>
    <mergeCell ref="E141:F141"/>
    <mergeCell ref="E142:F142"/>
    <mergeCell ref="E139:F139"/>
    <mergeCell ref="E140:F140"/>
    <mergeCell ref="E137:F137"/>
    <mergeCell ref="E138:F138"/>
    <mergeCell ref="E135:F135"/>
    <mergeCell ref="E136:F136"/>
    <mergeCell ref="E133:F133"/>
    <mergeCell ref="E134:F134"/>
    <mergeCell ref="E131:F131"/>
    <mergeCell ref="E132:F132"/>
    <mergeCell ref="E129:F129"/>
    <mergeCell ref="E130:F130"/>
    <mergeCell ref="E127:F127"/>
    <mergeCell ref="E128:F128"/>
    <mergeCell ref="E125:F125"/>
    <mergeCell ref="E126:F126"/>
    <mergeCell ref="E123:F123"/>
    <mergeCell ref="E124:F124"/>
    <mergeCell ref="E121:F121"/>
    <mergeCell ref="E122:F122"/>
    <mergeCell ref="E119:F119"/>
    <mergeCell ref="E120:F120"/>
    <mergeCell ref="E117:F117"/>
    <mergeCell ref="E118:F118"/>
    <mergeCell ref="E115:F115"/>
    <mergeCell ref="E116:F116"/>
    <mergeCell ref="E113:F113"/>
    <mergeCell ref="E114:F114"/>
    <mergeCell ref="E110:F110"/>
    <mergeCell ref="E112:F112"/>
    <mergeCell ref="E108:F108"/>
    <mergeCell ref="E109:F109"/>
    <mergeCell ref="E106:F106"/>
    <mergeCell ref="E107:F107"/>
    <mergeCell ref="E104:F104"/>
    <mergeCell ref="E105:F105"/>
    <mergeCell ref="E102:F102"/>
    <mergeCell ref="E103:F103"/>
    <mergeCell ref="E100:F100"/>
    <mergeCell ref="E101:F101"/>
    <mergeCell ref="E98:F98"/>
    <mergeCell ref="E99:F99"/>
    <mergeCell ref="E96:F96"/>
    <mergeCell ref="E97:F97"/>
    <mergeCell ref="E94:F94"/>
    <mergeCell ref="E95:F95"/>
    <mergeCell ref="E92:F92"/>
    <mergeCell ref="E93:F93"/>
    <mergeCell ref="E90:F90"/>
    <mergeCell ref="E91:F91"/>
    <mergeCell ref="E88:F88"/>
    <mergeCell ref="E89:F89"/>
    <mergeCell ref="E86:F86"/>
    <mergeCell ref="E87:F87"/>
    <mergeCell ref="E84:F84"/>
    <mergeCell ref="E85:F85"/>
    <mergeCell ref="E82:F82"/>
    <mergeCell ref="E83:F83"/>
    <mergeCell ref="E80:F80"/>
    <mergeCell ref="E81:F81"/>
    <mergeCell ref="E77:F77"/>
    <mergeCell ref="E78:F78"/>
    <mergeCell ref="E75:F75"/>
    <mergeCell ref="E76:F76"/>
    <mergeCell ref="E73:F73"/>
    <mergeCell ref="E74:F74"/>
    <mergeCell ref="E72:F72"/>
    <mergeCell ref="E69:F69"/>
    <mergeCell ref="E70:F70"/>
    <mergeCell ref="E67:F67"/>
    <mergeCell ref="E68:F68"/>
    <mergeCell ref="E65:F65"/>
    <mergeCell ref="E66:F66"/>
    <mergeCell ref="E62:F62"/>
    <mergeCell ref="E63:F63"/>
    <mergeCell ref="E58:F58"/>
    <mergeCell ref="E59:F59"/>
    <mergeCell ref="E56:F56"/>
    <mergeCell ref="E57:F57"/>
    <mergeCell ref="E54:F54"/>
    <mergeCell ref="E55:F55"/>
    <mergeCell ref="E52:F52"/>
    <mergeCell ref="E53:F53"/>
    <mergeCell ref="E71:F71"/>
    <mergeCell ref="E50:F50"/>
    <mergeCell ref="E51:F51"/>
    <mergeCell ref="E49:F49"/>
    <mergeCell ref="E19:E20"/>
    <mergeCell ref="F19:F20"/>
    <mergeCell ref="E15:E16"/>
    <mergeCell ref="F15:F16"/>
    <mergeCell ref="E11:E12"/>
    <mergeCell ref="F11:F12"/>
    <mergeCell ref="E13:E14"/>
    <mergeCell ref="F13:F14"/>
    <mergeCell ref="E7:E8"/>
    <mergeCell ref="F7:F8"/>
    <mergeCell ref="E9:E10"/>
    <mergeCell ref="F9:F10"/>
    <mergeCell ref="E3:E4"/>
    <mergeCell ref="F3:F4"/>
    <mergeCell ref="E5:E6"/>
    <mergeCell ref="A91:B91"/>
    <mergeCell ref="F5:F6"/>
    <mergeCell ref="E17:E18"/>
    <mergeCell ref="F17:F18"/>
    <mergeCell ref="A89:B89"/>
    <mergeCell ref="A90:B90"/>
    <mergeCell ref="A87:B87"/>
    <mergeCell ref="A88:B88"/>
    <mergeCell ref="A85:B85"/>
    <mergeCell ref="A86:B86"/>
    <mergeCell ref="A83:B83"/>
    <mergeCell ref="A84:B84"/>
    <mergeCell ref="A81:B81"/>
    <mergeCell ref="A82:B82"/>
    <mergeCell ref="A79:B79"/>
    <mergeCell ref="A80:B80"/>
    <mergeCell ref="A77:B77"/>
    <mergeCell ref="A78:B78"/>
    <mergeCell ref="A75:B75"/>
    <mergeCell ref="A76:B76"/>
    <mergeCell ref="A73:B73"/>
    <mergeCell ref="A74:B74"/>
    <mergeCell ref="A71:B71"/>
    <mergeCell ref="A72:B72"/>
    <mergeCell ref="A69:B69"/>
    <mergeCell ref="A70:B70"/>
    <mergeCell ref="A67:B67"/>
    <mergeCell ref="A68:B68"/>
    <mergeCell ref="A65:B65"/>
    <mergeCell ref="A66:B66"/>
    <mergeCell ref="E64:F64"/>
    <mergeCell ref="A62:B62"/>
    <mergeCell ref="A63:B63"/>
    <mergeCell ref="A60:B60"/>
    <mergeCell ref="A61:B61"/>
    <mergeCell ref="E60:F60"/>
    <mergeCell ref="E61:F61"/>
    <mergeCell ref="A58:B58"/>
    <mergeCell ref="A59:B59"/>
    <mergeCell ref="A56:B56"/>
    <mergeCell ref="A57:B57"/>
    <mergeCell ref="A54:B54"/>
    <mergeCell ref="A55:B55"/>
    <mergeCell ref="A52:B52"/>
    <mergeCell ref="A53:B53"/>
    <mergeCell ref="A50:B50"/>
    <mergeCell ref="A51:B51"/>
    <mergeCell ref="A48:B48"/>
    <mergeCell ref="A49:B49"/>
    <mergeCell ref="A46:B46"/>
    <mergeCell ref="A47:B47"/>
    <mergeCell ref="A44:B44"/>
    <mergeCell ref="A45:B45"/>
    <mergeCell ref="A42:B42"/>
    <mergeCell ref="A43:B43"/>
    <mergeCell ref="A40:B40"/>
    <mergeCell ref="A41:B41"/>
    <mergeCell ref="A38:B38"/>
    <mergeCell ref="A39:B39"/>
    <mergeCell ref="A36:B36"/>
    <mergeCell ref="A37:B37"/>
    <mergeCell ref="A34:B34"/>
    <mergeCell ref="A35:B35"/>
    <mergeCell ref="A32:B32"/>
    <mergeCell ref="A33:B33"/>
    <mergeCell ref="A24:B24"/>
    <mergeCell ref="A25:B25"/>
  </mergeCells>
  <pageMargins left="0.7" right="0.7" top="0.75" bottom="0.75" header="0.3" footer="0.3"/>
  <pageSetup orientation="portrait" horizontalDpi="300" verticalDpi="300"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E34D3A-8070-499E-A081-85CCDE01DF97}">
  <sheetPr>
    <pageSetUpPr fitToPage="1"/>
  </sheetPr>
  <dimension ref="A1:O64"/>
  <sheetViews>
    <sheetView workbookViewId="0">
      <selection activeCell="D56" sqref="D56"/>
    </sheetView>
  </sheetViews>
  <sheetFormatPr baseColWidth="10" defaultColWidth="8.83203125" defaultRowHeight="13" x14ac:dyDescent="0.15"/>
  <cols>
    <col min="1" max="1" width="32.5" customWidth="1"/>
    <col min="2" max="2" width="7.6640625" customWidth="1"/>
    <col min="3" max="3" width="10.6640625" customWidth="1"/>
    <col min="4" max="4" width="20.83203125" customWidth="1"/>
    <col min="5" max="5" width="7.6640625" customWidth="1"/>
    <col min="6" max="6" width="8.1640625" customWidth="1"/>
    <col min="7" max="7" width="18.5" customWidth="1"/>
    <col min="8" max="9" width="7.6640625" customWidth="1"/>
    <col min="10" max="10" width="20.33203125" customWidth="1"/>
    <col min="11" max="12" width="7.6640625" customWidth="1"/>
    <col min="13" max="13" width="20.83203125" customWidth="1"/>
    <col min="15" max="15" width="15.6640625" customWidth="1"/>
  </cols>
  <sheetData>
    <row r="1" spans="1:15" ht="85.5" customHeight="1" thickBot="1" x14ac:dyDescent="0.2">
      <c r="A1" s="790"/>
      <c r="B1" s="790"/>
      <c r="C1" s="790"/>
      <c r="D1" s="790"/>
      <c r="E1" s="790"/>
      <c r="F1" s="790"/>
      <c r="G1" s="790"/>
      <c r="H1" s="790"/>
      <c r="I1" s="790"/>
      <c r="J1" s="790"/>
      <c r="K1" s="790"/>
      <c r="L1" s="790"/>
      <c r="M1" s="791"/>
    </row>
    <row r="2" spans="1:15" ht="17" thickBot="1" x14ac:dyDescent="0.25">
      <c r="A2" s="37">
        <v>45292</v>
      </c>
      <c r="B2" s="38"/>
      <c r="C2" s="38"/>
      <c r="D2" s="38"/>
      <c r="E2" s="38"/>
      <c r="F2" s="38"/>
      <c r="G2" s="38"/>
      <c r="H2" s="38"/>
      <c r="I2" s="38"/>
      <c r="J2" s="38"/>
      <c r="K2" s="38"/>
      <c r="L2" s="38"/>
      <c r="M2" s="39" t="s">
        <v>392</v>
      </c>
      <c r="O2" s="18"/>
    </row>
    <row r="3" spans="1:15" ht="17" thickBot="1" x14ac:dyDescent="0.2">
      <c r="A3" s="40"/>
      <c r="B3" s="792" t="s">
        <v>390</v>
      </c>
      <c r="C3" s="792"/>
      <c r="D3" s="793"/>
      <c r="E3" s="792" t="s">
        <v>64</v>
      </c>
      <c r="F3" s="792"/>
      <c r="G3" s="793"/>
      <c r="H3" s="792" t="s">
        <v>391</v>
      </c>
      <c r="I3" s="792"/>
      <c r="J3" s="793"/>
      <c r="K3" s="792" t="s">
        <v>65</v>
      </c>
      <c r="L3" s="792"/>
      <c r="M3" s="794"/>
    </row>
    <row r="4" spans="1:15" ht="17" thickBot="1" x14ac:dyDescent="0.2">
      <c r="A4" s="41" t="s">
        <v>17</v>
      </c>
      <c r="B4" s="42" t="s">
        <v>2</v>
      </c>
      <c r="C4" s="42" t="s">
        <v>48</v>
      </c>
      <c r="D4" s="42" t="s">
        <v>0</v>
      </c>
      <c r="E4" s="42" t="s">
        <v>2</v>
      </c>
      <c r="F4" s="42" t="s">
        <v>48</v>
      </c>
      <c r="G4" s="42" t="s">
        <v>0</v>
      </c>
      <c r="H4" s="42" t="s">
        <v>2</v>
      </c>
      <c r="I4" s="42" t="s">
        <v>48</v>
      </c>
      <c r="J4" s="42" t="s">
        <v>0</v>
      </c>
      <c r="K4" s="43" t="s">
        <v>2</v>
      </c>
      <c r="L4" s="42" t="s">
        <v>48</v>
      </c>
      <c r="M4" s="44" t="s">
        <v>0</v>
      </c>
    </row>
    <row r="5" spans="1:15" ht="16" x14ac:dyDescent="0.2">
      <c r="A5" s="45" t="s">
        <v>42</v>
      </c>
      <c r="B5" s="216">
        <f>'01 Data Dump'!T45</f>
        <v>3</v>
      </c>
      <c r="C5" s="216">
        <f>'01 Data Dump'!T45</f>
        <v>3</v>
      </c>
      <c r="D5" s="113">
        <f>'01 Data Dump'!U45</f>
        <v>245634.27000000002</v>
      </c>
      <c r="E5" s="222">
        <v>0</v>
      </c>
      <c r="F5" s="222">
        <v>0</v>
      </c>
      <c r="G5" s="5">
        <v>0</v>
      </c>
      <c r="H5" s="229">
        <f>SUM(B5+'Dec Report'!H5)</f>
        <v>12</v>
      </c>
      <c r="I5" s="229">
        <f>SUM(C5+'Dec Report'!I5)</f>
        <v>12</v>
      </c>
      <c r="J5" s="328">
        <f>SUM(D5+'Dec Report'!J5)</f>
        <v>992066.92</v>
      </c>
      <c r="K5" s="222">
        <f>SUM(E5+'Dec Report'!K5)</f>
        <v>16</v>
      </c>
      <c r="L5" s="222">
        <f>SUM(F5+'Dec Report'!L5)</f>
        <v>16</v>
      </c>
      <c r="M5" s="318">
        <f>SUM(G5+'Dec Report'!M5)</f>
        <v>1521923.8599999999</v>
      </c>
      <c r="O5" s="321"/>
    </row>
    <row r="6" spans="1:15" ht="16" x14ac:dyDescent="0.2">
      <c r="A6" s="46" t="s">
        <v>41</v>
      </c>
      <c r="B6" s="216">
        <f>'01 Data Dump'!T44</f>
        <v>4</v>
      </c>
      <c r="C6" s="216">
        <f>'01 Data Dump'!T44</f>
        <v>4</v>
      </c>
      <c r="D6" s="113">
        <f>'01 Data Dump'!U44</f>
        <v>720823.68</v>
      </c>
      <c r="E6" s="224">
        <v>11</v>
      </c>
      <c r="F6" s="224">
        <v>11</v>
      </c>
      <c r="G6" s="5">
        <v>1757075.01</v>
      </c>
      <c r="H6" s="219">
        <f>SUM(B6+'Dec Report'!H6)</f>
        <v>44</v>
      </c>
      <c r="I6" s="219">
        <f>SUM(C6+'Dec Report'!I6)</f>
        <v>44</v>
      </c>
      <c r="J6" s="329">
        <f>SUM(D6+'Dec Report'!J6)</f>
        <v>5806957.1899999995</v>
      </c>
      <c r="K6" s="224">
        <f>SUM(E6+'Dec Report'!K6)</f>
        <v>60</v>
      </c>
      <c r="L6" s="224">
        <f>SUM(F6+'Dec Report'!L6)</f>
        <v>60</v>
      </c>
      <c r="M6" s="319">
        <f>SUM(G6+'Dec Report'!M6)</f>
        <v>8452504.2599999998</v>
      </c>
    </row>
    <row r="7" spans="1:15" ht="16" x14ac:dyDescent="0.2">
      <c r="A7" s="46" t="s">
        <v>5</v>
      </c>
      <c r="B7" s="217">
        <v>0</v>
      </c>
      <c r="C7" s="218">
        <v>0</v>
      </c>
      <c r="D7" s="113">
        <v>0</v>
      </c>
      <c r="E7" s="224">
        <v>1</v>
      </c>
      <c r="F7" s="224">
        <v>2</v>
      </c>
      <c r="G7" s="5">
        <v>47000</v>
      </c>
      <c r="H7" s="219">
        <f>SUM(B7+'Dec Report'!H7)</f>
        <v>1</v>
      </c>
      <c r="I7" s="219">
        <f>SUM(C7+'Dec Report'!I7)</f>
        <v>2</v>
      </c>
      <c r="J7" s="329">
        <f>SUM(D7+'Dec Report'!J7)</f>
        <v>99285.440000000002</v>
      </c>
      <c r="K7" s="224">
        <f>SUM(E7+'Dec Report'!K7)</f>
        <v>5</v>
      </c>
      <c r="L7" s="224">
        <f>SUM(F7+'Dec Report'!L7)</f>
        <v>10</v>
      </c>
      <c r="M7" s="319">
        <f>SUM(G7+'Dec Report'!M7)</f>
        <v>432664.3</v>
      </c>
    </row>
    <row r="8" spans="1:15" ht="16" x14ac:dyDescent="0.2">
      <c r="A8" s="46" t="s">
        <v>39</v>
      </c>
      <c r="B8" s="217">
        <f>'01 Data Dump'!T47</f>
        <v>1</v>
      </c>
      <c r="C8" s="217">
        <f>'01 Data Dump'!V47</f>
        <v>21</v>
      </c>
      <c r="D8" s="114">
        <f>'01 Data Dump'!U47</f>
        <v>874724.4</v>
      </c>
      <c r="E8" s="224">
        <v>0</v>
      </c>
      <c r="F8" s="224">
        <v>0</v>
      </c>
      <c r="G8" s="5">
        <v>0</v>
      </c>
      <c r="H8" s="219">
        <f>SUM(B8+'Dec Report'!H8)</f>
        <v>5</v>
      </c>
      <c r="I8" s="219">
        <f>SUM(C8+'Dec Report'!I8)</f>
        <v>63</v>
      </c>
      <c r="J8" s="329">
        <f>SUM(D8+'Dec Report'!J8)</f>
        <v>2531965.6800000002</v>
      </c>
      <c r="K8" s="224">
        <f>SUM(E8+'Dec Report'!K8)</f>
        <v>16</v>
      </c>
      <c r="L8" s="224">
        <f>SUM(F8+'Dec Report'!L8)</f>
        <v>287</v>
      </c>
      <c r="M8" s="319">
        <f>SUM(G8+'Dec Report'!M8)</f>
        <v>14598000.42</v>
      </c>
    </row>
    <row r="9" spans="1:15" ht="16" x14ac:dyDescent="0.2">
      <c r="A9" s="46" t="s">
        <v>40</v>
      </c>
      <c r="B9" s="217">
        <v>0</v>
      </c>
      <c r="C9" s="217">
        <v>0</v>
      </c>
      <c r="D9" s="114">
        <v>0</v>
      </c>
      <c r="E9" s="224">
        <v>0</v>
      </c>
      <c r="F9" s="224">
        <v>0</v>
      </c>
      <c r="G9" s="5">
        <v>0</v>
      </c>
      <c r="H9" s="219">
        <f>SUM(B9+'Dec Report'!H9)</f>
        <v>1</v>
      </c>
      <c r="I9" s="219">
        <f>SUM(C9+'Dec Report'!I9)</f>
        <v>4</v>
      </c>
      <c r="J9" s="329">
        <f>SUM(D9+'Dec Report'!J9)</f>
        <v>807724.8</v>
      </c>
      <c r="K9" s="224">
        <f>SUM(E9+'Dec Report'!K9)</f>
        <v>0</v>
      </c>
      <c r="L9" s="224">
        <f>SUM(F9+'Dec Report'!L9)</f>
        <v>0</v>
      </c>
      <c r="M9" s="319">
        <f>SUM(G9+'Dec Report'!M9)</f>
        <v>0</v>
      </c>
      <c r="O9" s="18"/>
    </row>
    <row r="10" spans="1:15" ht="16" x14ac:dyDescent="0.2">
      <c r="A10" s="46" t="s">
        <v>43</v>
      </c>
      <c r="B10" s="217">
        <v>0</v>
      </c>
      <c r="C10" s="217">
        <v>0</v>
      </c>
      <c r="D10" s="114">
        <v>0</v>
      </c>
      <c r="E10" s="224">
        <v>0</v>
      </c>
      <c r="F10" s="223">
        <v>0</v>
      </c>
      <c r="G10" s="5">
        <v>0</v>
      </c>
      <c r="H10" s="219">
        <f>SUM(B10+'Dec Report'!H10)</f>
        <v>11</v>
      </c>
      <c r="I10" s="219">
        <f>SUM(C10+'Dec Report'!I10)</f>
        <v>11</v>
      </c>
      <c r="J10" s="329">
        <f>SUM(D10+'Dec Report'!J10)</f>
        <v>567074.73999999987</v>
      </c>
      <c r="K10" s="224">
        <f>SUM(E10+'Dec Report'!K10)</f>
        <v>15</v>
      </c>
      <c r="L10" s="224">
        <f>SUM(F10+'Dec Report'!L10)</f>
        <v>15</v>
      </c>
      <c r="M10" s="319">
        <f>SUM(G10+'Dec Report'!M10)</f>
        <v>995597.9</v>
      </c>
    </row>
    <row r="11" spans="1:15" ht="16" x14ac:dyDescent="0.2">
      <c r="A11" s="46" t="s">
        <v>37</v>
      </c>
      <c r="B11" s="217">
        <v>0</v>
      </c>
      <c r="C11" s="217">
        <v>0</v>
      </c>
      <c r="D11" s="114">
        <v>0</v>
      </c>
      <c r="E11" s="224">
        <v>0</v>
      </c>
      <c r="F11" s="223">
        <v>0</v>
      </c>
      <c r="G11" s="6">
        <v>0</v>
      </c>
      <c r="H11" s="219">
        <f>SUM(B11+'Dec Report'!H11)</f>
        <v>4</v>
      </c>
      <c r="I11" s="219">
        <f>SUM(C11+'Dec Report'!I11)</f>
        <v>4</v>
      </c>
      <c r="J11" s="329">
        <f>SUM(D11+'Dec Report'!J11)</f>
        <v>365712</v>
      </c>
      <c r="K11" s="224">
        <f>SUM(E11+'Dec Report'!K11)</f>
        <v>0</v>
      </c>
      <c r="L11" s="224">
        <f>SUM(F11+'Dec Report'!L11)</f>
        <v>0</v>
      </c>
      <c r="M11" s="319">
        <f>SUM(G11+'Dec Report'!M11)</f>
        <v>0</v>
      </c>
    </row>
    <row r="12" spans="1:15" ht="16" x14ac:dyDescent="0.2">
      <c r="A12" s="46" t="s">
        <v>38</v>
      </c>
      <c r="B12" s="217">
        <f>'01 Data Dump'!T46</f>
        <v>3</v>
      </c>
      <c r="C12" s="217">
        <f>'01 Data Dump'!T46</f>
        <v>3</v>
      </c>
      <c r="D12" s="114">
        <f>'01 Data Dump'!U46</f>
        <v>172033.2</v>
      </c>
      <c r="E12" s="224">
        <v>0</v>
      </c>
      <c r="F12" s="226">
        <v>0</v>
      </c>
      <c r="G12" s="6">
        <v>0</v>
      </c>
      <c r="H12" s="219">
        <f>SUM(B12+'Dec Report'!H12)</f>
        <v>3</v>
      </c>
      <c r="I12" s="219">
        <f>SUM(C12+'Dec Report'!I12)</f>
        <v>3</v>
      </c>
      <c r="J12" s="329">
        <f>SUM(D12+'Dec Report'!J12)</f>
        <v>172033.2</v>
      </c>
      <c r="K12" s="224">
        <f>SUM(E12+'Dec Report'!K12)</f>
        <v>0</v>
      </c>
      <c r="L12" s="224">
        <f>SUM(F12+'Dec Report'!L12)</f>
        <v>0</v>
      </c>
      <c r="M12" s="319">
        <f>SUM(G12+'Dec Report'!M12)</f>
        <v>0</v>
      </c>
    </row>
    <row r="13" spans="1:15" ht="17" x14ac:dyDescent="0.2">
      <c r="A13" s="48" t="s">
        <v>6</v>
      </c>
      <c r="B13" s="217">
        <v>1</v>
      </c>
      <c r="C13" s="217">
        <v>1</v>
      </c>
      <c r="D13" s="115">
        <f>'01 Data Dump'!N56</f>
        <v>50000</v>
      </c>
      <c r="E13" s="224">
        <v>1</v>
      </c>
      <c r="F13" s="223">
        <v>1</v>
      </c>
      <c r="G13" s="5">
        <v>48628.800000000003</v>
      </c>
      <c r="H13" s="219">
        <f>SUM(B13+'Dec Report'!H13)</f>
        <v>14</v>
      </c>
      <c r="I13" s="219">
        <f>SUM(C13+'Dec Report'!I13)</f>
        <v>14</v>
      </c>
      <c r="J13" s="329">
        <f>SUM(D13+'Dec Report'!J13)</f>
        <v>279663.70999999996</v>
      </c>
      <c r="K13" s="224">
        <f>SUM(E13+'Dec Report'!K13)</f>
        <v>24</v>
      </c>
      <c r="L13" s="224">
        <f>SUM(F13+'Dec Report'!L13)</f>
        <v>24</v>
      </c>
      <c r="M13" s="319">
        <f>SUM(G13+'Dec Report'!M13)</f>
        <v>396288.13999999996</v>
      </c>
    </row>
    <row r="14" spans="1:15" ht="16" x14ac:dyDescent="0.2">
      <c r="A14" s="46" t="s">
        <v>7</v>
      </c>
      <c r="B14" s="217">
        <v>0</v>
      </c>
      <c r="C14" s="217">
        <v>0</v>
      </c>
      <c r="D14" s="114">
        <v>0</v>
      </c>
      <c r="E14" s="224">
        <v>0</v>
      </c>
      <c r="F14" s="223">
        <v>0</v>
      </c>
      <c r="G14" s="6">
        <v>0</v>
      </c>
      <c r="H14" s="219">
        <f>SUM(B14+'Dec Report'!H14)</f>
        <v>0</v>
      </c>
      <c r="I14" s="219">
        <f>SUM(C14+'Dec Report'!I14)</f>
        <v>0</v>
      </c>
      <c r="J14" s="329">
        <f>SUM(D14+'Dec Report'!J14)</f>
        <v>0</v>
      </c>
      <c r="K14" s="224">
        <f>SUM(E14+'Dec Report'!K14)</f>
        <v>0</v>
      </c>
      <c r="L14" s="224">
        <f>SUM(F14+'Dec Report'!L14)</f>
        <v>0</v>
      </c>
      <c r="M14" s="319">
        <f>SUM(G14+'Dec Report'!M14)</f>
        <v>0</v>
      </c>
    </row>
    <row r="15" spans="1:15" ht="16" x14ac:dyDescent="0.2">
      <c r="A15" s="46" t="s">
        <v>8</v>
      </c>
      <c r="B15" s="217">
        <v>1</v>
      </c>
      <c r="C15" s="217">
        <v>1</v>
      </c>
      <c r="D15" s="114">
        <f>'01 Data Dump'!N58</f>
        <v>299700</v>
      </c>
      <c r="E15" s="224">
        <v>1</v>
      </c>
      <c r="F15" s="223">
        <v>0</v>
      </c>
      <c r="G15" s="6">
        <v>0</v>
      </c>
      <c r="H15" s="219">
        <f>SUM(B15+'Dec Report'!H15)</f>
        <v>16</v>
      </c>
      <c r="I15" s="219">
        <f>SUM(C15+'Dec Report'!I15)</f>
        <v>16</v>
      </c>
      <c r="J15" s="329">
        <f>SUM(D15+'Dec Report'!J15)</f>
        <v>15080616.23</v>
      </c>
      <c r="K15" s="224">
        <f>SUM(E15+'Dec Report'!K15)</f>
        <v>9</v>
      </c>
      <c r="L15" s="224">
        <f>SUM(F15+'Dec Report'!L15)</f>
        <v>8</v>
      </c>
      <c r="M15" s="319">
        <f>SUM(G15+'Dec Report'!M15)</f>
        <v>1762314.5</v>
      </c>
    </row>
    <row r="16" spans="1:15" ht="16" x14ac:dyDescent="0.2">
      <c r="A16" s="46" t="s">
        <v>9</v>
      </c>
      <c r="B16" s="217">
        <v>0</v>
      </c>
      <c r="C16" s="217">
        <v>0</v>
      </c>
      <c r="D16" s="114">
        <v>0</v>
      </c>
      <c r="E16" s="224">
        <v>0</v>
      </c>
      <c r="F16" s="223">
        <v>0</v>
      </c>
      <c r="G16" s="7">
        <v>0</v>
      </c>
      <c r="H16" s="219">
        <f>SUM(B16+'Dec Report'!H16)</f>
        <v>0</v>
      </c>
      <c r="I16" s="219">
        <f>SUM(C16+'Dec Report'!I16)</f>
        <v>0</v>
      </c>
      <c r="J16" s="329">
        <f>SUM(D16+'Dec Report'!J16)</f>
        <v>0</v>
      </c>
      <c r="K16" s="224">
        <f>SUM(E16+'Dec Report'!K16)</f>
        <v>1</v>
      </c>
      <c r="L16" s="224">
        <f>SUM(F16+'Dec Report'!L16)</f>
        <v>1</v>
      </c>
      <c r="M16" s="319">
        <f>SUM(G16+'Dec Report'!M16)</f>
        <v>37000000</v>
      </c>
    </row>
    <row r="17" spans="1:15" ht="16" x14ac:dyDescent="0.2">
      <c r="A17" s="46" t="s">
        <v>10</v>
      </c>
      <c r="B17" s="217">
        <v>0</v>
      </c>
      <c r="C17" s="217">
        <v>0</v>
      </c>
      <c r="D17" s="114">
        <v>0</v>
      </c>
      <c r="E17" s="224">
        <v>0</v>
      </c>
      <c r="F17" s="223">
        <v>0</v>
      </c>
      <c r="G17" s="7">
        <v>0</v>
      </c>
      <c r="H17" s="219">
        <f>SUM(B17+'Dec Report'!H17)</f>
        <v>0</v>
      </c>
      <c r="I17" s="219">
        <f>SUM(C17+'Dec Report'!I17)</f>
        <v>0</v>
      </c>
      <c r="J17" s="329">
        <f>SUM(D17+'Dec Report'!J17)</f>
        <v>0</v>
      </c>
      <c r="K17" s="224">
        <f>SUM(E17+'Dec Report'!K17)</f>
        <v>0</v>
      </c>
      <c r="L17" s="224">
        <f>SUM(F17+'Dec Report'!L17)</f>
        <v>0</v>
      </c>
      <c r="M17" s="319">
        <f>SUM(G17+'Dec Report'!M17)</f>
        <v>0</v>
      </c>
    </row>
    <row r="18" spans="1:15" ht="17" thickBot="1" x14ac:dyDescent="0.25">
      <c r="A18" s="49" t="s">
        <v>11</v>
      </c>
      <c r="B18" s="217">
        <v>0</v>
      </c>
      <c r="C18" s="217">
        <v>0</v>
      </c>
      <c r="D18" s="114">
        <v>0</v>
      </c>
      <c r="E18" s="224">
        <v>0</v>
      </c>
      <c r="F18" s="223">
        <v>0</v>
      </c>
      <c r="G18" s="7">
        <v>0</v>
      </c>
      <c r="H18" s="230">
        <f>SUM(B18+'Dec Report'!H18)</f>
        <v>0</v>
      </c>
      <c r="I18" s="230">
        <f>SUM(C18+'Dec Report'!I18)</f>
        <v>0</v>
      </c>
      <c r="J18" s="330">
        <f>SUM(D18+'Dec Report'!J18)</f>
        <v>0</v>
      </c>
      <c r="K18" s="227">
        <f>SUM(E18+'Dec Report'!K18)</f>
        <v>0</v>
      </c>
      <c r="L18" s="227">
        <f>SUM(F18+'Dec Report'!L18)</f>
        <v>0</v>
      </c>
      <c r="M18" s="320">
        <f>SUM(G18+'Dec Report'!M18)</f>
        <v>0</v>
      </c>
    </row>
    <row r="19" spans="1:15" ht="17" thickBot="1" x14ac:dyDescent="0.25">
      <c r="A19" s="50" t="s">
        <v>12</v>
      </c>
      <c r="B19" s="221">
        <f>SUM(B5:B18)</f>
        <v>13</v>
      </c>
      <c r="C19" s="221">
        <f t="shared" ref="C19:M19" si="0">SUM(C5:C18)</f>
        <v>33</v>
      </c>
      <c r="D19" s="82">
        <f t="shared" si="0"/>
        <v>2362915.5499999998</v>
      </c>
      <c r="E19" s="228">
        <f t="shared" si="0"/>
        <v>14</v>
      </c>
      <c r="F19" s="228">
        <f t="shared" si="0"/>
        <v>14</v>
      </c>
      <c r="G19" s="84">
        <f t="shared" si="0"/>
        <v>1852703.81</v>
      </c>
      <c r="H19" s="221">
        <f t="shared" si="0"/>
        <v>111</v>
      </c>
      <c r="I19" s="221">
        <f t="shared" si="0"/>
        <v>173</v>
      </c>
      <c r="J19" s="82">
        <f t="shared" si="0"/>
        <v>26703099.91</v>
      </c>
      <c r="K19" s="228">
        <f t="shared" si="0"/>
        <v>146</v>
      </c>
      <c r="L19" s="228">
        <f t="shared" si="0"/>
        <v>421</v>
      </c>
      <c r="M19" s="297">
        <f t="shared" si="0"/>
        <v>65159293.379999995</v>
      </c>
      <c r="N19" s="18"/>
    </row>
    <row r="20" spans="1:15" ht="17" thickBot="1" x14ac:dyDescent="0.25">
      <c r="A20" s="51"/>
      <c r="B20" s="51"/>
      <c r="C20" s="51"/>
      <c r="D20" s="51"/>
      <c r="E20" s="51"/>
      <c r="F20" s="51"/>
      <c r="G20" s="51"/>
      <c r="H20" s="51"/>
      <c r="I20" s="51"/>
      <c r="J20" s="51"/>
      <c r="K20" s="51"/>
      <c r="L20" s="51"/>
      <c r="M20" s="51"/>
    </row>
    <row r="21" spans="1:15" ht="18" thickBot="1" x14ac:dyDescent="0.2">
      <c r="A21" s="52" t="s">
        <v>15</v>
      </c>
      <c r="B21" s="795" t="s">
        <v>2</v>
      </c>
      <c r="C21" s="796"/>
      <c r="D21" s="53" t="s">
        <v>0</v>
      </c>
      <c r="E21" s="795" t="s">
        <v>2</v>
      </c>
      <c r="F21" s="796"/>
      <c r="G21" s="53" t="s">
        <v>0</v>
      </c>
      <c r="H21" s="795" t="s">
        <v>2</v>
      </c>
      <c r="I21" s="796"/>
      <c r="J21" s="53" t="s">
        <v>0</v>
      </c>
      <c r="K21" s="795" t="s">
        <v>2</v>
      </c>
      <c r="L21" s="796"/>
      <c r="M21" s="54" t="s">
        <v>0</v>
      </c>
    </row>
    <row r="22" spans="1:15" ht="16" x14ac:dyDescent="0.15">
      <c r="A22" s="55" t="s">
        <v>44</v>
      </c>
      <c r="B22" s="126"/>
      <c r="C22" s="231">
        <f>'01 Data Dump'!B41</f>
        <v>24</v>
      </c>
      <c r="D22" s="149">
        <f>'01 Data Dump'!N41</f>
        <v>945867.25</v>
      </c>
      <c r="E22" s="131"/>
      <c r="F22" s="235">
        <v>17</v>
      </c>
      <c r="G22" s="134">
        <v>358946.74</v>
      </c>
      <c r="H22" s="129"/>
      <c r="I22" s="231">
        <f>SUM(C22+'Dec Report'!I22)</f>
        <v>351</v>
      </c>
      <c r="J22" s="331">
        <f>SUM(D22+'Dec Report'!J22)</f>
        <v>10119525.73</v>
      </c>
      <c r="K22" s="240"/>
      <c r="L22" s="268">
        <f>SUM(F22+'Dec Report'!L22)</f>
        <v>283</v>
      </c>
      <c r="M22" s="322">
        <f>SUM(G22+'Dec Report'!M22)</f>
        <v>7894833.0999999996</v>
      </c>
      <c r="O22" s="18"/>
    </row>
    <row r="23" spans="1:15" ht="16" x14ac:dyDescent="0.2">
      <c r="A23" s="56" t="s">
        <v>13</v>
      </c>
      <c r="B23" s="127"/>
      <c r="C23" s="232">
        <f>'01 Data Dump'!B16</f>
        <v>14</v>
      </c>
      <c r="D23" s="150">
        <f>'01 Data Dump'!N16</f>
        <v>4658834.93</v>
      </c>
      <c r="E23" s="132"/>
      <c r="F23" s="236">
        <v>12</v>
      </c>
      <c r="G23" s="11">
        <v>1914129</v>
      </c>
      <c r="H23" s="127"/>
      <c r="I23" s="232">
        <f>SUM(C23+'Dec Report'!I23)</f>
        <v>130</v>
      </c>
      <c r="J23" s="332">
        <f>SUM(D23+'Dec Report'!J23)</f>
        <v>27472949.889999997</v>
      </c>
      <c r="K23" s="242"/>
      <c r="L23" s="269">
        <f>SUM(F23+'Dec Report'!L23)</f>
        <v>161</v>
      </c>
      <c r="M23" s="323">
        <f>SUM(G23+'Dec Report'!M23)</f>
        <v>62622612.68</v>
      </c>
    </row>
    <row r="24" spans="1:15" ht="17" thickBot="1" x14ac:dyDescent="0.25">
      <c r="A24" s="57" t="s">
        <v>47</v>
      </c>
      <c r="B24" s="128"/>
      <c r="C24" s="233">
        <v>3</v>
      </c>
      <c r="D24" s="151">
        <f>'01 Data Dump'!AC12</f>
        <v>256160.05</v>
      </c>
      <c r="E24" s="133"/>
      <c r="F24" s="237">
        <v>1</v>
      </c>
      <c r="G24" s="12">
        <v>2164562.06</v>
      </c>
      <c r="H24" s="130"/>
      <c r="I24" s="239">
        <f>SUM(C24+'Dec Report'!I24)</f>
        <v>12</v>
      </c>
      <c r="J24" s="333">
        <f>SUM(D24+'Dec Report'!J24)</f>
        <v>4276993.01</v>
      </c>
      <c r="K24" s="244"/>
      <c r="L24" s="270">
        <f>SUM(F24+'Dec Report'!L24)</f>
        <v>20</v>
      </c>
      <c r="M24" s="324">
        <f>SUM(G24+'Dec Report'!M24)</f>
        <v>3162277.18</v>
      </c>
    </row>
    <row r="25" spans="1:15" ht="17" thickBot="1" x14ac:dyDescent="0.25">
      <c r="A25" s="58" t="s">
        <v>14</v>
      </c>
      <c r="B25" s="125"/>
      <c r="C25" s="234">
        <f>SUM(C22:C24)</f>
        <v>41</v>
      </c>
      <c r="D25" s="85">
        <f>SUM(D22:D24)</f>
        <v>5860862.2299999995</v>
      </c>
      <c r="E25" s="122"/>
      <c r="F25" s="238">
        <f>SUM(F22:F24)</f>
        <v>30</v>
      </c>
      <c r="G25" s="86">
        <f>SUM(G22:G24)</f>
        <v>4437637.8000000007</v>
      </c>
      <c r="H25" s="125"/>
      <c r="I25" s="234">
        <f>SUM(I22:I24)</f>
        <v>493</v>
      </c>
      <c r="J25" s="85">
        <f>SUM(J22:J24)</f>
        <v>41869468.629999995</v>
      </c>
      <c r="K25" s="312"/>
      <c r="L25" s="238">
        <f>SUM(L22:L24)</f>
        <v>464</v>
      </c>
      <c r="M25" s="136">
        <f>SUM(M22:M24)</f>
        <v>73679722.960000008</v>
      </c>
    </row>
    <row r="26" spans="1:15" ht="17" thickBot="1" x14ac:dyDescent="0.25">
      <c r="A26" s="51"/>
      <c r="B26" s="51"/>
      <c r="C26" s="51"/>
      <c r="D26" s="51"/>
      <c r="E26" s="51"/>
      <c r="F26" s="51"/>
      <c r="G26" s="51"/>
      <c r="H26" s="51"/>
      <c r="I26" s="51"/>
      <c r="J26" s="51"/>
      <c r="K26" s="51"/>
      <c r="L26" s="51"/>
      <c r="M26" s="51"/>
    </row>
    <row r="27" spans="1:15" ht="17" thickBot="1" x14ac:dyDescent="0.2">
      <c r="A27" s="59" t="s">
        <v>59</v>
      </c>
      <c r="B27" s="798" t="s">
        <v>52</v>
      </c>
      <c r="C27" s="798"/>
      <c r="D27" s="60" t="s">
        <v>58</v>
      </c>
      <c r="E27" s="798" t="s">
        <v>52</v>
      </c>
      <c r="F27" s="798"/>
      <c r="G27" s="60" t="s">
        <v>53</v>
      </c>
      <c r="H27" s="798" t="s">
        <v>51</v>
      </c>
      <c r="I27" s="798"/>
      <c r="J27" s="60" t="s">
        <v>50</v>
      </c>
      <c r="K27" s="798" t="s">
        <v>51</v>
      </c>
      <c r="L27" s="798"/>
      <c r="M27" s="54" t="s">
        <v>50</v>
      </c>
    </row>
    <row r="28" spans="1:15" ht="18" thickBot="1" x14ac:dyDescent="0.25">
      <c r="A28" s="61" t="s">
        <v>60</v>
      </c>
      <c r="B28" s="119"/>
      <c r="C28" s="120">
        <f>'01 Data Dump'!T43</f>
        <v>2</v>
      </c>
      <c r="D28" s="97">
        <f>SUM(C5:C12)+C28</f>
        <v>33</v>
      </c>
      <c r="E28" s="122"/>
      <c r="F28" s="121">
        <v>2</v>
      </c>
      <c r="G28" s="93">
        <f>SUM(F5:F12)+F28</f>
        <v>15</v>
      </c>
      <c r="H28" s="118"/>
      <c r="I28" s="117">
        <f>SUM(C28+'Dec Report'!I28)</f>
        <v>6</v>
      </c>
      <c r="J28" s="117">
        <f>SUM(D28+'Dec Report'!J28)</f>
        <v>149</v>
      </c>
      <c r="K28" s="122"/>
      <c r="L28" s="121">
        <f>SUM(F28+'Dec Report'!L28)</f>
        <v>12</v>
      </c>
      <c r="M28" s="121">
        <f>SUM(G28+'Dec Report'!M28)</f>
        <v>400</v>
      </c>
      <c r="O28" s="18"/>
    </row>
    <row r="29" spans="1:15" ht="17" thickBot="1" x14ac:dyDescent="0.25">
      <c r="A29" s="51"/>
      <c r="B29" s="51"/>
      <c r="C29" s="51"/>
      <c r="D29" s="51"/>
      <c r="E29" s="51"/>
      <c r="F29" s="51"/>
      <c r="G29" s="51"/>
      <c r="H29" s="51"/>
      <c r="I29" s="51"/>
      <c r="J29" s="51"/>
      <c r="K29" s="51"/>
      <c r="L29" s="51"/>
      <c r="M29" s="51"/>
    </row>
    <row r="30" spans="1:15" ht="35" thickBot="1" x14ac:dyDescent="0.25">
      <c r="A30" s="62" t="s">
        <v>61</v>
      </c>
      <c r="B30" s="797" t="s">
        <v>54</v>
      </c>
      <c r="C30" s="797"/>
      <c r="D30" s="155" t="s">
        <v>55</v>
      </c>
      <c r="E30" s="797" t="s">
        <v>54</v>
      </c>
      <c r="F30" s="797"/>
      <c r="G30" s="155" t="s">
        <v>55</v>
      </c>
      <c r="H30" s="797" t="s">
        <v>56</v>
      </c>
      <c r="I30" s="797"/>
      <c r="J30" s="155" t="s">
        <v>57</v>
      </c>
      <c r="K30" s="797" t="s">
        <v>56</v>
      </c>
      <c r="L30" s="797"/>
      <c r="M30" s="156" t="s">
        <v>57</v>
      </c>
    </row>
    <row r="31" spans="1:15" ht="35" thickBot="1" x14ac:dyDescent="0.25">
      <c r="A31" s="63" t="s">
        <v>62</v>
      </c>
      <c r="B31" s="119"/>
      <c r="C31" s="124">
        <f>SUM(B19+C25)</f>
        <v>54</v>
      </c>
      <c r="D31" s="85">
        <f>SUM(D19+D25)</f>
        <v>8223777.7799999993</v>
      </c>
      <c r="E31" s="298"/>
      <c r="F31" s="121">
        <f>SUM(E19+F25)</f>
        <v>44</v>
      </c>
      <c r="G31" s="86">
        <f>SUM(G19+G25)</f>
        <v>6290341.6100000013</v>
      </c>
      <c r="H31" s="119"/>
      <c r="I31" s="124">
        <f>SUM(H19+I25)</f>
        <v>604</v>
      </c>
      <c r="J31" s="85">
        <f>SUM(J19+J25)</f>
        <v>68572568.539999992</v>
      </c>
      <c r="K31" s="141"/>
      <c r="L31" s="121">
        <f>SUM(K19+L25)</f>
        <v>610</v>
      </c>
      <c r="M31" s="87">
        <f>SUM(M19+M25)</f>
        <v>138839016.34</v>
      </c>
      <c r="O31" s="18"/>
    </row>
    <row r="32" spans="1:15" ht="17" thickBot="1" x14ac:dyDescent="0.25">
      <c r="A32" s="51"/>
      <c r="B32" s="51"/>
      <c r="C32" s="51"/>
      <c r="D32" s="51"/>
      <c r="E32" s="51"/>
      <c r="F32" s="51"/>
      <c r="G32" s="51"/>
      <c r="H32" s="51"/>
      <c r="I32" s="51"/>
      <c r="J32" s="51"/>
      <c r="K32" s="51"/>
      <c r="L32" s="51"/>
      <c r="M32" s="51"/>
    </row>
    <row r="33" spans="1:15" ht="17" thickBot="1" x14ac:dyDescent="0.25">
      <c r="A33" s="64" t="s">
        <v>45</v>
      </c>
      <c r="B33" s="799">
        <f>'01 Data Dump'!N62</f>
        <v>15819773.730000002</v>
      </c>
      <c r="C33" s="799"/>
      <c r="D33" s="800"/>
      <c r="E33" s="51"/>
      <c r="F33" s="51"/>
      <c r="G33" s="335"/>
      <c r="H33" s="51"/>
      <c r="I33" s="51"/>
      <c r="J33" s="51"/>
      <c r="K33" s="51"/>
      <c r="L33" s="51"/>
      <c r="M33" s="51"/>
    </row>
    <row r="34" spans="1:15" ht="17" thickBot="1" x14ac:dyDescent="0.25">
      <c r="A34" s="65"/>
      <c r="B34" s="66"/>
      <c r="C34" s="66"/>
      <c r="D34" s="66"/>
      <c r="E34" s="51"/>
      <c r="F34" s="51"/>
      <c r="G34" s="51"/>
      <c r="H34" s="51"/>
      <c r="I34" s="51"/>
      <c r="J34" s="51"/>
      <c r="K34" s="51"/>
      <c r="L34" s="51"/>
      <c r="M34" s="51"/>
    </row>
    <row r="35" spans="1:15" ht="17" thickBot="1" x14ac:dyDescent="0.25">
      <c r="A35" s="51"/>
      <c r="B35" s="801" t="s">
        <v>390</v>
      </c>
      <c r="C35" s="792"/>
      <c r="D35" s="793"/>
      <c r="E35" s="792" t="s">
        <v>64</v>
      </c>
      <c r="F35" s="792"/>
      <c r="G35" s="793"/>
      <c r="H35" s="792" t="s">
        <v>391</v>
      </c>
      <c r="I35" s="792"/>
      <c r="J35" s="793"/>
      <c r="K35" s="792" t="s">
        <v>65</v>
      </c>
      <c r="L35" s="792"/>
      <c r="M35" s="794"/>
      <c r="O35" s="18"/>
    </row>
    <row r="36" spans="1:15" ht="16" x14ac:dyDescent="0.15">
      <c r="A36" s="67" t="s">
        <v>16</v>
      </c>
      <c r="B36" s="802" t="s">
        <v>2</v>
      </c>
      <c r="C36" s="802"/>
      <c r="D36" s="68" t="s">
        <v>1</v>
      </c>
      <c r="E36" s="802" t="s">
        <v>2</v>
      </c>
      <c r="F36" s="802"/>
      <c r="G36" s="68" t="s">
        <v>1</v>
      </c>
      <c r="H36" s="802" t="s">
        <v>2</v>
      </c>
      <c r="I36" s="802"/>
      <c r="J36" s="68" t="s">
        <v>1</v>
      </c>
      <c r="K36" s="802" t="s">
        <v>2</v>
      </c>
      <c r="L36" s="802"/>
      <c r="M36" s="69" t="s">
        <v>1</v>
      </c>
      <c r="N36" s="317"/>
    </row>
    <row r="37" spans="1:15" ht="16" x14ac:dyDescent="0.2">
      <c r="A37" s="46" t="s">
        <v>19</v>
      </c>
      <c r="B37" s="165"/>
      <c r="C37" s="166">
        <f>C31</f>
        <v>54</v>
      </c>
      <c r="D37" s="79">
        <f>SUM('01 Five Reports'!C42+'01 Five Reports'!G47)-'Jan Report '!D41</f>
        <v>47357.38</v>
      </c>
      <c r="E37" s="157"/>
      <c r="F37" s="356">
        <v>43</v>
      </c>
      <c r="G37" s="13">
        <v>69658.789999999994</v>
      </c>
      <c r="H37" s="165"/>
      <c r="I37" s="249">
        <f>SUM(C37+'Dec Report'!I37)</f>
        <v>604</v>
      </c>
      <c r="J37" s="334">
        <f>SUM(D37+'Dec Report'!J37)</f>
        <v>510331.82</v>
      </c>
      <c r="K37" s="105"/>
      <c r="L37" s="264">
        <f>SUM(F37+'Dec Report'!L37)</f>
        <v>609</v>
      </c>
      <c r="M37" s="313">
        <f>SUM(G37+'Dec Report'!M37)</f>
        <v>913096.57000000007</v>
      </c>
    </row>
    <row r="38" spans="1:15" ht="16" x14ac:dyDescent="0.2">
      <c r="A38" s="46" t="s">
        <v>20</v>
      </c>
      <c r="B38" s="169"/>
      <c r="C38" s="273">
        <f>'01 Five Reports'!J4</f>
        <v>69</v>
      </c>
      <c r="D38" s="79">
        <f>SUM('01 Five Reports'!C62+'01 Five Reports'!G62)</f>
        <v>14671.5</v>
      </c>
      <c r="E38" s="157"/>
      <c r="F38" s="253">
        <v>91</v>
      </c>
      <c r="G38" s="14">
        <v>18470.07</v>
      </c>
      <c r="H38" s="165"/>
      <c r="I38" s="249">
        <f>SUM(C38+'Dec Report'!I38)</f>
        <v>687</v>
      </c>
      <c r="J38" s="334">
        <f>SUM(D38+'Dec Report'!J38)</f>
        <v>169722.8</v>
      </c>
      <c r="K38" s="105"/>
      <c r="L38" s="264">
        <f>SUM(F38+'Dec Report'!L38)</f>
        <v>725</v>
      </c>
      <c r="M38" s="313">
        <f>SUM(G38+'Dec Report'!M38)</f>
        <v>192638.96999999997</v>
      </c>
    </row>
    <row r="39" spans="1:15" ht="16" x14ac:dyDescent="0.2">
      <c r="A39" s="46" t="s">
        <v>21</v>
      </c>
      <c r="B39" s="169"/>
      <c r="C39" s="273">
        <f>'01 Five Reports'!J6</f>
        <v>83</v>
      </c>
      <c r="D39" s="79">
        <f>SUM('01 Five Reports'!C105+'01 Five Reports'!G119)</f>
        <v>11772</v>
      </c>
      <c r="E39" s="157"/>
      <c r="F39" s="357">
        <v>57</v>
      </c>
      <c r="G39" s="13">
        <v>6003</v>
      </c>
      <c r="H39" s="165"/>
      <c r="I39" s="249">
        <f>SUM(C39+'Dec Report'!I39)</f>
        <v>527</v>
      </c>
      <c r="J39" s="334">
        <f>SUM(D39+'Dec Report'!J39)</f>
        <v>74265</v>
      </c>
      <c r="K39" s="105"/>
      <c r="L39" s="264">
        <f>SUM(F39+'Dec Report'!L39)</f>
        <v>432</v>
      </c>
      <c r="M39" s="313">
        <f>SUM(G39+'Dec Report'!M39)</f>
        <v>85341</v>
      </c>
    </row>
    <row r="40" spans="1:15" ht="16" x14ac:dyDescent="0.2">
      <c r="A40" s="46" t="s">
        <v>22</v>
      </c>
      <c r="B40" s="169"/>
      <c r="C40" s="273">
        <f>'01 Five Reports'!J5</f>
        <v>112</v>
      </c>
      <c r="D40" s="79">
        <f>SUM('01 Five Reports'!C101+'01 Five Reports'!G97)</f>
        <v>9865</v>
      </c>
      <c r="E40" s="157"/>
      <c r="F40" s="253">
        <v>96</v>
      </c>
      <c r="G40" s="14">
        <v>10610</v>
      </c>
      <c r="H40" s="165"/>
      <c r="I40" s="249">
        <f>SUM(C40+'Dec Report'!I40)</f>
        <v>718</v>
      </c>
      <c r="J40" s="334">
        <f>SUM(D40+'Dec Report'!J40)</f>
        <v>90330</v>
      </c>
      <c r="K40" s="105"/>
      <c r="L40" s="264">
        <f>SUM(F40+'Dec Report'!L40)</f>
        <v>708</v>
      </c>
      <c r="M40" s="313">
        <f>SUM(G40+'Dec Report'!M40)</f>
        <v>82706</v>
      </c>
    </row>
    <row r="41" spans="1:15" ht="17" thickBot="1" x14ac:dyDescent="0.25">
      <c r="A41" s="49" t="s">
        <v>49</v>
      </c>
      <c r="B41" s="175"/>
      <c r="C41" s="274">
        <f>'01 Five Reports'!J3</f>
        <v>3</v>
      </c>
      <c r="D41" s="80">
        <f>SUM('01 Five Reports'!G60)</f>
        <v>57</v>
      </c>
      <c r="E41" s="158"/>
      <c r="F41" s="358">
        <v>6</v>
      </c>
      <c r="G41" s="16">
        <v>133</v>
      </c>
      <c r="H41" s="165"/>
      <c r="I41" s="249">
        <f>SUM(C41+'Dec Report'!I41)</f>
        <v>39</v>
      </c>
      <c r="J41" s="334">
        <f>SUM(D41+'Dec Report'!J41)</f>
        <v>646</v>
      </c>
      <c r="K41" s="180"/>
      <c r="L41" s="264">
        <f>SUM(F41+'Dec Report'!L41)</f>
        <v>45</v>
      </c>
      <c r="M41" s="313">
        <f>SUM(G41+'Dec Report'!M41)</f>
        <v>760</v>
      </c>
    </row>
    <row r="42" spans="1:15" ht="17" thickBot="1" x14ac:dyDescent="0.25">
      <c r="A42" s="70" t="s">
        <v>18</v>
      </c>
      <c r="B42" s="167"/>
      <c r="C42" s="177">
        <f>SUM(C37:C41)</f>
        <v>321</v>
      </c>
      <c r="D42" s="88">
        <f>SUM(D37:D41)</f>
        <v>83722.880000000005</v>
      </c>
      <c r="E42" s="159"/>
      <c r="F42" s="255">
        <f>SUM(F37:F41)</f>
        <v>293</v>
      </c>
      <c r="G42" s="89">
        <f>SUM(G37:G41)</f>
        <v>104874.85999999999</v>
      </c>
      <c r="H42" s="167"/>
      <c r="I42" s="260">
        <f>SUM(I37:I41)</f>
        <v>2575</v>
      </c>
      <c r="J42" s="88">
        <f>SUM(J37:J41)</f>
        <v>845295.62</v>
      </c>
      <c r="K42" s="162"/>
      <c r="L42" s="255">
        <f>SUM(L37:L41)</f>
        <v>2519</v>
      </c>
      <c r="M42" s="182">
        <f>SUM(M37:M41)</f>
        <v>1274542.54</v>
      </c>
    </row>
    <row r="43" spans="1:15" ht="17" thickBot="1" x14ac:dyDescent="0.25">
      <c r="A43" s="51"/>
      <c r="B43" s="51"/>
      <c r="C43" s="51"/>
      <c r="D43" s="51"/>
      <c r="E43" s="51"/>
      <c r="F43" s="51"/>
      <c r="G43" s="51"/>
      <c r="H43" s="51"/>
      <c r="I43" s="51"/>
      <c r="J43" s="51"/>
      <c r="K43" s="51"/>
      <c r="L43" s="51"/>
      <c r="M43" s="51"/>
    </row>
    <row r="44" spans="1:15" ht="17" thickBot="1" x14ac:dyDescent="0.2">
      <c r="A44" s="184" t="s">
        <v>23</v>
      </c>
      <c r="B44" s="803" t="s">
        <v>2</v>
      </c>
      <c r="C44" s="803"/>
      <c r="D44" s="185" t="s">
        <v>1</v>
      </c>
      <c r="E44" s="803" t="s">
        <v>2</v>
      </c>
      <c r="F44" s="803"/>
      <c r="G44" s="185" t="s">
        <v>1</v>
      </c>
      <c r="H44" s="823" t="s">
        <v>2</v>
      </c>
      <c r="I44" s="824"/>
      <c r="J44" s="185" t="s">
        <v>1</v>
      </c>
      <c r="K44" s="803" t="s">
        <v>2</v>
      </c>
      <c r="L44" s="803"/>
      <c r="M44" s="186" t="s">
        <v>1</v>
      </c>
    </row>
    <row r="45" spans="1:15" ht="16" x14ac:dyDescent="0.2">
      <c r="A45" s="45" t="s">
        <v>36</v>
      </c>
      <c r="B45" s="187"/>
      <c r="C45" s="261">
        <f>'01 Five Reports'!J17</f>
        <v>30</v>
      </c>
      <c r="D45" s="211">
        <f>SUM('01 Five Reports'!C72+'01 Five Reports'!G92+'01 Five Reports'!G90)</f>
        <v>9549</v>
      </c>
      <c r="E45" s="107"/>
      <c r="F45" s="266">
        <v>106</v>
      </c>
      <c r="G45" s="374">
        <v>7021</v>
      </c>
      <c r="H45" s="188"/>
      <c r="I45" s="261">
        <f>SUM(C45+'Dec Report'!I45)</f>
        <v>292</v>
      </c>
      <c r="J45" s="306">
        <f>SUM(D45+'Dec Report'!J45)</f>
        <v>74956</v>
      </c>
      <c r="K45" s="278"/>
      <c r="L45" s="275">
        <f>SUM(F45+'Dec Report'!L45)</f>
        <v>493</v>
      </c>
      <c r="M45" s="325">
        <f>SUM(G45+'Dec Report'!M45)</f>
        <v>111273</v>
      </c>
    </row>
    <row r="46" spans="1:15" ht="16" x14ac:dyDescent="0.2">
      <c r="A46" s="46" t="s">
        <v>35</v>
      </c>
      <c r="B46" s="169"/>
      <c r="C46" s="262">
        <f>'01 Five Reports'!J20</f>
        <v>20</v>
      </c>
      <c r="D46" s="212">
        <f>SUM('01 Five Reports'!C115+'01 Five Reports'!G125)</f>
        <v>5437.7</v>
      </c>
      <c r="E46" s="103"/>
      <c r="F46" s="359">
        <v>29</v>
      </c>
      <c r="G46" s="373">
        <v>14372.5</v>
      </c>
      <c r="H46" s="99"/>
      <c r="I46" s="262">
        <f>SUM(C46+'Dec Report'!I46)</f>
        <v>115</v>
      </c>
      <c r="J46" s="307">
        <f>SUM(D46+'Dec Report'!J46)</f>
        <v>89689.930000000008</v>
      </c>
      <c r="K46" s="279"/>
      <c r="L46" s="276">
        <f>SUM(F46+'Dec Report'!L46)</f>
        <v>199</v>
      </c>
      <c r="M46" s="326">
        <f>SUM(G46+'Dec Report'!M46)</f>
        <v>113489.20999999999</v>
      </c>
    </row>
    <row r="47" spans="1:15" ht="16" x14ac:dyDescent="0.2">
      <c r="A47" s="46" t="s">
        <v>25</v>
      </c>
      <c r="B47" s="169"/>
      <c r="C47" s="262">
        <f>'01 Five Reports'!J15</f>
        <v>27</v>
      </c>
      <c r="D47" s="212">
        <f>SUM('01 Five Reports'!C67+'01 Five Reports'!G81+'01 Five Reports'!G83)</f>
        <v>14503</v>
      </c>
      <c r="E47" s="103"/>
      <c r="F47" s="359">
        <v>109</v>
      </c>
      <c r="G47" s="373">
        <v>10955</v>
      </c>
      <c r="H47" s="99"/>
      <c r="I47" s="262">
        <f>SUM(C47+'Dec Report'!I47)</f>
        <v>328</v>
      </c>
      <c r="J47" s="307">
        <f>SUM(D47+'Dec Report'!J47)</f>
        <v>165096</v>
      </c>
      <c r="K47" s="279"/>
      <c r="L47" s="276">
        <f>SUM(F47+'Dec Report'!L47)</f>
        <v>401</v>
      </c>
      <c r="M47" s="326">
        <f>SUM(G47+'Dec Report'!M47)</f>
        <v>151886</v>
      </c>
    </row>
    <row r="48" spans="1:15" ht="16" x14ac:dyDescent="0.2">
      <c r="A48" s="46" t="s">
        <v>26</v>
      </c>
      <c r="B48" s="165"/>
      <c r="C48" s="262">
        <f>'01 Five Reports'!J16</f>
        <v>1</v>
      </c>
      <c r="D48" s="212">
        <f>SUM('01 Five Reports'!G87)</f>
        <v>308</v>
      </c>
      <c r="E48" s="103"/>
      <c r="F48" s="359">
        <v>0</v>
      </c>
      <c r="G48" s="373">
        <v>0</v>
      </c>
      <c r="H48" s="99"/>
      <c r="I48" s="262">
        <f>SUM(C48+'Dec Report'!I48)</f>
        <v>2</v>
      </c>
      <c r="J48" s="307">
        <f>SUM(D48+'Dec Report'!J48)</f>
        <v>596</v>
      </c>
      <c r="K48" s="279"/>
      <c r="L48" s="276">
        <f>SUM(F48+'Dec Report'!L48)</f>
        <v>3</v>
      </c>
      <c r="M48" s="326">
        <f>SUM(G48+'Dec Report'!M48)</f>
        <v>807</v>
      </c>
    </row>
    <row r="49" spans="1:13" ht="16" x14ac:dyDescent="0.2">
      <c r="A49" s="46" t="s">
        <v>27</v>
      </c>
      <c r="B49" s="169"/>
      <c r="C49" s="262">
        <f>'01 Five Reports'!J13</f>
        <v>5</v>
      </c>
      <c r="D49" s="212">
        <f>SUM('01 Five Reports'!G75)</f>
        <v>1051</v>
      </c>
      <c r="E49" s="103"/>
      <c r="F49" s="359">
        <v>4</v>
      </c>
      <c r="G49" s="373">
        <v>2907.56</v>
      </c>
      <c r="H49" s="99"/>
      <c r="I49" s="262">
        <f>SUM(C49+'Dec Report'!I49)</f>
        <v>141</v>
      </c>
      <c r="J49" s="307">
        <f>SUM(D49+'Dec Report'!J49)</f>
        <v>102176.91</v>
      </c>
      <c r="K49" s="279"/>
      <c r="L49" s="276">
        <f>SUM(F49+'Dec Report'!L49)</f>
        <v>116</v>
      </c>
      <c r="M49" s="326">
        <f>SUM(G49+'Dec Report'!M49)</f>
        <v>122390.31</v>
      </c>
    </row>
    <row r="50" spans="1:13" ht="16" x14ac:dyDescent="0.2">
      <c r="A50" s="46" t="s">
        <v>28</v>
      </c>
      <c r="B50" s="169"/>
      <c r="C50" s="262">
        <f>'01 Five Reports'!J14</f>
        <v>1</v>
      </c>
      <c r="D50" s="212">
        <f>SUM('01 Five Reports'!G78)</f>
        <v>176</v>
      </c>
      <c r="E50" s="103"/>
      <c r="F50" s="359">
        <v>1</v>
      </c>
      <c r="G50" s="373">
        <v>68</v>
      </c>
      <c r="H50" s="99"/>
      <c r="I50" s="262">
        <f>SUM(C50+'Dec Report'!I50)</f>
        <v>23</v>
      </c>
      <c r="J50" s="307">
        <f>SUM(D50+'Dec Report'!J50)</f>
        <v>2675</v>
      </c>
      <c r="K50" s="279"/>
      <c r="L50" s="276">
        <f>SUM(F50+'Dec Report'!L50)</f>
        <v>28</v>
      </c>
      <c r="M50" s="326">
        <f>SUM(G50+'Dec Report'!M50)</f>
        <v>2982</v>
      </c>
    </row>
    <row r="51" spans="1:13" ht="16" x14ac:dyDescent="0.2">
      <c r="A51" s="46" t="s">
        <v>3</v>
      </c>
      <c r="B51" s="169"/>
      <c r="C51" s="262">
        <f>'01 Five Reports'!J11</f>
        <v>2</v>
      </c>
      <c r="D51" s="212">
        <f>SUM('01 Five Reports'!G66)</f>
        <v>984</v>
      </c>
      <c r="E51" s="103"/>
      <c r="F51" s="359">
        <v>1</v>
      </c>
      <c r="G51" s="373">
        <v>0</v>
      </c>
      <c r="H51" s="99"/>
      <c r="I51" s="262">
        <f>SUM(C51+'Dec Report'!I51)</f>
        <v>20</v>
      </c>
      <c r="J51" s="307">
        <f>SUM(D51+'Dec Report'!J51)</f>
        <v>3982</v>
      </c>
      <c r="K51" s="279"/>
      <c r="L51" s="276">
        <f>SUM(F51+'Dec Report'!L51)</f>
        <v>19</v>
      </c>
      <c r="M51" s="326">
        <f>SUM(G51+'Dec Report'!M51)</f>
        <v>5246</v>
      </c>
    </row>
    <row r="52" spans="1:13" ht="16" x14ac:dyDescent="0.2">
      <c r="A52" s="46" t="s">
        <v>29</v>
      </c>
      <c r="B52" s="169"/>
      <c r="C52" s="262">
        <f>'01 Five Reports'!J12</f>
        <v>10</v>
      </c>
      <c r="D52" s="212">
        <f>SUM('01 Five Reports'!G3)</f>
        <v>491</v>
      </c>
      <c r="E52" s="103"/>
      <c r="F52" s="359">
        <v>12</v>
      </c>
      <c r="G52" s="373">
        <v>1908</v>
      </c>
      <c r="H52" s="99"/>
      <c r="I52" s="262">
        <f>SUM(C52+'Dec Report'!I52)</f>
        <v>102</v>
      </c>
      <c r="J52" s="307">
        <f>SUM(D52+'Dec Report'!J52)</f>
        <v>5787</v>
      </c>
      <c r="K52" s="279"/>
      <c r="L52" s="276">
        <f>SUM(F52+'Dec Report'!L52)</f>
        <v>112</v>
      </c>
      <c r="M52" s="326">
        <f>SUM(G52+'Dec Report'!M52)</f>
        <v>21991</v>
      </c>
    </row>
    <row r="53" spans="1:13" ht="16" x14ac:dyDescent="0.2">
      <c r="A53" s="46" t="s">
        <v>30</v>
      </c>
      <c r="B53" s="165"/>
      <c r="C53" s="262">
        <v>0</v>
      </c>
      <c r="D53" s="212">
        <v>0</v>
      </c>
      <c r="E53" s="103"/>
      <c r="F53" s="359">
        <v>0</v>
      </c>
      <c r="G53" s="373">
        <v>0</v>
      </c>
      <c r="H53" s="99"/>
      <c r="I53" s="262">
        <f>SUM(C53+'Dec Report'!I53)</f>
        <v>0</v>
      </c>
      <c r="J53" s="307">
        <f>SUM(D53+'Dec Report'!J53)</f>
        <v>0</v>
      </c>
      <c r="K53" s="279"/>
      <c r="L53" s="276">
        <f>SUM(F53+'Dec Report'!L53)</f>
        <v>7</v>
      </c>
      <c r="M53" s="326">
        <f>SUM(G53+'Dec Report'!M53)</f>
        <v>388</v>
      </c>
    </row>
    <row r="54" spans="1:13" ht="16" x14ac:dyDescent="0.2">
      <c r="A54" s="46" t="s">
        <v>4</v>
      </c>
      <c r="B54" s="169"/>
      <c r="C54" s="262">
        <f>'01 Five Reports'!J19</f>
        <v>8</v>
      </c>
      <c r="D54" s="212">
        <f>SUM('01 Five Reports'!G122)</f>
        <v>1964</v>
      </c>
      <c r="E54" s="103"/>
      <c r="F54" s="359">
        <v>12</v>
      </c>
      <c r="G54" s="373">
        <v>3073</v>
      </c>
      <c r="H54" s="99"/>
      <c r="I54" s="262">
        <f>SUM(C54+'Dec Report'!I54)</f>
        <v>83</v>
      </c>
      <c r="J54" s="307">
        <f>SUM(D54+'Dec Report'!J54)</f>
        <v>22155</v>
      </c>
      <c r="K54" s="279"/>
      <c r="L54" s="276">
        <f>SUM(F54+'Dec Report'!L54)</f>
        <v>70</v>
      </c>
      <c r="M54" s="326">
        <f>SUM(G54+'Dec Report'!M54)</f>
        <v>25221</v>
      </c>
    </row>
    <row r="55" spans="1:13" ht="16" x14ac:dyDescent="0.2">
      <c r="A55" s="46" t="s">
        <v>31</v>
      </c>
      <c r="B55" s="169"/>
      <c r="C55" s="262">
        <f>'01 Five Reports'!J18</f>
        <v>1</v>
      </c>
      <c r="D55" s="212">
        <f>('01 Five Reports'!C75)</f>
        <v>65</v>
      </c>
      <c r="E55" s="103"/>
      <c r="F55" s="359">
        <v>1</v>
      </c>
      <c r="G55" s="373">
        <v>324</v>
      </c>
      <c r="H55" s="99"/>
      <c r="I55" s="262">
        <f>SUM(C55+'Dec Report'!I55)</f>
        <v>35</v>
      </c>
      <c r="J55" s="307">
        <f>SUM(D55+'Dec Report'!J55)</f>
        <v>3222</v>
      </c>
      <c r="K55" s="279"/>
      <c r="L55" s="276">
        <f>SUM(F55+'Dec Report'!L55)</f>
        <v>42</v>
      </c>
      <c r="M55" s="326">
        <f>SUM(G55+'Dec Report'!M55)</f>
        <v>3134</v>
      </c>
    </row>
    <row r="56" spans="1:13" ht="16" x14ac:dyDescent="0.2">
      <c r="A56" s="46" t="s">
        <v>32</v>
      </c>
      <c r="B56" s="169"/>
      <c r="C56" s="262">
        <f>'01 Five Reports'!J26</f>
        <v>1</v>
      </c>
      <c r="D56" s="212">
        <f>SUM('01 Five Reports'!C14)</f>
        <v>947</v>
      </c>
      <c r="E56" s="103"/>
      <c r="F56" s="359">
        <v>9</v>
      </c>
      <c r="G56" s="373">
        <v>1158</v>
      </c>
      <c r="H56" s="99"/>
      <c r="I56" s="262">
        <f>SUM(C56+'Dec Report'!I56)</f>
        <v>38</v>
      </c>
      <c r="J56" s="307">
        <f>SUM(D56+'Dec Report'!J56)</f>
        <v>10122</v>
      </c>
      <c r="K56" s="279"/>
      <c r="L56" s="276">
        <f>SUM(F56+'Dec Report'!L56)</f>
        <v>62</v>
      </c>
      <c r="M56" s="326">
        <f>SUM(G56+'Dec Report'!M56)</f>
        <v>8417</v>
      </c>
    </row>
    <row r="57" spans="1:13" ht="17" thickBot="1" x14ac:dyDescent="0.25">
      <c r="A57" s="72" t="s">
        <v>33</v>
      </c>
      <c r="B57" s="175"/>
      <c r="C57" s="263">
        <f>'01 Five Reports'!J25</f>
        <v>3</v>
      </c>
      <c r="D57" s="213">
        <f>SUM('01 Five Reports'!C13)</f>
        <v>1934</v>
      </c>
      <c r="E57" s="190"/>
      <c r="F57" s="360">
        <v>3</v>
      </c>
      <c r="G57" s="375">
        <v>7274</v>
      </c>
      <c r="H57" s="101"/>
      <c r="I57" s="263">
        <f>SUM(C57+'Dec Report'!I57)</f>
        <v>20</v>
      </c>
      <c r="J57" s="308">
        <f>SUM(D57+'Dec Report'!J57)</f>
        <v>27899</v>
      </c>
      <c r="K57" s="280"/>
      <c r="L57" s="277">
        <f>SUM(F57+'Dec Report'!L57)</f>
        <v>29</v>
      </c>
      <c r="M57" s="327">
        <f>SUM(G57+'Dec Report'!M57)</f>
        <v>68528</v>
      </c>
    </row>
    <row r="58" spans="1:13" ht="17" thickBot="1" x14ac:dyDescent="0.25">
      <c r="A58" s="73" t="s">
        <v>34</v>
      </c>
      <c r="B58" s="172"/>
      <c r="C58" s="250">
        <f>SUM(C45:C57)</f>
        <v>109</v>
      </c>
      <c r="D58" s="88">
        <f>SUM(D45:D57)</f>
        <v>37409.699999999997</v>
      </c>
      <c r="E58" s="162"/>
      <c r="F58" s="255">
        <f>SUM(F45:F57)</f>
        <v>287</v>
      </c>
      <c r="G58" s="89">
        <f>SUM(G45:G57)</f>
        <v>49061.06</v>
      </c>
      <c r="H58" s="172"/>
      <c r="I58" s="250">
        <f>SUM(I45:I57)</f>
        <v>1199</v>
      </c>
      <c r="J58" s="88">
        <f>SUM(J45:J57)</f>
        <v>508356.83999999997</v>
      </c>
      <c r="K58" s="159"/>
      <c r="L58" s="255">
        <f>SUM(L45:L57)</f>
        <v>1581</v>
      </c>
      <c r="M58" s="265">
        <f>SUM(M45:M57)</f>
        <v>635752.52</v>
      </c>
    </row>
    <row r="59" spans="1:13" ht="17" thickBot="1" x14ac:dyDescent="0.25">
      <c r="A59" s="51"/>
      <c r="B59" s="51"/>
      <c r="C59" s="251"/>
      <c r="D59" s="51"/>
      <c r="E59" s="163"/>
      <c r="F59" s="251"/>
      <c r="G59" s="51"/>
      <c r="H59" s="163"/>
      <c r="I59" s="251"/>
      <c r="J59" s="51"/>
      <c r="K59" s="51"/>
      <c r="L59" s="251"/>
      <c r="M59" s="51"/>
    </row>
    <row r="60" spans="1:13" ht="17" thickBot="1" x14ac:dyDescent="0.25">
      <c r="A60" s="74" t="s">
        <v>24</v>
      </c>
      <c r="B60" s="170"/>
      <c r="C60" s="252">
        <f>SUM(C42+C58)</f>
        <v>430</v>
      </c>
      <c r="D60" s="89">
        <f>SUM(D42+D58)</f>
        <v>121132.58</v>
      </c>
      <c r="E60" s="164"/>
      <c r="F60" s="259">
        <f>SUM(F42+F58)</f>
        <v>580</v>
      </c>
      <c r="G60" s="91">
        <f>SUM(G42+G58)</f>
        <v>153935.91999999998</v>
      </c>
      <c r="H60" s="174"/>
      <c r="I60" s="252">
        <f>SUM(I42+I58)</f>
        <v>3774</v>
      </c>
      <c r="J60" s="89">
        <f>SUM(J42+J58)</f>
        <v>1353652.46</v>
      </c>
      <c r="K60" s="164"/>
      <c r="L60" s="259">
        <f>SUM(L42+L58)</f>
        <v>4100</v>
      </c>
      <c r="M60" s="92">
        <f>SUM(M42+M58)</f>
        <v>1910295.06</v>
      </c>
    </row>
    <row r="61" spans="1:13" ht="16" x14ac:dyDescent="0.2">
      <c r="A61" s="51"/>
      <c r="B61" s="51"/>
      <c r="C61" s="51"/>
      <c r="D61" s="51"/>
      <c r="E61" s="51"/>
      <c r="F61" s="51"/>
      <c r="G61" s="51"/>
      <c r="H61" s="51"/>
      <c r="I61" s="51"/>
      <c r="J61" s="51"/>
      <c r="K61" s="51"/>
      <c r="L61" s="51"/>
      <c r="M61" s="51"/>
    </row>
    <row r="62" spans="1:13" ht="16" x14ac:dyDescent="0.2">
      <c r="A62" s="75" t="s">
        <v>46</v>
      </c>
      <c r="B62" s="75"/>
      <c r="C62" s="75"/>
      <c r="D62" s="75"/>
      <c r="E62" s="75"/>
      <c r="F62" s="75"/>
      <c r="G62" s="75"/>
      <c r="H62" s="75"/>
      <c r="I62" s="75"/>
      <c r="J62" s="75"/>
      <c r="K62" s="51"/>
      <c r="L62" s="51"/>
      <c r="M62" s="51"/>
    </row>
    <row r="63" spans="1:13" ht="16" x14ac:dyDescent="0.2">
      <c r="A63" s="75"/>
      <c r="B63" s="75"/>
      <c r="C63" s="75"/>
      <c r="D63" s="75"/>
      <c r="E63" s="75"/>
      <c r="F63" s="75"/>
      <c r="G63" s="75"/>
      <c r="H63" s="75"/>
      <c r="I63" s="75"/>
      <c r="J63" s="75"/>
      <c r="K63" s="51"/>
      <c r="L63" s="51"/>
      <c r="M63" s="51"/>
    </row>
    <row r="64" spans="1:13" ht="16" x14ac:dyDescent="0.2">
      <c r="A64" s="75" t="s">
        <v>63</v>
      </c>
      <c r="B64" s="75"/>
      <c r="C64" s="75"/>
      <c r="D64" s="75"/>
      <c r="E64" s="75"/>
      <c r="F64" s="75"/>
      <c r="G64" s="75"/>
      <c r="H64" s="75"/>
      <c r="I64" s="75"/>
      <c r="J64" s="75"/>
      <c r="K64" s="51"/>
      <c r="L64" s="51"/>
      <c r="M64" s="51"/>
    </row>
  </sheetData>
  <mergeCells count="30">
    <mergeCell ref="B21:C21"/>
    <mergeCell ref="E21:F21"/>
    <mergeCell ref="H21:I21"/>
    <mergeCell ref="K21:L21"/>
    <mergeCell ref="A1:M1"/>
    <mergeCell ref="B3:D3"/>
    <mergeCell ref="E3:G3"/>
    <mergeCell ref="H3:J3"/>
    <mergeCell ref="K3:M3"/>
    <mergeCell ref="B27:C27"/>
    <mergeCell ref="E27:F27"/>
    <mergeCell ref="H27:I27"/>
    <mergeCell ref="K27:L27"/>
    <mergeCell ref="B30:C30"/>
    <mergeCell ref="E30:F30"/>
    <mergeCell ref="H30:I30"/>
    <mergeCell ref="K30:L30"/>
    <mergeCell ref="B44:C44"/>
    <mergeCell ref="E44:F44"/>
    <mergeCell ref="H44:I44"/>
    <mergeCell ref="K44:L44"/>
    <mergeCell ref="B33:D33"/>
    <mergeCell ref="B35:D35"/>
    <mergeCell ref="E35:G35"/>
    <mergeCell ref="H35:J35"/>
    <mergeCell ref="K35:M35"/>
    <mergeCell ref="B36:C36"/>
    <mergeCell ref="E36:F36"/>
    <mergeCell ref="H36:I36"/>
    <mergeCell ref="K36:L36"/>
  </mergeCells>
  <pageMargins left="0.7" right="0.7" top="0.75" bottom="0.75" header="0.3" footer="0.3"/>
  <pageSetup scale="49" orientation="portrait" verticalDpi="300" r:id="rId1"/>
  <ignoredErrors>
    <ignoredError sqref="G28" formulaRange="1"/>
  </ignoredErrors>
  <drawing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949FFB-91A6-4FEF-B819-2EE37157B647}">
  <dimension ref="A1:AE62"/>
  <sheetViews>
    <sheetView zoomScaleNormal="100" workbookViewId="0">
      <pane xSplit="1" ySplit="1" topLeftCell="L2" activePane="bottomRight" state="frozen"/>
      <selection pane="topRight" activeCell="B1" sqref="B1"/>
      <selection pane="bottomLeft" activeCell="A2" sqref="A2"/>
      <selection pane="bottomRight" activeCell="X9" sqref="X9:Y9"/>
    </sheetView>
  </sheetViews>
  <sheetFormatPr baseColWidth="10" defaultColWidth="8.83203125" defaultRowHeight="13" outlineLevelRow="2" x14ac:dyDescent="0.15"/>
  <cols>
    <col min="1" max="1" width="29.5" customWidth="1"/>
    <col min="2" max="2" width="23.33203125" customWidth="1"/>
    <col min="3" max="3" width="37.5" customWidth="1"/>
    <col min="4" max="4" width="38.83203125" customWidth="1"/>
    <col min="5" max="5" width="13.33203125" customWidth="1"/>
    <col min="6" max="6" width="52.5" style="410" customWidth="1"/>
    <col min="7" max="7" width="40.1640625" customWidth="1"/>
    <col min="8" max="11" width="19.33203125" customWidth="1"/>
    <col min="12" max="12" width="37" customWidth="1"/>
    <col min="13" max="13" width="13.6640625" customWidth="1"/>
    <col min="14" max="15" width="25" customWidth="1"/>
    <col min="17" max="17" width="14.33203125" customWidth="1"/>
    <col min="21" max="21" width="16.33203125" customWidth="1"/>
    <col min="26" max="26" width="9.33203125" bestFit="1" customWidth="1"/>
    <col min="29" max="29" width="15" customWidth="1"/>
    <col min="30" max="30" width="24.83203125" customWidth="1"/>
  </cols>
  <sheetData>
    <row r="1" spans="1:31" ht="28" x14ac:dyDescent="0.15">
      <c r="A1" s="575" t="s">
        <v>739</v>
      </c>
      <c r="B1" s="575" t="s">
        <v>740</v>
      </c>
      <c r="C1" s="575" t="s">
        <v>741</v>
      </c>
      <c r="D1" s="575" t="s">
        <v>742</v>
      </c>
      <c r="E1" s="575" t="s">
        <v>70</v>
      </c>
      <c r="F1" s="575" t="s">
        <v>743</v>
      </c>
      <c r="G1" s="575" t="s">
        <v>744</v>
      </c>
      <c r="H1" s="575" t="s">
        <v>745</v>
      </c>
      <c r="I1" s="575" t="s">
        <v>746</v>
      </c>
      <c r="J1" s="575" t="s">
        <v>747</v>
      </c>
      <c r="K1" s="666" t="s">
        <v>748</v>
      </c>
      <c r="L1" s="575" t="s">
        <v>749</v>
      </c>
      <c r="M1" s="575" t="s">
        <v>750</v>
      </c>
      <c r="N1" s="598" t="s">
        <v>79</v>
      </c>
      <c r="O1" s="477" t="s">
        <v>80</v>
      </c>
    </row>
    <row r="2" spans="1:31" ht="42" outlineLevel="2" x14ac:dyDescent="0.15">
      <c r="A2" t="s">
        <v>81</v>
      </c>
      <c r="B2" t="s">
        <v>2160</v>
      </c>
      <c r="C2" t="s">
        <v>82</v>
      </c>
      <c r="F2" s="410" t="s">
        <v>2161</v>
      </c>
      <c r="G2" t="s">
        <v>2162</v>
      </c>
      <c r="H2" s="411">
        <v>560460.43000000005</v>
      </c>
      <c r="I2" s="411">
        <v>0</v>
      </c>
      <c r="J2" s="411"/>
      <c r="K2" s="667"/>
      <c r="L2" t="s">
        <v>2163</v>
      </c>
      <c r="N2" s="599">
        <f>SUM(H2:I2)</f>
        <v>560460.43000000005</v>
      </c>
      <c r="O2" s="456">
        <f>IF((J2+K2)&gt;0,(J2+K2)-N2,0)</f>
        <v>0</v>
      </c>
      <c r="Q2" s="852" t="s">
        <v>1512</v>
      </c>
      <c r="R2" s="853"/>
      <c r="S2" s="853"/>
      <c r="T2" s="853"/>
      <c r="U2" s="853"/>
      <c r="V2" s="853"/>
      <c r="W2" s="853"/>
      <c r="X2" s="853"/>
      <c r="Y2" s="853"/>
      <c r="Z2" s="853"/>
      <c r="AA2" s="853"/>
      <c r="AB2" s="853"/>
      <c r="AC2" s="853"/>
      <c r="AD2" s="853"/>
      <c r="AE2" s="854"/>
    </row>
    <row r="3" spans="1:31" ht="112" outlineLevel="2" x14ac:dyDescent="0.15">
      <c r="A3" t="s">
        <v>81</v>
      </c>
      <c r="B3" t="s">
        <v>2164</v>
      </c>
      <c r="C3" t="s">
        <v>82</v>
      </c>
      <c r="F3" s="410" t="s">
        <v>2165</v>
      </c>
      <c r="G3" t="s">
        <v>2166</v>
      </c>
      <c r="H3" s="411">
        <v>5000</v>
      </c>
      <c r="I3" s="411">
        <v>0</v>
      </c>
      <c r="J3" s="411"/>
      <c r="K3" s="667"/>
      <c r="L3" t="s">
        <v>2167</v>
      </c>
      <c r="N3" s="599">
        <f t="shared" ref="N3:N58" si="0">SUM(H3:I3)</f>
        <v>5000</v>
      </c>
      <c r="O3" s="456">
        <f t="shared" ref="O3:O58" si="1">IF((J3+K3)&gt;0,(J3+K3)-N3,0)</f>
        <v>0</v>
      </c>
      <c r="Q3" s="852" t="s">
        <v>740</v>
      </c>
      <c r="R3" s="854"/>
      <c r="S3" s="852" t="s">
        <v>743</v>
      </c>
      <c r="T3" s="853"/>
      <c r="U3" s="854"/>
      <c r="V3" s="852" t="s">
        <v>744</v>
      </c>
      <c r="W3" s="854"/>
      <c r="X3" s="852" t="s">
        <v>745</v>
      </c>
      <c r="Y3" s="854"/>
      <c r="Z3" s="661" t="s">
        <v>746</v>
      </c>
      <c r="AA3" s="661" t="s">
        <v>747</v>
      </c>
      <c r="AB3" s="852" t="s">
        <v>748</v>
      </c>
      <c r="AC3" s="854"/>
      <c r="AD3" s="852" t="s">
        <v>749</v>
      </c>
      <c r="AE3" s="854"/>
    </row>
    <row r="4" spans="1:31" ht="26.5" customHeight="1" outlineLevel="2" x14ac:dyDescent="0.15">
      <c r="A4" t="s">
        <v>81</v>
      </c>
      <c r="B4" t="s">
        <v>2168</v>
      </c>
      <c r="C4" t="s">
        <v>82</v>
      </c>
      <c r="F4" s="410" t="s">
        <v>2169</v>
      </c>
      <c r="G4" t="s">
        <v>1818</v>
      </c>
      <c r="H4" s="411">
        <v>445715</v>
      </c>
      <c r="I4" s="411">
        <v>0</v>
      </c>
      <c r="J4" s="411"/>
      <c r="K4" s="667"/>
      <c r="L4" t="s">
        <v>2170</v>
      </c>
      <c r="M4" t="s">
        <v>375</v>
      </c>
      <c r="N4" s="599">
        <f t="shared" si="0"/>
        <v>445715</v>
      </c>
      <c r="O4" s="456">
        <f t="shared" si="1"/>
        <v>0</v>
      </c>
      <c r="Q4" s="852" t="s">
        <v>2312</v>
      </c>
      <c r="R4" s="854"/>
      <c r="S4" s="852" t="s">
        <v>2313</v>
      </c>
      <c r="T4" s="853"/>
      <c r="U4" s="854"/>
      <c r="V4" s="852" t="s">
        <v>2040</v>
      </c>
      <c r="W4" s="854"/>
      <c r="X4" s="855"/>
      <c r="Y4" s="856"/>
      <c r="Z4" s="662">
        <v>4109.05</v>
      </c>
      <c r="AA4" s="662"/>
      <c r="AB4" s="855">
        <v>16021.05</v>
      </c>
      <c r="AC4" s="856"/>
      <c r="AD4" s="852" t="s">
        <v>2041</v>
      </c>
      <c r="AE4" s="854"/>
    </row>
    <row r="5" spans="1:31" ht="66" customHeight="1" outlineLevel="2" x14ac:dyDescent="0.15">
      <c r="A5" t="s">
        <v>81</v>
      </c>
      <c r="B5" t="s">
        <v>2171</v>
      </c>
      <c r="C5" t="s">
        <v>82</v>
      </c>
      <c r="F5" s="410" t="s">
        <v>2172</v>
      </c>
      <c r="G5" t="s">
        <v>161</v>
      </c>
      <c r="H5" s="411">
        <v>304000</v>
      </c>
      <c r="I5" s="411">
        <v>0</v>
      </c>
      <c r="J5" s="411"/>
      <c r="K5" s="667"/>
      <c r="L5" t="s">
        <v>2173</v>
      </c>
      <c r="M5" t="s">
        <v>375</v>
      </c>
      <c r="N5" s="599">
        <f t="shared" si="0"/>
        <v>304000</v>
      </c>
      <c r="O5" s="456">
        <f t="shared" si="1"/>
        <v>0</v>
      </c>
      <c r="Q5" s="852" t="s">
        <v>2314</v>
      </c>
      <c r="R5" s="854"/>
      <c r="S5" s="852" t="s">
        <v>2315</v>
      </c>
      <c r="T5" s="853"/>
      <c r="U5" s="854"/>
      <c r="V5" s="852" t="s">
        <v>1213</v>
      </c>
      <c r="W5" s="854"/>
      <c r="X5" s="855">
        <v>70000</v>
      </c>
      <c r="Y5" s="856"/>
      <c r="Z5" s="662"/>
      <c r="AA5" s="662"/>
      <c r="AB5" s="855"/>
      <c r="AC5" s="856"/>
      <c r="AD5" s="852" t="s">
        <v>1214</v>
      </c>
      <c r="AE5" s="854"/>
    </row>
    <row r="6" spans="1:31" ht="26.5" customHeight="1" outlineLevel="2" x14ac:dyDescent="0.15">
      <c r="A6" t="s">
        <v>81</v>
      </c>
      <c r="B6" t="s">
        <v>2174</v>
      </c>
      <c r="C6" t="s">
        <v>82</v>
      </c>
      <c r="F6" s="410" t="s">
        <v>2175</v>
      </c>
      <c r="G6" t="s">
        <v>2176</v>
      </c>
      <c r="H6" s="411">
        <v>374275</v>
      </c>
      <c r="I6" s="411">
        <v>0</v>
      </c>
      <c r="J6" s="411"/>
      <c r="K6" s="667"/>
      <c r="L6" t="s">
        <v>2011</v>
      </c>
      <c r="M6" t="s">
        <v>375</v>
      </c>
      <c r="N6" s="599">
        <f t="shared" si="0"/>
        <v>374275</v>
      </c>
      <c r="O6" s="456">
        <f t="shared" si="1"/>
        <v>0</v>
      </c>
      <c r="Q6" s="852" t="s">
        <v>2316</v>
      </c>
      <c r="R6" s="854"/>
      <c r="S6" s="852" t="s">
        <v>2317</v>
      </c>
      <c r="T6" s="853"/>
      <c r="U6" s="854"/>
      <c r="V6" s="852" t="s">
        <v>83</v>
      </c>
      <c r="W6" s="854"/>
      <c r="X6" s="855"/>
      <c r="Y6" s="856"/>
      <c r="Z6" s="662"/>
      <c r="AA6" s="662"/>
      <c r="AB6" s="855"/>
      <c r="AC6" s="856"/>
      <c r="AD6" s="852" t="s">
        <v>2065</v>
      </c>
      <c r="AE6" s="854"/>
    </row>
    <row r="7" spans="1:31" ht="26.5" customHeight="1" outlineLevel="2" x14ac:dyDescent="0.15">
      <c r="A7" t="s">
        <v>81</v>
      </c>
      <c r="B7" t="s">
        <v>2168</v>
      </c>
      <c r="C7" t="s">
        <v>82</v>
      </c>
      <c r="F7" s="410" t="s">
        <v>2169</v>
      </c>
      <c r="G7" t="s">
        <v>1818</v>
      </c>
      <c r="H7" s="411">
        <v>445715</v>
      </c>
      <c r="I7" s="411">
        <v>0</v>
      </c>
      <c r="J7" s="411"/>
      <c r="K7" s="667"/>
      <c r="L7" t="s">
        <v>2177</v>
      </c>
      <c r="M7" t="s">
        <v>375</v>
      </c>
      <c r="N7" s="599">
        <f t="shared" si="0"/>
        <v>445715</v>
      </c>
      <c r="O7" s="456">
        <f t="shared" si="1"/>
        <v>0</v>
      </c>
      <c r="Q7" s="852" t="s">
        <v>2318</v>
      </c>
      <c r="R7" s="854"/>
      <c r="S7" s="852" t="s">
        <v>2319</v>
      </c>
      <c r="T7" s="853"/>
      <c r="U7" s="854"/>
      <c r="V7" s="852" t="s">
        <v>160</v>
      </c>
      <c r="W7" s="854"/>
      <c r="X7" s="855">
        <v>0</v>
      </c>
      <c r="Y7" s="856"/>
      <c r="Z7" s="662"/>
      <c r="AA7" s="662"/>
      <c r="AB7" s="855"/>
      <c r="AC7" s="856"/>
      <c r="AD7" s="852" t="s">
        <v>1117</v>
      </c>
      <c r="AE7" s="854"/>
    </row>
    <row r="8" spans="1:31" ht="26.5" customHeight="1" outlineLevel="2" x14ac:dyDescent="0.15">
      <c r="A8" t="s">
        <v>81</v>
      </c>
      <c r="B8" t="s">
        <v>2178</v>
      </c>
      <c r="C8" t="s">
        <v>82</v>
      </c>
      <c r="F8" s="410" t="s">
        <v>2179</v>
      </c>
      <c r="G8" t="s">
        <v>1860</v>
      </c>
      <c r="H8" s="411">
        <v>1000</v>
      </c>
      <c r="I8" s="411">
        <v>0</v>
      </c>
      <c r="J8" s="411"/>
      <c r="K8" s="667"/>
      <c r="L8" t="s">
        <v>2180</v>
      </c>
      <c r="N8" s="599">
        <f t="shared" si="0"/>
        <v>1000</v>
      </c>
      <c r="O8" s="456">
        <f t="shared" si="1"/>
        <v>0</v>
      </c>
      <c r="Q8" s="852" t="s">
        <v>2320</v>
      </c>
      <c r="R8" s="854"/>
      <c r="S8" s="852" t="s">
        <v>2321</v>
      </c>
      <c r="T8" s="853"/>
      <c r="U8" s="854"/>
      <c r="V8" s="852" t="s">
        <v>161</v>
      </c>
      <c r="W8" s="854"/>
      <c r="X8" s="855"/>
      <c r="Y8" s="856"/>
      <c r="Z8" s="662"/>
      <c r="AA8" s="662"/>
      <c r="AB8" s="855"/>
      <c r="AC8" s="856"/>
      <c r="AD8" s="852" t="s">
        <v>2322</v>
      </c>
      <c r="AE8" s="854"/>
    </row>
    <row r="9" spans="1:31" ht="53" customHeight="1" outlineLevel="2" x14ac:dyDescent="0.15">
      <c r="A9" t="s">
        <v>81</v>
      </c>
      <c r="B9" t="s">
        <v>2181</v>
      </c>
      <c r="C9" t="s">
        <v>82</v>
      </c>
      <c r="F9" s="410" t="s">
        <v>2182</v>
      </c>
      <c r="G9" t="s">
        <v>85</v>
      </c>
      <c r="H9" s="411"/>
      <c r="I9" s="411">
        <v>1634299.5</v>
      </c>
      <c r="J9" s="411">
        <v>4382833.5</v>
      </c>
      <c r="K9" s="667"/>
      <c r="L9" t="s">
        <v>2183</v>
      </c>
      <c r="N9" s="599">
        <f t="shared" si="0"/>
        <v>1634299.5</v>
      </c>
      <c r="O9" s="456">
        <f t="shared" si="1"/>
        <v>2748534</v>
      </c>
      <c r="Q9" s="852" t="s">
        <v>2323</v>
      </c>
      <c r="R9" s="854"/>
      <c r="S9" s="852" t="s">
        <v>2324</v>
      </c>
      <c r="T9" s="853"/>
      <c r="U9" s="854"/>
      <c r="V9" s="852" t="s">
        <v>161</v>
      </c>
      <c r="W9" s="854"/>
      <c r="X9" s="855">
        <v>170139</v>
      </c>
      <c r="Y9" s="856"/>
      <c r="Z9" s="662"/>
      <c r="AA9" s="662"/>
      <c r="AB9" s="855"/>
      <c r="AC9" s="856"/>
      <c r="AD9" s="852" t="s">
        <v>2322</v>
      </c>
      <c r="AE9" s="854"/>
    </row>
    <row r="10" spans="1:31" ht="42" outlineLevel="2" x14ac:dyDescent="0.15">
      <c r="A10" t="s">
        <v>81</v>
      </c>
      <c r="B10" t="s">
        <v>2184</v>
      </c>
      <c r="C10" t="s">
        <v>82</v>
      </c>
      <c r="F10" s="410" t="s">
        <v>2185</v>
      </c>
      <c r="G10" t="s">
        <v>1770</v>
      </c>
      <c r="H10" s="411">
        <v>50000</v>
      </c>
      <c r="I10" s="411">
        <v>0</v>
      </c>
      <c r="J10" s="411"/>
      <c r="K10" s="667"/>
      <c r="L10" t="s">
        <v>2186</v>
      </c>
      <c r="M10" t="s">
        <v>375</v>
      </c>
      <c r="N10" s="599">
        <f t="shared" si="0"/>
        <v>50000</v>
      </c>
      <c r="O10" s="456">
        <f t="shared" si="1"/>
        <v>0</v>
      </c>
      <c r="X10" s="857">
        <f>SUM(X4:Y9)</f>
        <v>240139</v>
      </c>
      <c r="Y10" s="858"/>
      <c r="Z10" s="411"/>
      <c r="AA10" s="411"/>
      <c r="AB10" s="411"/>
      <c r="AC10" s="411">
        <f>SUM(AB4:AC9)</f>
        <v>16021.05</v>
      </c>
    </row>
    <row r="11" spans="1:31" ht="28" outlineLevel="2" x14ac:dyDescent="0.15">
      <c r="A11" t="s">
        <v>81</v>
      </c>
      <c r="B11" t="s">
        <v>2187</v>
      </c>
      <c r="C11" t="s">
        <v>82</v>
      </c>
      <c r="F11" s="410" t="s">
        <v>2188</v>
      </c>
      <c r="G11" t="s">
        <v>1818</v>
      </c>
      <c r="H11" s="411">
        <v>573415</v>
      </c>
      <c r="I11" s="411">
        <v>0</v>
      </c>
      <c r="J11" s="411"/>
      <c r="K11" s="667"/>
      <c r="L11" t="s">
        <v>2177</v>
      </c>
      <c r="M11" t="s">
        <v>375</v>
      </c>
      <c r="N11" s="599">
        <f t="shared" si="0"/>
        <v>573415</v>
      </c>
      <c r="O11" s="456">
        <f t="shared" si="1"/>
        <v>0</v>
      </c>
    </row>
    <row r="12" spans="1:31" ht="28" outlineLevel="2" x14ac:dyDescent="0.15">
      <c r="A12" t="s">
        <v>81</v>
      </c>
      <c r="B12" t="s">
        <v>2189</v>
      </c>
      <c r="C12" t="s">
        <v>82</v>
      </c>
      <c r="F12" s="410" t="s">
        <v>2190</v>
      </c>
      <c r="G12" t="s">
        <v>2006</v>
      </c>
      <c r="H12" s="411">
        <v>1</v>
      </c>
      <c r="I12" s="411">
        <v>0</v>
      </c>
      <c r="J12" s="411"/>
      <c r="K12" s="667"/>
      <c r="L12" t="s">
        <v>2007</v>
      </c>
      <c r="N12" s="599">
        <f t="shared" si="0"/>
        <v>1</v>
      </c>
      <c r="O12" s="456">
        <f t="shared" si="1"/>
        <v>0</v>
      </c>
      <c r="AC12" s="411">
        <f>SUM(X10:AC10)</f>
        <v>256160.05</v>
      </c>
    </row>
    <row r="13" spans="1:31" ht="70" outlineLevel="2" x14ac:dyDescent="0.15">
      <c r="A13" t="s">
        <v>81</v>
      </c>
      <c r="B13" t="s">
        <v>2191</v>
      </c>
      <c r="C13" t="s">
        <v>82</v>
      </c>
      <c r="F13" s="410" t="s">
        <v>2192</v>
      </c>
      <c r="G13" t="s">
        <v>83</v>
      </c>
      <c r="H13" s="411">
        <v>100</v>
      </c>
      <c r="I13" s="411">
        <v>0</v>
      </c>
      <c r="J13" s="411"/>
      <c r="K13" s="667"/>
      <c r="L13" t="s">
        <v>2193</v>
      </c>
      <c r="N13" s="599">
        <f t="shared" si="0"/>
        <v>100</v>
      </c>
      <c r="O13" s="456">
        <f t="shared" si="1"/>
        <v>0</v>
      </c>
    </row>
    <row r="14" spans="1:31" ht="56" outlineLevel="2" x14ac:dyDescent="0.15">
      <c r="A14" t="s">
        <v>81</v>
      </c>
      <c r="B14" t="s">
        <v>2194</v>
      </c>
      <c r="C14" t="s">
        <v>88</v>
      </c>
      <c r="F14" s="410" t="s">
        <v>2195</v>
      </c>
      <c r="G14" t="s">
        <v>2196</v>
      </c>
      <c r="H14" s="411">
        <v>116399</v>
      </c>
      <c r="I14" s="411">
        <v>0</v>
      </c>
      <c r="J14" s="411"/>
      <c r="K14" s="667"/>
      <c r="L14" t="s">
        <v>2197</v>
      </c>
      <c r="N14" s="599">
        <f t="shared" si="0"/>
        <v>116399</v>
      </c>
      <c r="O14" s="456">
        <f t="shared" si="1"/>
        <v>0</v>
      </c>
    </row>
    <row r="15" spans="1:31" ht="168" outlineLevel="2" x14ac:dyDescent="0.15">
      <c r="A15" t="s">
        <v>81</v>
      </c>
      <c r="B15" t="s">
        <v>2198</v>
      </c>
      <c r="C15" t="s">
        <v>88</v>
      </c>
      <c r="F15" s="410" t="s">
        <v>2199</v>
      </c>
      <c r="G15" t="s">
        <v>2200</v>
      </c>
      <c r="H15" s="411">
        <v>148455</v>
      </c>
      <c r="I15" s="411">
        <v>0</v>
      </c>
      <c r="J15" s="411"/>
      <c r="K15" s="667"/>
      <c r="L15" t="s">
        <v>2201</v>
      </c>
      <c r="M15" t="s">
        <v>375</v>
      </c>
      <c r="N15" s="599">
        <f t="shared" si="0"/>
        <v>148455</v>
      </c>
      <c r="O15" s="456">
        <f t="shared" si="1"/>
        <v>0</v>
      </c>
    </row>
    <row r="16" spans="1:31" outlineLevel="1" x14ac:dyDescent="0.15">
      <c r="A16" s="416" t="s">
        <v>114</v>
      </c>
      <c r="B16" s="416">
        <f>COUNTA(B2:B15)</f>
        <v>14</v>
      </c>
      <c r="C16" s="416"/>
      <c r="D16" s="416"/>
      <c r="E16" s="416"/>
      <c r="F16" s="442"/>
      <c r="G16" s="416"/>
      <c r="H16" s="443">
        <f>SUBTOTAL(9,H2:H15)</f>
        <v>3024535.43</v>
      </c>
      <c r="I16" s="443">
        <f>SUBTOTAL(9,I2:I15)</f>
        <v>1634299.5</v>
      </c>
      <c r="J16" s="443">
        <f>SUBTOTAL(9,J2:J15)</f>
        <v>4382833.5</v>
      </c>
      <c r="K16" s="443">
        <f>SUBTOTAL(9,K2:K15)</f>
        <v>0</v>
      </c>
      <c r="L16" s="416"/>
      <c r="M16" s="416"/>
      <c r="N16" s="443">
        <f>SUBTOTAL(9,N2:N15)</f>
        <v>4658834.93</v>
      </c>
      <c r="O16" s="443">
        <f>SUBTOTAL(9,O2:O15)</f>
        <v>2748534</v>
      </c>
    </row>
    <row r="17" spans="1:15" ht="70" outlineLevel="2" x14ac:dyDescent="0.15">
      <c r="A17" t="s">
        <v>92</v>
      </c>
      <c r="B17" t="s">
        <v>2202</v>
      </c>
      <c r="D17" t="s">
        <v>93</v>
      </c>
      <c r="F17" s="410" t="s">
        <v>2203</v>
      </c>
      <c r="G17" t="s">
        <v>94</v>
      </c>
      <c r="H17" s="411">
        <v>6650</v>
      </c>
      <c r="I17" s="411">
        <v>0</v>
      </c>
      <c r="J17" s="411"/>
      <c r="K17" s="667"/>
      <c r="L17" t="s">
        <v>2204</v>
      </c>
      <c r="N17" s="599">
        <f t="shared" si="0"/>
        <v>6650</v>
      </c>
      <c r="O17" s="456">
        <f t="shared" si="1"/>
        <v>0</v>
      </c>
    </row>
    <row r="18" spans="1:15" ht="42" outlineLevel="2" x14ac:dyDescent="0.15">
      <c r="A18" t="s">
        <v>92</v>
      </c>
      <c r="B18" t="s">
        <v>2205</v>
      </c>
      <c r="D18" t="s">
        <v>93</v>
      </c>
      <c r="F18" s="410" t="s">
        <v>2206</v>
      </c>
      <c r="G18" t="s">
        <v>807</v>
      </c>
      <c r="H18" s="411">
        <v>200000</v>
      </c>
      <c r="I18" s="411">
        <v>0</v>
      </c>
      <c r="J18" s="411"/>
      <c r="K18" s="667"/>
      <c r="L18" t="s">
        <v>2207</v>
      </c>
      <c r="N18" s="599">
        <f t="shared" si="0"/>
        <v>200000</v>
      </c>
      <c r="O18" s="456">
        <f t="shared" si="1"/>
        <v>0</v>
      </c>
    </row>
    <row r="19" spans="1:15" ht="28" outlineLevel="2" x14ac:dyDescent="0.15">
      <c r="A19" t="s">
        <v>92</v>
      </c>
      <c r="B19" t="s">
        <v>2208</v>
      </c>
      <c r="D19" t="s">
        <v>93</v>
      </c>
      <c r="F19" s="410" t="s">
        <v>2209</v>
      </c>
      <c r="G19" t="s">
        <v>105</v>
      </c>
      <c r="H19" s="411">
        <v>65000</v>
      </c>
      <c r="I19" s="411">
        <v>0</v>
      </c>
      <c r="J19" s="411"/>
      <c r="K19" s="667"/>
      <c r="L19" t="s">
        <v>2210</v>
      </c>
      <c r="N19" s="599">
        <f t="shared" si="0"/>
        <v>65000</v>
      </c>
      <c r="O19" s="456">
        <f t="shared" si="1"/>
        <v>0</v>
      </c>
    </row>
    <row r="20" spans="1:15" ht="70" outlineLevel="2" x14ac:dyDescent="0.15">
      <c r="A20" t="s">
        <v>92</v>
      </c>
      <c r="B20" t="s">
        <v>2211</v>
      </c>
      <c r="D20" t="s">
        <v>93</v>
      </c>
      <c r="F20" s="410" t="s">
        <v>2212</v>
      </c>
      <c r="G20" t="s">
        <v>94</v>
      </c>
      <c r="H20" s="411">
        <v>7500</v>
      </c>
      <c r="I20" s="411">
        <v>0</v>
      </c>
      <c r="J20" s="411"/>
      <c r="K20" s="667"/>
      <c r="L20" t="s">
        <v>2213</v>
      </c>
      <c r="N20" s="599">
        <f t="shared" si="0"/>
        <v>7500</v>
      </c>
      <c r="O20" s="456">
        <f t="shared" si="1"/>
        <v>0</v>
      </c>
    </row>
    <row r="21" spans="1:15" ht="28" outlineLevel="2" x14ac:dyDescent="0.15">
      <c r="A21" t="s">
        <v>92</v>
      </c>
      <c r="B21" t="s">
        <v>2214</v>
      </c>
      <c r="D21" t="s">
        <v>93</v>
      </c>
      <c r="F21" s="410" t="s">
        <v>2215</v>
      </c>
      <c r="G21" t="s">
        <v>199</v>
      </c>
      <c r="H21" s="411">
        <v>60000</v>
      </c>
      <c r="I21" s="411">
        <v>0</v>
      </c>
      <c r="J21" s="411"/>
      <c r="K21" s="667"/>
      <c r="L21" t="s">
        <v>2216</v>
      </c>
      <c r="N21" s="599">
        <f t="shared" si="0"/>
        <v>60000</v>
      </c>
      <c r="O21" s="456">
        <f t="shared" si="1"/>
        <v>0</v>
      </c>
    </row>
    <row r="22" spans="1:15" ht="56" outlineLevel="2" x14ac:dyDescent="0.15">
      <c r="A22" t="s">
        <v>92</v>
      </c>
      <c r="B22" t="s">
        <v>2217</v>
      </c>
      <c r="D22" t="s">
        <v>93</v>
      </c>
      <c r="F22" s="410" t="s">
        <v>2218</v>
      </c>
      <c r="G22" t="s">
        <v>1770</v>
      </c>
      <c r="H22" s="411">
        <v>100000</v>
      </c>
      <c r="I22" s="411">
        <v>0</v>
      </c>
      <c r="J22" s="411"/>
      <c r="K22" s="667"/>
      <c r="L22" t="s">
        <v>2219</v>
      </c>
      <c r="N22" s="599">
        <f t="shared" si="0"/>
        <v>100000</v>
      </c>
      <c r="O22" s="456">
        <f t="shared" si="1"/>
        <v>0</v>
      </c>
    </row>
    <row r="23" spans="1:15" ht="28" outlineLevel="2" x14ac:dyDescent="0.15">
      <c r="A23" t="s">
        <v>92</v>
      </c>
      <c r="B23" t="s">
        <v>2220</v>
      </c>
      <c r="D23" t="s">
        <v>93</v>
      </c>
      <c r="F23" s="410" t="s">
        <v>2221</v>
      </c>
      <c r="G23" t="s">
        <v>2132</v>
      </c>
      <c r="H23" s="411">
        <v>75000</v>
      </c>
      <c r="I23" s="411">
        <v>0</v>
      </c>
      <c r="J23" s="411"/>
      <c r="K23" s="667"/>
      <c r="L23" t="s">
        <v>2222</v>
      </c>
      <c r="N23" s="599">
        <f t="shared" si="0"/>
        <v>75000</v>
      </c>
      <c r="O23" s="456">
        <f t="shared" si="1"/>
        <v>0</v>
      </c>
    </row>
    <row r="24" spans="1:15" ht="42" outlineLevel="2" x14ac:dyDescent="0.15">
      <c r="A24" t="s">
        <v>92</v>
      </c>
      <c r="B24" t="s">
        <v>2223</v>
      </c>
      <c r="D24" t="s">
        <v>93</v>
      </c>
      <c r="F24" s="410" t="s">
        <v>2224</v>
      </c>
      <c r="G24" t="s">
        <v>807</v>
      </c>
      <c r="H24" s="411">
        <v>250000</v>
      </c>
      <c r="I24" s="411">
        <v>0</v>
      </c>
      <c r="J24" s="411"/>
      <c r="K24" s="667"/>
      <c r="L24" t="s">
        <v>2225</v>
      </c>
      <c r="N24" s="599">
        <f t="shared" si="0"/>
        <v>250000</v>
      </c>
      <c r="O24" s="456">
        <f t="shared" si="1"/>
        <v>0</v>
      </c>
    </row>
    <row r="25" spans="1:15" ht="56" outlineLevel="2" x14ac:dyDescent="0.15">
      <c r="A25" t="s">
        <v>92</v>
      </c>
      <c r="B25" t="s">
        <v>2226</v>
      </c>
      <c r="D25" t="s">
        <v>93</v>
      </c>
      <c r="F25" s="410" t="s">
        <v>2227</v>
      </c>
      <c r="G25" t="s">
        <v>83</v>
      </c>
      <c r="H25" s="411">
        <v>8000</v>
      </c>
      <c r="I25" s="411">
        <v>0</v>
      </c>
      <c r="J25" s="411"/>
      <c r="K25" s="667"/>
      <c r="L25" t="s">
        <v>2110</v>
      </c>
      <c r="N25" s="599">
        <f t="shared" si="0"/>
        <v>8000</v>
      </c>
      <c r="O25" s="456">
        <f t="shared" si="1"/>
        <v>0</v>
      </c>
    </row>
    <row r="26" spans="1:15" ht="56" outlineLevel="2" x14ac:dyDescent="0.15">
      <c r="A26" t="s">
        <v>92</v>
      </c>
      <c r="B26" t="s">
        <v>2228</v>
      </c>
      <c r="D26" t="s">
        <v>93</v>
      </c>
      <c r="F26" s="410" t="s">
        <v>2229</v>
      </c>
      <c r="G26" t="s">
        <v>2230</v>
      </c>
      <c r="H26" s="411">
        <v>500</v>
      </c>
      <c r="I26" s="411">
        <v>0</v>
      </c>
      <c r="J26" s="411"/>
      <c r="K26" s="667"/>
      <c r="L26" t="s">
        <v>2231</v>
      </c>
      <c r="N26" s="599">
        <f t="shared" si="0"/>
        <v>500</v>
      </c>
      <c r="O26" s="456">
        <f t="shared" si="1"/>
        <v>0</v>
      </c>
    </row>
    <row r="27" spans="1:15" ht="14" outlineLevel="2" x14ac:dyDescent="0.15">
      <c r="A27" t="s">
        <v>92</v>
      </c>
      <c r="B27" t="s">
        <v>2232</v>
      </c>
      <c r="D27" t="s">
        <v>93</v>
      </c>
      <c r="F27" s="410" t="s">
        <v>2233</v>
      </c>
      <c r="G27" t="s">
        <v>2234</v>
      </c>
      <c r="H27" s="411">
        <v>3800</v>
      </c>
      <c r="I27" s="411">
        <v>0</v>
      </c>
      <c r="J27" s="411"/>
      <c r="K27" s="667"/>
      <c r="L27" t="s">
        <v>2235</v>
      </c>
      <c r="N27" s="599">
        <f t="shared" si="0"/>
        <v>3800</v>
      </c>
      <c r="O27" s="456">
        <f t="shared" si="1"/>
        <v>0</v>
      </c>
    </row>
    <row r="28" spans="1:15" ht="42" outlineLevel="2" x14ac:dyDescent="0.15">
      <c r="A28" t="s">
        <v>92</v>
      </c>
      <c r="B28" t="s">
        <v>2236</v>
      </c>
      <c r="D28" t="s">
        <v>93</v>
      </c>
      <c r="F28" s="410" t="s">
        <v>2237</v>
      </c>
      <c r="G28" t="s">
        <v>2238</v>
      </c>
      <c r="H28" s="411">
        <v>10000</v>
      </c>
      <c r="I28" s="411">
        <v>0</v>
      </c>
      <c r="J28" s="411"/>
      <c r="K28" s="667"/>
      <c r="L28" t="s">
        <v>2239</v>
      </c>
      <c r="N28" s="599">
        <f t="shared" si="0"/>
        <v>10000</v>
      </c>
      <c r="O28" s="456">
        <f t="shared" si="1"/>
        <v>0</v>
      </c>
    </row>
    <row r="29" spans="1:15" ht="14" outlineLevel="2" x14ac:dyDescent="0.15">
      <c r="A29" t="s">
        <v>92</v>
      </c>
      <c r="B29" t="s">
        <v>2240</v>
      </c>
      <c r="D29" t="s">
        <v>93</v>
      </c>
      <c r="F29" s="410" t="s">
        <v>2241</v>
      </c>
      <c r="G29" t="s">
        <v>105</v>
      </c>
      <c r="H29" s="411">
        <v>48000</v>
      </c>
      <c r="I29" s="411">
        <v>0</v>
      </c>
      <c r="J29" s="411"/>
      <c r="K29" s="667"/>
      <c r="L29" t="s">
        <v>2242</v>
      </c>
      <c r="N29" s="599">
        <f t="shared" si="0"/>
        <v>48000</v>
      </c>
      <c r="O29" s="456">
        <f t="shared" si="1"/>
        <v>0</v>
      </c>
    </row>
    <row r="30" spans="1:15" ht="14" outlineLevel="2" x14ac:dyDescent="0.15">
      <c r="A30" t="s">
        <v>92</v>
      </c>
      <c r="B30" t="s">
        <v>2243</v>
      </c>
      <c r="D30" t="s">
        <v>93</v>
      </c>
      <c r="E30" t="s">
        <v>149</v>
      </c>
      <c r="F30" s="410" t="s">
        <v>2244</v>
      </c>
      <c r="G30" t="s">
        <v>83</v>
      </c>
      <c r="H30" s="411">
        <v>1</v>
      </c>
      <c r="I30" s="411">
        <v>0</v>
      </c>
      <c r="J30" s="411"/>
      <c r="K30" s="667"/>
      <c r="L30" t="s">
        <v>2245</v>
      </c>
      <c r="N30" s="599">
        <f t="shared" si="0"/>
        <v>1</v>
      </c>
      <c r="O30" s="456">
        <f t="shared" si="1"/>
        <v>0</v>
      </c>
    </row>
    <row r="31" spans="1:15" ht="14" outlineLevel="2" x14ac:dyDescent="0.15">
      <c r="A31" t="s">
        <v>92</v>
      </c>
      <c r="B31" t="s">
        <v>2246</v>
      </c>
      <c r="D31" t="s">
        <v>2247</v>
      </c>
      <c r="F31" s="410" t="s">
        <v>2248</v>
      </c>
      <c r="G31" t="s">
        <v>105</v>
      </c>
      <c r="H31" s="411"/>
      <c r="I31" s="411">
        <v>6547.2</v>
      </c>
      <c r="J31" s="411"/>
      <c r="K31" s="667">
        <v>25527.32</v>
      </c>
      <c r="L31" t="s">
        <v>2210</v>
      </c>
      <c r="N31" s="599">
        <f t="shared" si="0"/>
        <v>6547.2</v>
      </c>
      <c r="O31" s="456">
        <f t="shared" si="1"/>
        <v>18980.12</v>
      </c>
    </row>
    <row r="32" spans="1:15" ht="42" outlineLevel="2" x14ac:dyDescent="0.15">
      <c r="A32" t="s">
        <v>92</v>
      </c>
      <c r="B32" t="s">
        <v>2249</v>
      </c>
      <c r="D32" t="s">
        <v>95</v>
      </c>
      <c r="F32" s="410" t="s">
        <v>2250</v>
      </c>
      <c r="G32" t="s">
        <v>1651</v>
      </c>
      <c r="H32" s="411">
        <v>11617.05</v>
      </c>
      <c r="I32" s="411">
        <v>0</v>
      </c>
      <c r="J32" s="411"/>
      <c r="K32" s="667"/>
      <c r="L32" t="s">
        <v>2251</v>
      </c>
      <c r="N32" s="599">
        <f t="shared" si="0"/>
        <v>11617.05</v>
      </c>
      <c r="O32" s="456">
        <f t="shared" si="1"/>
        <v>0</v>
      </c>
    </row>
    <row r="33" spans="1:22" ht="56" outlineLevel="2" x14ac:dyDescent="0.15">
      <c r="A33" t="s">
        <v>92</v>
      </c>
      <c r="B33" t="s">
        <v>2252</v>
      </c>
      <c r="D33" t="s">
        <v>95</v>
      </c>
      <c r="F33" s="410" t="s">
        <v>2253</v>
      </c>
      <c r="G33" t="s">
        <v>89</v>
      </c>
      <c r="H33" s="411">
        <v>2400</v>
      </c>
      <c r="I33" s="411">
        <v>0</v>
      </c>
      <c r="J33" s="411"/>
      <c r="K33" s="667"/>
      <c r="L33" t="s">
        <v>2254</v>
      </c>
      <c r="N33" s="599">
        <f t="shared" si="0"/>
        <v>2400</v>
      </c>
      <c r="O33" s="456">
        <f t="shared" si="1"/>
        <v>0</v>
      </c>
    </row>
    <row r="34" spans="1:22" ht="42" outlineLevel="2" x14ac:dyDescent="0.15">
      <c r="A34" t="s">
        <v>92</v>
      </c>
      <c r="B34" t="s">
        <v>2255</v>
      </c>
      <c r="D34" t="s">
        <v>95</v>
      </c>
      <c r="F34" s="410" t="s">
        <v>2256</v>
      </c>
      <c r="G34" t="s">
        <v>98</v>
      </c>
      <c r="H34" s="411">
        <v>14535</v>
      </c>
      <c r="I34" s="411">
        <v>0</v>
      </c>
      <c r="J34" s="411"/>
      <c r="K34" s="667"/>
      <c r="L34" t="s">
        <v>2257</v>
      </c>
      <c r="N34" s="599">
        <f t="shared" si="0"/>
        <v>14535</v>
      </c>
      <c r="O34" s="456">
        <f t="shared" si="1"/>
        <v>0</v>
      </c>
    </row>
    <row r="35" spans="1:22" ht="42" outlineLevel="2" x14ac:dyDescent="0.15">
      <c r="A35" t="s">
        <v>92</v>
      </c>
      <c r="B35" t="s">
        <v>2258</v>
      </c>
      <c r="D35" t="s">
        <v>95</v>
      </c>
      <c r="F35" s="410" t="s">
        <v>2259</v>
      </c>
      <c r="G35" t="s">
        <v>98</v>
      </c>
      <c r="H35" s="411">
        <v>2400</v>
      </c>
      <c r="I35" s="411">
        <v>0</v>
      </c>
      <c r="J35" s="411"/>
      <c r="K35" s="667"/>
      <c r="L35" t="s">
        <v>2260</v>
      </c>
      <c r="N35" s="599">
        <f t="shared" si="0"/>
        <v>2400</v>
      </c>
      <c r="O35" s="456">
        <f t="shared" si="1"/>
        <v>0</v>
      </c>
    </row>
    <row r="36" spans="1:22" ht="42" outlineLevel="2" x14ac:dyDescent="0.15">
      <c r="A36" t="s">
        <v>92</v>
      </c>
      <c r="B36" t="s">
        <v>2261</v>
      </c>
      <c r="D36" t="s">
        <v>95</v>
      </c>
      <c r="F36" s="410" t="s">
        <v>2262</v>
      </c>
      <c r="G36" t="s">
        <v>98</v>
      </c>
      <c r="H36" s="411">
        <v>11700</v>
      </c>
      <c r="I36" s="411">
        <v>0</v>
      </c>
      <c r="J36" s="411"/>
      <c r="K36" s="667"/>
      <c r="L36" t="s">
        <v>2263</v>
      </c>
      <c r="N36" s="599">
        <f t="shared" si="0"/>
        <v>11700</v>
      </c>
      <c r="O36" s="456">
        <f t="shared" si="1"/>
        <v>0</v>
      </c>
    </row>
    <row r="37" spans="1:22" ht="42" outlineLevel="2" x14ac:dyDescent="0.15">
      <c r="A37" t="s">
        <v>92</v>
      </c>
      <c r="B37" t="s">
        <v>2264</v>
      </c>
      <c r="D37" t="s">
        <v>95</v>
      </c>
      <c r="F37" s="410" t="s">
        <v>2265</v>
      </c>
      <c r="G37" t="s">
        <v>797</v>
      </c>
      <c r="H37" s="411">
        <v>4250</v>
      </c>
      <c r="I37" s="411">
        <v>0</v>
      </c>
      <c r="J37" s="411"/>
      <c r="K37" s="667"/>
      <c r="L37" t="s">
        <v>2266</v>
      </c>
      <c r="N37" s="599">
        <f t="shared" si="0"/>
        <v>4250</v>
      </c>
      <c r="O37" s="456">
        <f t="shared" si="1"/>
        <v>0</v>
      </c>
    </row>
    <row r="38" spans="1:22" ht="42" outlineLevel="2" x14ac:dyDescent="0.15">
      <c r="A38" t="s">
        <v>92</v>
      </c>
      <c r="B38" t="s">
        <v>2267</v>
      </c>
      <c r="D38" t="s">
        <v>95</v>
      </c>
      <c r="F38" s="410" t="s">
        <v>2268</v>
      </c>
      <c r="G38" t="s">
        <v>797</v>
      </c>
      <c r="H38" s="411">
        <v>19500</v>
      </c>
      <c r="I38" s="411">
        <v>0</v>
      </c>
      <c r="J38" s="411"/>
      <c r="K38" s="667"/>
      <c r="L38" t="s">
        <v>2269</v>
      </c>
      <c r="N38" s="599">
        <f t="shared" si="0"/>
        <v>19500</v>
      </c>
      <c r="O38" s="456">
        <f t="shared" si="1"/>
        <v>0</v>
      </c>
    </row>
    <row r="39" spans="1:22" ht="42" outlineLevel="2" x14ac:dyDescent="0.15">
      <c r="A39" t="s">
        <v>92</v>
      </c>
      <c r="B39" t="s">
        <v>2270</v>
      </c>
      <c r="D39" t="s">
        <v>95</v>
      </c>
      <c r="F39" s="410" t="s">
        <v>2271</v>
      </c>
      <c r="G39" t="s">
        <v>797</v>
      </c>
      <c r="H39" s="411">
        <v>12867</v>
      </c>
      <c r="I39" s="411">
        <v>0</v>
      </c>
      <c r="J39" s="411"/>
      <c r="K39" s="667"/>
      <c r="L39" t="s">
        <v>2266</v>
      </c>
      <c r="N39" s="599">
        <f t="shared" si="0"/>
        <v>12867</v>
      </c>
      <c r="O39" s="456">
        <f t="shared" si="1"/>
        <v>0</v>
      </c>
    </row>
    <row r="40" spans="1:22" ht="70" outlineLevel="2" x14ac:dyDescent="0.15">
      <c r="A40" t="s">
        <v>92</v>
      </c>
      <c r="B40" t="s">
        <v>2272</v>
      </c>
      <c r="D40" t="s">
        <v>95</v>
      </c>
      <c r="F40" s="410" t="s">
        <v>2273</v>
      </c>
      <c r="G40" t="s">
        <v>98</v>
      </c>
      <c r="H40" s="411">
        <v>25600</v>
      </c>
      <c r="I40" s="411">
        <v>0</v>
      </c>
      <c r="J40" s="411"/>
      <c r="K40" s="667"/>
      <c r="L40" t="s">
        <v>2274</v>
      </c>
      <c r="N40" s="599">
        <f t="shared" si="0"/>
        <v>25600</v>
      </c>
      <c r="O40" s="456">
        <f t="shared" si="1"/>
        <v>0</v>
      </c>
    </row>
    <row r="41" spans="1:22" outlineLevel="1" x14ac:dyDescent="0.15">
      <c r="A41" s="416" t="s">
        <v>115</v>
      </c>
      <c r="B41" s="416">
        <f>COUNTA(B17:B40)</f>
        <v>24</v>
      </c>
      <c r="C41" s="416"/>
      <c r="D41" s="416"/>
      <c r="E41" s="416"/>
      <c r="F41" s="442"/>
      <c r="G41" s="416"/>
      <c r="H41" s="443">
        <f>SUBTOTAL(9,H17:H40)</f>
        <v>939320.05</v>
      </c>
      <c r="I41" s="443">
        <f>SUBTOTAL(9,I17:I40)</f>
        <v>6547.2</v>
      </c>
      <c r="J41" s="443">
        <f>SUBTOTAL(9,J17:J40)</f>
        <v>0</v>
      </c>
      <c r="K41" s="443">
        <f>SUBTOTAL(9,K17:K40)</f>
        <v>25527.32</v>
      </c>
      <c r="L41" s="416"/>
      <c r="M41" s="416"/>
      <c r="N41" s="443">
        <f>SUBTOTAL(9,N17:N40)</f>
        <v>945867.25</v>
      </c>
      <c r="O41" s="443">
        <f>SUBTOTAL(9,O17:O40)</f>
        <v>18980.12</v>
      </c>
    </row>
    <row r="42" spans="1:22" ht="14" outlineLevel="2" x14ac:dyDescent="0.15">
      <c r="A42" t="s">
        <v>103</v>
      </c>
      <c r="B42" t="s">
        <v>2275</v>
      </c>
      <c r="D42" t="s">
        <v>104</v>
      </c>
      <c r="E42" t="s">
        <v>149</v>
      </c>
      <c r="F42" s="410" t="s">
        <v>2276</v>
      </c>
      <c r="G42" t="s">
        <v>1770</v>
      </c>
      <c r="H42" s="411"/>
      <c r="I42" s="411">
        <v>33183.199999999997</v>
      </c>
      <c r="J42" s="411"/>
      <c r="K42" s="667">
        <v>101464.02</v>
      </c>
      <c r="L42" t="s">
        <v>2277</v>
      </c>
      <c r="M42" t="s">
        <v>344</v>
      </c>
      <c r="N42" s="599">
        <f t="shared" si="0"/>
        <v>33183.199999999997</v>
      </c>
      <c r="O42" s="456">
        <f t="shared" si="1"/>
        <v>68280.820000000007</v>
      </c>
    </row>
    <row r="43" spans="1:22" ht="28" outlineLevel="2" x14ac:dyDescent="0.15">
      <c r="A43" t="s">
        <v>103</v>
      </c>
      <c r="B43" t="s">
        <v>2278</v>
      </c>
      <c r="D43" t="s">
        <v>104</v>
      </c>
      <c r="F43" s="410" t="s">
        <v>2279</v>
      </c>
      <c r="G43" t="s">
        <v>2280</v>
      </c>
      <c r="H43" s="411"/>
      <c r="I43" s="411">
        <v>69525.399999999994</v>
      </c>
      <c r="J43" s="411"/>
      <c r="K43" s="667">
        <v>248383.31</v>
      </c>
      <c r="L43" t="s">
        <v>2281</v>
      </c>
      <c r="M43" t="s">
        <v>159</v>
      </c>
      <c r="N43" s="599">
        <f t="shared" si="0"/>
        <v>69525.399999999994</v>
      </c>
      <c r="O43" s="456">
        <f t="shared" si="1"/>
        <v>178857.91</v>
      </c>
      <c r="Q43" s="411">
        <f>SUM(K43+K44+K45+K46+K47+K48+K52)</f>
        <v>3460531.0700000003</v>
      </c>
      <c r="S43" s="18" t="s">
        <v>2488</v>
      </c>
      <c r="T43">
        <v>2</v>
      </c>
      <c r="U43" s="411">
        <f>N42</f>
        <v>33183.199999999997</v>
      </c>
    </row>
    <row r="44" spans="1:22" ht="14" outlineLevel="2" x14ac:dyDescent="0.15">
      <c r="A44" t="s">
        <v>103</v>
      </c>
      <c r="B44" t="s">
        <v>2282</v>
      </c>
      <c r="D44" t="s">
        <v>104</v>
      </c>
      <c r="F44" s="410" t="s">
        <v>341</v>
      </c>
      <c r="G44" t="s">
        <v>1934</v>
      </c>
      <c r="H44" s="411"/>
      <c r="I44" s="411">
        <v>287177.36</v>
      </c>
      <c r="J44" s="411"/>
      <c r="K44" s="667">
        <v>1030359.66</v>
      </c>
      <c r="L44" t="s">
        <v>2283</v>
      </c>
      <c r="M44" t="s">
        <v>159</v>
      </c>
      <c r="N44" s="599">
        <f t="shared" si="0"/>
        <v>287177.36</v>
      </c>
      <c r="O44" s="456">
        <f t="shared" si="1"/>
        <v>743182.3</v>
      </c>
      <c r="S44" s="18" t="s">
        <v>2489</v>
      </c>
      <c r="T44">
        <v>4</v>
      </c>
      <c r="U44" s="411">
        <f>SUM(N43:N46)</f>
        <v>720823.68</v>
      </c>
    </row>
    <row r="45" spans="1:22" ht="14" outlineLevel="2" x14ac:dyDescent="0.15">
      <c r="A45" t="s">
        <v>103</v>
      </c>
      <c r="B45" t="s">
        <v>2284</v>
      </c>
      <c r="D45" t="s">
        <v>104</v>
      </c>
      <c r="F45" s="410" t="s">
        <v>342</v>
      </c>
      <c r="G45" t="s">
        <v>106</v>
      </c>
      <c r="H45" s="411"/>
      <c r="I45" s="411">
        <v>275976.81</v>
      </c>
      <c r="J45" s="411"/>
      <c r="K45" s="667">
        <v>986070.23</v>
      </c>
      <c r="L45" t="s">
        <v>2285</v>
      </c>
      <c r="M45" t="s">
        <v>159</v>
      </c>
      <c r="N45" s="599">
        <f t="shared" si="0"/>
        <v>275976.81</v>
      </c>
      <c r="O45" s="456">
        <f t="shared" si="1"/>
        <v>710093.41999999993</v>
      </c>
      <c r="S45" s="18" t="s">
        <v>2490</v>
      </c>
      <c r="T45">
        <v>3</v>
      </c>
      <c r="U45" s="411">
        <f>SUM(N47+N48+N52)</f>
        <v>245634.27000000002</v>
      </c>
    </row>
    <row r="46" spans="1:22" ht="14" outlineLevel="2" x14ac:dyDescent="0.15">
      <c r="A46" t="s">
        <v>103</v>
      </c>
      <c r="B46" t="s">
        <v>2286</v>
      </c>
      <c r="D46" t="s">
        <v>104</v>
      </c>
      <c r="F46" s="410" t="s">
        <v>980</v>
      </c>
      <c r="G46" t="s">
        <v>2144</v>
      </c>
      <c r="H46" s="411"/>
      <c r="I46" s="411">
        <v>88144.11</v>
      </c>
      <c r="J46" s="411"/>
      <c r="K46" s="667">
        <v>314048.7</v>
      </c>
      <c r="L46" t="s">
        <v>2145</v>
      </c>
      <c r="M46" t="s">
        <v>159</v>
      </c>
      <c r="N46" s="599">
        <f t="shared" si="0"/>
        <v>88144.11</v>
      </c>
      <c r="O46" s="456">
        <f t="shared" si="1"/>
        <v>225904.59000000003</v>
      </c>
      <c r="S46" s="18" t="s">
        <v>2491</v>
      </c>
      <c r="T46">
        <v>3</v>
      </c>
      <c r="U46" s="411">
        <f>SUM(N49:N51)</f>
        <v>172033.2</v>
      </c>
    </row>
    <row r="47" spans="1:22" ht="14" outlineLevel="2" x14ac:dyDescent="0.15">
      <c r="A47" t="s">
        <v>103</v>
      </c>
      <c r="B47" t="s">
        <v>2287</v>
      </c>
      <c r="D47" t="s">
        <v>107</v>
      </c>
      <c r="F47" s="410" t="s">
        <v>1762</v>
      </c>
      <c r="G47" t="s">
        <v>1004</v>
      </c>
      <c r="H47" s="411"/>
      <c r="I47" s="411">
        <v>88054.39</v>
      </c>
      <c r="J47" s="411"/>
      <c r="K47" s="667">
        <v>316207.19</v>
      </c>
      <c r="L47" t="s">
        <v>2288</v>
      </c>
      <c r="M47" t="s">
        <v>706</v>
      </c>
      <c r="N47" s="599">
        <f t="shared" si="0"/>
        <v>88054.39</v>
      </c>
      <c r="O47" s="456">
        <f t="shared" si="1"/>
        <v>228152.8</v>
      </c>
      <c r="S47" s="18" t="s">
        <v>2492</v>
      </c>
      <c r="T47">
        <v>1</v>
      </c>
      <c r="U47" s="411">
        <f>N54</f>
        <v>874724.4</v>
      </c>
      <c r="V47">
        <v>21</v>
      </c>
    </row>
    <row r="48" spans="1:22" ht="14" outlineLevel="2" x14ac:dyDescent="0.15">
      <c r="A48" t="s">
        <v>103</v>
      </c>
      <c r="B48" t="s">
        <v>2289</v>
      </c>
      <c r="D48" t="s">
        <v>107</v>
      </c>
      <c r="F48" s="410" t="s">
        <v>1762</v>
      </c>
      <c r="G48" t="s">
        <v>1004</v>
      </c>
      <c r="H48" s="411"/>
      <c r="I48" s="411">
        <v>78789.94</v>
      </c>
      <c r="J48" s="411"/>
      <c r="K48" s="667">
        <v>282730.99</v>
      </c>
      <c r="L48" t="s">
        <v>2290</v>
      </c>
      <c r="M48" t="s">
        <v>706</v>
      </c>
      <c r="N48" s="599">
        <f t="shared" si="0"/>
        <v>78789.94</v>
      </c>
      <c r="O48" s="456">
        <f t="shared" si="1"/>
        <v>203941.05</v>
      </c>
    </row>
    <row r="49" spans="1:17" ht="14" outlineLevel="2" x14ac:dyDescent="0.15">
      <c r="A49" t="s">
        <v>103</v>
      </c>
      <c r="B49" t="s">
        <v>2291</v>
      </c>
      <c r="D49" t="s">
        <v>107</v>
      </c>
      <c r="F49" s="410" t="s">
        <v>1473</v>
      </c>
      <c r="G49" t="s">
        <v>2113</v>
      </c>
      <c r="H49" s="411"/>
      <c r="I49" s="411">
        <v>57344.4</v>
      </c>
      <c r="J49" s="411"/>
      <c r="K49" s="667">
        <v>204866.02</v>
      </c>
      <c r="L49" t="s">
        <v>2292</v>
      </c>
      <c r="M49" t="s">
        <v>2293</v>
      </c>
      <c r="N49" s="599">
        <f t="shared" si="0"/>
        <v>57344.4</v>
      </c>
      <c r="O49" s="456">
        <f t="shared" si="1"/>
        <v>147521.62</v>
      </c>
      <c r="Q49" s="411">
        <f>SUM(K49:K51)</f>
        <v>614598.05999999994</v>
      </c>
    </row>
    <row r="50" spans="1:17" ht="14" outlineLevel="2" x14ac:dyDescent="0.15">
      <c r="A50" t="s">
        <v>103</v>
      </c>
      <c r="B50" t="s">
        <v>2294</v>
      </c>
      <c r="D50" t="s">
        <v>107</v>
      </c>
      <c r="F50" s="410" t="s">
        <v>1473</v>
      </c>
      <c r="G50" t="s">
        <v>2113</v>
      </c>
      <c r="H50" s="411"/>
      <c r="I50" s="411">
        <v>57344.4</v>
      </c>
      <c r="J50" s="411"/>
      <c r="K50" s="667">
        <v>204866.02</v>
      </c>
      <c r="L50" t="s">
        <v>2295</v>
      </c>
      <c r="M50" t="s">
        <v>2293</v>
      </c>
      <c r="N50" s="599">
        <f t="shared" si="0"/>
        <v>57344.4</v>
      </c>
      <c r="O50" s="456">
        <f t="shared" si="1"/>
        <v>147521.62</v>
      </c>
    </row>
    <row r="51" spans="1:17" ht="14" outlineLevel="2" x14ac:dyDescent="0.15">
      <c r="A51" t="s">
        <v>103</v>
      </c>
      <c r="B51" t="s">
        <v>2296</v>
      </c>
      <c r="D51" t="s">
        <v>107</v>
      </c>
      <c r="F51" s="410" t="s">
        <v>1473</v>
      </c>
      <c r="G51" t="s">
        <v>2113</v>
      </c>
      <c r="H51" s="411"/>
      <c r="I51" s="411">
        <v>57344.4</v>
      </c>
      <c r="J51" s="411"/>
      <c r="K51" s="667">
        <v>204866.02</v>
      </c>
      <c r="L51" t="s">
        <v>2297</v>
      </c>
      <c r="M51" t="s">
        <v>2293</v>
      </c>
      <c r="N51" s="599">
        <f t="shared" si="0"/>
        <v>57344.4</v>
      </c>
      <c r="O51" s="456">
        <f t="shared" si="1"/>
        <v>147521.62</v>
      </c>
    </row>
    <row r="52" spans="1:17" ht="14" outlineLevel="2" x14ac:dyDescent="0.15">
      <c r="A52" t="s">
        <v>103</v>
      </c>
      <c r="B52" t="s">
        <v>2298</v>
      </c>
      <c r="D52" t="s">
        <v>107</v>
      </c>
      <c r="F52" s="410" t="s">
        <v>1762</v>
      </c>
      <c r="G52" t="s">
        <v>1004</v>
      </c>
      <c r="H52" s="411"/>
      <c r="I52" s="411">
        <v>78789.94</v>
      </c>
      <c r="J52" s="411"/>
      <c r="K52" s="667">
        <v>282730.99</v>
      </c>
      <c r="L52" t="s">
        <v>2299</v>
      </c>
      <c r="M52" t="s">
        <v>706</v>
      </c>
      <c r="N52" s="599">
        <f t="shared" si="0"/>
        <v>78789.94</v>
      </c>
      <c r="O52" s="456">
        <f t="shared" si="1"/>
        <v>203941.05</v>
      </c>
    </row>
    <row r="53" spans="1:17" outlineLevel="1" x14ac:dyDescent="0.15">
      <c r="A53" s="416" t="s">
        <v>116</v>
      </c>
      <c r="B53" s="416"/>
      <c r="C53" s="416"/>
      <c r="D53" s="416"/>
      <c r="E53" s="416"/>
      <c r="F53" s="442"/>
      <c r="G53" s="416"/>
      <c r="H53" s="443">
        <f>SUBTOTAL(9,H42:H52)</f>
        <v>0</v>
      </c>
      <c r="I53" s="443">
        <f>SUBTOTAL(9,I42:I52)</f>
        <v>1171674.3499999999</v>
      </c>
      <c r="J53" s="443">
        <f>SUBTOTAL(9,J42:J52)</f>
        <v>0</v>
      </c>
      <c r="K53" s="443">
        <f>SUBTOTAL(9,K42:K52)</f>
        <v>4176593.1499999994</v>
      </c>
      <c r="L53" s="416"/>
      <c r="M53" s="416"/>
      <c r="N53" s="443">
        <f>SUBTOTAL(9,N42:N52)</f>
        <v>1171674.3499999999</v>
      </c>
      <c r="O53" s="443">
        <f>SUBTOTAL(9,O42:O52)</f>
        <v>3004918.8</v>
      </c>
    </row>
    <row r="54" spans="1:17" ht="14" outlineLevel="2" x14ac:dyDescent="0.15">
      <c r="A54" t="s">
        <v>108</v>
      </c>
      <c r="B54" t="s">
        <v>2300</v>
      </c>
      <c r="C54" t="s">
        <v>109</v>
      </c>
      <c r="F54" s="410" t="s">
        <v>2301</v>
      </c>
      <c r="G54" t="s">
        <v>2302</v>
      </c>
      <c r="H54" s="411"/>
      <c r="I54" s="411">
        <v>874724.4</v>
      </c>
      <c r="J54" s="411"/>
      <c r="K54" s="667">
        <v>2921264.28</v>
      </c>
      <c r="L54" t="s">
        <v>2303</v>
      </c>
      <c r="M54" t="s">
        <v>722</v>
      </c>
      <c r="N54" s="599">
        <f t="shared" si="0"/>
        <v>874724.4</v>
      </c>
      <c r="O54" s="456">
        <f t="shared" si="1"/>
        <v>2046539.88</v>
      </c>
    </row>
    <row r="55" spans="1:17" outlineLevel="1" x14ac:dyDescent="0.15">
      <c r="A55" s="416" t="s">
        <v>117</v>
      </c>
      <c r="B55" s="416"/>
      <c r="C55" s="416"/>
      <c r="D55" s="416"/>
      <c r="E55" s="416"/>
      <c r="F55" s="442"/>
      <c r="G55" s="416"/>
      <c r="H55" s="443">
        <f>SUBTOTAL(9,H54:H54)</f>
        <v>0</v>
      </c>
      <c r="I55" s="443">
        <f>SUBTOTAL(9,I54:I54)</f>
        <v>874724.4</v>
      </c>
      <c r="J55" s="443">
        <f>SUBTOTAL(9,J54:J54)</f>
        <v>0</v>
      </c>
      <c r="K55" s="443">
        <f>SUBTOTAL(9,K54:K54)</f>
        <v>2921264.28</v>
      </c>
      <c r="L55" s="416"/>
      <c r="M55" s="416"/>
      <c r="N55" s="443">
        <f>SUBTOTAL(9,N54:N54)</f>
        <v>874724.4</v>
      </c>
      <c r="O55" s="443">
        <f>SUBTOTAL(9,O54:O54)</f>
        <v>2046539.88</v>
      </c>
    </row>
    <row r="56" spans="1:17" ht="42" outlineLevel="2" x14ac:dyDescent="0.15">
      <c r="A56" t="s">
        <v>110</v>
      </c>
      <c r="B56" t="s">
        <v>2304</v>
      </c>
      <c r="D56" t="s">
        <v>2305</v>
      </c>
      <c r="F56" s="410" t="s">
        <v>2306</v>
      </c>
      <c r="G56" t="s">
        <v>83</v>
      </c>
      <c r="H56" s="411">
        <v>50000</v>
      </c>
      <c r="I56" s="411">
        <v>0</v>
      </c>
      <c r="J56" s="411"/>
      <c r="K56" s="667"/>
      <c r="L56" t="s">
        <v>2307</v>
      </c>
      <c r="N56" s="599">
        <f t="shared" si="0"/>
        <v>50000</v>
      </c>
      <c r="O56" s="456">
        <f t="shared" si="1"/>
        <v>0</v>
      </c>
    </row>
    <row r="57" spans="1:17" outlineLevel="1" x14ac:dyDescent="0.15">
      <c r="A57" s="416" t="s">
        <v>118</v>
      </c>
      <c r="B57" s="416"/>
      <c r="C57" s="416"/>
      <c r="D57" s="416"/>
      <c r="E57" s="416"/>
      <c r="F57" s="442"/>
      <c r="G57" s="416"/>
      <c r="H57" s="443">
        <f>SUBTOTAL(9,H56:H56)</f>
        <v>50000</v>
      </c>
      <c r="I57" s="443">
        <f>SUBTOTAL(9,I56:I56)</f>
        <v>0</v>
      </c>
      <c r="J57" s="443">
        <f>SUBTOTAL(9,J56:J56)</f>
        <v>0</v>
      </c>
      <c r="K57" s="443">
        <f>SUBTOTAL(9,K56:K56)</f>
        <v>0</v>
      </c>
      <c r="L57" s="416"/>
      <c r="M57" s="416"/>
      <c r="N57" s="443">
        <f>SUBTOTAL(9,N56:N56)</f>
        <v>50000</v>
      </c>
      <c r="O57" s="443">
        <f>SUBTOTAL(9,O56:O56)</f>
        <v>0</v>
      </c>
    </row>
    <row r="58" spans="1:17" ht="14" outlineLevel="2" x14ac:dyDescent="0.15">
      <c r="A58" t="s">
        <v>112</v>
      </c>
      <c r="B58" t="s">
        <v>2308</v>
      </c>
      <c r="C58" t="s">
        <v>1067</v>
      </c>
      <c r="F58" s="410" t="s">
        <v>2309</v>
      </c>
      <c r="G58" t="s">
        <v>2310</v>
      </c>
      <c r="H58" s="411">
        <v>299700</v>
      </c>
      <c r="I58" s="411">
        <v>0</v>
      </c>
      <c r="J58" s="411"/>
      <c r="K58" s="667"/>
      <c r="L58" t="s">
        <v>2311</v>
      </c>
      <c r="M58" t="s">
        <v>375</v>
      </c>
      <c r="N58" s="599">
        <f t="shared" si="0"/>
        <v>299700</v>
      </c>
      <c r="O58" s="456">
        <f t="shared" si="1"/>
        <v>0</v>
      </c>
    </row>
    <row r="59" spans="1:17" outlineLevel="1" x14ac:dyDescent="0.15">
      <c r="A59" s="416" t="s">
        <v>119</v>
      </c>
      <c r="B59" s="416"/>
      <c r="C59" s="416"/>
      <c r="D59" s="416"/>
      <c r="E59" s="416"/>
      <c r="F59" s="442"/>
      <c r="G59" s="416"/>
      <c r="H59" s="443">
        <f>SUBTOTAL(9,H58:H58)</f>
        <v>299700</v>
      </c>
      <c r="I59" s="443">
        <f>SUBTOTAL(9,I58:I58)</f>
        <v>0</v>
      </c>
      <c r="J59" s="443">
        <f>SUBTOTAL(9,J58:J58)</f>
        <v>0</v>
      </c>
      <c r="K59" s="443">
        <f>SUBTOTAL(9,K58:K58)</f>
        <v>0</v>
      </c>
      <c r="L59" s="416"/>
      <c r="M59" s="416"/>
      <c r="N59" s="443">
        <f>SUBTOTAL(9,N58:N58)</f>
        <v>299700</v>
      </c>
      <c r="O59" s="443">
        <f>SUBTOTAL(9,O58:O58)</f>
        <v>0</v>
      </c>
    </row>
    <row r="60" spans="1:17" x14ac:dyDescent="0.15">
      <c r="A60" s="663" t="s">
        <v>120</v>
      </c>
      <c r="B60" s="663"/>
      <c r="C60" s="663"/>
      <c r="D60" s="663"/>
      <c r="E60" s="663"/>
      <c r="F60" s="664"/>
      <c r="G60" s="663"/>
      <c r="H60" s="665">
        <f>SUBTOTAL(9,H2:H58)</f>
        <v>4313555.4800000004</v>
      </c>
      <c r="I60" s="665">
        <f>SUBTOTAL(9,I2:I58)</f>
        <v>3687245.4499999993</v>
      </c>
      <c r="J60" s="665">
        <f>SUBTOTAL(9,J2:J58)</f>
        <v>4382833.5</v>
      </c>
      <c r="K60" s="665">
        <f>SUBTOTAL(9,K2:K58)</f>
        <v>7123384.75</v>
      </c>
      <c r="L60" s="663"/>
      <c r="M60" s="663"/>
      <c r="N60" s="665">
        <f>SUBTOTAL(9,N2:N58)</f>
        <v>8000800.9300000025</v>
      </c>
      <c r="O60" s="665">
        <f>SUBTOTAL(9,O2:O58)</f>
        <v>7818972.7999999998</v>
      </c>
    </row>
    <row r="62" spans="1:17" x14ac:dyDescent="0.15">
      <c r="L62" s="685"/>
      <c r="M62" s="686" t="s">
        <v>2493</v>
      </c>
      <c r="N62" s="687">
        <f>SUM(N60:O60)</f>
        <v>15819773.730000002</v>
      </c>
    </row>
  </sheetData>
  <mergeCells count="44">
    <mergeCell ref="X10:Y10"/>
    <mergeCell ref="AD9:AE9"/>
    <mergeCell ref="Q8:R8"/>
    <mergeCell ref="S8:U8"/>
    <mergeCell ref="V8:W8"/>
    <mergeCell ref="X8:Y8"/>
    <mergeCell ref="AB8:AC8"/>
    <mergeCell ref="AD8:AE8"/>
    <mergeCell ref="Q9:R9"/>
    <mergeCell ref="S9:U9"/>
    <mergeCell ref="V9:W9"/>
    <mergeCell ref="X9:Y9"/>
    <mergeCell ref="AB9:AC9"/>
    <mergeCell ref="AD7:AE7"/>
    <mergeCell ref="Q6:R6"/>
    <mergeCell ref="S6:U6"/>
    <mergeCell ref="V6:W6"/>
    <mergeCell ref="X6:Y6"/>
    <mergeCell ref="AB6:AC6"/>
    <mergeCell ref="AD6:AE6"/>
    <mergeCell ref="Q7:R7"/>
    <mergeCell ref="S7:U7"/>
    <mergeCell ref="V7:W7"/>
    <mergeCell ref="X7:Y7"/>
    <mergeCell ref="AB7:AC7"/>
    <mergeCell ref="AD5:AE5"/>
    <mergeCell ref="Q4:R4"/>
    <mergeCell ref="S4:U4"/>
    <mergeCell ref="V4:W4"/>
    <mergeCell ref="X4:Y4"/>
    <mergeCell ref="AB4:AC4"/>
    <mergeCell ref="AD4:AE4"/>
    <mergeCell ref="Q5:R5"/>
    <mergeCell ref="S5:U5"/>
    <mergeCell ref="V5:W5"/>
    <mergeCell ref="X5:Y5"/>
    <mergeCell ref="AB5:AC5"/>
    <mergeCell ref="Q2:AE2"/>
    <mergeCell ref="Q3:R3"/>
    <mergeCell ref="S3:U3"/>
    <mergeCell ref="V3:W3"/>
    <mergeCell ref="X3:Y3"/>
    <mergeCell ref="AB3:AC3"/>
    <mergeCell ref="AD3:AE3"/>
  </mergeCells>
  <conditionalFormatting sqref="N1:O1">
    <cfRule type="expression" dxfId="9" priority="1">
      <formula>_xlfn.ISFORMULA($I1048527)</formula>
    </cfRule>
  </conditionalFormatting>
  <pageMargins left="0.7" right="0.7" top="0.75" bottom="0.75" header="0.3" footer="0.3"/>
  <pageSetup orientation="portrait" horizontalDpi="300" verticalDpi="300" r:id="rId1"/>
  <ignoredErrors>
    <ignoredError sqref="N56:O58" formula="1"/>
  </ignoredError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C1F3C0-D954-4E98-9393-493A040026C7}">
  <dimension ref="A1:J127"/>
  <sheetViews>
    <sheetView workbookViewId="0">
      <selection activeCell="I23" sqref="I23"/>
    </sheetView>
  </sheetViews>
  <sheetFormatPr baseColWidth="10" defaultColWidth="8.83203125" defaultRowHeight="13" x14ac:dyDescent="0.15"/>
  <cols>
    <col min="1" max="1" width="66.6640625" customWidth="1"/>
    <col min="2" max="2" width="28.5" customWidth="1"/>
    <col min="3" max="3" width="27.33203125" customWidth="1"/>
    <col min="5" max="5" width="46.6640625" customWidth="1"/>
    <col min="6" max="6" width="30.1640625" customWidth="1"/>
    <col min="7" max="7" width="35.33203125" customWidth="1"/>
    <col min="9" max="9" width="41.33203125" customWidth="1"/>
    <col min="10" max="10" width="25.83203125" customWidth="1"/>
  </cols>
  <sheetData>
    <row r="1" spans="1:10" ht="14" thickBot="1" x14ac:dyDescent="0.2">
      <c r="A1" s="18" t="s">
        <v>121</v>
      </c>
      <c r="E1" s="18" t="s">
        <v>1091</v>
      </c>
      <c r="I1" s="18" t="s">
        <v>2486</v>
      </c>
    </row>
    <row r="2" spans="1:10" ht="39.5" customHeight="1" thickBot="1" x14ac:dyDescent="0.2">
      <c r="A2" s="438" t="s">
        <v>320</v>
      </c>
      <c r="B2" s="438" t="s">
        <v>321</v>
      </c>
      <c r="C2" s="445" t="s">
        <v>204</v>
      </c>
      <c r="E2" s="438" t="s">
        <v>320</v>
      </c>
      <c r="F2" s="438" t="s">
        <v>321</v>
      </c>
      <c r="G2" s="445" t="s">
        <v>204</v>
      </c>
      <c r="I2" s="487" t="s">
        <v>141</v>
      </c>
      <c r="J2" s="487" t="s">
        <v>142</v>
      </c>
    </row>
    <row r="3" spans="1:10" ht="16" thickBot="1" x14ac:dyDescent="0.2">
      <c r="A3" s="525"/>
      <c r="B3" s="525"/>
      <c r="C3" s="525"/>
      <c r="E3" s="438" t="s">
        <v>211</v>
      </c>
      <c r="F3" s="438" t="s">
        <v>212</v>
      </c>
      <c r="G3" s="619">
        <v>491</v>
      </c>
      <c r="I3" s="488" t="s">
        <v>49</v>
      </c>
      <c r="J3" s="682">
        <v>3</v>
      </c>
    </row>
    <row r="4" spans="1:10" ht="39.5" customHeight="1" thickBot="1" x14ac:dyDescent="0.2">
      <c r="A4" s="438" t="s">
        <v>345</v>
      </c>
      <c r="B4" s="438" t="s">
        <v>346</v>
      </c>
      <c r="C4" s="619">
        <v>8000</v>
      </c>
      <c r="E4" s="438" t="s">
        <v>285</v>
      </c>
      <c r="F4" s="438" t="s">
        <v>286</v>
      </c>
      <c r="G4" s="619">
        <v>430</v>
      </c>
      <c r="I4" s="489" t="s">
        <v>126</v>
      </c>
      <c r="J4" s="683">
        <v>69</v>
      </c>
    </row>
    <row r="5" spans="1:10" ht="39.5" customHeight="1" thickBot="1" x14ac:dyDescent="0.2">
      <c r="A5" s="438" t="s">
        <v>347</v>
      </c>
      <c r="B5" s="438" t="s">
        <v>348</v>
      </c>
      <c r="C5" s="619">
        <v>19200</v>
      </c>
      <c r="E5" s="438" t="s">
        <v>213</v>
      </c>
      <c r="F5" s="438" t="s">
        <v>214</v>
      </c>
      <c r="G5" s="619">
        <v>1964</v>
      </c>
      <c r="I5" s="488" t="s">
        <v>128</v>
      </c>
      <c r="J5" s="682">
        <v>112</v>
      </c>
    </row>
    <row r="6" spans="1:10" ht="39.5" customHeight="1" thickBot="1" x14ac:dyDescent="0.2">
      <c r="A6" s="438" t="s">
        <v>2480</v>
      </c>
      <c r="B6" s="438" t="s">
        <v>2481</v>
      </c>
      <c r="C6" s="619">
        <v>400</v>
      </c>
      <c r="E6" s="438" t="s">
        <v>215</v>
      </c>
      <c r="F6" s="438" t="s">
        <v>216</v>
      </c>
      <c r="G6" s="619">
        <v>7326</v>
      </c>
      <c r="I6" s="489" t="s">
        <v>129</v>
      </c>
      <c r="J6" s="683">
        <v>83</v>
      </c>
    </row>
    <row r="7" spans="1:10" ht="39.5" customHeight="1" thickTop="1" thickBot="1" x14ac:dyDescent="0.2">
      <c r="A7" s="438" t="s">
        <v>205</v>
      </c>
      <c r="B7" s="438" t="s">
        <v>206</v>
      </c>
      <c r="C7" s="619">
        <v>166859.28</v>
      </c>
      <c r="E7" s="438" t="s">
        <v>289</v>
      </c>
      <c r="F7" s="438" t="s">
        <v>290</v>
      </c>
      <c r="G7" s="619">
        <v>904</v>
      </c>
      <c r="I7" s="490"/>
      <c r="J7" s="684">
        <v>267</v>
      </c>
    </row>
    <row r="8" spans="1:10" ht="39.5" customHeight="1" x14ac:dyDescent="0.15">
      <c r="A8" s="438" t="s">
        <v>207</v>
      </c>
      <c r="B8" s="438" t="s">
        <v>208</v>
      </c>
      <c r="C8" s="619">
        <v>746.79</v>
      </c>
      <c r="E8" s="438" t="s">
        <v>1092</v>
      </c>
      <c r="F8" s="438" t="s">
        <v>1093</v>
      </c>
      <c r="G8" s="619">
        <v>69715.520000000004</v>
      </c>
    </row>
    <row r="9" spans="1:10" ht="15" thickBot="1" x14ac:dyDescent="0.2">
      <c r="A9" s="804" t="s">
        <v>328</v>
      </c>
      <c r="B9" s="804" t="s">
        <v>329</v>
      </c>
      <c r="C9" s="620">
        <v>184</v>
      </c>
      <c r="E9" s="438" t="s">
        <v>1795</v>
      </c>
      <c r="F9" s="438" t="s">
        <v>1796</v>
      </c>
      <c r="G9" s="619">
        <v>27345</v>
      </c>
      <c r="I9" s="18" t="s">
        <v>143</v>
      </c>
    </row>
    <row r="10" spans="1:10" ht="16" thickBot="1" x14ac:dyDescent="0.2">
      <c r="A10" s="805"/>
      <c r="B10" s="805"/>
      <c r="C10" s="621"/>
      <c r="E10" s="438" t="s">
        <v>291</v>
      </c>
      <c r="F10" s="438" t="s">
        <v>292</v>
      </c>
      <c r="G10" s="619">
        <v>1141</v>
      </c>
      <c r="I10" s="487" t="s">
        <v>144</v>
      </c>
      <c r="J10" s="487" t="s">
        <v>142</v>
      </c>
    </row>
    <row r="11" spans="1:10" ht="16" thickBot="1" x14ac:dyDescent="0.2">
      <c r="A11" s="804" t="s">
        <v>330</v>
      </c>
      <c r="B11" s="804" t="s">
        <v>331</v>
      </c>
      <c r="C11" s="620">
        <v>14113</v>
      </c>
      <c r="E11" s="438" t="s">
        <v>217</v>
      </c>
      <c r="F11" s="438" t="s">
        <v>218</v>
      </c>
      <c r="G11" s="619">
        <v>1398</v>
      </c>
      <c r="I11" s="488" t="s">
        <v>131</v>
      </c>
      <c r="J11" s="682">
        <v>2</v>
      </c>
    </row>
    <row r="12" spans="1:10" ht="16" thickBot="1" x14ac:dyDescent="0.2">
      <c r="A12" s="805"/>
      <c r="B12" s="805"/>
      <c r="C12" s="621"/>
      <c r="E12" s="438" t="s">
        <v>219</v>
      </c>
      <c r="F12" s="438" t="s">
        <v>220</v>
      </c>
      <c r="G12" s="619">
        <v>3118</v>
      </c>
      <c r="I12" s="489" t="s">
        <v>132</v>
      </c>
      <c r="J12" s="683">
        <v>10</v>
      </c>
    </row>
    <row r="13" spans="1:10" ht="39.5" customHeight="1" thickBot="1" x14ac:dyDescent="0.2">
      <c r="A13" s="438" t="s">
        <v>215</v>
      </c>
      <c r="B13" s="438" t="s">
        <v>216</v>
      </c>
      <c r="C13" s="619">
        <v>1934</v>
      </c>
      <c r="E13" s="438" t="s">
        <v>221</v>
      </c>
      <c r="F13" s="438" t="s">
        <v>222</v>
      </c>
      <c r="G13" s="619">
        <v>664</v>
      </c>
      <c r="I13" s="488" t="s">
        <v>145</v>
      </c>
      <c r="J13" s="682">
        <v>5</v>
      </c>
    </row>
    <row r="14" spans="1:10" ht="39.5" customHeight="1" thickBot="1" x14ac:dyDescent="0.2">
      <c r="A14" s="438" t="s">
        <v>287</v>
      </c>
      <c r="B14" s="438" t="s">
        <v>288</v>
      </c>
      <c r="C14" s="619">
        <v>947</v>
      </c>
      <c r="E14" s="438" t="s">
        <v>225</v>
      </c>
      <c r="F14" s="438" t="s">
        <v>226</v>
      </c>
      <c r="G14" s="619">
        <v>538</v>
      </c>
      <c r="I14" s="489" t="s">
        <v>133</v>
      </c>
      <c r="J14" s="683">
        <v>1</v>
      </c>
    </row>
    <row r="15" spans="1:10" ht="53" customHeight="1" thickBot="1" x14ac:dyDescent="0.2">
      <c r="A15" s="438" t="s">
        <v>2482</v>
      </c>
      <c r="B15" s="680" t="s">
        <v>2483</v>
      </c>
      <c r="C15" s="619">
        <v>288</v>
      </c>
      <c r="E15" s="438" t="s">
        <v>227</v>
      </c>
      <c r="F15" s="438" t="s">
        <v>228</v>
      </c>
      <c r="G15" s="619">
        <v>1317</v>
      </c>
      <c r="I15" s="488" t="s">
        <v>134</v>
      </c>
      <c r="J15" s="682">
        <v>27</v>
      </c>
    </row>
    <row r="16" spans="1:10" ht="39.5" customHeight="1" thickBot="1" x14ac:dyDescent="0.2">
      <c r="A16" s="438" t="s">
        <v>289</v>
      </c>
      <c r="B16" s="438" t="s">
        <v>290</v>
      </c>
      <c r="C16" s="619">
        <v>1130</v>
      </c>
      <c r="E16" s="438" t="s">
        <v>229</v>
      </c>
      <c r="F16" s="438" t="s">
        <v>230</v>
      </c>
      <c r="G16" s="619">
        <v>250</v>
      </c>
      <c r="I16" s="489" t="s">
        <v>1806</v>
      </c>
      <c r="J16" s="683">
        <v>1</v>
      </c>
    </row>
    <row r="17" spans="1:10" ht="39.5" customHeight="1" thickBot="1" x14ac:dyDescent="0.2">
      <c r="A17" s="438" t="s">
        <v>217</v>
      </c>
      <c r="B17" s="438" t="s">
        <v>218</v>
      </c>
      <c r="C17" s="619">
        <v>458</v>
      </c>
      <c r="E17" s="438" t="s">
        <v>1094</v>
      </c>
      <c r="F17" s="435"/>
      <c r="G17" s="619">
        <v>275</v>
      </c>
      <c r="I17" s="488" t="s">
        <v>135</v>
      </c>
      <c r="J17" s="682">
        <v>30</v>
      </c>
    </row>
    <row r="18" spans="1:10" ht="39.5" customHeight="1" thickBot="1" x14ac:dyDescent="0.2">
      <c r="A18" s="438" t="s">
        <v>219</v>
      </c>
      <c r="B18" s="438" t="s">
        <v>220</v>
      </c>
      <c r="C18" s="619">
        <v>750</v>
      </c>
      <c r="E18" s="438" t="s">
        <v>231</v>
      </c>
      <c r="F18" s="438" t="s">
        <v>232</v>
      </c>
      <c r="G18" s="619">
        <v>69692</v>
      </c>
      <c r="I18" s="489" t="s">
        <v>136</v>
      </c>
      <c r="J18" s="683">
        <v>1</v>
      </c>
    </row>
    <row r="19" spans="1:10" ht="53" customHeight="1" thickBot="1" x14ac:dyDescent="0.2">
      <c r="A19" s="438" t="s">
        <v>221</v>
      </c>
      <c r="B19" s="438" t="s">
        <v>222</v>
      </c>
      <c r="C19" s="619">
        <v>179</v>
      </c>
      <c r="E19" s="438" t="s">
        <v>295</v>
      </c>
      <c r="F19" s="435"/>
      <c r="G19" s="619">
        <v>7414</v>
      </c>
      <c r="I19" s="488" t="s">
        <v>139</v>
      </c>
      <c r="J19" s="682">
        <v>8</v>
      </c>
    </row>
    <row r="20" spans="1:10" ht="53" customHeight="1" thickBot="1" x14ac:dyDescent="0.2">
      <c r="A20" s="438" t="s">
        <v>223</v>
      </c>
      <c r="B20" s="438" t="s">
        <v>224</v>
      </c>
      <c r="C20" s="619">
        <v>2578</v>
      </c>
      <c r="E20" s="438" t="s">
        <v>233</v>
      </c>
      <c r="F20" s="438" t="s">
        <v>234</v>
      </c>
      <c r="G20" s="619">
        <v>50429.91</v>
      </c>
      <c r="I20" s="489" t="s">
        <v>360</v>
      </c>
      <c r="J20" s="683">
        <v>20</v>
      </c>
    </row>
    <row r="21" spans="1:10" ht="39.5" customHeight="1" thickTop="1" thickBot="1" x14ac:dyDescent="0.2">
      <c r="A21" s="438" t="s">
        <v>231</v>
      </c>
      <c r="B21" s="438" t="s">
        <v>232</v>
      </c>
      <c r="C21" s="619">
        <v>21560</v>
      </c>
      <c r="E21" s="438" t="s">
        <v>235</v>
      </c>
      <c r="F21" s="438" t="s">
        <v>236</v>
      </c>
      <c r="G21" s="619">
        <v>462</v>
      </c>
      <c r="I21" s="490"/>
      <c r="J21" s="684">
        <v>105</v>
      </c>
    </row>
    <row r="22" spans="1:10" ht="39.5" customHeight="1" thickBot="1" x14ac:dyDescent="0.2">
      <c r="A22" s="438" t="s">
        <v>233</v>
      </c>
      <c r="B22" s="438" t="s">
        <v>234</v>
      </c>
      <c r="C22" s="619">
        <v>33621.040000000001</v>
      </c>
      <c r="E22" s="438" t="s">
        <v>237</v>
      </c>
      <c r="F22" s="438" t="s">
        <v>238</v>
      </c>
      <c r="G22" s="619">
        <v>3797</v>
      </c>
      <c r="I22" s="18" t="s">
        <v>2487</v>
      </c>
    </row>
    <row r="23" spans="1:10" ht="39.5" customHeight="1" thickBot="1" x14ac:dyDescent="0.2">
      <c r="A23" s="438" t="s">
        <v>235</v>
      </c>
      <c r="B23" s="438" t="s">
        <v>236</v>
      </c>
      <c r="C23" s="619">
        <v>14209.5</v>
      </c>
      <c r="E23" s="438" t="s">
        <v>239</v>
      </c>
      <c r="F23" s="438" t="s">
        <v>240</v>
      </c>
      <c r="G23" s="619">
        <v>248</v>
      </c>
      <c r="I23" s="487" t="s">
        <v>144</v>
      </c>
      <c r="J23" s="487" t="s">
        <v>142</v>
      </c>
    </row>
    <row r="24" spans="1:10" ht="39.5" customHeight="1" thickBot="1" x14ac:dyDescent="0.2">
      <c r="A24" s="438" t="s">
        <v>237</v>
      </c>
      <c r="B24" s="438" t="s">
        <v>238</v>
      </c>
      <c r="C24" s="619">
        <v>7975</v>
      </c>
      <c r="E24" s="438" t="s">
        <v>362</v>
      </c>
      <c r="F24" s="438" t="s">
        <v>363</v>
      </c>
      <c r="G24" s="619">
        <v>3039</v>
      </c>
      <c r="I24" s="488" t="s">
        <v>738</v>
      </c>
      <c r="J24" s="682">
        <v>1</v>
      </c>
    </row>
    <row r="25" spans="1:10" ht="39.5" customHeight="1" thickBot="1" x14ac:dyDescent="0.2">
      <c r="A25" s="438" t="s">
        <v>239</v>
      </c>
      <c r="B25" s="438" t="s">
        <v>240</v>
      </c>
      <c r="C25" s="619">
        <v>9617</v>
      </c>
      <c r="E25" s="438" t="s">
        <v>382</v>
      </c>
      <c r="F25" s="435"/>
      <c r="G25" s="619">
        <v>60</v>
      </c>
      <c r="I25" s="489" t="s">
        <v>138</v>
      </c>
      <c r="J25" s="683">
        <v>3</v>
      </c>
    </row>
    <row r="26" spans="1:10" ht="39.5" customHeight="1" thickBot="1" x14ac:dyDescent="0.2">
      <c r="A26" s="438" t="s">
        <v>361</v>
      </c>
      <c r="B26" s="435"/>
      <c r="C26" s="619">
        <v>468.7</v>
      </c>
      <c r="E26" s="438" t="s">
        <v>368</v>
      </c>
      <c r="F26" s="435"/>
      <c r="G26" s="619">
        <v>1384</v>
      </c>
      <c r="I26" s="488" t="s">
        <v>2159</v>
      </c>
      <c r="J26" s="682">
        <v>1</v>
      </c>
    </row>
    <row r="27" spans="1:10" ht="39.5" customHeight="1" thickTop="1" thickBot="1" x14ac:dyDescent="0.2">
      <c r="A27" s="438" t="s">
        <v>362</v>
      </c>
      <c r="B27" s="438" t="s">
        <v>363</v>
      </c>
      <c r="C27" s="619">
        <v>2398.6999999999998</v>
      </c>
      <c r="E27" s="434"/>
      <c r="F27" s="434"/>
      <c r="G27" s="681"/>
      <c r="I27" s="490"/>
      <c r="J27" s="684">
        <v>5</v>
      </c>
    </row>
    <row r="28" spans="1:10" ht="39.5" customHeight="1" x14ac:dyDescent="0.15">
      <c r="A28" s="438" t="s">
        <v>364</v>
      </c>
      <c r="B28" s="435"/>
      <c r="C28" s="619">
        <v>65</v>
      </c>
      <c r="E28" s="525"/>
      <c r="F28" s="525"/>
      <c r="G28" s="626"/>
    </row>
    <row r="29" spans="1:10" ht="39.5" customHeight="1" x14ac:dyDescent="0.15">
      <c r="A29" s="438" t="s">
        <v>370</v>
      </c>
      <c r="B29" s="435"/>
      <c r="C29" s="619">
        <v>224</v>
      </c>
      <c r="E29" s="438" t="s">
        <v>369</v>
      </c>
      <c r="F29" s="435"/>
      <c r="G29" s="619">
        <v>984</v>
      </c>
    </row>
    <row r="30" spans="1:10" ht="39.5" customHeight="1" x14ac:dyDescent="0.15">
      <c r="A30" s="438" t="s">
        <v>371</v>
      </c>
      <c r="B30" s="435"/>
      <c r="C30" s="619">
        <v>2156</v>
      </c>
      <c r="E30" s="438" t="s">
        <v>370</v>
      </c>
      <c r="F30" s="435"/>
      <c r="G30" s="619">
        <v>2057</v>
      </c>
    </row>
    <row r="31" spans="1:10" ht="39.5" customHeight="1" x14ac:dyDescent="0.15">
      <c r="A31" s="438" t="s">
        <v>372</v>
      </c>
      <c r="B31" s="435"/>
      <c r="C31" s="619">
        <v>2076</v>
      </c>
      <c r="E31" s="438" t="s">
        <v>371</v>
      </c>
      <c r="F31" s="435"/>
      <c r="G31" s="619">
        <v>6855</v>
      </c>
    </row>
    <row r="32" spans="1:10" ht="39.5" customHeight="1" x14ac:dyDescent="0.15">
      <c r="A32" s="438" t="s">
        <v>243</v>
      </c>
      <c r="B32" s="438" t="s">
        <v>244</v>
      </c>
      <c r="C32" s="619">
        <v>24300</v>
      </c>
      <c r="E32" s="438" t="s">
        <v>372</v>
      </c>
      <c r="F32" s="435"/>
      <c r="G32" s="619">
        <v>11418</v>
      </c>
    </row>
    <row r="33" spans="1:7" ht="39.5" customHeight="1" x14ac:dyDescent="0.15">
      <c r="A33" s="437" t="s">
        <v>245</v>
      </c>
      <c r="B33" s="435"/>
      <c r="C33" s="622">
        <v>336438.01</v>
      </c>
      <c r="E33" s="438" t="s">
        <v>365</v>
      </c>
      <c r="F33" s="435"/>
      <c r="G33" s="619">
        <v>977</v>
      </c>
    </row>
    <row r="34" spans="1:7" ht="14" x14ac:dyDescent="0.15">
      <c r="A34" s="436"/>
      <c r="B34" s="436"/>
      <c r="C34" s="410"/>
      <c r="E34" s="438" t="s">
        <v>296</v>
      </c>
      <c r="F34" s="438" t="s">
        <v>297</v>
      </c>
      <c r="G34" s="619">
        <v>4175.53</v>
      </c>
    </row>
    <row r="35" spans="1:7" ht="26.5" customHeight="1" x14ac:dyDescent="0.15">
      <c r="A35" s="821" t="s">
        <v>246</v>
      </c>
      <c r="B35" s="822"/>
      <c r="C35" s="445" t="s">
        <v>204</v>
      </c>
      <c r="E35" s="438" t="s">
        <v>241</v>
      </c>
      <c r="F35" s="438" t="s">
        <v>242</v>
      </c>
      <c r="G35" s="619">
        <v>27078</v>
      </c>
    </row>
    <row r="36" spans="1:7" ht="14" x14ac:dyDescent="0.15">
      <c r="A36" s="525"/>
      <c r="B36" s="525"/>
      <c r="C36" s="525"/>
      <c r="E36" s="438" t="s">
        <v>298</v>
      </c>
      <c r="F36" s="438" t="s">
        <v>299</v>
      </c>
      <c r="G36" s="619">
        <v>193</v>
      </c>
    </row>
    <row r="37" spans="1:7" ht="14" x14ac:dyDescent="0.15">
      <c r="A37" s="819" t="s">
        <v>247</v>
      </c>
      <c r="B37" s="820"/>
      <c r="C37" s="625"/>
      <c r="E37" s="438" t="s">
        <v>243</v>
      </c>
      <c r="F37" s="438" t="s">
        <v>244</v>
      </c>
      <c r="G37" s="619">
        <v>47791</v>
      </c>
    </row>
    <row r="38" spans="1:7" ht="14" x14ac:dyDescent="0.15">
      <c r="A38" s="817" t="s">
        <v>215</v>
      </c>
      <c r="B38" s="818"/>
      <c r="C38" s="619">
        <v>1048</v>
      </c>
      <c r="E38" s="437" t="s">
        <v>245</v>
      </c>
      <c r="F38" s="435"/>
      <c r="G38" s="622">
        <v>354930.96</v>
      </c>
    </row>
    <row r="39" spans="1:7" x14ac:dyDescent="0.15">
      <c r="A39" s="817" t="s">
        <v>217</v>
      </c>
      <c r="B39" s="818"/>
      <c r="C39" s="619">
        <v>458</v>
      </c>
      <c r="E39" s="436"/>
      <c r="F39" s="436"/>
      <c r="G39" s="436"/>
    </row>
    <row r="40" spans="1:7" ht="14" x14ac:dyDescent="0.15">
      <c r="A40" s="817" t="s">
        <v>219</v>
      </c>
      <c r="B40" s="818"/>
      <c r="C40" s="619">
        <v>750</v>
      </c>
      <c r="E40" s="821" t="s">
        <v>246</v>
      </c>
      <c r="F40" s="822"/>
      <c r="G40" s="445" t="s">
        <v>204</v>
      </c>
    </row>
    <row r="41" spans="1:7" x14ac:dyDescent="0.15">
      <c r="A41" s="817" t="s">
        <v>221</v>
      </c>
      <c r="B41" s="818"/>
      <c r="C41" s="619">
        <v>106</v>
      </c>
      <c r="E41" s="819" t="s">
        <v>247</v>
      </c>
      <c r="F41" s="820"/>
      <c r="G41" s="444"/>
    </row>
    <row r="42" spans="1:7" x14ac:dyDescent="0.15">
      <c r="A42" s="817" t="s">
        <v>233</v>
      </c>
      <c r="B42" s="818"/>
      <c r="C42" s="619">
        <v>13394.54</v>
      </c>
      <c r="E42" s="817" t="s">
        <v>215</v>
      </c>
      <c r="F42" s="818"/>
      <c r="G42" s="619">
        <v>2886</v>
      </c>
    </row>
    <row r="43" spans="1:7" x14ac:dyDescent="0.15">
      <c r="A43" s="819" t="s">
        <v>248</v>
      </c>
      <c r="B43" s="820"/>
      <c r="C43" s="622">
        <v>15756.54</v>
      </c>
      <c r="E43" s="817" t="s">
        <v>217</v>
      </c>
      <c r="F43" s="818"/>
      <c r="G43" s="619">
        <v>1398</v>
      </c>
    </row>
    <row r="44" spans="1:7" x14ac:dyDescent="0.15">
      <c r="A44" s="819" t="s">
        <v>249</v>
      </c>
      <c r="B44" s="820"/>
      <c r="C44" s="625"/>
      <c r="E44" s="817" t="s">
        <v>219</v>
      </c>
      <c r="F44" s="818"/>
      <c r="G44" s="619">
        <v>3118</v>
      </c>
    </row>
    <row r="45" spans="1:7" x14ac:dyDescent="0.15">
      <c r="A45" s="817" t="s">
        <v>215</v>
      </c>
      <c r="B45" s="818"/>
      <c r="C45" s="619">
        <v>886</v>
      </c>
      <c r="E45" s="817" t="s">
        <v>221</v>
      </c>
      <c r="F45" s="818"/>
      <c r="G45" s="619">
        <v>664</v>
      </c>
    </row>
    <row r="46" spans="1:7" x14ac:dyDescent="0.15">
      <c r="A46" s="817" t="s">
        <v>221</v>
      </c>
      <c r="B46" s="818"/>
      <c r="C46" s="619">
        <v>73</v>
      </c>
      <c r="E46" s="817" t="s">
        <v>231</v>
      </c>
      <c r="F46" s="818"/>
      <c r="G46" s="619">
        <v>29148</v>
      </c>
    </row>
    <row r="47" spans="1:7" x14ac:dyDescent="0.15">
      <c r="A47" s="817" t="s">
        <v>233</v>
      </c>
      <c r="B47" s="818"/>
      <c r="C47" s="619">
        <v>20226.5</v>
      </c>
      <c r="E47" s="817" t="s">
        <v>233</v>
      </c>
      <c r="F47" s="818"/>
      <c r="G47" s="619">
        <v>34019.839999999997</v>
      </c>
    </row>
    <row r="48" spans="1:7" x14ac:dyDescent="0.15">
      <c r="A48" s="817" t="s">
        <v>370</v>
      </c>
      <c r="B48" s="818"/>
      <c r="C48" s="619">
        <v>224</v>
      </c>
      <c r="E48" s="817" t="s">
        <v>296</v>
      </c>
      <c r="F48" s="818"/>
      <c r="G48" s="619">
        <v>894.13</v>
      </c>
    </row>
    <row r="49" spans="1:7" x14ac:dyDescent="0.15">
      <c r="A49" s="819" t="s">
        <v>250</v>
      </c>
      <c r="B49" s="820"/>
      <c r="C49" s="622">
        <v>21409.5</v>
      </c>
      <c r="E49" s="819" t="s">
        <v>248</v>
      </c>
      <c r="F49" s="820"/>
      <c r="G49" s="622">
        <v>72127.97</v>
      </c>
    </row>
    <row r="50" spans="1:7" x14ac:dyDescent="0.15">
      <c r="A50" s="819" t="s">
        <v>251</v>
      </c>
      <c r="B50" s="820"/>
      <c r="C50" s="627"/>
      <c r="E50" s="819" t="s">
        <v>249</v>
      </c>
      <c r="F50" s="820"/>
      <c r="G50" s="625"/>
    </row>
    <row r="51" spans="1:7" x14ac:dyDescent="0.15">
      <c r="A51" s="817" t="s">
        <v>205</v>
      </c>
      <c r="B51" s="818"/>
      <c r="C51" s="619">
        <v>280</v>
      </c>
      <c r="E51" s="817" t="s">
        <v>215</v>
      </c>
      <c r="F51" s="818"/>
      <c r="G51" s="619">
        <v>2076</v>
      </c>
    </row>
    <row r="52" spans="1:7" x14ac:dyDescent="0.15">
      <c r="A52" s="819" t="s">
        <v>252</v>
      </c>
      <c r="B52" s="820"/>
      <c r="C52" s="622">
        <v>280</v>
      </c>
      <c r="E52" s="817" t="s">
        <v>231</v>
      </c>
      <c r="F52" s="818"/>
      <c r="G52" s="619">
        <v>23970</v>
      </c>
    </row>
    <row r="53" spans="1:7" x14ac:dyDescent="0.15">
      <c r="A53" s="819" t="s">
        <v>253</v>
      </c>
      <c r="B53" s="820"/>
      <c r="C53" s="625"/>
      <c r="E53" s="817" t="s">
        <v>295</v>
      </c>
      <c r="F53" s="818"/>
      <c r="G53" s="619">
        <v>7414</v>
      </c>
    </row>
    <row r="54" spans="1:7" x14ac:dyDescent="0.15">
      <c r="A54" s="817" t="s">
        <v>205</v>
      </c>
      <c r="B54" s="818"/>
      <c r="C54" s="619">
        <v>2970</v>
      </c>
      <c r="E54" s="817" t="s">
        <v>233</v>
      </c>
      <c r="F54" s="818"/>
      <c r="G54" s="619">
        <v>16353.07</v>
      </c>
    </row>
    <row r="55" spans="1:7" x14ac:dyDescent="0.15">
      <c r="A55" s="817" t="s">
        <v>223</v>
      </c>
      <c r="B55" s="818"/>
      <c r="C55" s="619">
        <v>1008</v>
      </c>
      <c r="E55" s="817" t="s">
        <v>370</v>
      </c>
      <c r="F55" s="818"/>
      <c r="G55" s="619">
        <v>2057</v>
      </c>
    </row>
    <row r="56" spans="1:7" x14ac:dyDescent="0.15">
      <c r="A56" s="819" t="s">
        <v>254</v>
      </c>
      <c r="B56" s="820"/>
      <c r="C56" s="622">
        <v>3978</v>
      </c>
      <c r="E56" s="817" t="s">
        <v>296</v>
      </c>
      <c r="F56" s="818"/>
      <c r="G56" s="619">
        <v>3281.4</v>
      </c>
    </row>
    <row r="57" spans="1:7" x14ac:dyDescent="0.15">
      <c r="A57" s="819" t="s">
        <v>1791</v>
      </c>
      <c r="B57" s="820"/>
      <c r="C57" s="625"/>
      <c r="E57" s="819" t="s">
        <v>250</v>
      </c>
      <c r="F57" s="820"/>
      <c r="G57" s="622">
        <v>55151.47</v>
      </c>
    </row>
    <row r="58" spans="1:7" x14ac:dyDescent="0.15">
      <c r="A58" s="817" t="s">
        <v>205</v>
      </c>
      <c r="B58" s="818"/>
      <c r="C58" s="619">
        <v>48893.279999999999</v>
      </c>
      <c r="E58" s="819" t="s">
        <v>255</v>
      </c>
      <c r="F58" s="820"/>
      <c r="G58" s="625"/>
    </row>
    <row r="59" spans="1:7" x14ac:dyDescent="0.15">
      <c r="A59" s="817" t="s">
        <v>328</v>
      </c>
      <c r="B59" s="818"/>
      <c r="C59" s="619">
        <v>96</v>
      </c>
      <c r="E59" s="817" t="s">
        <v>233</v>
      </c>
      <c r="F59" s="818"/>
      <c r="G59" s="619">
        <v>57</v>
      </c>
    </row>
    <row r="60" spans="1:7" x14ac:dyDescent="0.15">
      <c r="A60" s="819" t="s">
        <v>1792</v>
      </c>
      <c r="B60" s="820"/>
      <c r="C60" s="622">
        <v>48989.279999999999</v>
      </c>
      <c r="E60" s="819" t="s">
        <v>256</v>
      </c>
      <c r="F60" s="820"/>
      <c r="G60" s="622">
        <v>57</v>
      </c>
    </row>
    <row r="61" spans="1:7" x14ac:dyDescent="0.15">
      <c r="A61" s="819" t="s">
        <v>257</v>
      </c>
      <c r="B61" s="820"/>
      <c r="C61" s="625"/>
      <c r="E61" s="819" t="s">
        <v>257</v>
      </c>
      <c r="F61" s="820"/>
      <c r="G61" s="625"/>
    </row>
    <row r="62" spans="1:7" x14ac:dyDescent="0.15">
      <c r="A62" s="817" t="s">
        <v>235</v>
      </c>
      <c r="B62" s="818"/>
      <c r="C62" s="619">
        <v>14209.5</v>
      </c>
      <c r="E62" s="817" t="s">
        <v>235</v>
      </c>
      <c r="F62" s="818"/>
      <c r="G62" s="619">
        <v>462</v>
      </c>
    </row>
    <row r="63" spans="1:7" x14ac:dyDescent="0.15">
      <c r="A63" s="819" t="s">
        <v>258</v>
      </c>
      <c r="B63" s="820"/>
      <c r="C63" s="622">
        <v>14209.5</v>
      </c>
      <c r="E63" s="819" t="s">
        <v>258</v>
      </c>
      <c r="F63" s="820"/>
      <c r="G63" s="622">
        <v>462</v>
      </c>
    </row>
    <row r="64" spans="1:7" x14ac:dyDescent="0.15">
      <c r="A64" s="819" t="s">
        <v>265</v>
      </c>
      <c r="B64" s="820"/>
      <c r="C64" s="627"/>
      <c r="E64" s="525"/>
      <c r="F64" s="525"/>
      <c r="G64" s="525"/>
    </row>
    <row r="65" spans="1:7" x14ac:dyDescent="0.15">
      <c r="A65" s="817" t="s">
        <v>289</v>
      </c>
      <c r="B65" s="818"/>
      <c r="C65" s="619">
        <v>1130</v>
      </c>
      <c r="E65" s="819" t="s">
        <v>302</v>
      </c>
      <c r="F65" s="820"/>
      <c r="G65" s="444"/>
    </row>
    <row r="66" spans="1:7" x14ac:dyDescent="0.15">
      <c r="A66" s="817" t="s">
        <v>231</v>
      </c>
      <c r="B66" s="818"/>
      <c r="C66" s="619">
        <v>21560</v>
      </c>
      <c r="E66" s="817" t="s">
        <v>369</v>
      </c>
      <c r="F66" s="818"/>
      <c r="G66" s="619">
        <v>984</v>
      </c>
    </row>
    <row r="67" spans="1:7" x14ac:dyDescent="0.15">
      <c r="A67" s="817" t="s">
        <v>372</v>
      </c>
      <c r="B67" s="818"/>
      <c r="C67" s="619">
        <v>2076</v>
      </c>
      <c r="E67" s="819" t="s">
        <v>303</v>
      </c>
      <c r="F67" s="820"/>
      <c r="G67" s="622">
        <v>984</v>
      </c>
    </row>
    <row r="68" spans="1:7" x14ac:dyDescent="0.15">
      <c r="A68" s="817" t="s">
        <v>243</v>
      </c>
      <c r="B68" s="818"/>
      <c r="C68" s="619">
        <v>24300</v>
      </c>
      <c r="E68" s="819" t="s">
        <v>259</v>
      </c>
      <c r="F68" s="820"/>
      <c r="G68" s="625"/>
    </row>
    <row r="69" spans="1:7" x14ac:dyDescent="0.15">
      <c r="A69" s="819" t="s">
        <v>266</v>
      </c>
      <c r="B69" s="820"/>
      <c r="C69" s="622">
        <v>49066</v>
      </c>
      <c r="E69" s="817" t="s">
        <v>211</v>
      </c>
      <c r="F69" s="818"/>
      <c r="G69" s="619">
        <v>491</v>
      </c>
    </row>
    <row r="70" spans="1:7" x14ac:dyDescent="0.15">
      <c r="A70" s="525"/>
      <c r="B70" s="525"/>
      <c r="C70" s="525"/>
      <c r="E70" s="817" t="s">
        <v>368</v>
      </c>
      <c r="F70" s="818"/>
      <c r="G70" s="619">
        <v>1384</v>
      </c>
    </row>
    <row r="71" spans="1:7" x14ac:dyDescent="0.15">
      <c r="A71" s="819" t="s">
        <v>267</v>
      </c>
      <c r="B71" s="820"/>
      <c r="C71" s="627"/>
      <c r="E71" s="819" t="s">
        <v>260</v>
      </c>
      <c r="F71" s="820"/>
      <c r="G71" s="622">
        <v>1875</v>
      </c>
    </row>
    <row r="72" spans="1:7" x14ac:dyDescent="0.15">
      <c r="A72" s="817" t="s">
        <v>371</v>
      </c>
      <c r="B72" s="818"/>
      <c r="C72" s="619">
        <v>2156</v>
      </c>
      <c r="E72" s="819" t="s">
        <v>261</v>
      </c>
      <c r="F72" s="820"/>
      <c r="G72" s="627"/>
    </row>
    <row r="73" spans="1:7" x14ac:dyDescent="0.15">
      <c r="A73" s="819" t="s">
        <v>268</v>
      </c>
      <c r="B73" s="820"/>
      <c r="C73" s="622">
        <v>2156</v>
      </c>
      <c r="E73" s="817" t="s">
        <v>229</v>
      </c>
      <c r="F73" s="818"/>
      <c r="G73" s="619">
        <v>250</v>
      </c>
    </row>
    <row r="74" spans="1:7" x14ac:dyDescent="0.15">
      <c r="A74" s="819" t="s">
        <v>306</v>
      </c>
      <c r="B74" s="820"/>
      <c r="C74" s="625"/>
      <c r="E74" s="817" t="s">
        <v>365</v>
      </c>
      <c r="F74" s="818"/>
      <c r="G74" s="619">
        <v>801</v>
      </c>
    </row>
    <row r="75" spans="1:7" x14ac:dyDescent="0.15">
      <c r="A75" s="817" t="s">
        <v>364</v>
      </c>
      <c r="B75" s="818"/>
      <c r="C75" s="619">
        <v>65</v>
      </c>
      <c r="E75" s="819" t="s">
        <v>262</v>
      </c>
      <c r="F75" s="820"/>
      <c r="G75" s="622">
        <v>1051</v>
      </c>
    </row>
    <row r="76" spans="1:7" x14ac:dyDescent="0.15">
      <c r="A76" s="819" t="s">
        <v>307</v>
      </c>
      <c r="B76" s="820"/>
      <c r="C76" s="622">
        <v>65</v>
      </c>
      <c r="E76" s="819" t="s">
        <v>304</v>
      </c>
      <c r="F76" s="820"/>
      <c r="G76" s="625"/>
    </row>
    <row r="77" spans="1:7" x14ac:dyDescent="0.15">
      <c r="A77" s="819" t="s">
        <v>269</v>
      </c>
      <c r="B77" s="820"/>
      <c r="C77" s="625"/>
      <c r="E77" s="817" t="s">
        <v>365</v>
      </c>
      <c r="F77" s="818"/>
      <c r="G77" s="619">
        <v>176</v>
      </c>
    </row>
    <row r="78" spans="1:7" x14ac:dyDescent="0.15">
      <c r="A78" s="817" t="s">
        <v>205</v>
      </c>
      <c r="B78" s="818"/>
      <c r="C78" s="619">
        <v>11004</v>
      </c>
      <c r="E78" s="819" t="s">
        <v>305</v>
      </c>
      <c r="F78" s="820"/>
      <c r="G78" s="622">
        <v>176</v>
      </c>
    </row>
    <row r="79" spans="1:7" ht="13.25" customHeight="1" x14ac:dyDescent="0.15">
      <c r="A79" s="817" t="s">
        <v>223</v>
      </c>
      <c r="B79" s="818"/>
      <c r="C79" s="619">
        <v>1570</v>
      </c>
      <c r="E79" s="819" t="s">
        <v>265</v>
      </c>
      <c r="F79" s="820"/>
      <c r="G79" s="627"/>
    </row>
    <row r="80" spans="1:7" x14ac:dyDescent="0.15">
      <c r="A80" s="819" t="s">
        <v>270</v>
      </c>
      <c r="B80" s="820"/>
      <c r="C80" s="622">
        <v>12574</v>
      </c>
      <c r="E80" s="817" t="s">
        <v>289</v>
      </c>
      <c r="F80" s="818"/>
      <c r="G80" s="619">
        <v>904</v>
      </c>
    </row>
    <row r="81" spans="1:7" x14ac:dyDescent="0.15">
      <c r="A81" s="819" t="s">
        <v>271</v>
      </c>
      <c r="B81" s="820"/>
      <c r="C81" s="625"/>
      <c r="E81" s="817" t="s">
        <v>227</v>
      </c>
      <c r="F81" s="818"/>
      <c r="G81" s="619">
        <v>1317</v>
      </c>
    </row>
    <row r="82" spans="1:7" x14ac:dyDescent="0.15">
      <c r="A82" s="817" t="s">
        <v>205</v>
      </c>
      <c r="B82" s="818"/>
      <c r="C82" s="619">
        <v>616</v>
      </c>
      <c r="E82" s="817" t="s">
        <v>231</v>
      </c>
      <c r="F82" s="818"/>
      <c r="G82" s="619">
        <v>16574</v>
      </c>
    </row>
    <row r="83" spans="1:7" x14ac:dyDescent="0.15">
      <c r="A83" s="817" t="s">
        <v>328</v>
      </c>
      <c r="B83" s="818"/>
      <c r="C83" s="619">
        <v>88</v>
      </c>
      <c r="E83" s="817" t="s">
        <v>372</v>
      </c>
      <c r="F83" s="818"/>
      <c r="G83" s="619">
        <v>11110</v>
      </c>
    </row>
    <row r="84" spans="1:7" x14ac:dyDescent="0.15">
      <c r="A84" s="819" t="s">
        <v>272</v>
      </c>
      <c r="B84" s="820"/>
      <c r="C84" s="622">
        <v>704</v>
      </c>
      <c r="E84" s="817" t="s">
        <v>243</v>
      </c>
      <c r="F84" s="818"/>
      <c r="G84" s="619">
        <v>47791</v>
      </c>
    </row>
    <row r="85" spans="1:7" ht="13.25" customHeight="1" x14ac:dyDescent="0.15">
      <c r="A85" s="819" t="s">
        <v>1793</v>
      </c>
      <c r="B85" s="820"/>
      <c r="C85" s="627"/>
      <c r="E85" s="819" t="s">
        <v>266</v>
      </c>
      <c r="F85" s="820"/>
      <c r="G85" s="622">
        <v>77696</v>
      </c>
    </row>
    <row r="86" spans="1:7" ht="13.25" customHeight="1" x14ac:dyDescent="0.15">
      <c r="A86" s="817" t="s">
        <v>330</v>
      </c>
      <c r="B86" s="818"/>
      <c r="C86" s="619">
        <v>14113</v>
      </c>
      <c r="E86" s="819" t="s">
        <v>1802</v>
      </c>
      <c r="F86" s="820"/>
      <c r="G86" s="627"/>
    </row>
    <row r="87" spans="1:7" x14ac:dyDescent="0.15">
      <c r="A87" s="819" t="s">
        <v>1794</v>
      </c>
      <c r="B87" s="820"/>
      <c r="C87" s="622">
        <v>14113</v>
      </c>
      <c r="E87" s="817" t="s">
        <v>372</v>
      </c>
      <c r="F87" s="818"/>
      <c r="G87" s="619">
        <v>308</v>
      </c>
    </row>
    <row r="88" spans="1:7" ht="13.25" customHeight="1" x14ac:dyDescent="0.15">
      <c r="A88" s="819" t="s">
        <v>349</v>
      </c>
      <c r="B88" s="820"/>
      <c r="C88" s="625"/>
      <c r="E88" s="819" t="s">
        <v>1803</v>
      </c>
      <c r="F88" s="820"/>
      <c r="G88" s="622">
        <v>308</v>
      </c>
    </row>
    <row r="89" spans="1:7" x14ac:dyDescent="0.15">
      <c r="A89" s="817" t="s">
        <v>345</v>
      </c>
      <c r="B89" s="818"/>
      <c r="C89" s="619">
        <v>500</v>
      </c>
      <c r="E89" s="819" t="s">
        <v>267</v>
      </c>
      <c r="F89" s="820"/>
      <c r="G89" s="627"/>
    </row>
    <row r="90" spans="1:7" x14ac:dyDescent="0.15">
      <c r="A90" s="817" t="s">
        <v>347</v>
      </c>
      <c r="B90" s="818"/>
      <c r="C90" s="619">
        <v>800</v>
      </c>
      <c r="E90" s="817" t="s">
        <v>225</v>
      </c>
      <c r="F90" s="818"/>
      <c r="G90" s="619">
        <v>538</v>
      </c>
    </row>
    <row r="91" spans="1:7" x14ac:dyDescent="0.15">
      <c r="A91" s="817" t="s">
        <v>205</v>
      </c>
      <c r="B91" s="818"/>
      <c r="C91" s="619">
        <v>988</v>
      </c>
      <c r="E91" s="817" t="s">
        <v>382</v>
      </c>
      <c r="F91" s="818"/>
      <c r="G91" s="619">
        <v>60</v>
      </c>
    </row>
    <row r="92" spans="1:7" x14ac:dyDescent="0.15">
      <c r="A92" s="819" t="s">
        <v>350</v>
      </c>
      <c r="B92" s="820"/>
      <c r="C92" s="622">
        <v>2288</v>
      </c>
      <c r="E92" s="817" t="s">
        <v>371</v>
      </c>
      <c r="F92" s="818"/>
      <c r="G92" s="619">
        <v>6855</v>
      </c>
    </row>
    <row r="93" spans="1:7" x14ac:dyDescent="0.15">
      <c r="A93" s="819" t="s">
        <v>2484</v>
      </c>
      <c r="B93" s="820"/>
      <c r="C93" s="625"/>
      <c r="E93" s="817" t="s">
        <v>241</v>
      </c>
      <c r="F93" s="818"/>
      <c r="G93" s="619">
        <v>27078</v>
      </c>
    </row>
    <row r="94" spans="1:7" ht="13.25" customHeight="1" x14ac:dyDescent="0.15">
      <c r="A94" s="817" t="s">
        <v>345</v>
      </c>
      <c r="B94" s="818"/>
      <c r="C94" s="619">
        <v>7500</v>
      </c>
      <c r="E94" s="819" t="s">
        <v>268</v>
      </c>
      <c r="F94" s="820"/>
      <c r="G94" s="622">
        <v>34531</v>
      </c>
    </row>
    <row r="95" spans="1:7" x14ac:dyDescent="0.15">
      <c r="A95" s="817" t="s">
        <v>347</v>
      </c>
      <c r="B95" s="818"/>
      <c r="C95" s="619">
        <v>18400</v>
      </c>
      <c r="E95" s="525"/>
      <c r="F95" s="525"/>
      <c r="G95" s="626"/>
    </row>
    <row r="96" spans="1:7" x14ac:dyDescent="0.15">
      <c r="A96" s="817" t="s">
        <v>2480</v>
      </c>
      <c r="B96" s="818"/>
      <c r="C96" s="619">
        <v>400</v>
      </c>
      <c r="E96" s="819" t="s">
        <v>275</v>
      </c>
      <c r="F96" s="820"/>
      <c r="G96" s="625"/>
    </row>
    <row r="97" spans="1:7" x14ac:dyDescent="0.15">
      <c r="A97" s="817" t="s">
        <v>205</v>
      </c>
      <c r="B97" s="818"/>
      <c r="C97" s="619">
        <v>102108</v>
      </c>
      <c r="E97" s="817" t="s">
        <v>239</v>
      </c>
      <c r="F97" s="818"/>
      <c r="G97" s="619">
        <v>248</v>
      </c>
    </row>
    <row r="98" spans="1:7" x14ac:dyDescent="0.15">
      <c r="A98" s="817" t="s">
        <v>2482</v>
      </c>
      <c r="B98" s="818"/>
      <c r="C98" s="619">
        <v>288</v>
      </c>
      <c r="E98" s="819" t="s">
        <v>276</v>
      </c>
      <c r="F98" s="820"/>
      <c r="G98" s="622">
        <v>248</v>
      </c>
    </row>
    <row r="99" spans="1:7" x14ac:dyDescent="0.15">
      <c r="A99" s="819" t="s">
        <v>2485</v>
      </c>
      <c r="B99" s="820"/>
      <c r="C99" s="622">
        <v>128696</v>
      </c>
      <c r="E99" s="819" t="s">
        <v>308</v>
      </c>
      <c r="F99" s="820"/>
      <c r="G99" s="625"/>
    </row>
    <row r="100" spans="1:7" x14ac:dyDescent="0.15">
      <c r="A100" s="819" t="s">
        <v>275</v>
      </c>
      <c r="B100" s="820"/>
      <c r="C100" s="625"/>
      <c r="E100" s="817" t="s">
        <v>285</v>
      </c>
      <c r="F100" s="818"/>
      <c r="G100" s="619">
        <v>430</v>
      </c>
    </row>
    <row r="101" spans="1:7" x14ac:dyDescent="0.15">
      <c r="A101" s="817" t="s">
        <v>239</v>
      </c>
      <c r="B101" s="818"/>
      <c r="C101" s="619">
        <v>9617</v>
      </c>
      <c r="E101" s="817" t="s">
        <v>1094</v>
      </c>
      <c r="F101" s="818"/>
      <c r="G101" s="619">
        <v>275</v>
      </c>
    </row>
    <row r="102" spans="1:7" x14ac:dyDescent="0.15">
      <c r="A102" s="819" t="s">
        <v>276</v>
      </c>
      <c r="B102" s="820"/>
      <c r="C102" s="622">
        <v>9617</v>
      </c>
      <c r="E102" s="817" t="s">
        <v>298</v>
      </c>
      <c r="F102" s="818"/>
      <c r="G102" s="619">
        <v>193</v>
      </c>
    </row>
    <row r="103" spans="1:7" x14ac:dyDescent="0.15">
      <c r="A103" s="525"/>
      <c r="B103" s="525"/>
      <c r="C103" s="525"/>
      <c r="E103" s="819" t="s">
        <v>309</v>
      </c>
      <c r="F103" s="820"/>
      <c r="G103" s="622">
        <v>898</v>
      </c>
    </row>
    <row r="104" spans="1:7" x14ac:dyDescent="0.15">
      <c r="A104" s="819" t="s">
        <v>277</v>
      </c>
      <c r="B104" s="820"/>
      <c r="C104" s="625"/>
      <c r="E104" s="819" t="s">
        <v>310</v>
      </c>
      <c r="F104" s="820"/>
      <c r="G104" s="625"/>
    </row>
    <row r="105" spans="1:7" x14ac:dyDescent="0.15">
      <c r="A105" s="817" t="s">
        <v>237</v>
      </c>
      <c r="B105" s="818"/>
      <c r="C105" s="619">
        <v>7975</v>
      </c>
      <c r="E105" s="817" t="s">
        <v>291</v>
      </c>
      <c r="F105" s="818"/>
      <c r="G105" s="619">
        <v>1141</v>
      </c>
    </row>
    <row r="106" spans="1:7" x14ac:dyDescent="0.15">
      <c r="A106" s="819" t="s">
        <v>278</v>
      </c>
      <c r="B106" s="820"/>
      <c r="C106" s="622">
        <v>7975</v>
      </c>
      <c r="E106" s="819" t="s">
        <v>311</v>
      </c>
      <c r="F106" s="820"/>
      <c r="G106" s="622">
        <v>1141</v>
      </c>
    </row>
    <row r="107" spans="1:7" x14ac:dyDescent="0.15">
      <c r="A107" s="819" t="s">
        <v>279</v>
      </c>
      <c r="B107" s="820"/>
      <c r="C107" s="625"/>
      <c r="E107" s="819" t="s">
        <v>1804</v>
      </c>
      <c r="F107" s="820"/>
      <c r="G107" s="625"/>
    </row>
    <row r="108" spans="1:7" x14ac:dyDescent="0.15">
      <c r="A108" s="817" t="s">
        <v>207</v>
      </c>
      <c r="B108" s="818"/>
      <c r="C108" s="619">
        <v>746.79</v>
      </c>
      <c r="E108" s="817" t="s">
        <v>1795</v>
      </c>
      <c r="F108" s="818"/>
      <c r="G108" s="619">
        <v>4785</v>
      </c>
    </row>
    <row r="109" spans="1:7" x14ac:dyDescent="0.15">
      <c r="A109" s="819" t="s">
        <v>280</v>
      </c>
      <c r="B109" s="820"/>
      <c r="C109" s="622">
        <v>746.79</v>
      </c>
      <c r="E109" s="819" t="s">
        <v>1805</v>
      </c>
      <c r="F109" s="820"/>
      <c r="G109" s="622">
        <v>4785</v>
      </c>
    </row>
    <row r="110" spans="1:7" x14ac:dyDescent="0.15">
      <c r="A110" s="819" t="s">
        <v>2155</v>
      </c>
      <c r="B110" s="820"/>
      <c r="C110" s="625"/>
      <c r="E110" s="819" t="s">
        <v>1095</v>
      </c>
      <c r="F110" s="820"/>
      <c r="G110" s="625"/>
    </row>
    <row r="111" spans="1:7" x14ac:dyDescent="0.15">
      <c r="A111" s="817" t="s">
        <v>287</v>
      </c>
      <c r="B111" s="818"/>
      <c r="C111" s="619">
        <v>947</v>
      </c>
      <c r="E111" s="817" t="s">
        <v>215</v>
      </c>
      <c r="F111" s="818"/>
      <c r="G111" s="619">
        <v>351</v>
      </c>
    </row>
    <row r="112" spans="1:7" x14ac:dyDescent="0.15">
      <c r="A112" s="819" t="s">
        <v>2156</v>
      </c>
      <c r="B112" s="820"/>
      <c r="C112" s="622">
        <v>947</v>
      </c>
      <c r="E112" s="817" t="s">
        <v>1092</v>
      </c>
      <c r="F112" s="818"/>
      <c r="G112" s="619">
        <v>69715.520000000004</v>
      </c>
    </row>
    <row r="113" spans="1:7" x14ac:dyDescent="0.15">
      <c r="A113" s="819" t="s">
        <v>366</v>
      </c>
      <c r="B113" s="820"/>
      <c r="C113" s="627"/>
      <c r="E113" s="817" t="s">
        <v>1795</v>
      </c>
      <c r="F113" s="818"/>
      <c r="G113" s="619">
        <v>22560</v>
      </c>
    </row>
    <row r="114" spans="1:7" x14ac:dyDescent="0.15">
      <c r="A114" s="817" t="s">
        <v>361</v>
      </c>
      <c r="B114" s="818"/>
      <c r="C114" s="619">
        <v>468.7</v>
      </c>
      <c r="E114" s="819" t="s">
        <v>1096</v>
      </c>
      <c r="F114" s="820"/>
      <c r="G114" s="622">
        <v>92626.52</v>
      </c>
    </row>
    <row r="115" spans="1:7" x14ac:dyDescent="0.15">
      <c r="A115" s="817" t="s">
        <v>362</v>
      </c>
      <c r="B115" s="818"/>
      <c r="C115" s="619">
        <v>2398.6999999999998</v>
      </c>
      <c r="E115" s="819" t="s">
        <v>316</v>
      </c>
      <c r="F115" s="820"/>
      <c r="G115" s="625"/>
    </row>
    <row r="116" spans="1:7" x14ac:dyDescent="0.15">
      <c r="A116" s="819" t="s">
        <v>367</v>
      </c>
      <c r="B116" s="820"/>
      <c r="C116" s="622">
        <v>2867.4</v>
      </c>
      <c r="E116" s="817" t="s">
        <v>215</v>
      </c>
      <c r="F116" s="818"/>
      <c r="G116" s="619">
        <v>2013</v>
      </c>
    </row>
    <row r="117" spans="1:7" x14ac:dyDescent="0.15">
      <c r="A117" s="819" t="s">
        <v>245</v>
      </c>
      <c r="B117" s="820"/>
      <c r="C117" s="622">
        <v>336438.01</v>
      </c>
      <c r="E117" s="819" t="s">
        <v>317</v>
      </c>
      <c r="F117" s="820"/>
      <c r="G117" s="622">
        <v>2013</v>
      </c>
    </row>
    <row r="118" spans="1:7" x14ac:dyDescent="0.15">
      <c r="E118" s="819" t="s">
        <v>277</v>
      </c>
      <c r="F118" s="820"/>
      <c r="G118" s="625"/>
    </row>
    <row r="119" spans="1:7" x14ac:dyDescent="0.15">
      <c r="E119" s="817" t="s">
        <v>237</v>
      </c>
      <c r="F119" s="818"/>
      <c r="G119" s="619">
        <v>3797</v>
      </c>
    </row>
    <row r="120" spans="1:7" x14ac:dyDescent="0.15">
      <c r="E120" s="819" t="s">
        <v>278</v>
      </c>
      <c r="F120" s="820"/>
      <c r="G120" s="622">
        <v>3797</v>
      </c>
    </row>
    <row r="121" spans="1:7" x14ac:dyDescent="0.15">
      <c r="E121" s="819" t="s">
        <v>281</v>
      </c>
      <c r="F121" s="820"/>
      <c r="G121" s="625"/>
    </row>
    <row r="122" spans="1:7" x14ac:dyDescent="0.15">
      <c r="E122" s="817" t="s">
        <v>213</v>
      </c>
      <c r="F122" s="818"/>
      <c r="G122" s="619">
        <v>1964</v>
      </c>
    </row>
    <row r="123" spans="1:7" x14ac:dyDescent="0.15">
      <c r="E123" s="819" t="s">
        <v>282</v>
      </c>
      <c r="F123" s="820"/>
      <c r="G123" s="622">
        <v>1964</v>
      </c>
    </row>
    <row r="124" spans="1:7" x14ac:dyDescent="0.15">
      <c r="E124" s="819" t="s">
        <v>366</v>
      </c>
      <c r="F124" s="820"/>
      <c r="G124" s="627"/>
    </row>
    <row r="125" spans="1:7" x14ac:dyDescent="0.15">
      <c r="E125" s="817" t="s">
        <v>362</v>
      </c>
      <c r="F125" s="818"/>
      <c r="G125" s="619">
        <v>3039</v>
      </c>
    </row>
    <row r="126" spans="1:7" x14ac:dyDescent="0.15">
      <c r="E126" s="819" t="s">
        <v>367</v>
      </c>
      <c r="F126" s="820"/>
      <c r="G126" s="622">
        <v>3039</v>
      </c>
    </row>
    <row r="127" spans="1:7" x14ac:dyDescent="0.15">
      <c r="E127" s="819" t="s">
        <v>245</v>
      </c>
      <c r="F127" s="820"/>
      <c r="G127" s="622">
        <v>354930.96</v>
      </c>
    </row>
  </sheetData>
  <mergeCells count="170">
    <mergeCell ref="E126:F126"/>
    <mergeCell ref="E127:F127"/>
    <mergeCell ref="E120:F120"/>
    <mergeCell ref="E121:F121"/>
    <mergeCell ref="E122:F122"/>
    <mergeCell ref="E123:F123"/>
    <mergeCell ref="E124:F124"/>
    <mergeCell ref="E125:F125"/>
    <mergeCell ref="E114:F114"/>
    <mergeCell ref="E115:F115"/>
    <mergeCell ref="E116:F116"/>
    <mergeCell ref="E117:F117"/>
    <mergeCell ref="E118:F118"/>
    <mergeCell ref="E119:F119"/>
    <mergeCell ref="E108:F108"/>
    <mergeCell ref="E109:F109"/>
    <mergeCell ref="E110:F110"/>
    <mergeCell ref="E111:F111"/>
    <mergeCell ref="E112:F112"/>
    <mergeCell ref="E113:F113"/>
    <mergeCell ref="E102:F102"/>
    <mergeCell ref="E103:F103"/>
    <mergeCell ref="E104:F104"/>
    <mergeCell ref="E105:F105"/>
    <mergeCell ref="E106:F106"/>
    <mergeCell ref="E107:F107"/>
    <mergeCell ref="E96:F96"/>
    <mergeCell ref="E97:F97"/>
    <mergeCell ref="E98:F98"/>
    <mergeCell ref="E99:F99"/>
    <mergeCell ref="E100:F100"/>
    <mergeCell ref="E101:F101"/>
    <mergeCell ref="E89:F89"/>
    <mergeCell ref="E90:F90"/>
    <mergeCell ref="E91:F91"/>
    <mergeCell ref="E92:F92"/>
    <mergeCell ref="E93:F93"/>
    <mergeCell ref="E94:F94"/>
    <mergeCell ref="E83:F83"/>
    <mergeCell ref="E84:F84"/>
    <mergeCell ref="E85:F85"/>
    <mergeCell ref="E86:F86"/>
    <mergeCell ref="E87:F87"/>
    <mergeCell ref="E88:F88"/>
    <mergeCell ref="E77:F77"/>
    <mergeCell ref="E78:F78"/>
    <mergeCell ref="E79:F79"/>
    <mergeCell ref="E80:F80"/>
    <mergeCell ref="E81:F81"/>
    <mergeCell ref="E82:F82"/>
    <mergeCell ref="E71:F71"/>
    <mergeCell ref="E72:F72"/>
    <mergeCell ref="E73:F73"/>
    <mergeCell ref="E74:F74"/>
    <mergeCell ref="E75:F75"/>
    <mergeCell ref="E76:F76"/>
    <mergeCell ref="E65:F65"/>
    <mergeCell ref="E66:F66"/>
    <mergeCell ref="E67:F67"/>
    <mergeCell ref="E68:F68"/>
    <mergeCell ref="E69:F69"/>
    <mergeCell ref="E70:F70"/>
    <mergeCell ref="E58:F58"/>
    <mergeCell ref="E59:F59"/>
    <mergeCell ref="E60:F60"/>
    <mergeCell ref="E61:F61"/>
    <mergeCell ref="E62:F62"/>
    <mergeCell ref="E63:F63"/>
    <mergeCell ref="E52:F52"/>
    <mergeCell ref="E53:F53"/>
    <mergeCell ref="E54:F54"/>
    <mergeCell ref="E55:F55"/>
    <mergeCell ref="E56:F56"/>
    <mergeCell ref="E57:F57"/>
    <mergeCell ref="E46:F46"/>
    <mergeCell ref="E47:F47"/>
    <mergeCell ref="E48:F48"/>
    <mergeCell ref="E49:F49"/>
    <mergeCell ref="E50:F50"/>
    <mergeCell ref="E51:F51"/>
    <mergeCell ref="E40:F40"/>
    <mergeCell ref="E41:F41"/>
    <mergeCell ref="E42:F42"/>
    <mergeCell ref="E43:F43"/>
    <mergeCell ref="E44:F44"/>
    <mergeCell ref="E45:F45"/>
    <mergeCell ref="A112:B112"/>
    <mergeCell ref="A113:B113"/>
    <mergeCell ref="A114:B114"/>
    <mergeCell ref="A115:B115"/>
    <mergeCell ref="A116:B116"/>
    <mergeCell ref="A117:B117"/>
    <mergeCell ref="A106:B106"/>
    <mergeCell ref="A107:B107"/>
    <mergeCell ref="A108:B108"/>
    <mergeCell ref="A109:B109"/>
    <mergeCell ref="A110:B110"/>
    <mergeCell ref="A111:B111"/>
    <mergeCell ref="A99:B99"/>
    <mergeCell ref="A100:B100"/>
    <mergeCell ref="A101:B101"/>
    <mergeCell ref="A102:B102"/>
    <mergeCell ref="A104:B104"/>
    <mergeCell ref="A105:B105"/>
    <mergeCell ref="A93:B93"/>
    <mergeCell ref="A94:B94"/>
    <mergeCell ref="A95:B95"/>
    <mergeCell ref="A96:B96"/>
    <mergeCell ref="A97:B97"/>
    <mergeCell ref="A98:B98"/>
    <mergeCell ref="A87:B87"/>
    <mergeCell ref="A88:B88"/>
    <mergeCell ref="A89:B89"/>
    <mergeCell ref="A90:B90"/>
    <mergeCell ref="A91:B91"/>
    <mergeCell ref="A92:B92"/>
    <mergeCell ref="A81:B81"/>
    <mergeCell ref="A82:B82"/>
    <mergeCell ref="A83:B83"/>
    <mergeCell ref="A84:B84"/>
    <mergeCell ref="A85:B85"/>
    <mergeCell ref="A86:B86"/>
    <mergeCell ref="A75:B75"/>
    <mergeCell ref="A76:B76"/>
    <mergeCell ref="A77:B77"/>
    <mergeCell ref="A78:B78"/>
    <mergeCell ref="A79:B79"/>
    <mergeCell ref="A80:B80"/>
    <mergeCell ref="A68:B68"/>
    <mergeCell ref="A69:B69"/>
    <mergeCell ref="A71:B71"/>
    <mergeCell ref="A72:B72"/>
    <mergeCell ref="A73:B73"/>
    <mergeCell ref="A74:B74"/>
    <mergeCell ref="A62:B62"/>
    <mergeCell ref="A63:B63"/>
    <mergeCell ref="A64:B64"/>
    <mergeCell ref="A65:B65"/>
    <mergeCell ref="A66:B66"/>
    <mergeCell ref="A67:B67"/>
    <mergeCell ref="A56:B56"/>
    <mergeCell ref="A57:B57"/>
    <mergeCell ref="A58:B58"/>
    <mergeCell ref="A59:B59"/>
    <mergeCell ref="A60:B60"/>
    <mergeCell ref="A61:B61"/>
    <mergeCell ref="A50:B50"/>
    <mergeCell ref="A51:B51"/>
    <mergeCell ref="A52:B52"/>
    <mergeCell ref="A53:B53"/>
    <mergeCell ref="A54:B54"/>
    <mergeCell ref="A55:B55"/>
    <mergeCell ref="A44:B44"/>
    <mergeCell ref="A45:B45"/>
    <mergeCell ref="A46:B46"/>
    <mergeCell ref="A47:B47"/>
    <mergeCell ref="A48:B48"/>
    <mergeCell ref="A49:B49"/>
    <mergeCell ref="A38:B38"/>
    <mergeCell ref="A39:B39"/>
    <mergeCell ref="A40:B40"/>
    <mergeCell ref="A41:B41"/>
    <mergeCell ref="A42:B42"/>
    <mergeCell ref="A43:B43"/>
    <mergeCell ref="A9:A10"/>
    <mergeCell ref="B9:B10"/>
    <mergeCell ref="A11:A12"/>
    <mergeCell ref="B11:B12"/>
    <mergeCell ref="A35:B35"/>
    <mergeCell ref="A37:B37"/>
  </mergeCells>
  <pageMargins left="0.7" right="0.7" top="0.75" bottom="0.75" header="0.3" footer="0.3"/>
  <pageSetup orientation="portrait" horizontalDpi="300" verticalDpi="300"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757D94-8657-4AA5-95F4-577E0D032341}">
  <dimension ref="A1:J122"/>
  <sheetViews>
    <sheetView workbookViewId="0">
      <selection activeCell="G69" sqref="G69"/>
    </sheetView>
  </sheetViews>
  <sheetFormatPr baseColWidth="10" defaultColWidth="8.83203125" defaultRowHeight="13" x14ac:dyDescent="0.15"/>
  <cols>
    <col min="1" max="1" width="47.83203125" customWidth="1"/>
    <col min="2" max="3" width="29.33203125" customWidth="1"/>
    <col min="4" max="4" width="5.6640625" customWidth="1"/>
    <col min="5" max="5" width="45" customWidth="1"/>
    <col min="6" max="7" width="29.5" customWidth="1"/>
    <col min="9" max="9" width="37.1640625" customWidth="1"/>
    <col min="10" max="10" width="16" bestFit="1" customWidth="1"/>
  </cols>
  <sheetData>
    <row r="1" spans="1:10" x14ac:dyDescent="0.15">
      <c r="A1" t="s">
        <v>121</v>
      </c>
      <c r="E1" t="s">
        <v>130</v>
      </c>
      <c r="I1" t="s">
        <v>2486</v>
      </c>
    </row>
    <row r="2" spans="1:10" ht="14" thickBot="1" x14ac:dyDescent="0.2">
      <c r="A2" s="436"/>
      <c r="B2" s="436"/>
      <c r="C2" s="410"/>
    </row>
    <row r="3" spans="1:10" ht="39.5" customHeight="1" thickBot="1" x14ac:dyDescent="0.2">
      <c r="A3" s="691" t="s">
        <v>320</v>
      </c>
      <c r="B3" s="691" t="s">
        <v>321</v>
      </c>
      <c r="C3" s="692" t="s">
        <v>204</v>
      </c>
      <c r="E3" s="691" t="s">
        <v>320</v>
      </c>
      <c r="F3" s="691" t="s">
        <v>321</v>
      </c>
      <c r="G3" s="692" t="s">
        <v>204</v>
      </c>
      <c r="I3" s="452" t="s">
        <v>141</v>
      </c>
      <c r="J3" s="452" t="s">
        <v>142</v>
      </c>
    </row>
    <row r="4" spans="1:10" ht="39.5" customHeight="1" thickBot="1" x14ac:dyDescent="0.2">
      <c r="A4" s="863" t="s">
        <v>345</v>
      </c>
      <c r="B4" s="863" t="s">
        <v>346</v>
      </c>
      <c r="C4" s="693">
        <v>1500</v>
      </c>
      <c r="E4" s="691" t="s">
        <v>211</v>
      </c>
      <c r="F4" s="691" t="s">
        <v>212</v>
      </c>
      <c r="G4" s="696">
        <v>170</v>
      </c>
      <c r="I4" s="453" t="s">
        <v>49</v>
      </c>
      <c r="J4" s="494">
        <v>6</v>
      </c>
    </row>
    <row r="5" spans="1:10" ht="39.5" customHeight="1" thickBot="1" x14ac:dyDescent="0.2">
      <c r="A5" s="864"/>
      <c r="B5" s="864"/>
      <c r="C5" s="694"/>
      <c r="E5" s="691" t="s">
        <v>285</v>
      </c>
      <c r="F5" s="691" t="s">
        <v>286</v>
      </c>
      <c r="G5" s="696">
        <v>445</v>
      </c>
      <c r="I5" s="454" t="s">
        <v>126</v>
      </c>
      <c r="J5" s="495">
        <v>90</v>
      </c>
    </row>
    <row r="6" spans="1:10" ht="39.5" customHeight="1" thickBot="1" x14ac:dyDescent="0.2">
      <c r="A6" s="863" t="s">
        <v>347</v>
      </c>
      <c r="B6" s="863" t="s">
        <v>348</v>
      </c>
      <c r="C6" s="693">
        <v>400</v>
      </c>
      <c r="E6" s="691" t="s">
        <v>213</v>
      </c>
      <c r="F6" s="691" t="s">
        <v>214</v>
      </c>
      <c r="G6" s="696">
        <v>4211</v>
      </c>
      <c r="I6" s="453" t="s">
        <v>128</v>
      </c>
      <c r="J6" s="494">
        <v>100</v>
      </c>
    </row>
    <row r="7" spans="1:10" ht="39.5" customHeight="1" thickBot="1" x14ac:dyDescent="0.2">
      <c r="A7" s="864"/>
      <c r="B7" s="864"/>
      <c r="C7" s="694"/>
      <c r="E7" s="691" t="s">
        <v>215</v>
      </c>
      <c r="F7" s="691" t="s">
        <v>216</v>
      </c>
      <c r="G7" s="696">
        <v>3558</v>
      </c>
      <c r="I7" s="454" t="s">
        <v>129</v>
      </c>
      <c r="J7" s="495">
        <v>92</v>
      </c>
    </row>
    <row r="8" spans="1:10" ht="39.5" customHeight="1" thickTop="1" thickBot="1" x14ac:dyDescent="0.2">
      <c r="A8" s="863" t="s">
        <v>205</v>
      </c>
      <c r="B8" s="863" t="s">
        <v>206</v>
      </c>
      <c r="C8" s="693">
        <v>64101</v>
      </c>
      <c r="E8" s="691" t="s">
        <v>287</v>
      </c>
      <c r="F8" s="691" t="s">
        <v>288</v>
      </c>
      <c r="G8" s="696">
        <v>-57</v>
      </c>
      <c r="I8" s="455"/>
      <c r="J8" s="496">
        <v>288</v>
      </c>
    </row>
    <row r="9" spans="1:10" x14ac:dyDescent="0.15">
      <c r="A9" s="864"/>
      <c r="B9" s="864"/>
      <c r="C9" s="694"/>
      <c r="E9" s="863" t="s">
        <v>289</v>
      </c>
      <c r="F9" s="863" t="s">
        <v>290</v>
      </c>
      <c r="G9" s="693">
        <v>113</v>
      </c>
    </row>
    <row r="10" spans="1:10" ht="14" thickBot="1" x14ac:dyDescent="0.2">
      <c r="A10" s="863" t="s">
        <v>207</v>
      </c>
      <c r="B10" s="863" t="s">
        <v>208</v>
      </c>
      <c r="C10" s="693">
        <v>236</v>
      </c>
      <c r="E10" s="864"/>
      <c r="F10" s="864"/>
      <c r="G10" s="694"/>
      <c r="I10" s="18" t="s">
        <v>143</v>
      </c>
    </row>
    <row r="11" spans="1:10" ht="29" thickBot="1" x14ac:dyDescent="0.2">
      <c r="A11" s="864"/>
      <c r="B11" s="864"/>
      <c r="C11" s="694"/>
      <c r="E11" s="863" t="s">
        <v>1092</v>
      </c>
      <c r="F11" s="863" t="s">
        <v>1093</v>
      </c>
      <c r="G11" s="693">
        <v>2174</v>
      </c>
      <c r="I11" s="452" t="s">
        <v>144</v>
      </c>
      <c r="J11" s="452" t="s">
        <v>142</v>
      </c>
    </row>
    <row r="12" spans="1:10" ht="32.5" customHeight="1" thickBot="1" x14ac:dyDescent="0.2">
      <c r="A12" s="863" t="s">
        <v>330</v>
      </c>
      <c r="B12" s="863" t="s">
        <v>331</v>
      </c>
      <c r="C12" s="693">
        <v>3413</v>
      </c>
      <c r="E12" s="864"/>
      <c r="F12" s="864"/>
      <c r="G12" s="694"/>
      <c r="I12" s="453" t="s">
        <v>131</v>
      </c>
      <c r="J12" s="494">
        <v>3</v>
      </c>
    </row>
    <row r="13" spans="1:10" ht="31.25" customHeight="1" thickBot="1" x14ac:dyDescent="0.2">
      <c r="A13" s="867"/>
      <c r="B13" s="867"/>
      <c r="C13" s="695"/>
      <c r="E13" s="863" t="s">
        <v>1795</v>
      </c>
      <c r="F13" s="863" t="s">
        <v>1796</v>
      </c>
      <c r="G13" s="693">
        <v>9570</v>
      </c>
      <c r="I13" s="454" t="s">
        <v>132</v>
      </c>
      <c r="J13" s="495">
        <v>15</v>
      </c>
    </row>
    <row r="14" spans="1:10" ht="15" thickBot="1" x14ac:dyDescent="0.2">
      <c r="A14" s="864"/>
      <c r="B14" s="864"/>
      <c r="C14" s="694"/>
      <c r="E14" s="864"/>
      <c r="F14" s="864"/>
      <c r="G14" s="694"/>
      <c r="I14" s="453" t="s">
        <v>145</v>
      </c>
      <c r="J14" s="494">
        <v>2</v>
      </c>
    </row>
    <row r="15" spans="1:10" ht="39.5" customHeight="1" thickBot="1" x14ac:dyDescent="0.2">
      <c r="A15" s="863" t="s">
        <v>215</v>
      </c>
      <c r="B15" s="863" t="s">
        <v>216</v>
      </c>
      <c r="C15" s="693">
        <v>332</v>
      </c>
      <c r="E15" s="691" t="s">
        <v>217</v>
      </c>
      <c r="F15" s="691" t="s">
        <v>218</v>
      </c>
      <c r="G15" s="696">
        <v>232</v>
      </c>
      <c r="I15" s="454" t="s">
        <v>133</v>
      </c>
      <c r="J15" s="495">
        <v>2</v>
      </c>
    </row>
    <row r="16" spans="1:10" ht="39.5" customHeight="1" thickBot="1" x14ac:dyDescent="0.2">
      <c r="A16" s="864"/>
      <c r="B16" s="864"/>
      <c r="C16" s="694"/>
      <c r="E16" s="691" t="s">
        <v>219</v>
      </c>
      <c r="F16" s="691" t="s">
        <v>220</v>
      </c>
      <c r="G16" s="696">
        <v>1308</v>
      </c>
      <c r="I16" s="453" t="s">
        <v>134</v>
      </c>
      <c r="J16" s="494">
        <v>43</v>
      </c>
    </row>
    <row r="17" spans="1:10" ht="53" customHeight="1" thickBot="1" x14ac:dyDescent="0.2">
      <c r="A17" s="863" t="s">
        <v>287</v>
      </c>
      <c r="B17" s="863" t="s">
        <v>288</v>
      </c>
      <c r="C17" s="693">
        <v>3169</v>
      </c>
      <c r="E17" s="691" t="s">
        <v>221</v>
      </c>
      <c r="F17" s="691" t="s">
        <v>222</v>
      </c>
      <c r="G17" s="696">
        <v>613</v>
      </c>
      <c r="I17" s="454" t="s">
        <v>1806</v>
      </c>
      <c r="J17" s="495">
        <v>1</v>
      </c>
    </row>
    <row r="18" spans="1:10" ht="39.5" customHeight="1" thickBot="1" x14ac:dyDescent="0.2">
      <c r="A18" s="864"/>
      <c r="B18" s="864"/>
      <c r="C18" s="694"/>
      <c r="E18" s="691" t="s">
        <v>1094</v>
      </c>
      <c r="F18" s="435"/>
      <c r="G18" s="696">
        <v>807</v>
      </c>
      <c r="I18" s="453" t="s">
        <v>135</v>
      </c>
      <c r="J18" s="494">
        <v>66</v>
      </c>
    </row>
    <row r="19" spans="1:10" ht="39.5" customHeight="1" thickBot="1" x14ac:dyDescent="0.2">
      <c r="A19" s="691" t="s">
        <v>2482</v>
      </c>
      <c r="B19" s="680" t="s">
        <v>2483</v>
      </c>
      <c r="C19" s="696">
        <v>72</v>
      </c>
      <c r="E19" s="691" t="s">
        <v>231</v>
      </c>
      <c r="F19" s="691" t="s">
        <v>232</v>
      </c>
      <c r="G19" s="696">
        <v>37133.54</v>
      </c>
      <c r="I19" s="454" t="s">
        <v>136</v>
      </c>
      <c r="J19" s="495">
        <v>2</v>
      </c>
    </row>
    <row r="20" spans="1:10" ht="39.5" customHeight="1" thickBot="1" x14ac:dyDescent="0.2">
      <c r="A20" s="691" t="s">
        <v>217</v>
      </c>
      <c r="B20" s="691" t="s">
        <v>218</v>
      </c>
      <c r="C20" s="696">
        <v>606</v>
      </c>
      <c r="E20" s="691" t="s">
        <v>295</v>
      </c>
      <c r="F20" s="435"/>
      <c r="G20" s="696">
        <v>11025</v>
      </c>
      <c r="I20" s="453" t="s">
        <v>139</v>
      </c>
      <c r="J20" s="494">
        <v>11</v>
      </c>
    </row>
    <row r="21" spans="1:10" ht="39.5" customHeight="1" thickBot="1" x14ac:dyDescent="0.2">
      <c r="A21" s="691" t="s">
        <v>219</v>
      </c>
      <c r="B21" s="691" t="s">
        <v>220</v>
      </c>
      <c r="C21" s="696">
        <v>345</v>
      </c>
      <c r="E21" s="691" t="s">
        <v>233</v>
      </c>
      <c r="F21" s="691" t="s">
        <v>234</v>
      </c>
      <c r="G21" s="696">
        <v>19796.72</v>
      </c>
      <c r="I21" s="454" t="s">
        <v>360</v>
      </c>
      <c r="J21" s="495">
        <v>21</v>
      </c>
    </row>
    <row r="22" spans="1:10" ht="39.5" customHeight="1" thickTop="1" thickBot="1" x14ac:dyDescent="0.2">
      <c r="A22" s="691" t="s">
        <v>221</v>
      </c>
      <c r="B22" s="691" t="s">
        <v>222</v>
      </c>
      <c r="C22" s="696">
        <v>106</v>
      </c>
      <c r="E22" s="691" t="s">
        <v>237</v>
      </c>
      <c r="F22" s="691" t="s">
        <v>238</v>
      </c>
      <c r="G22" s="696">
        <v>326</v>
      </c>
      <c r="I22" s="455"/>
      <c r="J22" s="496">
        <v>166</v>
      </c>
    </row>
    <row r="23" spans="1:10" ht="39.5" customHeight="1" x14ac:dyDescent="0.15">
      <c r="A23" s="691" t="s">
        <v>223</v>
      </c>
      <c r="B23" s="691" t="s">
        <v>224</v>
      </c>
      <c r="C23" s="696">
        <v>4143</v>
      </c>
      <c r="E23" s="691" t="s">
        <v>239</v>
      </c>
      <c r="F23" s="691" t="s">
        <v>240</v>
      </c>
      <c r="G23" s="696">
        <v>424</v>
      </c>
    </row>
    <row r="24" spans="1:10" ht="39.5" customHeight="1" thickBot="1" x14ac:dyDescent="0.2">
      <c r="A24" s="691" t="s">
        <v>233</v>
      </c>
      <c r="B24" s="691" t="s">
        <v>234</v>
      </c>
      <c r="C24" s="696">
        <v>24149.49</v>
      </c>
      <c r="E24" s="691" t="s">
        <v>362</v>
      </c>
      <c r="F24" s="691" t="s">
        <v>363</v>
      </c>
      <c r="G24" s="696">
        <v>34048.589999999997</v>
      </c>
      <c r="I24" s="18" t="s">
        <v>146</v>
      </c>
    </row>
    <row r="25" spans="1:10" ht="39.5" customHeight="1" thickBot="1" x14ac:dyDescent="0.2">
      <c r="A25" s="691" t="s">
        <v>235</v>
      </c>
      <c r="B25" s="691" t="s">
        <v>236</v>
      </c>
      <c r="C25" s="696">
        <v>20830.8</v>
      </c>
      <c r="E25" s="691" t="s">
        <v>368</v>
      </c>
      <c r="F25" s="435"/>
      <c r="G25" s="696">
        <v>3110</v>
      </c>
      <c r="I25" s="452" t="s">
        <v>144</v>
      </c>
      <c r="J25" s="452" t="s">
        <v>142</v>
      </c>
    </row>
    <row r="26" spans="1:10" ht="39.5" customHeight="1" thickBot="1" x14ac:dyDescent="0.2">
      <c r="A26" s="691" t="s">
        <v>237</v>
      </c>
      <c r="B26" s="691" t="s">
        <v>238</v>
      </c>
      <c r="C26" s="696">
        <v>11324</v>
      </c>
      <c r="E26" s="691" t="s">
        <v>369</v>
      </c>
      <c r="F26" s="435"/>
      <c r="G26" s="696">
        <v>664</v>
      </c>
      <c r="I26" s="453" t="s">
        <v>137</v>
      </c>
      <c r="J26" s="494">
        <v>2</v>
      </c>
    </row>
    <row r="27" spans="1:10" ht="39.5" customHeight="1" thickBot="1" x14ac:dyDescent="0.2">
      <c r="A27" s="691" t="s">
        <v>239</v>
      </c>
      <c r="B27" s="691" t="s">
        <v>240</v>
      </c>
      <c r="C27" s="696">
        <v>8709</v>
      </c>
      <c r="E27" s="691" t="s">
        <v>370</v>
      </c>
      <c r="F27" s="435"/>
      <c r="G27" s="696">
        <v>2540</v>
      </c>
      <c r="I27" s="454" t="s">
        <v>2159</v>
      </c>
      <c r="J27" s="495">
        <v>8</v>
      </c>
    </row>
    <row r="28" spans="1:10" ht="39.5" customHeight="1" thickBot="1" x14ac:dyDescent="0.2">
      <c r="A28" s="691" t="s">
        <v>361</v>
      </c>
      <c r="B28" s="435"/>
      <c r="C28" s="696">
        <v>9605.83</v>
      </c>
      <c r="E28" s="691" t="s">
        <v>371</v>
      </c>
      <c r="F28" s="435"/>
      <c r="G28" s="696">
        <v>17038</v>
      </c>
      <c r="I28" s="453" t="s">
        <v>33</v>
      </c>
      <c r="J28" s="494">
        <v>2</v>
      </c>
    </row>
    <row r="29" spans="1:10" ht="39.5" customHeight="1" thickTop="1" thickBot="1" x14ac:dyDescent="0.2">
      <c r="A29" s="691" t="s">
        <v>362</v>
      </c>
      <c r="B29" s="691" t="s">
        <v>363</v>
      </c>
      <c r="C29" s="696">
        <v>3933.34</v>
      </c>
      <c r="E29" s="691" t="s">
        <v>372</v>
      </c>
      <c r="F29" s="435"/>
      <c r="G29" s="696">
        <v>21597</v>
      </c>
      <c r="I29" s="455"/>
      <c r="J29" s="496">
        <v>12</v>
      </c>
    </row>
    <row r="30" spans="1:10" ht="39.5" customHeight="1" x14ac:dyDescent="0.15">
      <c r="A30" s="691" t="s">
        <v>364</v>
      </c>
      <c r="B30" s="435"/>
      <c r="C30" s="696">
        <v>140</v>
      </c>
      <c r="E30" s="691" t="s">
        <v>365</v>
      </c>
      <c r="F30" s="435"/>
      <c r="G30" s="696">
        <v>872</v>
      </c>
    </row>
    <row r="31" spans="1:10" ht="39.5" customHeight="1" x14ac:dyDescent="0.15">
      <c r="A31" s="691" t="s">
        <v>370</v>
      </c>
      <c r="B31" s="435"/>
      <c r="C31" s="696">
        <v>156</v>
      </c>
      <c r="E31" s="691" t="s">
        <v>296</v>
      </c>
      <c r="F31" s="691" t="s">
        <v>297</v>
      </c>
      <c r="G31" s="696">
        <v>3809.35</v>
      </c>
    </row>
    <row r="32" spans="1:10" ht="39.5" customHeight="1" x14ac:dyDescent="0.15">
      <c r="A32" s="691" t="s">
        <v>371</v>
      </c>
      <c r="B32" s="435"/>
      <c r="C32" s="696">
        <v>308</v>
      </c>
      <c r="E32" s="691" t="s">
        <v>241</v>
      </c>
      <c r="F32" s="691" t="s">
        <v>242</v>
      </c>
      <c r="G32" s="696">
        <v>20208</v>
      </c>
    </row>
    <row r="33" spans="1:7" ht="39.5" customHeight="1" x14ac:dyDescent="0.15">
      <c r="A33" s="691" t="s">
        <v>372</v>
      </c>
      <c r="B33" s="435"/>
      <c r="C33" s="696">
        <v>308</v>
      </c>
      <c r="E33" s="691" t="s">
        <v>243</v>
      </c>
      <c r="F33" s="691" t="s">
        <v>244</v>
      </c>
      <c r="G33" s="696">
        <v>26730</v>
      </c>
    </row>
    <row r="34" spans="1:7" ht="39.5" customHeight="1" x14ac:dyDescent="0.15">
      <c r="A34" s="697" t="s">
        <v>245</v>
      </c>
      <c r="B34" s="435"/>
      <c r="C34" s="698">
        <v>157887.46</v>
      </c>
      <c r="E34" s="697" t="s">
        <v>245</v>
      </c>
      <c r="F34" s="435"/>
      <c r="G34" s="698">
        <v>222466.2</v>
      </c>
    </row>
    <row r="35" spans="1:7" x14ac:dyDescent="0.15">
      <c r="A35" s="436"/>
      <c r="B35" s="436"/>
      <c r="C35" s="410"/>
      <c r="E35" s="436"/>
      <c r="F35" s="436"/>
      <c r="G35" s="410"/>
    </row>
    <row r="36" spans="1:7" ht="26.5" customHeight="1" x14ac:dyDescent="0.15">
      <c r="A36" s="865" t="s">
        <v>246</v>
      </c>
      <c r="B36" s="866"/>
      <c r="C36" s="692" t="s">
        <v>204</v>
      </c>
      <c r="E36" s="865" t="s">
        <v>246</v>
      </c>
      <c r="F36" s="866"/>
      <c r="G36" s="692" t="s">
        <v>204</v>
      </c>
    </row>
    <row r="37" spans="1:7" x14ac:dyDescent="0.15">
      <c r="A37" s="859" t="s">
        <v>247</v>
      </c>
      <c r="B37" s="860"/>
      <c r="C37" s="444"/>
      <c r="E37" s="859" t="s">
        <v>247</v>
      </c>
      <c r="F37" s="860"/>
      <c r="G37" s="700"/>
    </row>
    <row r="38" spans="1:7" x14ac:dyDescent="0.15">
      <c r="A38" s="861" t="s">
        <v>217</v>
      </c>
      <c r="B38" s="862"/>
      <c r="C38" s="696">
        <v>606</v>
      </c>
      <c r="E38" s="861" t="s">
        <v>215</v>
      </c>
      <c r="F38" s="862"/>
      <c r="G38" s="696">
        <v>1529</v>
      </c>
    </row>
    <row r="39" spans="1:7" x14ac:dyDescent="0.15">
      <c r="A39" s="861" t="s">
        <v>219</v>
      </c>
      <c r="B39" s="862"/>
      <c r="C39" s="696">
        <v>345</v>
      </c>
      <c r="E39" s="525"/>
      <c r="F39" s="525"/>
      <c r="G39" s="699"/>
    </row>
    <row r="40" spans="1:7" x14ac:dyDescent="0.15">
      <c r="A40" s="861" t="s">
        <v>221</v>
      </c>
      <c r="B40" s="862"/>
      <c r="C40" s="696">
        <v>106</v>
      </c>
      <c r="E40" s="861" t="s">
        <v>217</v>
      </c>
      <c r="F40" s="862"/>
      <c r="G40" s="696">
        <v>232</v>
      </c>
    </row>
    <row r="41" spans="1:7" x14ac:dyDescent="0.15">
      <c r="A41" s="861" t="s">
        <v>233</v>
      </c>
      <c r="B41" s="862"/>
      <c r="C41" s="696">
        <v>10915.87</v>
      </c>
      <c r="E41" s="861" t="s">
        <v>219</v>
      </c>
      <c r="F41" s="862"/>
      <c r="G41" s="696">
        <v>1308</v>
      </c>
    </row>
    <row r="42" spans="1:7" x14ac:dyDescent="0.15">
      <c r="A42" s="859" t="s">
        <v>248</v>
      </c>
      <c r="B42" s="860"/>
      <c r="C42" s="698">
        <v>11972.87</v>
      </c>
      <c r="E42" s="861" t="s">
        <v>221</v>
      </c>
      <c r="F42" s="862"/>
      <c r="G42" s="696">
        <v>457</v>
      </c>
    </row>
    <row r="43" spans="1:7" x14ac:dyDescent="0.15">
      <c r="A43" s="525"/>
      <c r="B43" s="525"/>
      <c r="C43" s="699"/>
      <c r="E43" s="861" t="s">
        <v>231</v>
      </c>
      <c r="F43" s="862"/>
      <c r="G43" s="696">
        <v>11534.54</v>
      </c>
    </row>
    <row r="44" spans="1:7" x14ac:dyDescent="0.15">
      <c r="A44" s="859" t="s">
        <v>249</v>
      </c>
      <c r="B44" s="860"/>
      <c r="C44" s="700"/>
      <c r="E44" s="861" t="s">
        <v>233</v>
      </c>
      <c r="F44" s="862"/>
      <c r="G44" s="696">
        <v>6436.84</v>
      </c>
    </row>
    <row r="45" spans="1:7" x14ac:dyDescent="0.15">
      <c r="A45" s="861" t="s">
        <v>215</v>
      </c>
      <c r="B45" s="862"/>
      <c r="C45" s="696">
        <v>332</v>
      </c>
      <c r="E45" s="861" t="s">
        <v>370</v>
      </c>
      <c r="F45" s="862"/>
      <c r="G45" s="696">
        <v>273</v>
      </c>
    </row>
    <row r="46" spans="1:7" x14ac:dyDescent="0.15">
      <c r="A46" s="861" t="s">
        <v>233</v>
      </c>
      <c r="B46" s="862"/>
      <c r="C46" s="696">
        <v>13176.62</v>
      </c>
      <c r="E46" s="861" t="s">
        <v>296</v>
      </c>
      <c r="F46" s="862"/>
      <c r="G46" s="696">
        <v>395</v>
      </c>
    </row>
    <row r="47" spans="1:7" x14ac:dyDescent="0.15">
      <c r="A47" s="861" t="s">
        <v>370</v>
      </c>
      <c r="B47" s="862"/>
      <c r="C47" s="696">
        <v>156</v>
      </c>
      <c r="E47" s="859" t="s">
        <v>248</v>
      </c>
      <c r="F47" s="860"/>
      <c r="G47" s="698">
        <v>22165.38</v>
      </c>
    </row>
    <row r="48" spans="1:7" x14ac:dyDescent="0.15">
      <c r="A48" s="859" t="s">
        <v>250</v>
      </c>
      <c r="B48" s="860"/>
      <c r="C48" s="698">
        <v>13664.62</v>
      </c>
      <c r="E48" s="859" t="s">
        <v>249</v>
      </c>
      <c r="F48" s="860"/>
      <c r="G48" s="700"/>
    </row>
    <row r="49" spans="1:7" x14ac:dyDescent="0.15">
      <c r="A49" s="859" t="s">
        <v>251</v>
      </c>
      <c r="B49" s="860"/>
      <c r="C49" s="701"/>
      <c r="E49" s="861" t="s">
        <v>215</v>
      </c>
      <c r="F49" s="862"/>
      <c r="G49" s="696">
        <v>2029</v>
      </c>
    </row>
    <row r="50" spans="1:7" x14ac:dyDescent="0.15">
      <c r="A50" s="861" t="s">
        <v>205</v>
      </c>
      <c r="B50" s="862"/>
      <c r="C50" s="696">
        <v>368</v>
      </c>
      <c r="E50" s="861" t="s">
        <v>221</v>
      </c>
      <c r="F50" s="862"/>
      <c r="G50" s="696">
        <v>156</v>
      </c>
    </row>
    <row r="51" spans="1:7" x14ac:dyDescent="0.15">
      <c r="A51" s="859" t="s">
        <v>252</v>
      </c>
      <c r="B51" s="860"/>
      <c r="C51" s="698">
        <v>368</v>
      </c>
      <c r="E51" s="861" t="s">
        <v>231</v>
      </c>
      <c r="F51" s="862"/>
      <c r="G51" s="696">
        <v>25599</v>
      </c>
    </row>
    <row r="52" spans="1:7" x14ac:dyDescent="0.15">
      <c r="A52" s="859" t="s">
        <v>253</v>
      </c>
      <c r="B52" s="860"/>
      <c r="C52" s="700"/>
      <c r="E52" s="861" t="s">
        <v>295</v>
      </c>
      <c r="F52" s="862"/>
      <c r="G52" s="696">
        <v>11025</v>
      </c>
    </row>
    <row r="53" spans="1:7" x14ac:dyDescent="0.15">
      <c r="A53" s="861" t="s">
        <v>205</v>
      </c>
      <c r="B53" s="862"/>
      <c r="C53" s="696">
        <v>5250</v>
      </c>
      <c r="E53" s="861" t="s">
        <v>233</v>
      </c>
      <c r="F53" s="862"/>
      <c r="G53" s="696">
        <v>13283.88</v>
      </c>
    </row>
    <row r="54" spans="1:7" x14ac:dyDescent="0.15">
      <c r="A54" s="861" t="s">
        <v>223</v>
      </c>
      <c r="B54" s="862"/>
      <c r="C54" s="696">
        <v>2200</v>
      </c>
      <c r="E54" s="861" t="s">
        <v>370</v>
      </c>
      <c r="F54" s="862"/>
      <c r="G54" s="696">
        <v>2267</v>
      </c>
    </row>
    <row r="55" spans="1:7" x14ac:dyDescent="0.15">
      <c r="A55" s="859" t="s">
        <v>254</v>
      </c>
      <c r="B55" s="860"/>
      <c r="C55" s="698">
        <v>7450</v>
      </c>
      <c r="E55" s="861" t="s">
        <v>296</v>
      </c>
      <c r="F55" s="862"/>
      <c r="G55" s="696">
        <v>3019.35</v>
      </c>
    </row>
    <row r="56" spans="1:7" x14ac:dyDescent="0.15">
      <c r="A56" s="859" t="s">
        <v>1791</v>
      </c>
      <c r="B56" s="860"/>
      <c r="C56" s="700"/>
      <c r="E56" s="859" t="s">
        <v>250</v>
      </c>
      <c r="F56" s="860"/>
      <c r="G56" s="698">
        <v>57379.23</v>
      </c>
    </row>
    <row r="57" spans="1:7" x14ac:dyDescent="0.15">
      <c r="A57" s="861" t="s">
        <v>205</v>
      </c>
      <c r="B57" s="862"/>
      <c r="C57" s="696">
        <v>44088</v>
      </c>
      <c r="E57" s="859" t="s">
        <v>255</v>
      </c>
      <c r="F57" s="860"/>
      <c r="G57" s="700"/>
    </row>
    <row r="58" spans="1:7" x14ac:dyDescent="0.15">
      <c r="A58" s="859" t="s">
        <v>1792</v>
      </c>
      <c r="B58" s="860"/>
      <c r="C58" s="698">
        <v>44088</v>
      </c>
      <c r="E58" s="861" t="s">
        <v>233</v>
      </c>
      <c r="F58" s="862"/>
      <c r="G58" s="696">
        <v>76</v>
      </c>
    </row>
    <row r="59" spans="1:7" x14ac:dyDescent="0.15">
      <c r="A59" s="859" t="s">
        <v>255</v>
      </c>
      <c r="B59" s="860"/>
      <c r="C59" s="700"/>
      <c r="E59" s="859" t="s">
        <v>256</v>
      </c>
      <c r="F59" s="860"/>
      <c r="G59" s="698">
        <v>76</v>
      </c>
    </row>
    <row r="60" spans="1:7" x14ac:dyDescent="0.15">
      <c r="A60" s="861" t="s">
        <v>233</v>
      </c>
      <c r="B60" s="862"/>
      <c r="C60" s="696">
        <v>57</v>
      </c>
      <c r="E60" s="859" t="s">
        <v>302</v>
      </c>
      <c r="F60" s="860"/>
      <c r="G60" s="700"/>
    </row>
    <row r="61" spans="1:7" x14ac:dyDescent="0.15">
      <c r="A61" s="859" t="s">
        <v>256</v>
      </c>
      <c r="B61" s="860"/>
      <c r="C61" s="698">
        <v>57</v>
      </c>
      <c r="E61" s="861" t="s">
        <v>369</v>
      </c>
      <c r="F61" s="862"/>
      <c r="G61" s="696">
        <v>664</v>
      </c>
    </row>
    <row r="62" spans="1:7" x14ac:dyDescent="0.15">
      <c r="A62" s="859" t="s">
        <v>257</v>
      </c>
      <c r="B62" s="860"/>
      <c r="C62" s="700"/>
      <c r="E62" s="859" t="s">
        <v>303</v>
      </c>
      <c r="F62" s="860"/>
      <c r="G62" s="698">
        <v>664</v>
      </c>
    </row>
    <row r="63" spans="1:7" x14ac:dyDescent="0.15">
      <c r="A63" s="861" t="s">
        <v>235</v>
      </c>
      <c r="B63" s="862"/>
      <c r="C63" s="696">
        <v>20830.8</v>
      </c>
      <c r="E63" s="859" t="s">
        <v>259</v>
      </c>
      <c r="F63" s="860"/>
      <c r="G63" s="700"/>
    </row>
    <row r="64" spans="1:7" x14ac:dyDescent="0.15">
      <c r="A64" s="859" t="s">
        <v>258</v>
      </c>
      <c r="B64" s="860"/>
      <c r="C64" s="698">
        <v>20830.8</v>
      </c>
      <c r="E64" s="861" t="s">
        <v>211</v>
      </c>
      <c r="F64" s="862"/>
      <c r="G64" s="696">
        <v>170</v>
      </c>
    </row>
    <row r="65" spans="1:7" x14ac:dyDescent="0.15">
      <c r="A65" s="859" t="s">
        <v>265</v>
      </c>
      <c r="B65" s="860"/>
      <c r="C65" s="701"/>
      <c r="E65" s="861" t="s">
        <v>368</v>
      </c>
      <c r="F65" s="862"/>
      <c r="G65" s="696">
        <v>3110</v>
      </c>
    </row>
    <row r="66" spans="1:7" x14ac:dyDescent="0.15">
      <c r="A66" s="861" t="s">
        <v>372</v>
      </c>
      <c r="B66" s="862"/>
      <c r="C66" s="696">
        <v>308</v>
      </c>
      <c r="E66" s="859" t="s">
        <v>260</v>
      </c>
      <c r="F66" s="860"/>
      <c r="G66" s="698">
        <v>3280</v>
      </c>
    </row>
    <row r="67" spans="1:7" x14ac:dyDescent="0.15">
      <c r="A67" s="859" t="s">
        <v>266</v>
      </c>
      <c r="B67" s="860"/>
      <c r="C67" s="698">
        <v>308</v>
      </c>
      <c r="E67" s="859" t="s">
        <v>261</v>
      </c>
      <c r="F67" s="860"/>
      <c r="G67" s="701"/>
    </row>
    <row r="68" spans="1:7" x14ac:dyDescent="0.15">
      <c r="A68" s="859" t="s">
        <v>267</v>
      </c>
      <c r="B68" s="860"/>
      <c r="C68" s="701"/>
      <c r="E68" s="861" t="s">
        <v>365</v>
      </c>
      <c r="F68" s="862"/>
      <c r="G68" s="696" t="s">
        <v>2498</v>
      </c>
    </row>
    <row r="69" spans="1:7" x14ac:dyDescent="0.15">
      <c r="A69" s="861" t="s">
        <v>371</v>
      </c>
      <c r="B69" s="862"/>
      <c r="C69" s="696">
        <v>308</v>
      </c>
      <c r="E69" s="859" t="s">
        <v>262</v>
      </c>
      <c r="F69" s="860"/>
      <c r="G69" s="698">
        <v>519</v>
      </c>
    </row>
    <row r="70" spans="1:7" x14ac:dyDescent="0.15">
      <c r="A70" s="859" t="s">
        <v>268</v>
      </c>
      <c r="B70" s="860"/>
      <c r="C70" s="698">
        <v>308</v>
      </c>
      <c r="E70" s="859" t="s">
        <v>304</v>
      </c>
      <c r="F70" s="860"/>
      <c r="G70" s="700"/>
    </row>
    <row r="71" spans="1:7" x14ac:dyDescent="0.15">
      <c r="A71" s="859" t="s">
        <v>306</v>
      </c>
      <c r="B71" s="860"/>
      <c r="C71" s="700"/>
      <c r="E71" s="861" t="s">
        <v>365</v>
      </c>
      <c r="F71" s="862"/>
      <c r="G71" s="696">
        <v>353</v>
      </c>
    </row>
    <row r="72" spans="1:7" x14ac:dyDescent="0.15">
      <c r="A72" s="861" t="s">
        <v>364</v>
      </c>
      <c r="B72" s="862"/>
      <c r="C72" s="696">
        <v>140</v>
      </c>
      <c r="E72" s="859" t="s">
        <v>305</v>
      </c>
      <c r="F72" s="860"/>
      <c r="G72" s="698">
        <v>353</v>
      </c>
    </row>
    <row r="73" spans="1:7" x14ac:dyDescent="0.15">
      <c r="A73" s="859" t="s">
        <v>307</v>
      </c>
      <c r="B73" s="860"/>
      <c r="C73" s="698">
        <v>140</v>
      </c>
      <c r="E73" s="525"/>
      <c r="F73" s="525"/>
      <c r="G73" s="699"/>
    </row>
    <row r="74" spans="1:7" ht="13.25" customHeight="1" x14ac:dyDescent="0.15">
      <c r="A74" s="859" t="s">
        <v>269</v>
      </c>
      <c r="B74" s="860"/>
      <c r="C74" s="700"/>
      <c r="E74" s="859" t="s">
        <v>265</v>
      </c>
      <c r="F74" s="860"/>
      <c r="G74" s="701"/>
    </row>
    <row r="75" spans="1:7" x14ac:dyDescent="0.15">
      <c r="A75" s="861" t="s">
        <v>205</v>
      </c>
      <c r="B75" s="862"/>
      <c r="C75" s="696">
        <v>9530</v>
      </c>
      <c r="E75" s="861" t="s">
        <v>289</v>
      </c>
      <c r="F75" s="862"/>
      <c r="G75" s="696">
        <v>113</v>
      </c>
    </row>
    <row r="76" spans="1:7" x14ac:dyDescent="0.15">
      <c r="A76" s="525"/>
      <c r="B76" s="525"/>
      <c r="C76" s="699"/>
      <c r="E76" s="861" t="s">
        <v>372</v>
      </c>
      <c r="F76" s="862"/>
      <c r="G76" s="696">
        <v>21289</v>
      </c>
    </row>
    <row r="77" spans="1:7" x14ac:dyDescent="0.15">
      <c r="A77" s="861" t="s">
        <v>223</v>
      </c>
      <c r="B77" s="862"/>
      <c r="C77" s="696">
        <v>1885</v>
      </c>
      <c r="E77" s="861" t="s">
        <v>243</v>
      </c>
      <c r="F77" s="862"/>
      <c r="G77" s="696">
        <v>26730</v>
      </c>
    </row>
    <row r="78" spans="1:7" ht="13.25" customHeight="1" x14ac:dyDescent="0.15">
      <c r="A78" s="859" t="s">
        <v>270</v>
      </c>
      <c r="B78" s="860"/>
      <c r="C78" s="698">
        <v>11415</v>
      </c>
      <c r="E78" s="859" t="s">
        <v>266</v>
      </c>
      <c r="F78" s="860"/>
      <c r="G78" s="698">
        <v>48132</v>
      </c>
    </row>
    <row r="79" spans="1:7" ht="13.25" customHeight="1" x14ac:dyDescent="0.15">
      <c r="A79" s="859" t="s">
        <v>271</v>
      </c>
      <c r="B79" s="860"/>
      <c r="C79" s="700"/>
      <c r="E79" s="859" t="s">
        <v>1802</v>
      </c>
      <c r="F79" s="860"/>
      <c r="G79" s="701"/>
    </row>
    <row r="80" spans="1:7" x14ac:dyDescent="0.15">
      <c r="A80" s="861" t="s">
        <v>205</v>
      </c>
      <c r="B80" s="862"/>
      <c r="C80" s="696">
        <v>460</v>
      </c>
      <c r="E80" s="861" t="s">
        <v>372</v>
      </c>
      <c r="F80" s="862"/>
      <c r="G80" s="696">
        <v>308</v>
      </c>
    </row>
    <row r="81" spans="1:7" ht="13.25" customHeight="1" x14ac:dyDescent="0.15">
      <c r="A81" s="859" t="s">
        <v>272</v>
      </c>
      <c r="B81" s="860"/>
      <c r="C81" s="698">
        <v>460</v>
      </c>
      <c r="E81" s="859" t="s">
        <v>1803</v>
      </c>
      <c r="F81" s="860"/>
      <c r="G81" s="698">
        <v>308</v>
      </c>
    </row>
    <row r="82" spans="1:7" x14ac:dyDescent="0.15">
      <c r="A82" s="859" t="s">
        <v>273</v>
      </c>
      <c r="B82" s="860"/>
      <c r="C82" s="700"/>
      <c r="E82" s="859" t="s">
        <v>267</v>
      </c>
      <c r="F82" s="860"/>
      <c r="G82" s="701"/>
    </row>
    <row r="83" spans="1:7" x14ac:dyDescent="0.15">
      <c r="A83" s="861" t="s">
        <v>205</v>
      </c>
      <c r="B83" s="862"/>
      <c r="C83" s="696">
        <v>147</v>
      </c>
      <c r="E83" s="861" t="s">
        <v>371</v>
      </c>
      <c r="F83" s="862"/>
      <c r="G83" s="696">
        <v>17038</v>
      </c>
    </row>
    <row r="84" spans="1:7" x14ac:dyDescent="0.15">
      <c r="A84" s="861" t="s">
        <v>223</v>
      </c>
      <c r="B84" s="862"/>
      <c r="C84" s="696">
        <v>58</v>
      </c>
      <c r="E84" s="861" t="s">
        <v>296</v>
      </c>
      <c r="F84" s="862"/>
      <c r="G84" s="696">
        <v>395</v>
      </c>
    </row>
    <row r="85" spans="1:7" x14ac:dyDescent="0.15">
      <c r="A85" s="859" t="s">
        <v>274</v>
      </c>
      <c r="B85" s="860"/>
      <c r="C85" s="698">
        <v>205</v>
      </c>
      <c r="E85" s="861" t="s">
        <v>241</v>
      </c>
      <c r="F85" s="862"/>
      <c r="G85" s="696">
        <v>20208</v>
      </c>
    </row>
    <row r="86" spans="1:7" x14ac:dyDescent="0.15">
      <c r="A86" s="859" t="s">
        <v>332</v>
      </c>
      <c r="B86" s="860"/>
      <c r="C86" s="700"/>
      <c r="E86" s="859" t="s">
        <v>268</v>
      </c>
      <c r="F86" s="860"/>
      <c r="G86" s="698">
        <v>37641</v>
      </c>
    </row>
    <row r="87" spans="1:7" x14ac:dyDescent="0.15">
      <c r="A87" s="861" t="s">
        <v>330</v>
      </c>
      <c r="B87" s="862"/>
      <c r="C87" s="696">
        <v>960</v>
      </c>
      <c r="E87" s="859" t="s">
        <v>275</v>
      </c>
      <c r="F87" s="860"/>
      <c r="G87" s="700"/>
    </row>
    <row r="88" spans="1:7" x14ac:dyDescent="0.15">
      <c r="A88" s="859" t="s">
        <v>333</v>
      </c>
      <c r="B88" s="860"/>
      <c r="C88" s="698">
        <v>960</v>
      </c>
      <c r="E88" s="861" t="s">
        <v>239</v>
      </c>
      <c r="F88" s="862"/>
      <c r="G88" s="696">
        <v>424</v>
      </c>
    </row>
    <row r="89" spans="1:7" x14ac:dyDescent="0.15">
      <c r="A89" s="859" t="s">
        <v>1793</v>
      </c>
      <c r="B89" s="860"/>
      <c r="C89" s="701"/>
      <c r="E89" s="859" t="s">
        <v>276</v>
      </c>
      <c r="F89" s="860"/>
      <c r="G89" s="698">
        <v>424</v>
      </c>
    </row>
    <row r="90" spans="1:7" x14ac:dyDescent="0.15">
      <c r="A90" s="861" t="s">
        <v>330</v>
      </c>
      <c r="B90" s="862"/>
      <c r="C90" s="696">
        <v>2453</v>
      </c>
      <c r="E90" s="859" t="s">
        <v>308</v>
      </c>
      <c r="F90" s="860"/>
      <c r="G90" s="700"/>
    </row>
    <row r="91" spans="1:7" x14ac:dyDescent="0.15">
      <c r="A91" s="859" t="s">
        <v>1794</v>
      </c>
      <c r="B91" s="860"/>
      <c r="C91" s="698">
        <v>2453</v>
      </c>
      <c r="E91" s="861" t="s">
        <v>285</v>
      </c>
      <c r="F91" s="862"/>
      <c r="G91" s="696">
        <v>445</v>
      </c>
    </row>
    <row r="92" spans="1:7" x14ac:dyDescent="0.15">
      <c r="A92" s="859" t="s">
        <v>349</v>
      </c>
      <c r="B92" s="860"/>
      <c r="C92" s="700"/>
      <c r="E92" s="861" t="s">
        <v>1094</v>
      </c>
      <c r="F92" s="862"/>
      <c r="G92" s="696">
        <v>807</v>
      </c>
    </row>
    <row r="93" spans="1:7" x14ac:dyDescent="0.15">
      <c r="A93" s="861" t="s">
        <v>345</v>
      </c>
      <c r="B93" s="862"/>
      <c r="C93" s="696">
        <v>500</v>
      </c>
      <c r="E93" s="859" t="s">
        <v>309</v>
      </c>
      <c r="F93" s="860"/>
      <c r="G93" s="698">
        <v>1252</v>
      </c>
    </row>
    <row r="94" spans="1:7" x14ac:dyDescent="0.15">
      <c r="A94" s="861" t="s">
        <v>205</v>
      </c>
      <c r="B94" s="862"/>
      <c r="C94" s="696">
        <v>1444</v>
      </c>
      <c r="E94" s="859" t="s">
        <v>1804</v>
      </c>
      <c r="F94" s="860"/>
      <c r="G94" s="700"/>
    </row>
    <row r="95" spans="1:7" x14ac:dyDescent="0.15">
      <c r="A95" s="859" t="s">
        <v>350</v>
      </c>
      <c r="B95" s="860"/>
      <c r="C95" s="698">
        <v>1944</v>
      </c>
      <c r="E95" s="861" t="s">
        <v>1795</v>
      </c>
      <c r="F95" s="862"/>
      <c r="G95" s="696">
        <v>9570</v>
      </c>
    </row>
    <row r="96" spans="1:7" x14ac:dyDescent="0.15">
      <c r="A96" s="859" t="s">
        <v>2484</v>
      </c>
      <c r="B96" s="860"/>
      <c r="C96" s="700"/>
      <c r="E96" s="859" t="s">
        <v>1805</v>
      </c>
      <c r="F96" s="860"/>
      <c r="G96" s="698">
        <v>9570</v>
      </c>
    </row>
    <row r="97" spans="1:7" x14ac:dyDescent="0.15">
      <c r="A97" s="861" t="s">
        <v>345</v>
      </c>
      <c r="B97" s="862"/>
      <c r="C97" s="696">
        <v>1000</v>
      </c>
      <c r="E97" s="859" t="s">
        <v>314</v>
      </c>
      <c r="F97" s="860"/>
      <c r="G97" s="700"/>
    </row>
    <row r="98" spans="1:7" x14ac:dyDescent="0.15">
      <c r="A98" s="861" t="s">
        <v>347</v>
      </c>
      <c r="B98" s="862"/>
      <c r="C98" s="696">
        <v>400</v>
      </c>
      <c r="E98" s="861" t="s">
        <v>287</v>
      </c>
      <c r="F98" s="862"/>
      <c r="G98" s="696">
        <v>133</v>
      </c>
    </row>
    <row r="99" spans="1:7" x14ac:dyDescent="0.15">
      <c r="A99" s="861" t="s">
        <v>205</v>
      </c>
      <c r="B99" s="862"/>
      <c r="C99" s="696">
        <v>2814</v>
      </c>
      <c r="E99" s="859" t="s">
        <v>315</v>
      </c>
      <c r="F99" s="860"/>
      <c r="G99" s="698">
        <v>133</v>
      </c>
    </row>
    <row r="100" spans="1:7" x14ac:dyDescent="0.15">
      <c r="A100" s="861" t="s">
        <v>2482</v>
      </c>
      <c r="B100" s="862"/>
      <c r="C100" s="696">
        <v>72</v>
      </c>
      <c r="E100" s="859" t="s">
        <v>324</v>
      </c>
      <c r="F100" s="860"/>
      <c r="G100" s="701"/>
    </row>
    <row r="101" spans="1:7" x14ac:dyDescent="0.15">
      <c r="A101" s="859" t="s">
        <v>2485</v>
      </c>
      <c r="B101" s="860"/>
      <c r="C101" s="698">
        <v>4286</v>
      </c>
      <c r="E101" s="861" t="s">
        <v>1092</v>
      </c>
      <c r="F101" s="862"/>
      <c r="G101" s="696">
        <v>400</v>
      </c>
    </row>
    <row r="102" spans="1:7" x14ac:dyDescent="0.15">
      <c r="A102" s="859" t="s">
        <v>275</v>
      </c>
      <c r="B102" s="860"/>
      <c r="C102" s="700"/>
      <c r="E102" s="859" t="s">
        <v>325</v>
      </c>
      <c r="F102" s="860"/>
      <c r="G102" s="698">
        <v>400</v>
      </c>
    </row>
    <row r="103" spans="1:7" x14ac:dyDescent="0.15">
      <c r="A103" s="861" t="s">
        <v>239</v>
      </c>
      <c r="B103" s="862"/>
      <c r="C103" s="696">
        <v>8709</v>
      </c>
      <c r="E103" s="859" t="s">
        <v>1095</v>
      </c>
      <c r="F103" s="860"/>
      <c r="G103" s="700"/>
    </row>
    <row r="104" spans="1:7" x14ac:dyDescent="0.15">
      <c r="A104" s="859" t="s">
        <v>276</v>
      </c>
      <c r="B104" s="860"/>
      <c r="C104" s="698">
        <v>8709</v>
      </c>
      <c r="E104" s="861" t="s">
        <v>1092</v>
      </c>
      <c r="F104" s="862"/>
      <c r="G104" s="696">
        <v>1774</v>
      </c>
    </row>
    <row r="105" spans="1:7" x14ac:dyDescent="0.15">
      <c r="A105" s="859" t="s">
        <v>277</v>
      </c>
      <c r="B105" s="860"/>
      <c r="C105" s="700"/>
      <c r="E105" s="859" t="s">
        <v>1096</v>
      </c>
      <c r="F105" s="860"/>
      <c r="G105" s="698">
        <v>1774</v>
      </c>
    </row>
    <row r="106" spans="1:7" x14ac:dyDescent="0.15">
      <c r="A106" s="861" t="s">
        <v>237</v>
      </c>
      <c r="B106" s="862"/>
      <c r="C106" s="696">
        <v>11324</v>
      </c>
      <c r="E106" s="525"/>
      <c r="F106" s="525"/>
      <c r="G106" s="699"/>
    </row>
    <row r="107" spans="1:7" x14ac:dyDescent="0.15">
      <c r="A107" s="859" t="s">
        <v>278</v>
      </c>
      <c r="B107" s="860"/>
      <c r="C107" s="698">
        <v>11324</v>
      </c>
      <c r="E107" s="859" t="s">
        <v>277</v>
      </c>
      <c r="F107" s="860"/>
      <c r="G107" s="700"/>
    </row>
    <row r="108" spans="1:7" x14ac:dyDescent="0.15">
      <c r="A108" s="525"/>
      <c r="B108" s="525"/>
      <c r="C108" s="699"/>
      <c r="E108" s="861" t="s">
        <v>237</v>
      </c>
      <c r="F108" s="862"/>
      <c r="G108" s="696">
        <v>326</v>
      </c>
    </row>
    <row r="109" spans="1:7" x14ac:dyDescent="0.15">
      <c r="A109" s="859" t="s">
        <v>279</v>
      </c>
      <c r="B109" s="860"/>
      <c r="C109" s="700"/>
      <c r="E109" s="859" t="s">
        <v>278</v>
      </c>
      <c r="F109" s="860"/>
      <c r="G109" s="698">
        <v>326</v>
      </c>
    </row>
    <row r="110" spans="1:7" x14ac:dyDescent="0.15">
      <c r="A110" s="861" t="s">
        <v>207</v>
      </c>
      <c r="B110" s="862"/>
      <c r="C110" s="696">
        <v>236</v>
      </c>
      <c r="E110" s="859" t="s">
        <v>2155</v>
      </c>
      <c r="F110" s="860"/>
      <c r="G110" s="700"/>
    </row>
    <row r="111" spans="1:7" x14ac:dyDescent="0.15">
      <c r="A111" s="859" t="s">
        <v>280</v>
      </c>
      <c r="B111" s="860"/>
      <c r="C111" s="698">
        <v>236</v>
      </c>
      <c r="E111" s="861" t="s">
        <v>287</v>
      </c>
      <c r="F111" s="862"/>
      <c r="G111" s="696">
        <v>-190</v>
      </c>
    </row>
    <row r="112" spans="1:7" x14ac:dyDescent="0.15">
      <c r="A112" s="859" t="s">
        <v>2155</v>
      </c>
      <c r="B112" s="860"/>
      <c r="C112" s="700"/>
      <c r="E112" s="859" t="s">
        <v>2156</v>
      </c>
      <c r="F112" s="860"/>
      <c r="G112" s="698">
        <v>-190</v>
      </c>
    </row>
    <row r="113" spans="1:7" x14ac:dyDescent="0.15">
      <c r="A113" s="861" t="s">
        <v>287</v>
      </c>
      <c r="B113" s="862"/>
      <c r="C113" s="696">
        <v>3169</v>
      </c>
      <c r="E113" s="859" t="s">
        <v>281</v>
      </c>
      <c r="F113" s="860"/>
      <c r="G113" s="700"/>
    </row>
    <row r="114" spans="1:7" x14ac:dyDescent="0.15">
      <c r="A114" s="859" t="s">
        <v>2156</v>
      </c>
      <c r="B114" s="860"/>
      <c r="C114" s="698">
        <v>3169</v>
      </c>
      <c r="E114" s="861" t="s">
        <v>213</v>
      </c>
      <c r="F114" s="862"/>
      <c r="G114" s="696">
        <v>4211</v>
      </c>
    </row>
    <row r="115" spans="1:7" x14ac:dyDescent="0.15">
      <c r="A115" s="859" t="s">
        <v>366</v>
      </c>
      <c r="B115" s="860"/>
      <c r="C115" s="701"/>
      <c r="E115" s="859" t="s">
        <v>282</v>
      </c>
      <c r="F115" s="860"/>
      <c r="G115" s="698">
        <v>4211</v>
      </c>
    </row>
    <row r="116" spans="1:7" ht="13.25" customHeight="1" x14ac:dyDescent="0.15">
      <c r="A116" s="861" t="s">
        <v>361</v>
      </c>
      <c r="B116" s="862"/>
      <c r="C116" s="696">
        <v>9605.83</v>
      </c>
      <c r="E116" s="859" t="s">
        <v>366</v>
      </c>
      <c r="F116" s="860"/>
      <c r="G116" s="701"/>
    </row>
    <row r="117" spans="1:7" x14ac:dyDescent="0.15">
      <c r="A117" s="861" t="s">
        <v>362</v>
      </c>
      <c r="B117" s="862"/>
      <c r="C117" s="696">
        <v>3933.34</v>
      </c>
      <c r="E117" s="861" t="s">
        <v>362</v>
      </c>
      <c r="F117" s="862"/>
      <c r="G117" s="696">
        <v>34048.589999999997</v>
      </c>
    </row>
    <row r="118" spans="1:7" ht="13.25" customHeight="1" x14ac:dyDescent="0.15">
      <c r="A118" s="859" t="s">
        <v>367</v>
      </c>
      <c r="B118" s="860"/>
      <c r="C118" s="698">
        <v>13539.17</v>
      </c>
      <c r="E118" s="859" t="s">
        <v>367</v>
      </c>
      <c r="F118" s="860"/>
      <c r="G118" s="698">
        <v>34048.589999999997</v>
      </c>
    </row>
    <row r="119" spans="1:7" x14ac:dyDescent="0.15">
      <c r="A119" s="859" t="s">
        <v>245</v>
      </c>
      <c r="B119" s="860"/>
      <c r="C119" s="698">
        <v>157887.46</v>
      </c>
      <c r="E119" s="859" t="s">
        <v>2496</v>
      </c>
      <c r="F119" s="860"/>
      <c r="G119" s="700"/>
    </row>
    <row r="120" spans="1:7" x14ac:dyDescent="0.15">
      <c r="E120" s="861" t="s">
        <v>215</v>
      </c>
      <c r="F120" s="862"/>
      <c r="G120" s="696">
        <v>0</v>
      </c>
    </row>
    <row r="121" spans="1:7" x14ac:dyDescent="0.15">
      <c r="E121" s="859" t="s">
        <v>2497</v>
      </c>
      <c r="F121" s="860"/>
      <c r="G121" s="698">
        <v>0</v>
      </c>
    </row>
    <row r="122" spans="1:7" x14ac:dyDescent="0.15">
      <c r="E122" s="859" t="s">
        <v>245</v>
      </c>
      <c r="F122" s="860"/>
      <c r="G122" s="698">
        <v>222466.2</v>
      </c>
    </row>
  </sheetData>
  <mergeCells count="185">
    <mergeCell ref="A4:A5"/>
    <mergeCell ref="B4:B5"/>
    <mergeCell ref="A6:A7"/>
    <mergeCell ref="B6:B7"/>
    <mergeCell ref="A8:A9"/>
    <mergeCell ref="B8:B9"/>
    <mergeCell ref="A17:A18"/>
    <mergeCell ref="B17:B18"/>
    <mergeCell ref="A36:B36"/>
    <mergeCell ref="A37:B37"/>
    <mergeCell ref="A38:B38"/>
    <mergeCell ref="A39:B39"/>
    <mergeCell ref="A10:A11"/>
    <mergeCell ref="B10:B11"/>
    <mergeCell ref="A12:A14"/>
    <mergeCell ref="B12:B14"/>
    <mergeCell ref="A15:A16"/>
    <mergeCell ref="B15:B16"/>
    <mergeCell ref="A47:B47"/>
    <mergeCell ref="A48:B48"/>
    <mergeCell ref="A49:B49"/>
    <mergeCell ref="A50:B50"/>
    <mergeCell ref="A51:B51"/>
    <mergeCell ref="A52:B52"/>
    <mergeCell ref="A40:B40"/>
    <mergeCell ref="A41:B41"/>
    <mergeCell ref="A42:B42"/>
    <mergeCell ref="A44:B44"/>
    <mergeCell ref="A45:B45"/>
    <mergeCell ref="A46:B46"/>
    <mergeCell ref="A59:B59"/>
    <mergeCell ref="A60:B60"/>
    <mergeCell ref="A61:B61"/>
    <mergeCell ref="A62:B62"/>
    <mergeCell ref="A63:B63"/>
    <mergeCell ref="A64:B64"/>
    <mergeCell ref="A53:B53"/>
    <mergeCell ref="A54:B54"/>
    <mergeCell ref="A55:B55"/>
    <mergeCell ref="A56:B56"/>
    <mergeCell ref="A57:B57"/>
    <mergeCell ref="A58:B58"/>
    <mergeCell ref="A71:B71"/>
    <mergeCell ref="A72:B72"/>
    <mergeCell ref="A73:B73"/>
    <mergeCell ref="A74:B74"/>
    <mergeCell ref="A75:B75"/>
    <mergeCell ref="A77:B77"/>
    <mergeCell ref="A65:B65"/>
    <mergeCell ref="A66:B66"/>
    <mergeCell ref="A67:B67"/>
    <mergeCell ref="A68:B68"/>
    <mergeCell ref="A69:B69"/>
    <mergeCell ref="A70:B70"/>
    <mergeCell ref="A84:B84"/>
    <mergeCell ref="A85:B85"/>
    <mergeCell ref="A86:B86"/>
    <mergeCell ref="A87:B87"/>
    <mergeCell ref="A88:B88"/>
    <mergeCell ref="A89:B89"/>
    <mergeCell ref="A78:B78"/>
    <mergeCell ref="A79:B79"/>
    <mergeCell ref="A80:B80"/>
    <mergeCell ref="A81:B81"/>
    <mergeCell ref="A82:B82"/>
    <mergeCell ref="A83:B83"/>
    <mergeCell ref="A98:B98"/>
    <mergeCell ref="A99:B99"/>
    <mergeCell ref="A100:B100"/>
    <mergeCell ref="A101:B101"/>
    <mergeCell ref="A90:B90"/>
    <mergeCell ref="A91:B91"/>
    <mergeCell ref="A92:B92"/>
    <mergeCell ref="A93:B93"/>
    <mergeCell ref="A94:B94"/>
    <mergeCell ref="A95:B95"/>
    <mergeCell ref="A115:B115"/>
    <mergeCell ref="A116:B116"/>
    <mergeCell ref="A117:B117"/>
    <mergeCell ref="A118:B118"/>
    <mergeCell ref="A119:B119"/>
    <mergeCell ref="E9:E10"/>
    <mergeCell ref="E37:F37"/>
    <mergeCell ref="E38:F38"/>
    <mergeCell ref="E40:F40"/>
    <mergeCell ref="E41:F41"/>
    <mergeCell ref="A109:B109"/>
    <mergeCell ref="A110:B110"/>
    <mergeCell ref="A111:B111"/>
    <mergeCell ref="A112:B112"/>
    <mergeCell ref="A113:B113"/>
    <mergeCell ref="A114:B114"/>
    <mergeCell ref="A102:B102"/>
    <mergeCell ref="A103:B103"/>
    <mergeCell ref="A104:B104"/>
    <mergeCell ref="A105:B105"/>
    <mergeCell ref="A106:B106"/>
    <mergeCell ref="A107:B107"/>
    <mergeCell ref="A96:B96"/>
    <mergeCell ref="A97:B97"/>
    <mergeCell ref="E42:F42"/>
    <mergeCell ref="E43:F43"/>
    <mergeCell ref="E44:F44"/>
    <mergeCell ref="E45:F45"/>
    <mergeCell ref="E46:F46"/>
    <mergeCell ref="E47:F47"/>
    <mergeCell ref="F9:F10"/>
    <mergeCell ref="E11:E12"/>
    <mergeCell ref="F11:F12"/>
    <mergeCell ref="E13:E14"/>
    <mergeCell ref="F13:F14"/>
    <mergeCell ref="E36:F36"/>
    <mergeCell ref="E54:F54"/>
    <mergeCell ref="E55:F55"/>
    <mergeCell ref="E56:F56"/>
    <mergeCell ref="E57:F57"/>
    <mergeCell ref="E58:F58"/>
    <mergeCell ref="E59:F59"/>
    <mergeCell ref="E48:F48"/>
    <mergeCell ref="E49:F49"/>
    <mergeCell ref="E50:F50"/>
    <mergeCell ref="E51:F51"/>
    <mergeCell ref="E52:F52"/>
    <mergeCell ref="E53:F53"/>
    <mergeCell ref="E66:F66"/>
    <mergeCell ref="E67:F67"/>
    <mergeCell ref="E68:F68"/>
    <mergeCell ref="E69:F69"/>
    <mergeCell ref="E70:F70"/>
    <mergeCell ref="E71:F71"/>
    <mergeCell ref="E60:F60"/>
    <mergeCell ref="E61:F61"/>
    <mergeCell ref="E62:F62"/>
    <mergeCell ref="E63:F63"/>
    <mergeCell ref="E64:F64"/>
    <mergeCell ref="E65:F65"/>
    <mergeCell ref="E79:F79"/>
    <mergeCell ref="E80:F80"/>
    <mergeCell ref="E81:F81"/>
    <mergeCell ref="E82:F82"/>
    <mergeCell ref="E83:F83"/>
    <mergeCell ref="E84:F84"/>
    <mergeCell ref="E72:F72"/>
    <mergeCell ref="E74:F74"/>
    <mergeCell ref="E75:F75"/>
    <mergeCell ref="E76:F76"/>
    <mergeCell ref="E77:F77"/>
    <mergeCell ref="E78:F78"/>
    <mergeCell ref="E91:F91"/>
    <mergeCell ref="E92:F92"/>
    <mergeCell ref="E93:F93"/>
    <mergeCell ref="E94:F94"/>
    <mergeCell ref="E95:F95"/>
    <mergeCell ref="E96:F96"/>
    <mergeCell ref="E85:F85"/>
    <mergeCell ref="E86:F86"/>
    <mergeCell ref="E87:F87"/>
    <mergeCell ref="E88:F88"/>
    <mergeCell ref="E89:F89"/>
    <mergeCell ref="E90:F90"/>
    <mergeCell ref="E103:F103"/>
    <mergeCell ref="E104:F104"/>
    <mergeCell ref="E105:F105"/>
    <mergeCell ref="E107:F107"/>
    <mergeCell ref="E108:F108"/>
    <mergeCell ref="E109:F109"/>
    <mergeCell ref="E97:F97"/>
    <mergeCell ref="E98:F98"/>
    <mergeCell ref="E99:F99"/>
    <mergeCell ref="E100:F100"/>
    <mergeCell ref="E101:F101"/>
    <mergeCell ref="E102:F102"/>
    <mergeCell ref="E122:F122"/>
    <mergeCell ref="E116:F116"/>
    <mergeCell ref="E117:F117"/>
    <mergeCell ref="E118:F118"/>
    <mergeCell ref="E119:F119"/>
    <mergeCell ref="E120:F120"/>
    <mergeCell ref="E121:F121"/>
    <mergeCell ref="E110:F110"/>
    <mergeCell ref="E111:F111"/>
    <mergeCell ref="E112:F112"/>
    <mergeCell ref="E113:F113"/>
    <mergeCell ref="E114:F114"/>
    <mergeCell ref="E115:F115"/>
  </mergeCells>
  <pageMargins left="0.7" right="0.7" top="0.75" bottom="0.75" header="0.3" footer="0.3"/>
  <pageSetup orientation="portrait" horizontalDpi="300" verticalDpi="300"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CD2A40-C5CD-43AB-8B5B-0EC1A6BB3531}">
  <sheetPr>
    <pageSetUpPr fitToPage="1"/>
  </sheetPr>
  <dimension ref="A1:Q64"/>
  <sheetViews>
    <sheetView workbookViewId="0">
      <selection activeCell="D56" sqref="D56"/>
    </sheetView>
  </sheetViews>
  <sheetFormatPr baseColWidth="10" defaultColWidth="8.83203125" defaultRowHeight="13" x14ac:dyDescent="0.15"/>
  <cols>
    <col min="1" max="1" width="32.5" customWidth="1"/>
    <col min="2" max="2" width="7.6640625" customWidth="1"/>
    <col min="3" max="3" width="10.6640625" customWidth="1"/>
    <col min="4" max="4" width="20.83203125" customWidth="1"/>
    <col min="5" max="5" width="7.6640625" customWidth="1"/>
    <col min="6" max="6" width="8.1640625" customWidth="1"/>
    <col min="7" max="7" width="18.5" customWidth="1"/>
    <col min="8" max="9" width="7.6640625" customWidth="1"/>
    <col min="10" max="10" width="20.33203125" customWidth="1"/>
    <col min="11" max="12" width="7.6640625" customWidth="1"/>
    <col min="13" max="13" width="22" customWidth="1"/>
    <col min="15" max="15" width="15.6640625" customWidth="1"/>
  </cols>
  <sheetData>
    <row r="1" spans="1:17" ht="85.5" customHeight="1" thickBot="1" x14ac:dyDescent="0.2">
      <c r="A1" s="790"/>
      <c r="B1" s="790"/>
      <c r="C1" s="790"/>
      <c r="D1" s="790"/>
      <c r="E1" s="790"/>
      <c r="F1" s="790"/>
      <c r="G1" s="790"/>
      <c r="H1" s="790"/>
      <c r="I1" s="790"/>
      <c r="J1" s="790"/>
      <c r="K1" s="790"/>
      <c r="L1" s="790"/>
      <c r="M1" s="791"/>
    </row>
    <row r="2" spans="1:17" ht="17" thickBot="1" x14ac:dyDescent="0.25">
      <c r="A2" s="37">
        <v>45323</v>
      </c>
      <c r="B2" s="38"/>
      <c r="C2" s="38"/>
      <c r="D2" s="38"/>
      <c r="E2" s="38"/>
      <c r="F2" s="38"/>
      <c r="G2" s="38"/>
      <c r="H2" s="38"/>
      <c r="I2" s="38"/>
      <c r="J2" s="38"/>
      <c r="K2" s="38"/>
      <c r="L2" s="38"/>
      <c r="M2" s="39" t="s">
        <v>392</v>
      </c>
      <c r="O2" s="18"/>
    </row>
    <row r="3" spans="1:17" ht="17" thickBot="1" x14ac:dyDescent="0.2">
      <c r="A3" s="40"/>
      <c r="B3" s="792" t="s">
        <v>390</v>
      </c>
      <c r="C3" s="792"/>
      <c r="D3" s="793"/>
      <c r="E3" s="792" t="s">
        <v>64</v>
      </c>
      <c r="F3" s="792"/>
      <c r="G3" s="793"/>
      <c r="H3" s="792" t="s">
        <v>391</v>
      </c>
      <c r="I3" s="792"/>
      <c r="J3" s="793"/>
      <c r="K3" s="792" t="s">
        <v>65</v>
      </c>
      <c r="L3" s="792"/>
      <c r="M3" s="794"/>
      <c r="Q3" s="376"/>
    </row>
    <row r="4" spans="1:17" ht="17" thickBot="1" x14ac:dyDescent="0.2">
      <c r="A4" s="41" t="s">
        <v>17</v>
      </c>
      <c r="B4" s="42" t="s">
        <v>2</v>
      </c>
      <c r="C4" s="42" t="s">
        <v>48</v>
      </c>
      <c r="D4" s="42" t="s">
        <v>0</v>
      </c>
      <c r="E4" s="42" t="s">
        <v>2</v>
      </c>
      <c r="F4" s="42" t="s">
        <v>48</v>
      </c>
      <c r="G4" s="42" t="s">
        <v>0</v>
      </c>
      <c r="H4" s="42" t="s">
        <v>2</v>
      </c>
      <c r="I4" s="42" t="s">
        <v>48</v>
      </c>
      <c r="J4" s="42" t="s">
        <v>0</v>
      </c>
      <c r="K4" s="43" t="s">
        <v>2</v>
      </c>
      <c r="L4" s="42" t="s">
        <v>48</v>
      </c>
      <c r="M4" s="44" t="s">
        <v>0</v>
      </c>
    </row>
    <row r="5" spans="1:17" ht="16" x14ac:dyDescent="0.2">
      <c r="A5" s="45" t="s">
        <v>42</v>
      </c>
      <c r="B5" s="216">
        <f>'02 Data Dump'!S39</f>
        <v>4</v>
      </c>
      <c r="C5" s="216">
        <f>'02 Data Dump'!S39</f>
        <v>4</v>
      </c>
      <c r="D5" s="113">
        <f>'02 Data Dump'!T39</f>
        <v>324433.30000000005</v>
      </c>
      <c r="E5" s="222">
        <v>0</v>
      </c>
      <c r="F5" s="222">
        <v>0</v>
      </c>
      <c r="G5" s="5">
        <v>0</v>
      </c>
      <c r="H5" s="229">
        <f>SUM(B5+'Jan Report '!H5)</f>
        <v>16</v>
      </c>
      <c r="I5" s="229">
        <f>SUM(C5+'Jan Report '!I5)</f>
        <v>16</v>
      </c>
      <c r="J5" s="281">
        <f>SUM(D5+'Jan Report '!J5)</f>
        <v>1316500.2200000002</v>
      </c>
      <c r="K5" s="222">
        <f>SUM(E5+'Jan Report '!K5)</f>
        <v>16</v>
      </c>
      <c r="L5" s="222">
        <f>SUM(F5+'Jan Report '!L5)</f>
        <v>16</v>
      </c>
      <c r="M5" s="284">
        <f>SUM(G5+'Jan Report '!M5)</f>
        <v>1521923.8599999999</v>
      </c>
      <c r="O5" s="321"/>
    </row>
    <row r="6" spans="1:17" ht="16" x14ac:dyDescent="0.2">
      <c r="A6" s="46" t="s">
        <v>41</v>
      </c>
      <c r="B6" s="216">
        <f>'02 Data Dump'!S38</f>
        <v>6</v>
      </c>
      <c r="C6" s="216">
        <f>'02 Data Dump'!S38</f>
        <v>6</v>
      </c>
      <c r="D6" s="113">
        <f>'02 Data Dump'!T38</f>
        <v>619666.76000000013</v>
      </c>
      <c r="E6" s="224">
        <v>7</v>
      </c>
      <c r="F6" s="224">
        <v>7</v>
      </c>
      <c r="G6" s="5">
        <v>948743.79999999993</v>
      </c>
      <c r="H6" s="219">
        <f>SUM(B6+'Jan Report '!H6)</f>
        <v>50</v>
      </c>
      <c r="I6" s="219">
        <f>SUM(C6+'Jan Report '!I6)</f>
        <v>50</v>
      </c>
      <c r="J6" s="282">
        <f>SUM(D6+'Jan Report '!J6)</f>
        <v>6426623.9499999993</v>
      </c>
      <c r="K6" s="224">
        <f>SUM(E6+'Jan Report '!K6)</f>
        <v>67</v>
      </c>
      <c r="L6" s="224">
        <f>SUM(F6+'Jan Report '!L6)</f>
        <v>67</v>
      </c>
      <c r="M6" s="285">
        <f>SUM(G6+'Jan Report '!M6)</f>
        <v>9401248.0600000005</v>
      </c>
    </row>
    <row r="7" spans="1:17" ht="16" x14ac:dyDescent="0.2">
      <c r="A7" s="46" t="s">
        <v>5</v>
      </c>
      <c r="B7" s="217">
        <v>0</v>
      </c>
      <c r="C7" s="219">
        <v>0</v>
      </c>
      <c r="D7" s="113">
        <v>0</v>
      </c>
      <c r="E7" s="224">
        <v>1</v>
      </c>
      <c r="F7" s="224">
        <v>2</v>
      </c>
      <c r="G7" s="5">
        <v>1</v>
      </c>
      <c r="H7" s="219">
        <f>SUM(B7+'Jan Report '!H7)</f>
        <v>1</v>
      </c>
      <c r="I7" s="219">
        <f>SUM(C7+'Jan Report '!I7)</f>
        <v>2</v>
      </c>
      <c r="J7" s="282">
        <f>SUM(D7+'Jan Report '!J7)</f>
        <v>99285.440000000002</v>
      </c>
      <c r="K7" s="224">
        <f>SUM(E7+'Jan Report '!K7)</f>
        <v>6</v>
      </c>
      <c r="L7" s="224">
        <f>SUM(F7+'Jan Report '!L7)</f>
        <v>12</v>
      </c>
      <c r="M7" s="285">
        <f>SUM(G7+'Jan Report '!M7)</f>
        <v>432665.3</v>
      </c>
    </row>
    <row r="8" spans="1:17" ht="16" x14ac:dyDescent="0.2">
      <c r="A8" s="46" t="s">
        <v>39</v>
      </c>
      <c r="B8" s="217">
        <v>0</v>
      </c>
      <c r="C8" s="219">
        <v>0</v>
      </c>
      <c r="D8" s="113">
        <v>0</v>
      </c>
      <c r="E8" s="224">
        <v>5</v>
      </c>
      <c r="F8" s="224">
        <v>210</v>
      </c>
      <c r="G8" s="5">
        <v>9837574.7999999989</v>
      </c>
      <c r="H8" s="219">
        <f>SUM(B8+'Jan Report '!H8)</f>
        <v>5</v>
      </c>
      <c r="I8" s="219">
        <f>SUM(C8+'Jan Report '!I8)</f>
        <v>63</v>
      </c>
      <c r="J8" s="282">
        <f>SUM(D8+'Jan Report '!J8)</f>
        <v>2531965.6800000002</v>
      </c>
      <c r="K8" s="224">
        <f>SUM(E8+'Jan Report '!K8)</f>
        <v>21</v>
      </c>
      <c r="L8" s="224">
        <f>SUM(F8+'Jan Report '!L8)</f>
        <v>497</v>
      </c>
      <c r="M8" s="285">
        <f>SUM(G8+'Jan Report '!M8)</f>
        <v>24435575.219999999</v>
      </c>
    </row>
    <row r="9" spans="1:17" ht="16" x14ac:dyDescent="0.2">
      <c r="A9" s="46" t="s">
        <v>40</v>
      </c>
      <c r="B9" s="217">
        <v>0</v>
      </c>
      <c r="C9" s="219">
        <v>0</v>
      </c>
      <c r="D9" s="113">
        <v>0</v>
      </c>
      <c r="E9" s="224">
        <v>0</v>
      </c>
      <c r="F9" s="224">
        <v>0</v>
      </c>
      <c r="G9" s="5">
        <v>0</v>
      </c>
      <c r="H9" s="219">
        <f>SUM(B9+'Jan Report '!H9)</f>
        <v>1</v>
      </c>
      <c r="I9" s="219">
        <f>SUM(C9+'Jan Report '!I9)</f>
        <v>4</v>
      </c>
      <c r="J9" s="282">
        <f>SUM(D9+'Jan Report '!J9)</f>
        <v>807724.8</v>
      </c>
      <c r="K9" s="224">
        <f>SUM(E9+'Jan Report '!K9)</f>
        <v>0</v>
      </c>
      <c r="L9" s="224">
        <f>SUM(F9+'Jan Report '!L9)</f>
        <v>0</v>
      </c>
      <c r="M9" s="285">
        <f>SUM(G9+'Jan Report '!M9)</f>
        <v>0</v>
      </c>
      <c r="O9" s="18"/>
    </row>
    <row r="10" spans="1:17" ht="16" x14ac:dyDescent="0.2">
      <c r="A10" s="46" t="s">
        <v>43</v>
      </c>
      <c r="B10" s="217">
        <v>0</v>
      </c>
      <c r="C10" s="219">
        <v>0</v>
      </c>
      <c r="D10" s="113">
        <v>0</v>
      </c>
      <c r="E10" s="224">
        <v>0</v>
      </c>
      <c r="F10" s="223">
        <v>0</v>
      </c>
      <c r="G10" s="5">
        <v>0</v>
      </c>
      <c r="H10" s="219">
        <f>SUM(B10+'Jan Report '!H10)</f>
        <v>11</v>
      </c>
      <c r="I10" s="219">
        <f>SUM(C10+'Jan Report '!I10)</f>
        <v>11</v>
      </c>
      <c r="J10" s="282">
        <f>SUM(D10+'Jan Report '!J10)</f>
        <v>567074.73999999987</v>
      </c>
      <c r="K10" s="224">
        <f>SUM(E10+'Jan Report '!K10)</f>
        <v>15</v>
      </c>
      <c r="L10" s="224">
        <f>SUM(F10+'Jan Report '!L10)</f>
        <v>15</v>
      </c>
      <c r="M10" s="285">
        <f>SUM(G10+'Jan Report '!M10)</f>
        <v>995597.9</v>
      </c>
    </row>
    <row r="11" spans="1:17" ht="16" x14ac:dyDescent="0.2">
      <c r="A11" s="46" t="s">
        <v>37</v>
      </c>
      <c r="B11" s="217">
        <v>0</v>
      </c>
      <c r="C11" s="219">
        <v>0</v>
      </c>
      <c r="D11" s="113">
        <v>0</v>
      </c>
      <c r="E11" s="224">
        <v>0</v>
      </c>
      <c r="F11" s="223">
        <v>0</v>
      </c>
      <c r="G11" s="6">
        <v>0</v>
      </c>
      <c r="H11" s="219">
        <f>SUM(B11+'Jan Report '!H11)</f>
        <v>4</v>
      </c>
      <c r="I11" s="219">
        <f>SUM(C11+'Jan Report '!I11)</f>
        <v>4</v>
      </c>
      <c r="J11" s="282">
        <f>SUM(D11+'Jan Report '!J11)</f>
        <v>365712</v>
      </c>
      <c r="K11" s="224">
        <f>SUM(E11+'Jan Report '!K11)</f>
        <v>0</v>
      </c>
      <c r="L11" s="224">
        <f>SUM(F11+'Jan Report '!L11)</f>
        <v>0</v>
      </c>
      <c r="M11" s="285">
        <f>SUM(G11+'Jan Report '!M11)</f>
        <v>0</v>
      </c>
    </row>
    <row r="12" spans="1:17" ht="16" x14ac:dyDescent="0.2">
      <c r="A12" s="46" t="s">
        <v>38</v>
      </c>
      <c r="B12" s="217">
        <v>0</v>
      </c>
      <c r="C12" s="219">
        <v>0</v>
      </c>
      <c r="D12" s="113">
        <v>0</v>
      </c>
      <c r="E12" s="224">
        <v>0</v>
      </c>
      <c r="F12" s="226">
        <v>0</v>
      </c>
      <c r="G12" s="6">
        <v>0</v>
      </c>
      <c r="H12" s="219">
        <f>SUM(B12+'Jan Report '!H12)</f>
        <v>3</v>
      </c>
      <c r="I12" s="219">
        <f>SUM(C12+'Jan Report '!I12)</f>
        <v>3</v>
      </c>
      <c r="J12" s="282">
        <f>SUM(D12+'Jan Report '!J12)</f>
        <v>172033.2</v>
      </c>
      <c r="K12" s="224">
        <f>SUM(E12+'Jan Report '!K12)</f>
        <v>0</v>
      </c>
      <c r="L12" s="224">
        <f>SUM(F12+'Jan Report '!L12)</f>
        <v>0</v>
      </c>
      <c r="M12" s="285">
        <f>SUM(G12+'Jan Report '!M12)</f>
        <v>0</v>
      </c>
    </row>
    <row r="13" spans="1:17" ht="17" x14ac:dyDescent="0.2">
      <c r="A13" s="48" t="s">
        <v>6</v>
      </c>
      <c r="B13" s="219">
        <f>'02 Data Dump'!S53</f>
        <v>2</v>
      </c>
      <c r="C13" s="219">
        <f>'02 Data Dump'!S53</f>
        <v>2</v>
      </c>
      <c r="D13" s="115">
        <f>'02 Data Dump'!N55</f>
        <v>21073.8</v>
      </c>
      <c r="E13" s="224">
        <v>0</v>
      </c>
      <c r="F13" s="223">
        <v>0</v>
      </c>
      <c r="G13" s="5">
        <v>0</v>
      </c>
      <c r="H13" s="219">
        <f>SUM(B13+'Jan Report '!H13)</f>
        <v>16</v>
      </c>
      <c r="I13" s="219">
        <f>SUM(C13+'Jan Report '!I13)</f>
        <v>16</v>
      </c>
      <c r="J13" s="282">
        <f>SUM(D13+'Jan Report '!J13)</f>
        <v>300737.50999999995</v>
      </c>
      <c r="K13" s="224">
        <f>SUM(E13+'Jan Report '!K13)</f>
        <v>24</v>
      </c>
      <c r="L13" s="224">
        <f>SUM(F13+'Jan Report '!L13)</f>
        <v>24</v>
      </c>
      <c r="M13" s="285">
        <f>SUM(G13+'Jan Report '!M13)</f>
        <v>396288.13999999996</v>
      </c>
    </row>
    <row r="14" spans="1:17" ht="16" x14ac:dyDescent="0.2">
      <c r="A14" s="46" t="s">
        <v>7</v>
      </c>
      <c r="B14" s="219">
        <v>0</v>
      </c>
      <c r="C14" s="219">
        <v>0</v>
      </c>
      <c r="D14" s="115">
        <v>0</v>
      </c>
      <c r="E14" s="224">
        <v>0</v>
      </c>
      <c r="F14" s="223">
        <v>0</v>
      </c>
      <c r="G14" s="6">
        <v>0</v>
      </c>
      <c r="H14" s="219">
        <f>SUM(B14+'Jan Report '!H14)</f>
        <v>0</v>
      </c>
      <c r="I14" s="219">
        <f>SUM(C14+'Jan Report '!I14)</f>
        <v>0</v>
      </c>
      <c r="J14" s="282">
        <f>SUM(D14+'Jan Report '!J14)</f>
        <v>0</v>
      </c>
      <c r="K14" s="224">
        <f>SUM(E14+'Jan Report '!K14)</f>
        <v>0</v>
      </c>
      <c r="L14" s="224">
        <f>SUM(F14+'Jan Report '!L14)</f>
        <v>0</v>
      </c>
      <c r="M14" s="285">
        <f>SUM(G14+'Jan Report '!M14)</f>
        <v>0</v>
      </c>
    </row>
    <row r="15" spans="1:17" ht="16" x14ac:dyDescent="0.2">
      <c r="A15" s="46" t="s">
        <v>8</v>
      </c>
      <c r="B15" s="217">
        <f>'02 Data Dump'!S56</f>
        <v>3</v>
      </c>
      <c r="C15" s="217">
        <f>'02 Data Dump'!S56</f>
        <v>3</v>
      </c>
      <c r="D15" s="115">
        <f>'02 Data Dump'!N59</f>
        <v>175340.7</v>
      </c>
      <c r="E15" s="224">
        <v>2</v>
      </c>
      <c r="F15" s="223">
        <v>2</v>
      </c>
      <c r="G15" s="6">
        <v>1458384.12</v>
      </c>
      <c r="H15" s="219">
        <f>SUM(B15+'Jan Report '!H15)</f>
        <v>19</v>
      </c>
      <c r="I15" s="219">
        <f>SUM(C15+'Jan Report '!I15)</f>
        <v>19</v>
      </c>
      <c r="J15" s="282">
        <f>SUM(D15+'Jan Report '!J15)</f>
        <v>15255956.93</v>
      </c>
      <c r="K15" s="224">
        <f>SUM(E15+'Jan Report '!K15)</f>
        <v>11</v>
      </c>
      <c r="L15" s="224">
        <f>SUM(F15+'Jan Report '!L15)</f>
        <v>10</v>
      </c>
      <c r="M15" s="285">
        <f>SUM(G15+'Jan Report '!M15)</f>
        <v>3220698.62</v>
      </c>
    </row>
    <row r="16" spans="1:17" ht="16" x14ac:dyDescent="0.2">
      <c r="A16" s="46" t="s">
        <v>9</v>
      </c>
      <c r="B16" s="217">
        <v>0</v>
      </c>
      <c r="C16" s="217">
        <v>0</v>
      </c>
      <c r="D16" s="115">
        <v>0</v>
      </c>
      <c r="E16" s="224">
        <v>0</v>
      </c>
      <c r="F16" s="223">
        <v>0</v>
      </c>
      <c r="G16" s="7">
        <v>0</v>
      </c>
      <c r="H16" s="219">
        <f>SUM(B16+'Jan Report '!H16)</f>
        <v>0</v>
      </c>
      <c r="I16" s="219">
        <f>SUM(C16+'Jan Report '!I16)</f>
        <v>0</v>
      </c>
      <c r="J16" s="282">
        <f>SUM(D16+'Jan Report '!J16)</f>
        <v>0</v>
      </c>
      <c r="K16" s="224">
        <f>SUM(E16+'Jan Report '!K16)</f>
        <v>1</v>
      </c>
      <c r="L16" s="224">
        <f>SUM(F16+'Jan Report '!L16)</f>
        <v>1</v>
      </c>
      <c r="M16" s="285">
        <f>SUM(G16+'Jan Report '!M16)</f>
        <v>37000000</v>
      </c>
    </row>
    <row r="17" spans="1:15" ht="16" x14ac:dyDescent="0.2">
      <c r="A17" s="46" t="s">
        <v>10</v>
      </c>
      <c r="B17" s="217">
        <v>0</v>
      </c>
      <c r="C17" s="217">
        <v>0</v>
      </c>
      <c r="D17" s="115">
        <v>0</v>
      </c>
      <c r="E17" s="224">
        <v>0</v>
      </c>
      <c r="F17" s="223">
        <v>0</v>
      </c>
      <c r="G17" s="7">
        <v>0</v>
      </c>
      <c r="H17" s="219">
        <f>SUM(B17+'Jan Report '!H17)</f>
        <v>0</v>
      </c>
      <c r="I17" s="219">
        <f>SUM(C17+'Jan Report '!I17)</f>
        <v>0</v>
      </c>
      <c r="J17" s="282">
        <f>SUM(D17+'Jan Report '!J17)</f>
        <v>0</v>
      </c>
      <c r="K17" s="224">
        <f>SUM(E17+'Jan Report '!K17)</f>
        <v>0</v>
      </c>
      <c r="L17" s="224">
        <f>SUM(F17+'Jan Report '!L17)</f>
        <v>0</v>
      </c>
      <c r="M17" s="285">
        <f>SUM(G17+'Jan Report '!M17)</f>
        <v>0</v>
      </c>
    </row>
    <row r="18" spans="1:15" ht="17" thickBot="1" x14ac:dyDescent="0.25">
      <c r="A18" s="49" t="s">
        <v>11</v>
      </c>
      <c r="B18" s="217">
        <v>0</v>
      </c>
      <c r="C18" s="217">
        <v>0</v>
      </c>
      <c r="D18" s="115">
        <v>0</v>
      </c>
      <c r="E18" s="224">
        <v>0</v>
      </c>
      <c r="F18" s="223">
        <v>0</v>
      </c>
      <c r="G18" s="7">
        <v>0</v>
      </c>
      <c r="H18" s="230">
        <f>SUM(B18+'Jan Report '!H18)</f>
        <v>0</v>
      </c>
      <c r="I18" s="230">
        <f>SUM(C18+'Jan Report '!I18)</f>
        <v>0</v>
      </c>
      <c r="J18" s="283">
        <f>SUM(D18+'Jan Report '!J18)</f>
        <v>0</v>
      </c>
      <c r="K18" s="227">
        <f>SUM(E18+'Jan Report '!K18)</f>
        <v>0</v>
      </c>
      <c r="L18" s="227">
        <f>SUM(F18+'Jan Report '!L18)</f>
        <v>0</v>
      </c>
      <c r="M18" s="286">
        <f>SUM(G18+'Jan Report '!M18)</f>
        <v>0</v>
      </c>
    </row>
    <row r="19" spans="1:15" ht="17" thickBot="1" x14ac:dyDescent="0.25">
      <c r="A19" s="50" t="s">
        <v>12</v>
      </c>
      <c r="B19" s="221">
        <f>SUM(B5:B18)</f>
        <v>15</v>
      </c>
      <c r="C19" s="221">
        <f t="shared" ref="C19:M19" si="0">SUM(C5:C18)</f>
        <v>15</v>
      </c>
      <c r="D19" s="82">
        <f t="shared" si="0"/>
        <v>1140514.5600000003</v>
      </c>
      <c r="E19" s="228">
        <f t="shared" si="0"/>
        <v>15</v>
      </c>
      <c r="F19" s="228">
        <f t="shared" si="0"/>
        <v>221</v>
      </c>
      <c r="G19" s="84">
        <f t="shared" si="0"/>
        <v>12244703.719999999</v>
      </c>
      <c r="H19" s="221">
        <f t="shared" si="0"/>
        <v>126</v>
      </c>
      <c r="I19" s="221">
        <f t="shared" si="0"/>
        <v>188</v>
      </c>
      <c r="J19" s="82">
        <f t="shared" si="0"/>
        <v>27843614.469999999</v>
      </c>
      <c r="K19" s="228">
        <f t="shared" si="0"/>
        <v>161</v>
      </c>
      <c r="L19" s="228">
        <f t="shared" si="0"/>
        <v>642</v>
      </c>
      <c r="M19" s="297">
        <f t="shared" si="0"/>
        <v>77403997.099999994</v>
      </c>
      <c r="N19" s="18"/>
    </row>
    <row r="20" spans="1:15" ht="17" thickBot="1" x14ac:dyDescent="0.25">
      <c r="A20" s="51"/>
      <c r="B20" s="51"/>
      <c r="C20" s="51"/>
      <c r="D20" s="51"/>
      <c r="E20" s="51"/>
      <c r="F20" s="51"/>
      <c r="G20" s="51"/>
      <c r="H20" s="51"/>
      <c r="I20" s="51"/>
      <c r="J20" s="51"/>
      <c r="K20" s="51"/>
      <c r="L20" s="51"/>
      <c r="M20" s="51"/>
    </row>
    <row r="21" spans="1:15" ht="18" thickBot="1" x14ac:dyDescent="0.2">
      <c r="A21" s="52" t="s">
        <v>15</v>
      </c>
      <c r="B21" s="795" t="s">
        <v>2</v>
      </c>
      <c r="C21" s="796"/>
      <c r="D21" s="53" t="s">
        <v>0</v>
      </c>
      <c r="E21" s="795" t="s">
        <v>2</v>
      </c>
      <c r="F21" s="796"/>
      <c r="G21" s="53" t="s">
        <v>0</v>
      </c>
      <c r="H21" s="795" t="s">
        <v>2</v>
      </c>
      <c r="I21" s="796"/>
      <c r="J21" s="53" t="s">
        <v>0</v>
      </c>
      <c r="K21" s="795" t="s">
        <v>2</v>
      </c>
      <c r="L21" s="796"/>
      <c r="M21" s="54" t="s">
        <v>0</v>
      </c>
    </row>
    <row r="22" spans="1:15" ht="16" x14ac:dyDescent="0.15">
      <c r="A22" s="55" t="s">
        <v>44</v>
      </c>
      <c r="B22" s="126"/>
      <c r="C22" s="231">
        <f>'02 Data Dump'!B38</f>
        <v>25</v>
      </c>
      <c r="D22" s="149">
        <f>'02 Data Dump'!N38</f>
        <v>649086.80000000005</v>
      </c>
      <c r="E22" s="131"/>
      <c r="F22" s="235">
        <v>19</v>
      </c>
      <c r="G22" s="134">
        <v>1261914.47</v>
      </c>
      <c r="H22" s="129"/>
      <c r="I22" s="231">
        <f>SUM(C22+'Jan Report '!I22)</f>
        <v>376</v>
      </c>
      <c r="J22" s="287">
        <f>SUM(D22+'Jan Report '!J22)</f>
        <v>10768612.530000001</v>
      </c>
      <c r="K22" s="240"/>
      <c r="L22" s="268">
        <f>SUM(F22+'Jan Report '!L22)</f>
        <v>302</v>
      </c>
      <c r="M22" s="337">
        <f>SUM(G22+'Jan Report '!M22)</f>
        <v>9156747.5700000003</v>
      </c>
      <c r="O22" s="18"/>
    </row>
    <row r="23" spans="1:15" ht="16" x14ac:dyDescent="0.2">
      <c r="A23" s="56" t="s">
        <v>13</v>
      </c>
      <c r="B23" s="127"/>
      <c r="C23" s="232">
        <f>'02 Data Dump'!B12</f>
        <v>9</v>
      </c>
      <c r="D23" s="150">
        <f>'02 Data Dump'!N12</f>
        <v>701461</v>
      </c>
      <c r="E23" s="132"/>
      <c r="F23" s="236">
        <v>20</v>
      </c>
      <c r="G23" s="11">
        <v>4841149</v>
      </c>
      <c r="H23" s="127"/>
      <c r="I23" s="232">
        <f>SUM(C23+'Jan Report '!I23)</f>
        <v>139</v>
      </c>
      <c r="J23" s="288">
        <f>SUM(D23+'Jan Report '!J23)</f>
        <v>28174410.889999997</v>
      </c>
      <c r="K23" s="242"/>
      <c r="L23" s="269">
        <f>SUM(F23+'Jan Report '!L23)</f>
        <v>181</v>
      </c>
      <c r="M23" s="338">
        <f>SUM(G23+'Jan Report '!M23)</f>
        <v>67463761.680000007</v>
      </c>
    </row>
    <row r="24" spans="1:15" ht="17" thickBot="1" x14ac:dyDescent="0.25">
      <c r="A24" s="57" t="s">
        <v>47</v>
      </c>
      <c r="B24" s="128"/>
      <c r="C24" s="233">
        <f>'02 Data Dump'!R7</f>
        <v>3</v>
      </c>
      <c r="D24" s="151">
        <f>'02 Data Dump'!U7</f>
        <v>22838</v>
      </c>
      <c r="E24" s="133"/>
      <c r="F24" s="237">
        <v>2</v>
      </c>
      <c r="G24" s="12">
        <v>607672.5</v>
      </c>
      <c r="H24" s="130"/>
      <c r="I24" s="239">
        <f>SUM(C24+'Jan Report '!I24)</f>
        <v>15</v>
      </c>
      <c r="J24" s="289">
        <f>SUM(D24+'Jan Report '!J24)</f>
        <v>4299831.01</v>
      </c>
      <c r="K24" s="244"/>
      <c r="L24" s="270">
        <f>SUM(F24+'Jan Report '!L24)</f>
        <v>22</v>
      </c>
      <c r="M24" s="336">
        <f>SUM(G24+'Jan Report '!M24)</f>
        <v>3769949.68</v>
      </c>
    </row>
    <row r="25" spans="1:15" ht="17" thickBot="1" x14ac:dyDescent="0.25">
      <c r="A25" s="58" t="s">
        <v>14</v>
      </c>
      <c r="B25" s="125"/>
      <c r="C25" s="234">
        <f>SUM(C22:C24)</f>
        <v>37</v>
      </c>
      <c r="D25" s="85">
        <f>SUM(D22:D24)</f>
        <v>1373385.8</v>
      </c>
      <c r="E25" s="122"/>
      <c r="F25" s="238">
        <f>SUM(F22:F24)</f>
        <v>41</v>
      </c>
      <c r="G25" s="86">
        <f>SUM(G22:G24)</f>
        <v>6710735.9699999997</v>
      </c>
      <c r="H25" s="125"/>
      <c r="I25" s="234">
        <f>SUM(I22:I24)</f>
        <v>530</v>
      </c>
      <c r="J25" s="85">
        <f>SUM(J22:J24)</f>
        <v>43242854.43</v>
      </c>
      <c r="K25" s="312"/>
      <c r="L25" s="238">
        <f>SUM(L22:L24)</f>
        <v>505</v>
      </c>
      <c r="M25" s="136">
        <f>SUM(M22:M24)</f>
        <v>80390458.930000007</v>
      </c>
    </row>
    <row r="26" spans="1:15" ht="17" thickBot="1" x14ac:dyDescent="0.25">
      <c r="A26" s="51"/>
      <c r="B26" s="51"/>
      <c r="C26" s="51"/>
      <c r="D26" s="51"/>
      <c r="E26" s="51"/>
      <c r="F26" s="51"/>
      <c r="G26" s="51"/>
      <c r="H26" s="51"/>
      <c r="I26" s="51"/>
      <c r="J26" s="51"/>
      <c r="K26" s="51"/>
      <c r="L26" s="51"/>
      <c r="M26" s="51"/>
    </row>
    <row r="27" spans="1:15" ht="17" thickBot="1" x14ac:dyDescent="0.2">
      <c r="A27" s="59" t="s">
        <v>59</v>
      </c>
      <c r="B27" s="798" t="s">
        <v>52</v>
      </c>
      <c r="C27" s="798"/>
      <c r="D27" s="60" t="s">
        <v>58</v>
      </c>
      <c r="E27" s="798" t="s">
        <v>52</v>
      </c>
      <c r="F27" s="798"/>
      <c r="G27" s="60" t="s">
        <v>53</v>
      </c>
      <c r="H27" s="798" t="s">
        <v>51</v>
      </c>
      <c r="I27" s="798"/>
      <c r="J27" s="60" t="s">
        <v>50</v>
      </c>
      <c r="K27" s="798" t="s">
        <v>51</v>
      </c>
      <c r="L27" s="798"/>
      <c r="M27" s="54" t="s">
        <v>50</v>
      </c>
    </row>
    <row r="28" spans="1:15" ht="18" thickBot="1" x14ac:dyDescent="0.25">
      <c r="A28" s="61" t="s">
        <v>60</v>
      </c>
      <c r="B28" s="119"/>
      <c r="C28" s="120">
        <f>'02 Data Dump'!S40</f>
        <v>3</v>
      </c>
      <c r="D28" s="97">
        <f>SUM(C5:C12)+C28</f>
        <v>13</v>
      </c>
      <c r="E28" s="122"/>
      <c r="F28" s="121">
        <v>2</v>
      </c>
      <c r="G28" s="93">
        <f>SUM(F5:F12)+F28</f>
        <v>221</v>
      </c>
      <c r="H28" s="118"/>
      <c r="I28" s="117">
        <f>SUM(C28+'Jan Report '!I28)</f>
        <v>9</v>
      </c>
      <c r="J28" s="117">
        <f>SUM(D28+'Jan Report '!J28)</f>
        <v>162</v>
      </c>
      <c r="K28" s="122"/>
      <c r="L28" s="121">
        <f>SUM(F28+'Jan Report '!L28)</f>
        <v>14</v>
      </c>
      <c r="M28" s="121">
        <f>SUM(G28+'Jan Report '!M28)</f>
        <v>621</v>
      </c>
      <c r="O28" s="18"/>
    </row>
    <row r="29" spans="1:15" ht="17" thickBot="1" x14ac:dyDescent="0.25">
      <c r="A29" s="51"/>
      <c r="B29" s="51"/>
      <c r="C29" s="51"/>
      <c r="D29" s="51"/>
      <c r="E29" s="51"/>
      <c r="F29" s="51"/>
      <c r="G29" s="51"/>
      <c r="H29" s="51"/>
      <c r="I29" s="51"/>
      <c r="J29" s="51"/>
      <c r="K29" s="51"/>
      <c r="L29" s="51"/>
      <c r="M29" s="51"/>
    </row>
    <row r="30" spans="1:15" ht="35" thickBot="1" x14ac:dyDescent="0.25">
      <c r="A30" s="62" t="s">
        <v>61</v>
      </c>
      <c r="B30" s="797" t="s">
        <v>54</v>
      </c>
      <c r="C30" s="797"/>
      <c r="D30" s="155" t="s">
        <v>55</v>
      </c>
      <c r="E30" s="797" t="s">
        <v>54</v>
      </c>
      <c r="F30" s="797"/>
      <c r="G30" s="155" t="s">
        <v>55</v>
      </c>
      <c r="H30" s="797" t="s">
        <v>56</v>
      </c>
      <c r="I30" s="797"/>
      <c r="J30" s="155" t="s">
        <v>57</v>
      </c>
      <c r="K30" s="797" t="s">
        <v>56</v>
      </c>
      <c r="L30" s="797"/>
      <c r="M30" s="156" t="s">
        <v>57</v>
      </c>
    </row>
    <row r="31" spans="1:15" ht="35" thickBot="1" x14ac:dyDescent="0.25">
      <c r="A31" s="63" t="s">
        <v>62</v>
      </c>
      <c r="B31" s="119"/>
      <c r="C31" s="124">
        <f>SUM(B19+C25)</f>
        <v>52</v>
      </c>
      <c r="D31" s="85">
        <f>SUM(D19+D25)</f>
        <v>2513900.3600000003</v>
      </c>
      <c r="E31" s="298"/>
      <c r="F31" s="121">
        <f>SUM(E19+F25)</f>
        <v>56</v>
      </c>
      <c r="G31" s="86">
        <f>SUM(G19+G25)</f>
        <v>18955439.689999998</v>
      </c>
      <c r="H31" s="119"/>
      <c r="I31" s="124">
        <f>SUM(H19+I25)</f>
        <v>656</v>
      </c>
      <c r="J31" s="85">
        <f>SUM(J19+J25)</f>
        <v>71086468.900000006</v>
      </c>
      <c r="K31" s="141"/>
      <c r="L31" s="121">
        <f>SUM(K19+L25)</f>
        <v>666</v>
      </c>
      <c r="M31" s="87">
        <f>SUM(M19+M25)</f>
        <v>157794456.03</v>
      </c>
      <c r="O31" s="18"/>
    </row>
    <row r="32" spans="1:15" ht="17" thickBot="1" x14ac:dyDescent="0.25">
      <c r="A32" s="51"/>
      <c r="B32" s="51"/>
      <c r="C32" s="51"/>
      <c r="D32" s="51"/>
      <c r="E32" s="51"/>
      <c r="F32" s="51"/>
      <c r="G32" s="51"/>
      <c r="H32" s="51"/>
      <c r="I32" s="51"/>
      <c r="J32" s="51"/>
      <c r="K32" s="51"/>
      <c r="L32" s="51"/>
      <c r="M32" s="51"/>
    </row>
    <row r="33" spans="1:15" ht="17" thickBot="1" x14ac:dyDescent="0.25">
      <c r="A33" s="64" t="s">
        <v>45</v>
      </c>
      <c r="B33" s="799">
        <f>'02 Data Dump'!N62</f>
        <v>5639634.6599999992</v>
      </c>
      <c r="C33" s="799"/>
      <c r="D33" s="800"/>
      <c r="E33" s="51"/>
      <c r="F33" s="51"/>
      <c r="G33" s="335"/>
      <c r="H33" s="51"/>
      <c r="I33" s="51"/>
      <c r="J33" s="51"/>
      <c r="K33" s="51"/>
      <c r="L33" s="51"/>
      <c r="M33" s="51"/>
    </row>
    <row r="34" spans="1:15" ht="17" thickBot="1" x14ac:dyDescent="0.25">
      <c r="A34" s="65"/>
      <c r="B34" s="66"/>
      <c r="C34" s="66"/>
      <c r="D34" s="66"/>
      <c r="E34" s="51"/>
      <c r="F34" s="51"/>
      <c r="G34" s="51"/>
      <c r="H34" s="51"/>
      <c r="I34" s="51"/>
      <c r="J34" s="51"/>
      <c r="K34" s="51"/>
      <c r="L34" s="51"/>
      <c r="M34" s="51"/>
    </row>
    <row r="35" spans="1:15" ht="17" thickBot="1" x14ac:dyDescent="0.25">
      <c r="A35" s="51"/>
      <c r="B35" s="801" t="s">
        <v>390</v>
      </c>
      <c r="C35" s="792"/>
      <c r="D35" s="793"/>
      <c r="E35" s="792" t="s">
        <v>64</v>
      </c>
      <c r="F35" s="792"/>
      <c r="G35" s="793"/>
      <c r="H35" s="792" t="s">
        <v>391</v>
      </c>
      <c r="I35" s="792"/>
      <c r="J35" s="793"/>
      <c r="K35" s="792" t="s">
        <v>65</v>
      </c>
      <c r="L35" s="792"/>
      <c r="M35" s="794"/>
      <c r="O35" s="18"/>
    </row>
    <row r="36" spans="1:15" ht="16" x14ac:dyDescent="0.15">
      <c r="A36" s="67" t="s">
        <v>16</v>
      </c>
      <c r="B36" s="802" t="s">
        <v>2</v>
      </c>
      <c r="C36" s="802"/>
      <c r="D36" s="68" t="s">
        <v>1</v>
      </c>
      <c r="E36" s="802" t="s">
        <v>2</v>
      </c>
      <c r="F36" s="802"/>
      <c r="G36" s="68" t="s">
        <v>1</v>
      </c>
      <c r="H36" s="802" t="s">
        <v>2</v>
      </c>
      <c r="I36" s="802"/>
      <c r="J36" s="68" t="s">
        <v>1</v>
      </c>
      <c r="K36" s="802" t="s">
        <v>2</v>
      </c>
      <c r="L36" s="802"/>
      <c r="M36" s="69" t="s">
        <v>1</v>
      </c>
      <c r="N36" s="317"/>
    </row>
    <row r="37" spans="1:15" ht="16" x14ac:dyDescent="0.2">
      <c r="A37" s="46" t="s">
        <v>19</v>
      </c>
      <c r="B37" s="165"/>
      <c r="C37" s="166">
        <f>C31</f>
        <v>52</v>
      </c>
      <c r="D37" s="79">
        <f>SUM('02 Five Reports'!C41+'02 Five Reports'!G44+'02 Five Reports'!G53+'02 Five Reports'!C46)-D41</f>
        <v>43680.21</v>
      </c>
      <c r="E37" s="157"/>
      <c r="F37" s="299">
        <v>56</v>
      </c>
      <c r="G37" s="13">
        <v>154297.49</v>
      </c>
      <c r="H37" s="165"/>
      <c r="I37" s="249">
        <f>SUM(C37+'Jan Report '!I37)</f>
        <v>656</v>
      </c>
      <c r="J37" s="307">
        <f>SUM(D37+'Jan Report '!J37)</f>
        <v>554012.03</v>
      </c>
      <c r="K37" s="105"/>
      <c r="L37" s="264">
        <f>SUM(F37+'Jan Report '!L37)</f>
        <v>665</v>
      </c>
      <c r="M37" s="313">
        <f>SUM(G37+'Jan Report '!M37)</f>
        <v>1067394.06</v>
      </c>
    </row>
    <row r="38" spans="1:15" ht="16" x14ac:dyDescent="0.2">
      <c r="A38" s="46" t="s">
        <v>20</v>
      </c>
      <c r="B38" s="169"/>
      <c r="C38" s="273">
        <f>'02 Five Reports'!J5</f>
        <v>90</v>
      </c>
      <c r="D38" s="79">
        <f>SUM('02 Five Reports'!C63)</f>
        <v>20830.8</v>
      </c>
      <c r="E38" s="157"/>
      <c r="F38" s="100">
        <v>54</v>
      </c>
      <c r="G38" s="14">
        <v>12108.05</v>
      </c>
      <c r="H38" s="165"/>
      <c r="I38" s="249">
        <f>SUM(C38+'Jan Report '!I38)</f>
        <v>777</v>
      </c>
      <c r="J38" s="307">
        <f>SUM(D38+'Jan Report '!J38)</f>
        <v>190553.59999999998</v>
      </c>
      <c r="K38" s="105"/>
      <c r="L38" s="264">
        <f>SUM(F38+'Jan Report '!L38)</f>
        <v>779</v>
      </c>
      <c r="M38" s="313">
        <f>SUM(G38+'Jan Report '!M38)</f>
        <v>204747.01999999996</v>
      </c>
    </row>
    <row r="39" spans="1:15" ht="16" x14ac:dyDescent="0.2">
      <c r="A39" s="46" t="s">
        <v>21</v>
      </c>
      <c r="B39" s="169"/>
      <c r="C39" s="273">
        <f>'02 Five Reports'!J7</f>
        <v>92</v>
      </c>
      <c r="D39" s="79">
        <f>SUM('02 Five Reports'!C106+'02 Five Reports'!G108)</f>
        <v>11650</v>
      </c>
      <c r="E39" s="157"/>
      <c r="F39" s="300">
        <v>50</v>
      </c>
      <c r="G39" s="13">
        <v>5534</v>
      </c>
      <c r="H39" s="165"/>
      <c r="I39" s="249">
        <f>SUM(C39+'Jan Report '!I39)</f>
        <v>619</v>
      </c>
      <c r="J39" s="307">
        <f>SUM(D39+'Jan Report '!J39)</f>
        <v>85915</v>
      </c>
      <c r="K39" s="105"/>
      <c r="L39" s="264">
        <f>SUM(F39+'Jan Report '!L39)</f>
        <v>482</v>
      </c>
      <c r="M39" s="313">
        <f>SUM(G39+'Jan Report '!M39)</f>
        <v>90875</v>
      </c>
    </row>
    <row r="40" spans="1:15" ht="16" x14ac:dyDescent="0.2">
      <c r="A40" s="46" t="s">
        <v>22</v>
      </c>
      <c r="B40" s="169"/>
      <c r="C40" s="273">
        <f>'02 Five Reports'!J6</f>
        <v>100</v>
      </c>
      <c r="D40" s="79">
        <f>SUM('02 Five Reports'!C103+'02 Five Reports'!G88)</f>
        <v>9133</v>
      </c>
      <c r="E40" s="157"/>
      <c r="F40" s="100">
        <v>83</v>
      </c>
      <c r="G40" s="14">
        <v>8452</v>
      </c>
      <c r="H40" s="165"/>
      <c r="I40" s="249">
        <f>SUM(C40+'Jan Report '!I40)</f>
        <v>818</v>
      </c>
      <c r="J40" s="307">
        <f>SUM(D40+'Jan Report '!J40)</f>
        <v>99463</v>
      </c>
      <c r="K40" s="105"/>
      <c r="L40" s="264">
        <f>SUM(F40+'Jan Report '!L40)</f>
        <v>791</v>
      </c>
      <c r="M40" s="313">
        <f>SUM(G40+'Jan Report '!M40)</f>
        <v>91158</v>
      </c>
    </row>
    <row r="41" spans="1:15" ht="17" thickBot="1" x14ac:dyDescent="0.25">
      <c r="A41" s="49" t="s">
        <v>49</v>
      </c>
      <c r="B41" s="175"/>
      <c r="C41" s="274">
        <f>'02 Five Reports'!J4</f>
        <v>6</v>
      </c>
      <c r="D41" s="80">
        <f>SUM('02 Five Reports'!C60+'02 Five Reports'!G58)</f>
        <v>133</v>
      </c>
      <c r="E41" s="158"/>
      <c r="F41" s="301">
        <v>6</v>
      </c>
      <c r="G41" s="16">
        <v>114</v>
      </c>
      <c r="H41" s="165"/>
      <c r="I41" s="249">
        <f>SUM(C41+'Jan Report '!I41)</f>
        <v>45</v>
      </c>
      <c r="J41" s="307">
        <f>SUM(D41+'Jan Report '!J41)</f>
        <v>779</v>
      </c>
      <c r="K41" s="180"/>
      <c r="L41" s="264">
        <f>SUM(F41+'Jan Report '!L41)</f>
        <v>51</v>
      </c>
      <c r="M41" s="313">
        <f>SUM(G41+'Jan Report '!M41)</f>
        <v>874</v>
      </c>
    </row>
    <row r="42" spans="1:15" ht="17" thickBot="1" x14ac:dyDescent="0.25">
      <c r="A42" s="70" t="s">
        <v>18</v>
      </c>
      <c r="B42" s="167"/>
      <c r="C42" s="177">
        <f>SUM(C37:C41)</f>
        <v>340</v>
      </c>
      <c r="D42" s="88">
        <f>SUM(D37:D41)</f>
        <v>85427.01</v>
      </c>
      <c r="E42" s="159"/>
      <c r="F42" s="255">
        <f>SUM(F37:F41)</f>
        <v>249</v>
      </c>
      <c r="G42" s="89">
        <f>SUM(G37:G41)</f>
        <v>180505.53999999998</v>
      </c>
      <c r="H42" s="167"/>
      <c r="I42" s="260">
        <f>SUM(I37:I41)</f>
        <v>2915</v>
      </c>
      <c r="J42" s="88">
        <f>SUM(J37:J41)</f>
        <v>930722.63</v>
      </c>
      <c r="K42" s="162"/>
      <c r="L42" s="255">
        <f>SUM(L37:L41)</f>
        <v>2768</v>
      </c>
      <c r="M42" s="182">
        <f>SUM(M37:M41)</f>
        <v>1455048.08</v>
      </c>
    </row>
    <row r="43" spans="1:15" ht="17" thickBot="1" x14ac:dyDescent="0.25">
      <c r="A43" s="51"/>
      <c r="B43" s="51"/>
      <c r="C43" s="51"/>
      <c r="D43" s="51"/>
      <c r="E43" s="51"/>
      <c r="F43" s="51"/>
      <c r="G43" s="51"/>
      <c r="H43" s="51"/>
      <c r="I43" s="51"/>
      <c r="J43" s="51"/>
      <c r="K43" s="51"/>
      <c r="L43" s="51"/>
      <c r="M43" s="51"/>
    </row>
    <row r="44" spans="1:15" ht="17" thickBot="1" x14ac:dyDescent="0.2">
      <c r="A44" s="184" t="s">
        <v>23</v>
      </c>
      <c r="B44" s="803" t="s">
        <v>2</v>
      </c>
      <c r="C44" s="803"/>
      <c r="D44" s="185" t="s">
        <v>1</v>
      </c>
      <c r="E44" s="803" t="s">
        <v>2</v>
      </c>
      <c r="F44" s="803"/>
      <c r="G44" s="185" t="s">
        <v>1</v>
      </c>
      <c r="H44" s="823" t="s">
        <v>2</v>
      </c>
      <c r="I44" s="824"/>
      <c r="J44" s="185" t="s">
        <v>1</v>
      </c>
      <c r="K44" s="803" t="s">
        <v>2</v>
      </c>
      <c r="L44" s="803"/>
      <c r="M44" s="186" t="s">
        <v>1</v>
      </c>
    </row>
    <row r="45" spans="1:15" ht="16" x14ac:dyDescent="0.2">
      <c r="A45" s="45" t="s">
        <v>36</v>
      </c>
      <c r="B45" s="187"/>
      <c r="C45" s="261">
        <f>'02 Five Reports'!J18</f>
        <v>66</v>
      </c>
      <c r="D45" s="211">
        <f>SUM('02 Five Reports'!C69+'02 Five Reports'!G83)</f>
        <v>17346</v>
      </c>
      <c r="E45" s="107"/>
      <c r="F45" s="108">
        <v>15</v>
      </c>
      <c r="G45" s="316">
        <v>3783</v>
      </c>
      <c r="H45" s="188"/>
      <c r="I45" s="261">
        <f>SUM(C45+'Jan Report '!I45)</f>
        <v>358</v>
      </c>
      <c r="J45" s="306">
        <f>SUM(D45+'Jan Report '!J45)</f>
        <v>92302</v>
      </c>
      <c r="K45" s="278"/>
      <c r="L45" s="275">
        <f>SUM(F45+'Jan Report '!L45)</f>
        <v>508</v>
      </c>
      <c r="M45" s="314">
        <f>SUM(G45+'Jan Report '!M45)</f>
        <v>115056</v>
      </c>
    </row>
    <row r="46" spans="1:15" ht="16" x14ac:dyDescent="0.2">
      <c r="A46" s="46" t="s">
        <v>35</v>
      </c>
      <c r="B46" s="169"/>
      <c r="C46" s="262">
        <f>'02 Five Reports'!J21</f>
        <v>21</v>
      </c>
      <c r="D46" s="212">
        <f>SUM('02 Five Reports'!G117+'02 Five Reports'!C117)</f>
        <v>37981.929999999993</v>
      </c>
      <c r="E46" s="103"/>
      <c r="F46" s="302">
        <v>11</v>
      </c>
      <c r="G46" s="16">
        <v>2792</v>
      </c>
      <c r="H46" s="99"/>
      <c r="I46" s="262">
        <f>SUM(C46+'Jan Report '!I46)</f>
        <v>136</v>
      </c>
      <c r="J46" s="307">
        <f>SUM(D46+'Jan Report '!J46)</f>
        <v>127671.86</v>
      </c>
      <c r="K46" s="279"/>
      <c r="L46" s="276">
        <f>SUM(F46+'Jan Report '!L46)</f>
        <v>210</v>
      </c>
      <c r="M46" s="313">
        <f>SUM(G46+'Jan Report '!M46)</f>
        <v>116281.20999999999</v>
      </c>
    </row>
    <row r="47" spans="1:15" ht="16" x14ac:dyDescent="0.2">
      <c r="A47" s="46" t="s">
        <v>25</v>
      </c>
      <c r="B47" s="169"/>
      <c r="C47" s="262">
        <f>'02 Five Reports'!J16</f>
        <v>43</v>
      </c>
      <c r="D47" s="212">
        <f>SUM('02 Five Reports'!C66+'02 Five Reports'!G76)</f>
        <v>21597</v>
      </c>
      <c r="E47" s="103"/>
      <c r="F47" s="302">
        <v>13</v>
      </c>
      <c r="G47" s="16">
        <v>5514</v>
      </c>
      <c r="H47" s="99"/>
      <c r="I47" s="262">
        <f>SUM(C47+'Jan Report '!I47)</f>
        <v>371</v>
      </c>
      <c r="J47" s="307">
        <f>SUM(D47+'Jan Report '!J47)</f>
        <v>186693</v>
      </c>
      <c r="K47" s="279"/>
      <c r="L47" s="276">
        <f>SUM(F47+'Jan Report '!L47)</f>
        <v>414</v>
      </c>
      <c r="M47" s="313">
        <f>SUM(G47+'Jan Report '!M47)</f>
        <v>157400</v>
      </c>
    </row>
    <row r="48" spans="1:15" ht="16" x14ac:dyDescent="0.2">
      <c r="A48" s="46" t="s">
        <v>26</v>
      </c>
      <c r="B48" s="165"/>
      <c r="C48" s="249">
        <f>'02 Five Reports'!J17</f>
        <v>1</v>
      </c>
      <c r="D48" s="212">
        <f>SUM('02 Five Reports'!G80)</f>
        <v>308</v>
      </c>
      <c r="E48" s="103"/>
      <c r="F48" s="302">
        <v>0</v>
      </c>
      <c r="G48" s="16">
        <v>0</v>
      </c>
      <c r="H48" s="99"/>
      <c r="I48" s="262">
        <f>SUM(C48+'Jan Report '!I48)</f>
        <v>3</v>
      </c>
      <c r="J48" s="307">
        <f>SUM(D48+'Jan Report '!J48)</f>
        <v>904</v>
      </c>
      <c r="K48" s="279"/>
      <c r="L48" s="276">
        <f>SUM(F48+'Jan Report '!L48)</f>
        <v>3</v>
      </c>
      <c r="M48" s="313">
        <f>SUM(G48+'Jan Report '!M48)</f>
        <v>807</v>
      </c>
    </row>
    <row r="49" spans="1:13" ht="16" x14ac:dyDescent="0.2">
      <c r="A49" s="46" t="s">
        <v>27</v>
      </c>
      <c r="B49" s="169"/>
      <c r="C49" s="262">
        <f>'02 Five Reports'!J14</f>
        <v>2</v>
      </c>
      <c r="D49" s="212">
        <f>SUM('02 Five Reports'!G69)</f>
        <v>519</v>
      </c>
      <c r="E49" s="103"/>
      <c r="F49" s="302">
        <v>5</v>
      </c>
      <c r="G49" s="16">
        <v>4608</v>
      </c>
      <c r="H49" s="99"/>
      <c r="I49" s="262">
        <f>SUM(C49+'Jan Report '!I49)</f>
        <v>143</v>
      </c>
      <c r="J49" s="307">
        <f>SUM(E48+'Jan Report '!J49)</f>
        <v>102176.91</v>
      </c>
      <c r="K49" s="279"/>
      <c r="L49" s="276">
        <f>SUM(F49+'Jan Report '!L49)</f>
        <v>121</v>
      </c>
      <c r="M49" s="313">
        <f>SUM(G49+'Jan Report '!M49)</f>
        <v>126998.31</v>
      </c>
    </row>
    <row r="50" spans="1:13" ht="16" x14ac:dyDescent="0.2">
      <c r="A50" s="46" t="s">
        <v>28</v>
      </c>
      <c r="B50" s="169"/>
      <c r="C50" s="262">
        <f>'02 Five Reports'!J15</f>
        <v>2</v>
      </c>
      <c r="D50" s="702">
        <f>SUM('02 Five Reports'!G71)</f>
        <v>353</v>
      </c>
      <c r="E50" s="103"/>
      <c r="F50" s="302">
        <v>3</v>
      </c>
      <c r="G50" s="16">
        <v>328</v>
      </c>
      <c r="H50" s="99"/>
      <c r="I50" s="262">
        <f>SUM(C50+'Jan Report '!I50)</f>
        <v>25</v>
      </c>
      <c r="J50" s="307">
        <f>SUM(D49+'Jan Report '!J50)</f>
        <v>3194</v>
      </c>
      <c r="K50" s="279"/>
      <c r="L50" s="276">
        <f>SUM(F50+'Jan Report '!L50)</f>
        <v>31</v>
      </c>
      <c r="M50" s="313">
        <f>SUM(G50+'Jan Report '!M50)</f>
        <v>3310</v>
      </c>
    </row>
    <row r="51" spans="1:13" ht="16" x14ac:dyDescent="0.2">
      <c r="A51" s="46" t="s">
        <v>3</v>
      </c>
      <c r="B51" s="169"/>
      <c r="C51" s="262">
        <f>'02 Five Reports'!J12</f>
        <v>3</v>
      </c>
      <c r="D51" s="212">
        <f>SUM('02 Five Reports'!G61)</f>
        <v>664</v>
      </c>
      <c r="E51" s="103"/>
      <c r="F51" s="302">
        <v>5</v>
      </c>
      <c r="G51" s="16">
        <v>2650</v>
      </c>
      <c r="H51" s="99"/>
      <c r="I51" s="262">
        <f>SUM(C51+'Jan Report '!I51)</f>
        <v>23</v>
      </c>
      <c r="J51" s="307">
        <f>SUM(D51+'Jan Report '!J51)</f>
        <v>4646</v>
      </c>
      <c r="K51" s="279"/>
      <c r="L51" s="276">
        <f>SUM(F51+'Jan Report '!L51)</f>
        <v>24</v>
      </c>
      <c r="M51" s="313">
        <f>SUM(G51+'Jan Report '!M51)</f>
        <v>7896</v>
      </c>
    </row>
    <row r="52" spans="1:13" ht="16" x14ac:dyDescent="0.2">
      <c r="A52" s="46" t="s">
        <v>29</v>
      </c>
      <c r="B52" s="169"/>
      <c r="C52" s="262">
        <f>'02 Five Reports'!J13</f>
        <v>15</v>
      </c>
      <c r="D52" s="212">
        <f>SUM('02 Five Reports'!G66)</f>
        <v>3280</v>
      </c>
      <c r="E52" s="103"/>
      <c r="F52" s="302">
        <v>15</v>
      </c>
      <c r="G52" s="16">
        <v>3997</v>
      </c>
      <c r="H52" s="99"/>
      <c r="I52" s="262">
        <f>SUM(C52+'Jan Report '!I52)</f>
        <v>117</v>
      </c>
      <c r="J52" s="307">
        <f>SUM(D52+'Jan Report '!J52)</f>
        <v>9067</v>
      </c>
      <c r="K52" s="279"/>
      <c r="L52" s="276">
        <f>SUM(F52+'Jan Report '!L52)</f>
        <v>127</v>
      </c>
      <c r="M52" s="313">
        <f>SUM(G52+'Jan Report '!M52)</f>
        <v>25988</v>
      </c>
    </row>
    <row r="53" spans="1:13" ht="16" x14ac:dyDescent="0.2">
      <c r="A53" s="46" t="s">
        <v>30</v>
      </c>
      <c r="B53" s="165"/>
      <c r="C53" s="262">
        <v>0</v>
      </c>
      <c r="D53" s="212">
        <v>0</v>
      </c>
      <c r="E53" s="103"/>
      <c r="F53" s="302">
        <v>0</v>
      </c>
      <c r="G53" s="16">
        <v>0</v>
      </c>
      <c r="H53" s="99"/>
      <c r="I53" s="262">
        <f>SUM(C53+'Jan Report '!I53)</f>
        <v>0</v>
      </c>
      <c r="J53" s="307">
        <f>SUM(D53+'Jan Report '!J53)</f>
        <v>0</v>
      </c>
      <c r="K53" s="279"/>
      <c r="L53" s="276">
        <f>SUM(F53+'Jan Report '!L53)</f>
        <v>7</v>
      </c>
      <c r="M53" s="313">
        <f>SUM(G53+'Jan Report '!M53)</f>
        <v>388</v>
      </c>
    </row>
    <row r="54" spans="1:13" ht="16" x14ac:dyDescent="0.2">
      <c r="A54" s="46" t="s">
        <v>4</v>
      </c>
      <c r="B54" s="169"/>
      <c r="C54" s="262">
        <f>'02 Five Reports'!J20</f>
        <v>11</v>
      </c>
      <c r="D54" s="212">
        <f>SUM('02 Five Reports'!G114)</f>
        <v>4211</v>
      </c>
      <c r="E54" s="103"/>
      <c r="F54" s="302">
        <v>12</v>
      </c>
      <c r="G54" s="16">
        <v>3527</v>
      </c>
      <c r="H54" s="99"/>
      <c r="I54" s="262">
        <f>SUM(C54+'Jan Report '!I54)</f>
        <v>94</v>
      </c>
      <c r="J54" s="307">
        <f>SUM(D54+'Jan Report '!J54)</f>
        <v>26366</v>
      </c>
      <c r="K54" s="279"/>
      <c r="L54" s="276">
        <f>SUM(F54+'Jan Report '!L54)</f>
        <v>82</v>
      </c>
      <c r="M54" s="313">
        <f>SUM(G54+'Jan Report '!M54)</f>
        <v>28748</v>
      </c>
    </row>
    <row r="55" spans="1:13" ht="16" x14ac:dyDescent="0.2">
      <c r="A55" s="46" t="s">
        <v>31</v>
      </c>
      <c r="B55" s="169"/>
      <c r="C55" s="262">
        <f>'02 Five Reports'!J19</f>
        <v>2</v>
      </c>
      <c r="D55" s="212">
        <f>SUM('02 Five Reports'!C72)</f>
        <v>140</v>
      </c>
      <c r="E55" s="103"/>
      <c r="F55" s="302">
        <v>1</v>
      </c>
      <c r="G55" s="16">
        <v>347</v>
      </c>
      <c r="H55" s="99"/>
      <c r="I55" s="262">
        <f>SUM(C55+'Jan Report '!I55)</f>
        <v>37</v>
      </c>
      <c r="J55" s="307">
        <f>SUM(D55+'Jan Report '!J55)</f>
        <v>3362</v>
      </c>
      <c r="K55" s="279"/>
      <c r="L55" s="276">
        <f>SUM(F55+'Jan Report '!L55)</f>
        <v>43</v>
      </c>
      <c r="M55" s="313">
        <f>SUM(G55+'Jan Report '!M55)</f>
        <v>3481</v>
      </c>
    </row>
    <row r="56" spans="1:13" ht="16" x14ac:dyDescent="0.2">
      <c r="A56" s="46" t="s">
        <v>32</v>
      </c>
      <c r="B56" s="169"/>
      <c r="C56" s="262">
        <f>'02 Five Reports'!J27</f>
        <v>8</v>
      </c>
      <c r="D56" s="212">
        <f>SUM('02 Five Reports'!C113+'02 Five Reports'!G111)</f>
        <v>2979</v>
      </c>
      <c r="E56" s="103"/>
      <c r="F56" s="302">
        <v>10</v>
      </c>
      <c r="G56" s="16">
        <v>1335</v>
      </c>
      <c r="H56" s="99"/>
      <c r="I56" s="262">
        <f>SUM(C56+'Jan Report '!I56)</f>
        <v>46</v>
      </c>
      <c r="J56" s="307">
        <f>SUM(D56+'Jan Report '!J56)</f>
        <v>13101</v>
      </c>
      <c r="K56" s="279"/>
      <c r="L56" s="276">
        <f>SUM(F56+'Jan Report '!L56)</f>
        <v>72</v>
      </c>
      <c r="M56" s="313">
        <f>SUM(G56+'Jan Report '!M56)</f>
        <v>9752</v>
      </c>
    </row>
    <row r="57" spans="1:13" ht="17" thickBot="1" x14ac:dyDescent="0.25">
      <c r="A57" s="72" t="s">
        <v>33</v>
      </c>
      <c r="B57" s="175"/>
      <c r="C57" s="263">
        <f>'02 Five Reports'!J28</f>
        <v>2</v>
      </c>
      <c r="D57" s="213">
        <f>SUM('02 Five Reports'!G7+'02 Five Reports'!C15)</f>
        <v>3890</v>
      </c>
      <c r="E57" s="190"/>
      <c r="F57" s="204">
        <v>4</v>
      </c>
      <c r="G57" s="191">
        <v>5110</v>
      </c>
      <c r="H57" s="101"/>
      <c r="I57" s="263">
        <f>SUM(C57+'Jan Report '!I57)</f>
        <v>22</v>
      </c>
      <c r="J57" s="308">
        <f>SUM(D57+'Jan Report '!J57)</f>
        <v>31789</v>
      </c>
      <c r="K57" s="280"/>
      <c r="L57" s="277">
        <f>SUM(F57+'Jan Report '!L57)</f>
        <v>33</v>
      </c>
      <c r="M57" s="315">
        <f>SUM(G57+'Jan Report '!M57)</f>
        <v>73638</v>
      </c>
    </row>
    <row r="58" spans="1:13" ht="17" thickBot="1" x14ac:dyDescent="0.25">
      <c r="A58" s="73" t="s">
        <v>34</v>
      </c>
      <c r="B58" s="172"/>
      <c r="C58" s="250">
        <f>SUM(C45:C57)</f>
        <v>176</v>
      </c>
      <c r="D58" s="88">
        <f>SUM(D45:D57)</f>
        <v>93268.93</v>
      </c>
      <c r="E58" s="162"/>
      <c r="F58" s="255">
        <f>SUM(F45:F57)</f>
        <v>94</v>
      </c>
      <c r="G58" s="89">
        <f>SUM(G45:G57)</f>
        <v>33991</v>
      </c>
      <c r="H58" s="172"/>
      <c r="I58" s="250">
        <f>SUM(I45:I57)</f>
        <v>1375</v>
      </c>
      <c r="J58" s="88">
        <f>SUM(J45:J57)</f>
        <v>601272.77</v>
      </c>
      <c r="K58" s="159"/>
      <c r="L58" s="255">
        <f>SUM(L45:L57)</f>
        <v>1675</v>
      </c>
      <c r="M58" s="265">
        <f>SUM(M45:M57)</f>
        <v>669743.52</v>
      </c>
    </row>
    <row r="59" spans="1:13" ht="17" thickBot="1" x14ac:dyDescent="0.25">
      <c r="A59" s="51"/>
      <c r="B59" s="51"/>
      <c r="C59" s="251"/>
      <c r="D59" s="51"/>
      <c r="E59" s="163"/>
      <c r="F59" s="251"/>
      <c r="G59" s="51"/>
      <c r="H59" s="163"/>
      <c r="I59" s="251"/>
      <c r="J59" s="51"/>
      <c r="K59" s="51"/>
      <c r="L59" s="251"/>
      <c r="M59" s="51"/>
    </row>
    <row r="60" spans="1:13" ht="17" thickBot="1" x14ac:dyDescent="0.25">
      <c r="A60" s="74" t="s">
        <v>24</v>
      </c>
      <c r="B60" s="170"/>
      <c r="C60" s="252">
        <f>SUM(C42+C58)</f>
        <v>516</v>
      </c>
      <c r="D60" s="89">
        <f>SUM(D42+D58)</f>
        <v>178695.94</v>
      </c>
      <c r="E60" s="164"/>
      <c r="F60" s="259">
        <f>SUM(F42+F58)</f>
        <v>343</v>
      </c>
      <c r="G60" s="91">
        <f>SUM(G42+G58)</f>
        <v>214496.53999999998</v>
      </c>
      <c r="H60" s="174"/>
      <c r="I60" s="252">
        <f>SUM(I42+I58)</f>
        <v>4290</v>
      </c>
      <c r="J60" s="89">
        <f>SUM(J42+J58)</f>
        <v>1531995.4</v>
      </c>
      <c r="K60" s="164"/>
      <c r="L60" s="259">
        <f>SUM(L42+L58)</f>
        <v>4443</v>
      </c>
      <c r="M60" s="92">
        <f>SUM(M42+M58)</f>
        <v>2124791.6</v>
      </c>
    </row>
    <row r="61" spans="1:13" ht="16" x14ac:dyDescent="0.2">
      <c r="A61" s="51"/>
      <c r="B61" s="51"/>
      <c r="C61" s="51"/>
      <c r="D61" s="51"/>
      <c r="E61" s="51"/>
      <c r="F61" s="51"/>
      <c r="G61" s="51"/>
      <c r="H61" s="51"/>
      <c r="I61" s="51"/>
      <c r="J61" s="51"/>
      <c r="K61" s="51"/>
      <c r="L61" s="51"/>
      <c r="M61" s="51"/>
    </row>
    <row r="62" spans="1:13" ht="16" x14ac:dyDescent="0.2">
      <c r="A62" s="75" t="s">
        <v>46</v>
      </c>
      <c r="B62" s="75"/>
      <c r="C62" s="75"/>
      <c r="D62" s="75"/>
      <c r="E62" s="75"/>
      <c r="F62" s="75"/>
      <c r="G62" s="75"/>
      <c r="H62" s="75"/>
      <c r="I62" s="75"/>
      <c r="J62" s="75"/>
      <c r="K62" s="51"/>
      <c r="L62" s="51"/>
      <c r="M62" s="51"/>
    </row>
    <row r="63" spans="1:13" ht="16" x14ac:dyDescent="0.2">
      <c r="A63" s="75"/>
      <c r="B63" s="75"/>
      <c r="C63" s="75"/>
      <c r="D63" s="75"/>
      <c r="E63" s="75"/>
      <c r="F63" s="75"/>
      <c r="G63" s="75"/>
      <c r="H63" s="75"/>
      <c r="I63" s="75"/>
      <c r="J63" s="75"/>
      <c r="K63" s="51"/>
      <c r="L63" s="51"/>
      <c r="M63" s="51"/>
    </row>
    <row r="64" spans="1:13" ht="16" x14ac:dyDescent="0.2">
      <c r="A64" s="75" t="s">
        <v>63</v>
      </c>
      <c r="B64" s="75"/>
      <c r="C64" s="75"/>
      <c r="D64" s="75"/>
      <c r="E64" s="75"/>
      <c r="F64" s="75"/>
      <c r="G64" s="75"/>
      <c r="H64" s="75"/>
      <c r="I64" s="75"/>
      <c r="J64" s="75"/>
      <c r="K64" s="51"/>
      <c r="L64" s="51"/>
      <c r="M64" s="51"/>
    </row>
  </sheetData>
  <mergeCells count="30">
    <mergeCell ref="B44:C44"/>
    <mergeCell ref="E44:F44"/>
    <mergeCell ref="H44:I44"/>
    <mergeCell ref="K44:L44"/>
    <mergeCell ref="B33:D33"/>
    <mergeCell ref="B35:D35"/>
    <mergeCell ref="E35:G35"/>
    <mergeCell ref="H35:J35"/>
    <mergeCell ref="K35:M35"/>
    <mergeCell ref="B36:C36"/>
    <mergeCell ref="E36:F36"/>
    <mergeCell ref="H36:I36"/>
    <mergeCell ref="K36:L36"/>
    <mergeCell ref="B27:C27"/>
    <mergeCell ref="E27:F27"/>
    <mergeCell ref="H27:I27"/>
    <mergeCell ref="K27:L27"/>
    <mergeCell ref="B30:C30"/>
    <mergeCell ref="E30:F30"/>
    <mergeCell ref="H30:I30"/>
    <mergeCell ref="K30:L30"/>
    <mergeCell ref="B21:C21"/>
    <mergeCell ref="E21:F21"/>
    <mergeCell ref="H21:I21"/>
    <mergeCell ref="K21:L21"/>
    <mergeCell ref="A1:M1"/>
    <mergeCell ref="B3:D3"/>
    <mergeCell ref="E3:G3"/>
    <mergeCell ref="H3:J3"/>
    <mergeCell ref="K3:M3"/>
  </mergeCells>
  <pageMargins left="0.7" right="0.7" top="0.75" bottom="0.75" header="0.3" footer="0.3"/>
  <pageSetup scale="49" orientation="portrait" verticalDpi="300" r:id="rId1"/>
  <drawing r:id="rId2"/>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C6B861-B238-4BB9-B269-8F8DFB4BAC3E}">
  <dimension ref="A1:Z62"/>
  <sheetViews>
    <sheetView topLeftCell="G1" zoomScale="89" zoomScaleNormal="89" workbookViewId="0">
      <selection activeCell="L62" sqref="L62:N62"/>
    </sheetView>
  </sheetViews>
  <sheetFormatPr baseColWidth="10" defaultColWidth="8.83203125" defaultRowHeight="15" outlineLevelRow="2" x14ac:dyDescent="0.2"/>
  <cols>
    <col min="1" max="1" width="21.33203125" style="618" customWidth="1"/>
    <col min="2" max="2" width="26.1640625" style="618" customWidth="1"/>
    <col min="3" max="3" width="23.33203125" style="618" customWidth="1"/>
    <col min="4" max="4" width="33.6640625" style="618" customWidth="1"/>
    <col min="5" max="5" width="13.33203125" style="618" customWidth="1"/>
    <col min="6" max="6" width="41.33203125" style="618" customWidth="1"/>
    <col min="7" max="7" width="33.33203125" style="618" customWidth="1"/>
    <col min="8" max="11" width="15.1640625" style="618" customWidth="1"/>
    <col min="12" max="12" width="29.33203125" style="618" customWidth="1"/>
    <col min="13" max="13" width="13.6640625" style="618" customWidth="1"/>
    <col min="14" max="15" width="19.33203125" style="618" customWidth="1"/>
    <col min="16" max="16" width="13.6640625" style="618" customWidth="1"/>
    <col min="17" max="17" width="5.5" style="618" customWidth="1"/>
    <col min="18" max="18" width="25.6640625" style="618" customWidth="1"/>
    <col min="19" max="19" width="32.6640625" style="618" customWidth="1"/>
    <col min="20" max="20" width="16.5" style="618" customWidth="1"/>
    <col min="21" max="24" width="15.5" style="618" customWidth="1"/>
    <col min="25" max="16384" width="8.83203125" style="618"/>
  </cols>
  <sheetData>
    <row r="1" spans="1:26" ht="18" customHeight="1" x14ac:dyDescent="0.2">
      <c r="A1" s="825" t="s">
        <v>1526</v>
      </c>
      <c r="B1" s="827"/>
      <c r="C1" s="827"/>
      <c r="D1" s="827"/>
      <c r="E1" s="827"/>
      <c r="F1" s="827"/>
      <c r="G1" s="827"/>
      <c r="H1" s="827"/>
      <c r="I1" s="827"/>
      <c r="J1" s="827"/>
      <c r="K1" s="827"/>
      <c r="L1" s="827"/>
      <c r="M1" s="826"/>
      <c r="N1" s="671"/>
      <c r="O1" s="671"/>
      <c r="P1" s="671"/>
    </row>
    <row r="2" spans="1:26" ht="42" x14ac:dyDescent="0.2">
      <c r="A2" s="669" t="s">
        <v>739</v>
      </c>
      <c r="B2" s="669" t="s">
        <v>740</v>
      </c>
      <c r="C2" s="669" t="s">
        <v>741</v>
      </c>
      <c r="D2" s="669" t="s">
        <v>742</v>
      </c>
      <c r="E2" s="669" t="s">
        <v>70</v>
      </c>
      <c r="F2" s="669" t="s">
        <v>743</v>
      </c>
      <c r="G2" s="669" t="s">
        <v>744</v>
      </c>
      <c r="H2" s="669" t="s">
        <v>745</v>
      </c>
      <c r="I2" s="669" t="s">
        <v>746</v>
      </c>
      <c r="J2" s="669" t="s">
        <v>747</v>
      </c>
      <c r="K2" s="669" t="s">
        <v>748</v>
      </c>
      <c r="L2" s="669" t="s">
        <v>749</v>
      </c>
      <c r="M2" s="669" t="s">
        <v>750</v>
      </c>
      <c r="N2" s="672" t="s">
        <v>79</v>
      </c>
      <c r="O2" s="673" t="s">
        <v>80</v>
      </c>
      <c r="P2" s="670"/>
      <c r="R2" s="825" t="s">
        <v>1512</v>
      </c>
      <c r="S2" s="827"/>
      <c r="T2" s="827"/>
      <c r="U2" s="827"/>
      <c r="V2" s="827"/>
      <c r="W2" s="827"/>
      <c r="X2" s="827"/>
      <c r="Y2" s="827"/>
      <c r="Z2" s="826"/>
    </row>
    <row r="3" spans="1:26" ht="42" outlineLevel="2" x14ac:dyDescent="0.2">
      <c r="A3" s="497" t="s">
        <v>81</v>
      </c>
      <c r="B3" s="497" t="s">
        <v>2325</v>
      </c>
      <c r="C3" s="497" t="s">
        <v>82</v>
      </c>
      <c r="D3" s="497"/>
      <c r="E3" s="497"/>
      <c r="F3" s="497" t="s">
        <v>2326</v>
      </c>
      <c r="G3" s="497" t="s">
        <v>2327</v>
      </c>
      <c r="H3" s="668">
        <v>146057</v>
      </c>
      <c r="I3" s="668">
        <v>0</v>
      </c>
      <c r="J3" s="668"/>
      <c r="K3" s="668"/>
      <c r="L3" s="497" t="s">
        <v>2328</v>
      </c>
      <c r="M3" s="497"/>
      <c r="N3" s="599">
        <f>SUM(H3:I3)</f>
        <v>146057</v>
      </c>
      <c r="O3" s="456">
        <f>IF((J3+K3)&gt;0,(J3+K3)-N3,0)</f>
        <v>0</v>
      </c>
      <c r="P3" s="670"/>
      <c r="R3" s="497" t="s">
        <v>740</v>
      </c>
      <c r="S3" s="497" t="s">
        <v>743</v>
      </c>
      <c r="T3" s="497" t="s">
        <v>744</v>
      </c>
      <c r="U3" s="497" t="s">
        <v>745</v>
      </c>
      <c r="V3" s="497" t="s">
        <v>746</v>
      </c>
      <c r="W3" s="497" t="s">
        <v>747</v>
      </c>
      <c r="X3" s="497" t="s">
        <v>748</v>
      </c>
      <c r="Y3" s="825" t="s">
        <v>749</v>
      </c>
      <c r="Z3" s="826"/>
    </row>
    <row r="4" spans="1:26" ht="168" outlineLevel="2" x14ac:dyDescent="0.2">
      <c r="A4" s="497" t="s">
        <v>81</v>
      </c>
      <c r="B4" s="497" t="s">
        <v>2329</v>
      </c>
      <c r="C4" s="497" t="s">
        <v>82</v>
      </c>
      <c r="D4" s="497"/>
      <c r="E4" s="497"/>
      <c r="F4" s="497" t="s">
        <v>2330</v>
      </c>
      <c r="G4" s="497" t="s">
        <v>83</v>
      </c>
      <c r="H4" s="668">
        <v>12000</v>
      </c>
      <c r="I4" s="668">
        <v>0</v>
      </c>
      <c r="J4" s="668"/>
      <c r="K4" s="668"/>
      <c r="L4" s="497" t="s">
        <v>2331</v>
      </c>
      <c r="M4" s="497"/>
      <c r="N4" s="599">
        <f t="shared" ref="N4:N58" si="0">SUM(H4:I4)</f>
        <v>12000</v>
      </c>
      <c r="O4" s="456">
        <f t="shared" ref="O4:O58" si="1">IF((J4+K4)&gt;0,(J4+K4)-N4,0)</f>
        <v>0</v>
      </c>
      <c r="P4" s="670"/>
      <c r="R4" s="497" t="s">
        <v>2332</v>
      </c>
      <c r="S4" s="497" t="s">
        <v>2333</v>
      </c>
      <c r="T4" s="497" t="s">
        <v>161</v>
      </c>
      <c r="U4" s="668">
        <v>0</v>
      </c>
      <c r="V4" s="668"/>
      <c r="W4" s="668"/>
      <c r="X4" s="668"/>
      <c r="Y4" s="825" t="s">
        <v>1812</v>
      </c>
      <c r="Z4" s="826"/>
    </row>
    <row r="5" spans="1:26" ht="98" outlineLevel="2" x14ac:dyDescent="0.2">
      <c r="A5" s="497" t="s">
        <v>81</v>
      </c>
      <c r="B5" s="497" t="s">
        <v>2334</v>
      </c>
      <c r="C5" s="497" t="s">
        <v>82</v>
      </c>
      <c r="D5" s="497"/>
      <c r="E5" s="497"/>
      <c r="F5" s="497" t="s">
        <v>2335</v>
      </c>
      <c r="G5" s="497" t="s">
        <v>1084</v>
      </c>
      <c r="H5" s="668">
        <v>70650</v>
      </c>
      <c r="I5" s="668">
        <v>0</v>
      </c>
      <c r="J5" s="668"/>
      <c r="K5" s="668"/>
      <c r="L5" s="497" t="s">
        <v>2336</v>
      </c>
      <c r="M5" s="497"/>
      <c r="N5" s="599">
        <f t="shared" si="0"/>
        <v>70650</v>
      </c>
      <c r="O5" s="456">
        <f t="shared" si="1"/>
        <v>0</v>
      </c>
      <c r="P5" s="670"/>
      <c r="R5" s="497" t="s">
        <v>2337</v>
      </c>
      <c r="S5" s="497" t="s">
        <v>2338</v>
      </c>
      <c r="T5" s="497" t="s">
        <v>83</v>
      </c>
      <c r="U5" s="668">
        <v>5000</v>
      </c>
      <c r="V5" s="668"/>
      <c r="W5" s="668"/>
      <c r="X5" s="668"/>
      <c r="Y5" s="825" t="s">
        <v>2339</v>
      </c>
      <c r="Z5" s="826"/>
    </row>
    <row r="6" spans="1:26" ht="84" outlineLevel="2" x14ac:dyDescent="0.2">
      <c r="A6" s="497" t="s">
        <v>81</v>
      </c>
      <c r="B6" s="497" t="s">
        <v>2340</v>
      </c>
      <c r="C6" s="497" t="s">
        <v>82</v>
      </c>
      <c r="D6" s="497"/>
      <c r="E6" s="497"/>
      <c r="F6" s="497" t="s">
        <v>2341</v>
      </c>
      <c r="G6" s="497" t="s">
        <v>83</v>
      </c>
      <c r="H6" s="668">
        <v>6500</v>
      </c>
      <c r="I6" s="668">
        <v>0</v>
      </c>
      <c r="J6" s="668"/>
      <c r="K6" s="668"/>
      <c r="L6" s="497" t="s">
        <v>2342</v>
      </c>
      <c r="M6" s="497"/>
      <c r="N6" s="599">
        <f t="shared" si="0"/>
        <v>6500</v>
      </c>
      <c r="O6" s="456">
        <f t="shared" si="1"/>
        <v>0</v>
      </c>
      <c r="P6" s="670"/>
      <c r="R6" s="497" t="s">
        <v>2343</v>
      </c>
      <c r="S6" s="497" t="s">
        <v>2344</v>
      </c>
      <c r="T6" s="497" t="s">
        <v>1785</v>
      </c>
      <c r="U6" s="668">
        <v>17838</v>
      </c>
      <c r="V6" s="668"/>
      <c r="W6" s="668"/>
      <c r="X6" s="668"/>
      <c r="Y6" s="825" t="s">
        <v>1786</v>
      </c>
      <c r="Z6" s="826"/>
    </row>
    <row r="7" spans="1:26" ht="70" outlineLevel="2" x14ac:dyDescent="0.2">
      <c r="A7" s="497" t="s">
        <v>81</v>
      </c>
      <c r="B7" s="497" t="s">
        <v>2345</v>
      </c>
      <c r="C7" s="497" t="s">
        <v>82</v>
      </c>
      <c r="D7" s="497"/>
      <c r="E7" s="497"/>
      <c r="F7" s="497" t="s">
        <v>2346</v>
      </c>
      <c r="G7" s="497" t="s">
        <v>85</v>
      </c>
      <c r="H7" s="668">
        <v>286000</v>
      </c>
      <c r="I7" s="668">
        <v>0</v>
      </c>
      <c r="J7" s="668"/>
      <c r="K7" s="668"/>
      <c r="L7" s="497" t="s">
        <v>2347</v>
      </c>
      <c r="M7" s="497" t="s">
        <v>375</v>
      </c>
      <c r="N7" s="599">
        <f t="shared" si="0"/>
        <v>286000</v>
      </c>
      <c r="O7" s="456">
        <f t="shared" si="1"/>
        <v>0</v>
      </c>
      <c r="P7" s="670"/>
      <c r="R7" s="618">
        <f>COUNTA(R4:R6)</f>
        <v>3</v>
      </c>
      <c r="U7" s="679">
        <f>SUM(U4:U6)</f>
        <v>22838</v>
      </c>
    </row>
    <row r="8" spans="1:26" ht="70" outlineLevel="2" x14ac:dyDescent="0.2">
      <c r="A8" s="497" t="s">
        <v>81</v>
      </c>
      <c r="B8" s="497" t="s">
        <v>2348</v>
      </c>
      <c r="C8" s="497" t="s">
        <v>88</v>
      </c>
      <c r="D8" s="497"/>
      <c r="E8" s="497"/>
      <c r="F8" s="497" t="s">
        <v>2349</v>
      </c>
      <c r="G8" s="497" t="s">
        <v>911</v>
      </c>
      <c r="H8" s="668">
        <v>30000</v>
      </c>
      <c r="I8" s="668">
        <v>0</v>
      </c>
      <c r="J8" s="668"/>
      <c r="K8" s="668"/>
      <c r="L8" s="497" t="s">
        <v>2350</v>
      </c>
      <c r="M8" s="497"/>
      <c r="N8" s="599">
        <f t="shared" si="0"/>
        <v>30000</v>
      </c>
      <c r="O8" s="456">
        <f t="shared" si="1"/>
        <v>0</v>
      </c>
      <c r="P8" s="670"/>
    </row>
    <row r="9" spans="1:26" ht="98" outlineLevel="2" x14ac:dyDescent="0.2">
      <c r="A9" s="497" t="s">
        <v>81</v>
      </c>
      <c r="B9" s="497" t="s">
        <v>2351</v>
      </c>
      <c r="C9" s="497" t="s">
        <v>88</v>
      </c>
      <c r="D9" s="497"/>
      <c r="E9" s="497"/>
      <c r="F9" s="497" t="s">
        <v>2352</v>
      </c>
      <c r="G9" s="497" t="s">
        <v>90</v>
      </c>
      <c r="H9" s="668">
        <v>99000</v>
      </c>
      <c r="I9" s="668">
        <v>0</v>
      </c>
      <c r="J9" s="668"/>
      <c r="K9" s="668"/>
      <c r="L9" s="497" t="s">
        <v>2353</v>
      </c>
      <c r="M9" s="497"/>
      <c r="N9" s="599">
        <f t="shared" si="0"/>
        <v>99000</v>
      </c>
      <c r="O9" s="456">
        <f t="shared" si="1"/>
        <v>0</v>
      </c>
      <c r="P9" s="670"/>
    </row>
    <row r="10" spans="1:26" ht="126" outlineLevel="2" x14ac:dyDescent="0.2">
      <c r="A10" s="497" t="s">
        <v>81</v>
      </c>
      <c r="B10" s="497" t="s">
        <v>2354</v>
      </c>
      <c r="C10" s="497" t="s">
        <v>88</v>
      </c>
      <c r="D10" s="497"/>
      <c r="E10" s="497"/>
      <c r="F10" s="497" t="s">
        <v>2355</v>
      </c>
      <c r="G10" s="497" t="s">
        <v>785</v>
      </c>
      <c r="H10" s="668">
        <v>39254</v>
      </c>
      <c r="I10" s="668">
        <v>0</v>
      </c>
      <c r="J10" s="668"/>
      <c r="K10" s="668"/>
      <c r="L10" s="497" t="s">
        <v>2356</v>
      </c>
      <c r="M10" s="497"/>
      <c r="N10" s="599">
        <f t="shared" si="0"/>
        <v>39254</v>
      </c>
      <c r="O10" s="456">
        <f t="shared" si="1"/>
        <v>0</v>
      </c>
      <c r="P10" s="670"/>
    </row>
    <row r="11" spans="1:26" ht="70" outlineLevel="2" x14ac:dyDescent="0.2">
      <c r="A11" s="497" t="s">
        <v>81</v>
      </c>
      <c r="B11" s="497" t="s">
        <v>2357</v>
      </c>
      <c r="C11" s="497" t="s">
        <v>88</v>
      </c>
      <c r="D11" s="497"/>
      <c r="E11" s="497"/>
      <c r="F11" s="497" t="s">
        <v>2358</v>
      </c>
      <c r="G11" s="497" t="s">
        <v>89</v>
      </c>
      <c r="H11" s="668">
        <v>12000</v>
      </c>
      <c r="I11" s="668">
        <v>0</v>
      </c>
      <c r="J11" s="668"/>
      <c r="K11" s="668"/>
      <c r="L11" s="497" t="s">
        <v>2359</v>
      </c>
      <c r="M11" s="497"/>
      <c r="N11" s="599">
        <f t="shared" si="0"/>
        <v>12000</v>
      </c>
      <c r="O11" s="456">
        <f t="shared" si="1"/>
        <v>0</v>
      </c>
      <c r="P11" s="670"/>
    </row>
    <row r="12" spans="1:26" ht="28" outlineLevel="1" x14ac:dyDescent="0.2">
      <c r="A12" s="504" t="s">
        <v>114</v>
      </c>
      <c r="B12" s="504">
        <f>COUNTA(B3:B11)</f>
        <v>9</v>
      </c>
      <c r="C12" s="504"/>
      <c r="D12" s="504"/>
      <c r="E12" s="504"/>
      <c r="F12" s="504"/>
      <c r="G12" s="504"/>
      <c r="H12" s="674">
        <f>SUBTOTAL(9,H3:H11)</f>
        <v>701461</v>
      </c>
      <c r="I12" s="674">
        <f>SUBTOTAL(9,I3:I11)</f>
        <v>0</v>
      </c>
      <c r="J12" s="674">
        <f>SUBTOTAL(9,J3:J11)</f>
        <v>0</v>
      </c>
      <c r="K12" s="674">
        <f>SUBTOTAL(9,K3:K11)</f>
        <v>0</v>
      </c>
      <c r="L12" s="504"/>
      <c r="M12" s="504"/>
      <c r="N12" s="443">
        <f>SUBTOTAL(9,N3:N11)</f>
        <v>701461</v>
      </c>
      <c r="O12" s="443">
        <f>SUBTOTAL(9,O3:O11)</f>
        <v>0</v>
      </c>
      <c r="P12" s="670"/>
    </row>
    <row r="13" spans="1:26" ht="42" outlineLevel="2" x14ac:dyDescent="0.2">
      <c r="A13" s="497" t="s">
        <v>92</v>
      </c>
      <c r="B13" s="497" t="s">
        <v>2360</v>
      </c>
      <c r="C13" s="497"/>
      <c r="D13" s="497" t="s">
        <v>93</v>
      </c>
      <c r="E13" s="497"/>
      <c r="F13" s="497" t="s">
        <v>2361</v>
      </c>
      <c r="G13" s="497" t="s">
        <v>2141</v>
      </c>
      <c r="H13" s="668"/>
      <c r="I13" s="668">
        <v>10883.5</v>
      </c>
      <c r="J13" s="668"/>
      <c r="K13" s="668">
        <v>36822.32</v>
      </c>
      <c r="L13" s="497" t="s">
        <v>2362</v>
      </c>
      <c r="M13" s="497"/>
      <c r="N13" s="599">
        <f t="shared" si="0"/>
        <v>10883.5</v>
      </c>
      <c r="O13" s="456">
        <f t="shared" si="1"/>
        <v>25938.82</v>
      </c>
      <c r="P13" s="670"/>
    </row>
    <row r="14" spans="1:26" ht="28" outlineLevel="2" x14ac:dyDescent="0.2">
      <c r="A14" s="497" t="s">
        <v>92</v>
      </c>
      <c r="B14" s="497" t="s">
        <v>2363</v>
      </c>
      <c r="C14" s="497"/>
      <c r="D14" s="497" t="s">
        <v>93</v>
      </c>
      <c r="E14" s="497"/>
      <c r="F14" s="497" t="s">
        <v>2364</v>
      </c>
      <c r="G14" s="497" t="s">
        <v>2365</v>
      </c>
      <c r="H14" s="668">
        <v>310000</v>
      </c>
      <c r="I14" s="668">
        <v>0</v>
      </c>
      <c r="J14" s="668"/>
      <c r="K14" s="668"/>
      <c r="L14" s="497" t="s">
        <v>2366</v>
      </c>
      <c r="M14" s="497"/>
      <c r="N14" s="599">
        <f t="shared" si="0"/>
        <v>310000</v>
      </c>
      <c r="O14" s="456">
        <f t="shared" si="1"/>
        <v>0</v>
      </c>
      <c r="P14" s="670"/>
    </row>
    <row r="15" spans="1:26" ht="42" outlineLevel="2" x14ac:dyDescent="0.2">
      <c r="A15" s="497" t="s">
        <v>92</v>
      </c>
      <c r="B15" s="497" t="s">
        <v>2367</v>
      </c>
      <c r="C15" s="497"/>
      <c r="D15" s="497" t="s">
        <v>93</v>
      </c>
      <c r="E15" s="497"/>
      <c r="F15" s="497" t="s">
        <v>2368</v>
      </c>
      <c r="G15" s="497" t="s">
        <v>509</v>
      </c>
      <c r="H15" s="668">
        <v>1000</v>
      </c>
      <c r="I15" s="668">
        <v>0</v>
      </c>
      <c r="J15" s="668"/>
      <c r="K15" s="668"/>
      <c r="L15" s="497" t="s">
        <v>2369</v>
      </c>
      <c r="M15" s="497"/>
      <c r="N15" s="599">
        <f t="shared" si="0"/>
        <v>1000</v>
      </c>
      <c r="O15" s="456">
        <f t="shared" si="1"/>
        <v>0</v>
      </c>
      <c r="P15" s="670"/>
    </row>
    <row r="16" spans="1:26" ht="84" outlineLevel="2" x14ac:dyDescent="0.2">
      <c r="A16" s="497" t="s">
        <v>92</v>
      </c>
      <c r="B16" s="497" t="s">
        <v>2370</v>
      </c>
      <c r="C16" s="497"/>
      <c r="D16" s="497" t="s">
        <v>93</v>
      </c>
      <c r="E16" s="497"/>
      <c r="F16" s="497" t="s">
        <v>2371</v>
      </c>
      <c r="G16" s="497" t="s">
        <v>2372</v>
      </c>
      <c r="H16" s="668">
        <v>8700</v>
      </c>
      <c r="I16" s="668">
        <v>0</v>
      </c>
      <c r="J16" s="668"/>
      <c r="K16" s="668"/>
      <c r="L16" s="497" t="s">
        <v>2373</v>
      </c>
      <c r="M16" s="497"/>
      <c r="N16" s="599">
        <f t="shared" si="0"/>
        <v>8700</v>
      </c>
      <c r="O16" s="456">
        <f t="shared" si="1"/>
        <v>0</v>
      </c>
      <c r="P16" s="670"/>
    </row>
    <row r="17" spans="1:16" ht="84" outlineLevel="2" x14ac:dyDescent="0.2">
      <c r="A17" s="497" t="s">
        <v>92</v>
      </c>
      <c r="B17" s="497" t="s">
        <v>2374</v>
      </c>
      <c r="C17" s="497"/>
      <c r="D17" s="497" t="s">
        <v>93</v>
      </c>
      <c r="E17" s="497"/>
      <c r="F17" s="497" t="s">
        <v>2375</v>
      </c>
      <c r="G17" s="497" t="s">
        <v>2372</v>
      </c>
      <c r="H17" s="668">
        <v>7600</v>
      </c>
      <c r="I17" s="668">
        <v>0</v>
      </c>
      <c r="J17" s="668"/>
      <c r="K17" s="668"/>
      <c r="L17" s="497" t="s">
        <v>2376</v>
      </c>
      <c r="M17" s="497"/>
      <c r="N17" s="599">
        <f t="shared" si="0"/>
        <v>7600</v>
      </c>
      <c r="O17" s="456">
        <f t="shared" si="1"/>
        <v>0</v>
      </c>
      <c r="P17" s="670"/>
    </row>
    <row r="18" spans="1:16" ht="84" outlineLevel="2" x14ac:dyDescent="0.2">
      <c r="A18" s="497" t="s">
        <v>92</v>
      </c>
      <c r="B18" s="497" t="s">
        <v>2377</v>
      </c>
      <c r="C18" s="497"/>
      <c r="D18" s="497" t="s">
        <v>93</v>
      </c>
      <c r="E18" s="497"/>
      <c r="F18" s="497" t="s">
        <v>2378</v>
      </c>
      <c r="G18" s="497" t="s">
        <v>2372</v>
      </c>
      <c r="H18" s="668">
        <v>7800</v>
      </c>
      <c r="I18" s="668">
        <v>0</v>
      </c>
      <c r="J18" s="668"/>
      <c r="K18" s="668"/>
      <c r="L18" s="497" t="s">
        <v>2379</v>
      </c>
      <c r="M18" s="497"/>
      <c r="N18" s="599">
        <f t="shared" si="0"/>
        <v>7800</v>
      </c>
      <c r="O18" s="456">
        <f t="shared" si="1"/>
        <v>0</v>
      </c>
      <c r="P18" s="670"/>
    </row>
    <row r="19" spans="1:16" ht="70" outlineLevel="2" x14ac:dyDescent="0.2">
      <c r="A19" s="497" t="s">
        <v>92</v>
      </c>
      <c r="B19" s="497" t="s">
        <v>2380</v>
      </c>
      <c r="C19" s="497"/>
      <c r="D19" s="497" t="s">
        <v>93</v>
      </c>
      <c r="E19" s="497"/>
      <c r="F19" s="497" t="s">
        <v>2381</v>
      </c>
      <c r="G19" s="497" t="s">
        <v>83</v>
      </c>
      <c r="H19" s="668">
        <v>500</v>
      </c>
      <c r="I19" s="668">
        <v>0</v>
      </c>
      <c r="J19" s="668"/>
      <c r="K19" s="668"/>
      <c r="L19" s="497" t="s">
        <v>2382</v>
      </c>
      <c r="M19" s="497"/>
      <c r="N19" s="599">
        <f t="shared" si="0"/>
        <v>500</v>
      </c>
      <c r="O19" s="456">
        <f t="shared" si="1"/>
        <v>0</v>
      </c>
      <c r="P19" s="670"/>
    </row>
    <row r="20" spans="1:16" outlineLevel="2" x14ac:dyDescent="0.2">
      <c r="A20" s="497" t="s">
        <v>92</v>
      </c>
      <c r="B20" s="497" t="s">
        <v>2383</v>
      </c>
      <c r="C20" s="497"/>
      <c r="D20" s="497" t="s">
        <v>93</v>
      </c>
      <c r="E20" s="497"/>
      <c r="F20" s="497" t="s">
        <v>377</v>
      </c>
      <c r="G20" s="497" t="s">
        <v>2384</v>
      </c>
      <c r="H20" s="668">
        <v>40000</v>
      </c>
      <c r="I20" s="668">
        <v>0</v>
      </c>
      <c r="J20" s="668"/>
      <c r="K20" s="668"/>
      <c r="L20" s="497" t="s">
        <v>2385</v>
      </c>
      <c r="M20" s="497"/>
      <c r="N20" s="599">
        <f t="shared" si="0"/>
        <v>40000</v>
      </c>
      <c r="O20" s="456">
        <f t="shared" si="1"/>
        <v>0</v>
      </c>
      <c r="P20" s="670"/>
    </row>
    <row r="21" spans="1:16" ht="28" outlineLevel="2" x14ac:dyDescent="0.2">
      <c r="A21" s="497" t="s">
        <v>92</v>
      </c>
      <c r="B21" s="497" t="s">
        <v>2386</v>
      </c>
      <c r="C21" s="497"/>
      <c r="D21" s="497" t="s">
        <v>93</v>
      </c>
      <c r="E21" s="497"/>
      <c r="F21" s="497" t="s">
        <v>2387</v>
      </c>
      <c r="G21" s="497" t="s">
        <v>83</v>
      </c>
      <c r="H21" s="668"/>
      <c r="I21" s="668">
        <v>4876.3</v>
      </c>
      <c r="J21" s="668"/>
      <c r="K21" s="668">
        <v>19013.28</v>
      </c>
      <c r="L21" s="497" t="s">
        <v>2388</v>
      </c>
      <c r="M21" s="497"/>
      <c r="N21" s="599">
        <f t="shared" si="0"/>
        <v>4876.3</v>
      </c>
      <c r="O21" s="456">
        <f t="shared" si="1"/>
        <v>14136.98</v>
      </c>
      <c r="P21" s="670"/>
    </row>
    <row r="22" spans="1:16" ht="28" outlineLevel="2" x14ac:dyDescent="0.2">
      <c r="A22" s="497" t="s">
        <v>92</v>
      </c>
      <c r="B22" s="497" t="s">
        <v>2389</v>
      </c>
      <c r="C22" s="497"/>
      <c r="D22" s="497" t="s">
        <v>93</v>
      </c>
      <c r="E22" s="497"/>
      <c r="F22" s="497" t="s">
        <v>2390</v>
      </c>
      <c r="G22" s="497" t="s">
        <v>83</v>
      </c>
      <c r="H22" s="668">
        <v>5000</v>
      </c>
      <c r="I22" s="668">
        <v>0</v>
      </c>
      <c r="J22" s="668"/>
      <c r="K22" s="668"/>
      <c r="L22" s="497" t="s">
        <v>2391</v>
      </c>
      <c r="M22" s="497" t="s">
        <v>983</v>
      </c>
      <c r="N22" s="599">
        <f t="shared" si="0"/>
        <v>5000</v>
      </c>
      <c r="O22" s="456">
        <f t="shared" si="1"/>
        <v>0</v>
      </c>
      <c r="P22" s="670"/>
    </row>
    <row r="23" spans="1:16" ht="98" outlineLevel="2" x14ac:dyDescent="0.2">
      <c r="A23" s="497" t="s">
        <v>92</v>
      </c>
      <c r="B23" s="497" t="s">
        <v>2392</v>
      </c>
      <c r="C23" s="497"/>
      <c r="D23" s="497" t="s">
        <v>93</v>
      </c>
      <c r="E23" s="497"/>
      <c r="F23" s="497" t="s">
        <v>2393</v>
      </c>
      <c r="G23" s="497" t="s">
        <v>2372</v>
      </c>
      <c r="H23" s="668">
        <v>14200</v>
      </c>
      <c r="I23" s="668">
        <v>0</v>
      </c>
      <c r="J23" s="668"/>
      <c r="K23" s="668"/>
      <c r="L23" s="497" t="s">
        <v>2394</v>
      </c>
      <c r="M23" s="497"/>
      <c r="N23" s="599">
        <f t="shared" si="0"/>
        <v>14200</v>
      </c>
      <c r="O23" s="456">
        <f t="shared" si="1"/>
        <v>0</v>
      </c>
      <c r="P23" s="670"/>
    </row>
    <row r="24" spans="1:16" ht="70" outlineLevel="2" x14ac:dyDescent="0.2">
      <c r="A24" s="497" t="s">
        <v>92</v>
      </c>
      <c r="B24" s="497" t="s">
        <v>2395</v>
      </c>
      <c r="C24" s="497"/>
      <c r="D24" s="497" t="s">
        <v>93</v>
      </c>
      <c r="E24" s="497"/>
      <c r="F24" s="497" t="s">
        <v>2396</v>
      </c>
      <c r="G24" s="497" t="s">
        <v>1770</v>
      </c>
      <c r="H24" s="668">
        <v>50000</v>
      </c>
      <c r="I24" s="668">
        <v>0</v>
      </c>
      <c r="J24" s="668"/>
      <c r="K24" s="668"/>
      <c r="L24" s="497" t="s">
        <v>2397</v>
      </c>
      <c r="M24" s="497"/>
      <c r="N24" s="599">
        <f t="shared" si="0"/>
        <v>50000</v>
      </c>
      <c r="O24" s="456">
        <f t="shared" si="1"/>
        <v>0</v>
      </c>
      <c r="P24" s="670"/>
    </row>
    <row r="25" spans="1:16" ht="56" outlineLevel="2" x14ac:dyDescent="0.2">
      <c r="A25" s="497" t="s">
        <v>92</v>
      </c>
      <c r="B25" s="497" t="s">
        <v>2398</v>
      </c>
      <c r="C25" s="497"/>
      <c r="D25" s="497" t="s">
        <v>95</v>
      </c>
      <c r="E25" s="497"/>
      <c r="F25" s="497" t="s">
        <v>1320</v>
      </c>
      <c r="G25" s="497" t="s">
        <v>164</v>
      </c>
      <c r="H25" s="668">
        <v>8000</v>
      </c>
      <c r="I25" s="668">
        <v>0</v>
      </c>
      <c r="J25" s="668"/>
      <c r="K25" s="668"/>
      <c r="L25" s="497" t="s">
        <v>2399</v>
      </c>
      <c r="M25" s="497"/>
      <c r="N25" s="599">
        <f t="shared" si="0"/>
        <v>8000</v>
      </c>
      <c r="O25" s="456">
        <f t="shared" si="1"/>
        <v>0</v>
      </c>
      <c r="P25" s="670"/>
    </row>
    <row r="26" spans="1:16" ht="56" outlineLevel="2" x14ac:dyDescent="0.2">
      <c r="A26" s="497" t="s">
        <v>92</v>
      </c>
      <c r="B26" s="497" t="s">
        <v>2400</v>
      </c>
      <c r="C26" s="497"/>
      <c r="D26" s="497" t="s">
        <v>95</v>
      </c>
      <c r="E26" s="497"/>
      <c r="F26" s="497" t="s">
        <v>2401</v>
      </c>
      <c r="G26" s="497" t="s">
        <v>797</v>
      </c>
      <c r="H26" s="668">
        <v>17727</v>
      </c>
      <c r="I26" s="668">
        <v>0</v>
      </c>
      <c r="J26" s="668"/>
      <c r="K26" s="668"/>
      <c r="L26" s="497" t="s">
        <v>2402</v>
      </c>
      <c r="M26" s="497"/>
      <c r="N26" s="599">
        <f t="shared" si="0"/>
        <v>17727</v>
      </c>
      <c r="O26" s="456">
        <f t="shared" si="1"/>
        <v>0</v>
      </c>
      <c r="P26" s="670"/>
    </row>
    <row r="27" spans="1:16" ht="140" outlineLevel="2" x14ac:dyDescent="0.2">
      <c r="A27" s="497" t="s">
        <v>92</v>
      </c>
      <c r="B27" s="497" t="s">
        <v>2403</v>
      </c>
      <c r="C27" s="497"/>
      <c r="D27" s="497" t="s">
        <v>95</v>
      </c>
      <c r="E27" s="497"/>
      <c r="F27" s="497" t="s">
        <v>2404</v>
      </c>
      <c r="G27" s="497" t="s">
        <v>90</v>
      </c>
      <c r="H27" s="668">
        <v>55000</v>
      </c>
      <c r="I27" s="668">
        <v>0</v>
      </c>
      <c r="J27" s="668"/>
      <c r="K27" s="668"/>
      <c r="L27" s="497" t="s">
        <v>2405</v>
      </c>
      <c r="M27" s="497"/>
      <c r="N27" s="599">
        <f t="shared" si="0"/>
        <v>55000</v>
      </c>
      <c r="O27" s="456">
        <f t="shared" si="1"/>
        <v>0</v>
      </c>
      <c r="P27" s="670"/>
    </row>
    <row r="28" spans="1:16" ht="56" outlineLevel="2" x14ac:dyDescent="0.2">
      <c r="A28" s="497" t="s">
        <v>92</v>
      </c>
      <c r="B28" s="497" t="s">
        <v>2406</v>
      </c>
      <c r="C28" s="497"/>
      <c r="D28" s="497" t="s">
        <v>95</v>
      </c>
      <c r="E28" s="497"/>
      <c r="F28" s="497" t="s">
        <v>2407</v>
      </c>
      <c r="G28" s="497" t="s">
        <v>96</v>
      </c>
      <c r="H28" s="668">
        <v>6500</v>
      </c>
      <c r="I28" s="668">
        <v>0</v>
      </c>
      <c r="J28" s="668"/>
      <c r="K28" s="668"/>
      <c r="L28" s="497" t="s">
        <v>2408</v>
      </c>
      <c r="M28" s="497"/>
      <c r="N28" s="599">
        <f t="shared" si="0"/>
        <v>6500</v>
      </c>
      <c r="O28" s="456">
        <f t="shared" si="1"/>
        <v>0</v>
      </c>
      <c r="P28" s="670"/>
    </row>
    <row r="29" spans="1:16" ht="56" outlineLevel="2" x14ac:dyDescent="0.2">
      <c r="A29" s="497" t="s">
        <v>92</v>
      </c>
      <c r="B29" s="497" t="s">
        <v>2409</v>
      </c>
      <c r="C29" s="497"/>
      <c r="D29" s="497" t="s">
        <v>95</v>
      </c>
      <c r="E29" s="497"/>
      <c r="F29" s="497" t="s">
        <v>935</v>
      </c>
      <c r="G29" s="497" t="s">
        <v>96</v>
      </c>
      <c r="H29" s="668">
        <v>8000</v>
      </c>
      <c r="I29" s="668">
        <v>0</v>
      </c>
      <c r="J29" s="668"/>
      <c r="K29" s="668"/>
      <c r="L29" s="497" t="s">
        <v>2410</v>
      </c>
      <c r="M29" s="497"/>
      <c r="N29" s="599">
        <f t="shared" si="0"/>
        <v>8000</v>
      </c>
      <c r="O29" s="456">
        <f t="shared" si="1"/>
        <v>0</v>
      </c>
      <c r="P29" s="670"/>
    </row>
    <row r="30" spans="1:16" ht="84" outlineLevel="2" x14ac:dyDescent="0.2">
      <c r="A30" s="497" t="s">
        <v>92</v>
      </c>
      <c r="B30" s="497" t="s">
        <v>2411</v>
      </c>
      <c r="C30" s="497"/>
      <c r="D30" s="497" t="s">
        <v>95</v>
      </c>
      <c r="E30" s="497"/>
      <c r="F30" s="497" t="s">
        <v>2412</v>
      </c>
      <c r="G30" s="497" t="s">
        <v>2123</v>
      </c>
      <c r="H30" s="668">
        <v>15550</v>
      </c>
      <c r="I30" s="668">
        <v>0</v>
      </c>
      <c r="J30" s="668"/>
      <c r="K30" s="668"/>
      <c r="L30" s="497" t="s">
        <v>2413</v>
      </c>
      <c r="M30" s="497"/>
      <c r="N30" s="599">
        <f t="shared" si="0"/>
        <v>15550</v>
      </c>
      <c r="O30" s="456">
        <f t="shared" si="1"/>
        <v>0</v>
      </c>
      <c r="P30" s="670"/>
    </row>
    <row r="31" spans="1:16" ht="70" outlineLevel="2" x14ac:dyDescent="0.2">
      <c r="A31" s="497" t="s">
        <v>92</v>
      </c>
      <c r="B31" s="497" t="s">
        <v>2414</v>
      </c>
      <c r="C31" s="497"/>
      <c r="D31" s="497" t="s">
        <v>95</v>
      </c>
      <c r="E31" s="497"/>
      <c r="F31" s="497" t="s">
        <v>2415</v>
      </c>
      <c r="G31" s="497" t="s">
        <v>98</v>
      </c>
      <c r="H31" s="668">
        <v>4200</v>
      </c>
      <c r="I31" s="668">
        <v>0</v>
      </c>
      <c r="J31" s="668"/>
      <c r="K31" s="668"/>
      <c r="L31" s="497" t="s">
        <v>2416</v>
      </c>
      <c r="M31" s="497"/>
      <c r="N31" s="599">
        <f t="shared" si="0"/>
        <v>4200</v>
      </c>
      <c r="O31" s="456">
        <f t="shared" si="1"/>
        <v>0</v>
      </c>
      <c r="P31" s="670"/>
    </row>
    <row r="32" spans="1:16" ht="56" outlineLevel="2" x14ac:dyDescent="0.2">
      <c r="A32" s="497" t="s">
        <v>92</v>
      </c>
      <c r="B32" s="497" t="s">
        <v>2417</v>
      </c>
      <c r="C32" s="497"/>
      <c r="D32" s="497" t="s">
        <v>95</v>
      </c>
      <c r="E32" s="497"/>
      <c r="F32" s="497" t="s">
        <v>1333</v>
      </c>
      <c r="G32" s="497" t="s">
        <v>164</v>
      </c>
      <c r="H32" s="668">
        <v>10500</v>
      </c>
      <c r="I32" s="668">
        <v>0</v>
      </c>
      <c r="J32" s="668"/>
      <c r="K32" s="668"/>
      <c r="L32" s="497" t="s">
        <v>2418</v>
      </c>
      <c r="M32" s="497"/>
      <c r="N32" s="599">
        <f t="shared" si="0"/>
        <v>10500</v>
      </c>
      <c r="O32" s="456">
        <f t="shared" si="1"/>
        <v>0</v>
      </c>
      <c r="P32" s="670"/>
    </row>
    <row r="33" spans="1:20" ht="140" outlineLevel="2" x14ac:dyDescent="0.2">
      <c r="A33" s="497" t="s">
        <v>92</v>
      </c>
      <c r="B33" s="497" t="s">
        <v>2419</v>
      </c>
      <c r="C33" s="497"/>
      <c r="D33" s="497" t="s">
        <v>95</v>
      </c>
      <c r="E33" s="497"/>
      <c r="F33" s="497" t="s">
        <v>2420</v>
      </c>
      <c r="G33" s="497" t="s">
        <v>164</v>
      </c>
      <c r="H33" s="668">
        <v>9800</v>
      </c>
      <c r="I33" s="668">
        <v>0</v>
      </c>
      <c r="J33" s="668"/>
      <c r="K33" s="668"/>
      <c r="L33" s="497" t="s">
        <v>2421</v>
      </c>
      <c r="M33" s="497"/>
      <c r="N33" s="599">
        <f t="shared" si="0"/>
        <v>9800</v>
      </c>
      <c r="O33" s="456">
        <f t="shared" si="1"/>
        <v>0</v>
      </c>
      <c r="P33" s="670"/>
    </row>
    <row r="34" spans="1:20" ht="56" outlineLevel="2" x14ac:dyDescent="0.2">
      <c r="A34" s="497" t="s">
        <v>92</v>
      </c>
      <c r="B34" s="497" t="s">
        <v>2422</v>
      </c>
      <c r="C34" s="497"/>
      <c r="D34" s="497" t="s">
        <v>95</v>
      </c>
      <c r="E34" s="497"/>
      <c r="F34" s="497" t="s">
        <v>2423</v>
      </c>
      <c r="G34" s="497" t="s">
        <v>89</v>
      </c>
      <c r="H34" s="668">
        <v>17000</v>
      </c>
      <c r="I34" s="668">
        <v>0</v>
      </c>
      <c r="J34" s="668"/>
      <c r="K34" s="668"/>
      <c r="L34" s="497" t="s">
        <v>2424</v>
      </c>
      <c r="M34" s="497"/>
      <c r="N34" s="599">
        <f t="shared" si="0"/>
        <v>17000</v>
      </c>
      <c r="O34" s="456">
        <f t="shared" si="1"/>
        <v>0</v>
      </c>
      <c r="P34" s="670"/>
    </row>
    <row r="35" spans="1:20" ht="56" outlineLevel="2" x14ac:dyDescent="0.2">
      <c r="A35" s="497" t="s">
        <v>92</v>
      </c>
      <c r="B35" s="497" t="s">
        <v>2425</v>
      </c>
      <c r="C35" s="497"/>
      <c r="D35" s="497" t="s">
        <v>95</v>
      </c>
      <c r="E35" s="497"/>
      <c r="F35" s="497" t="s">
        <v>2426</v>
      </c>
      <c r="G35" s="497" t="s">
        <v>164</v>
      </c>
      <c r="H35" s="668">
        <v>10000</v>
      </c>
      <c r="I35" s="668">
        <v>0</v>
      </c>
      <c r="J35" s="668"/>
      <c r="K35" s="668"/>
      <c r="L35" s="497" t="s">
        <v>2427</v>
      </c>
      <c r="M35" s="497"/>
      <c r="N35" s="599">
        <f t="shared" si="0"/>
        <v>10000</v>
      </c>
      <c r="O35" s="456">
        <f t="shared" si="1"/>
        <v>0</v>
      </c>
      <c r="P35" s="670"/>
    </row>
    <row r="36" spans="1:20" ht="56" outlineLevel="2" x14ac:dyDescent="0.2">
      <c r="A36" s="497" t="s">
        <v>92</v>
      </c>
      <c r="B36" s="497" t="s">
        <v>2428</v>
      </c>
      <c r="C36" s="497"/>
      <c r="D36" s="497" t="s">
        <v>95</v>
      </c>
      <c r="E36" s="497"/>
      <c r="F36" s="497" t="s">
        <v>2429</v>
      </c>
      <c r="G36" s="497" t="s">
        <v>98</v>
      </c>
      <c r="H36" s="668">
        <v>15250</v>
      </c>
      <c r="I36" s="668">
        <v>0</v>
      </c>
      <c r="J36" s="668"/>
      <c r="K36" s="668"/>
      <c r="L36" s="497" t="s">
        <v>2430</v>
      </c>
      <c r="M36" s="497"/>
      <c r="N36" s="599">
        <f t="shared" si="0"/>
        <v>15250</v>
      </c>
      <c r="O36" s="456">
        <f t="shared" si="1"/>
        <v>0</v>
      </c>
      <c r="P36" s="670"/>
    </row>
    <row r="37" spans="1:20" ht="70" outlineLevel="2" x14ac:dyDescent="0.2">
      <c r="A37" s="497" t="s">
        <v>92</v>
      </c>
      <c r="B37" s="497" t="s">
        <v>2431</v>
      </c>
      <c r="C37" s="497"/>
      <c r="D37" s="497" t="s">
        <v>95</v>
      </c>
      <c r="E37" s="497"/>
      <c r="F37" s="497" t="s">
        <v>2432</v>
      </c>
      <c r="G37" s="497" t="s">
        <v>1651</v>
      </c>
      <c r="H37" s="668">
        <v>11000</v>
      </c>
      <c r="I37" s="668">
        <v>0</v>
      </c>
      <c r="J37" s="668"/>
      <c r="K37" s="668"/>
      <c r="L37" s="497" t="s">
        <v>1864</v>
      </c>
      <c r="M37" s="497"/>
      <c r="N37" s="599">
        <f t="shared" si="0"/>
        <v>11000</v>
      </c>
      <c r="O37" s="456">
        <f t="shared" si="1"/>
        <v>0</v>
      </c>
      <c r="P37" s="670"/>
    </row>
    <row r="38" spans="1:20" ht="28" outlineLevel="1" x14ac:dyDescent="0.2">
      <c r="A38" s="504" t="s">
        <v>115</v>
      </c>
      <c r="B38" s="504">
        <f>COUNTA(B13:B37)</f>
        <v>25</v>
      </c>
      <c r="C38" s="504"/>
      <c r="D38" s="504"/>
      <c r="E38" s="504"/>
      <c r="F38" s="504"/>
      <c r="G38" s="504"/>
      <c r="H38" s="674">
        <f>SUBTOTAL(9,H13:H37)</f>
        <v>633327</v>
      </c>
      <c r="I38" s="674">
        <f>SUBTOTAL(9,I13:I37)</f>
        <v>15759.8</v>
      </c>
      <c r="J38" s="674">
        <f>SUBTOTAL(9,J13:J37)</f>
        <v>0</v>
      </c>
      <c r="K38" s="674">
        <f>SUBTOTAL(9,K13:K37)</f>
        <v>55835.6</v>
      </c>
      <c r="L38" s="504"/>
      <c r="M38" s="504"/>
      <c r="N38" s="443">
        <f>SUBTOTAL(9,N13:N37)</f>
        <v>649086.80000000005</v>
      </c>
      <c r="O38" s="443">
        <f>SUBTOTAL(9,O13:O37)</f>
        <v>40075.800000000003</v>
      </c>
      <c r="P38" s="670"/>
      <c r="R38" s="497" t="s">
        <v>983</v>
      </c>
      <c r="S38" s="618">
        <f>COUNTIF(M39:M51,M39)</f>
        <v>6</v>
      </c>
      <c r="T38" s="679">
        <f>SUM(N39+N41+N43+N44+N46+N47)</f>
        <v>619666.76000000013</v>
      </c>
    </row>
    <row r="39" spans="1:20" ht="28" outlineLevel="2" x14ac:dyDescent="0.2">
      <c r="A39" s="497" t="s">
        <v>103</v>
      </c>
      <c r="B39" s="497" t="s">
        <v>2433</v>
      </c>
      <c r="C39" s="497"/>
      <c r="D39" s="497" t="s">
        <v>104</v>
      </c>
      <c r="E39" s="497"/>
      <c r="F39" s="497" t="s">
        <v>342</v>
      </c>
      <c r="G39" s="497" t="s">
        <v>1004</v>
      </c>
      <c r="H39" s="668"/>
      <c r="I39" s="668">
        <v>101837.1</v>
      </c>
      <c r="J39" s="668"/>
      <c r="K39" s="668">
        <v>364637.08</v>
      </c>
      <c r="L39" s="497" t="s">
        <v>2434</v>
      </c>
      <c r="M39" s="497" t="s">
        <v>983</v>
      </c>
      <c r="N39" s="599">
        <f t="shared" si="0"/>
        <v>101837.1</v>
      </c>
      <c r="O39" s="456">
        <f t="shared" si="1"/>
        <v>262799.98</v>
      </c>
      <c r="P39" s="670"/>
      <c r="R39" s="497" t="s">
        <v>1938</v>
      </c>
      <c r="S39" s="618">
        <f>COUNTIF(M40:M52,M40)</f>
        <v>4</v>
      </c>
      <c r="T39" s="679">
        <f>SUM(N40+N49+N50+N51)</f>
        <v>324433.30000000005</v>
      </c>
    </row>
    <row r="40" spans="1:20" ht="28" outlineLevel="2" x14ac:dyDescent="0.2">
      <c r="A40" s="497" t="s">
        <v>103</v>
      </c>
      <c r="B40" s="497" t="s">
        <v>2435</v>
      </c>
      <c r="C40" s="497"/>
      <c r="D40" s="497" t="s">
        <v>104</v>
      </c>
      <c r="E40" s="497"/>
      <c r="F40" s="497" t="s">
        <v>1762</v>
      </c>
      <c r="G40" s="497" t="s">
        <v>1004</v>
      </c>
      <c r="H40" s="668"/>
      <c r="I40" s="668">
        <v>78743.09</v>
      </c>
      <c r="J40" s="668"/>
      <c r="K40" s="668">
        <v>282563.62</v>
      </c>
      <c r="L40" s="497" t="s">
        <v>2436</v>
      </c>
      <c r="M40" s="497" t="s">
        <v>1938</v>
      </c>
      <c r="N40" s="599">
        <f t="shared" si="0"/>
        <v>78743.09</v>
      </c>
      <c r="O40" s="456">
        <f t="shared" si="1"/>
        <v>203820.53</v>
      </c>
      <c r="P40" s="670"/>
      <c r="R40" s="497" t="s">
        <v>812</v>
      </c>
      <c r="S40" s="618">
        <f>COUNTIF(M41:M53,M42)</f>
        <v>3</v>
      </c>
      <c r="T40" s="679">
        <f>SUM(N42+N45+N48)</f>
        <v>99656.65</v>
      </c>
    </row>
    <row r="41" spans="1:20" ht="28" outlineLevel="2" x14ac:dyDescent="0.2">
      <c r="A41" s="497" t="s">
        <v>103</v>
      </c>
      <c r="B41" s="497" t="s">
        <v>2437</v>
      </c>
      <c r="C41" s="497"/>
      <c r="D41" s="497" t="s">
        <v>104</v>
      </c>
      <c r="E41" s="497"/>
      <c r="F41" s="497" t="s">
        <v>341</v>
      </c>
      <c r="G41" s="497" t="s">
        <v>985</v>
      </c>
      <c r="H41" s="668"/>
      <c r="I41" s="668">
        <v>137298.71</v>
      </c>
      <c r="J41" s="668"/>
      <c r="K41" s="668">
        <v>490528.59</v>
      </c>
      <c r="L41" s="497" t="s">
        <v>2438</v>
      </c>
      <c r="M41" s="497" t="s">
        <v>983</v>
      </c>
      <c r="N41" s="599">
        <f t="shared" si="0"/>
        <v>137298.71</v>
      </c>
      <c r="O41" s="456">
        <f t="shared" si="1"/>
        <v>353229.88</v>
      </c>
      <c r="P41" s="670"/>
    </row>
    <row r="42" spans="1:20" ht="28" outlineLevel="2" x14ac:dyDescent="0.2">
      <c r="A42" s="497" t="s">
        <v>103</v>
      </c>
      <c r="B42" s="497" t="s">
        <v>2439</v>
      </c>
      <c r="C42" s="497"/>
      <c r="D42" s="497" t="s">
        <v>104</v>
      </c>
      <c r="E42" s="499" t="s">
        <v>149</v>
      </c>
      <c r="F42" s="497" t="s">
        <v>2440</v>
      </c>
      <c r="G42" s="497" t="s">
        <v>83</v>
      </c>
      <c r="H42" s="668"/>
      <c r="I42" s="668">
        <v>17990.400000000001</v>
      </c>
      <c r="J42" s="668"/>
      <c r="K42" s="668">
        <v>64270.080000000002</v>
      </c>
      <c r="L42" s="497" t="s">
        <v>2441</v>
      </c>
      <c r="M42" s="497" t="s">
        <v>812</v>
      </c>
      <c r="N42" s="599">
        <f t="shared" si="0"/>
        <v>17990.400000000001</v>
      </c>
      <c r="O42" s="456">
        <f t="shared" si="1"/>
        <v>46279.68</v>
      </c>
      <c r="P42" s="670"/>
      <c r="R42" s="679"/>
    </row>
    <row r="43" spans="1:20" ht="28" outlineLevel="2" x14ac:dyDescent="0.2">
      <c r="A43" s="497" t="s">
        <v>103</v>
      </c>
      <c r="B43" s="497" t="s">
        <v>2442</v>
      </c>
      <c r="C43" s="497"/>
      <c r="D43" s="497" t="s">
        <v>104</v>
      </c>
      <c r="E43" s="497"/>
      <c r="F43" s="497" t="s">
        <v>341</v>
      </c>
      <c r="G43" s="497" t="s">
        <v>1014</v>
      </c>
      <c r="H43" s="668"/>
      <c r="I43" s="668">
        <v>89676.45</v>
      </c>
      <c r="J43" s="668"/>
      <c r="K43" s="668">
        <v>321117.42</v>
      </c>
      <c r="L43" s="497" t="s">
        <v>2443</v>
      </c>
      <c r="M43" s="497" t="s">
        <v>983</v>
      </c>
      <c r="N43" s="599">
        <f t="shared" si="0"/>
        <v>89676.45</v>
      </c>
      <c r="O43" s="456">
        <f t="shared" si="1"/>
        <v>231440.96999999997</v>
      </c>
      <c r="P43" s="670"/>
    </row>
    <row r="44" spans="1:20" ht="28" outlineLevel="2" x14ac:dyDescent="0.2">
      <c r="A44" s="497" t="s">
        <v>103</v>
      </c>
      <c r="B44" s="497" t="s">
        <v>2444</v>
      </c>
      <c r="C44" s="497"/>
      <c r="D44" s="497" t="s">
        <v>104</v>
      </c>
      <c r="E44" s="497"/>
      <c r="F44" s="497" t="s">
        <v>342</v>
      </c>
      <c r="G44" s="497" t="s">
        <v>1747</v>
      </c>
      <c r="H44" s="668"/>
      <c r="I44" s="668">
        <v>117566.91</v>
      </c>
      <c r="J44" s="668"/>
      <c r="K44" s="668">
        <v>423435.25</v>
      </c>
      <c r="L44" s="497" t="s">
        <v>2445</v>
      </c>
      <c r="M44" s="497" t="s">
        <v>983</v>
      </c>
      <c r="N44" s="599">
        <f t="shared" si="0"/>
        <v>117566.91</v>
      </c>
      <c r="O44" s="456">
        <f t="shared" si="1"/>
        <v>305868.33999999997</v>
      </c>
      <c r="P44" s="670"/>
      <c r="R44" s="679"/>
    </row>
    <row r="45" spans="1:20" ht="28" outlineLevel="2" x14ac:dyDescent="0.2">
      <c r="A45" s="497" t="s">
        <v>103</v>
      </c>
      <c r="B45" s="497" t="s">
        <v>2446</v>
      </c>
      <c r="C45" s="497"/>
      <c r="D45" s="497" t="s">
        <v>104</v>
      </c>
      <c r="E45" s="499" t="s">
        <v>149</v>
      </c>
      <c r="F45" s="497" t="s">
        <v>2447</v>
      </c>
      <c r="G45" s="497" t="s">
        <v>2448</v>
      </c>
      <c r="H45" s="668"/>
      <c r="I45" s="668">
        <v>38340</v>
      </c>
      <c r="J45" s="668"/>
      <c r="K45" s="668">
        <v>140310.96</v>
      </c>
      <c r="L45" s="497" t="s">
        <v>2449</v>
      </c>
      <c r="M45" s="497" t="s">
        <v>812</v>
      </c>
      <c r="N45" s="599">
        <f t="shared" si="0"/>
        <v>38340</v>
      </c>
      <c r="O45" s="456">
        <f t="shared" si="1"/>
        <v>101970.95999999999</v>
      </c>
      <c r="P45" s="670"/>
    </row>
    <row r="46" spans="1:20" ht="28" outlineLevel="2" x14ac:dyDescent="0.2">
      <c r="A46" s="497" t="s">
        <v>103</v>
      </c>
      <c r="B46" s="497" t="s">
        <v>2450</v>
      </c>
      <c r="C46" s="497"/>
      <c r="D46" s="497" t="s">
        <v>104</v>
      </c>
      <c r="E46" s="497"/>
      <c r="F46" s="497" t="s">
        <v>980</v>
      </c>
      <c r="G46" s="497" t="s">
        <v>83</v>
      </c>
      <c r="H46" s="668"/>
      <c r="I46" s="668">
        <v>100084.44</v>
      </c>
      <c r="J46" s="668"/>
      <c r="K46" s="668">
        <v>354248.76</v>
      </c>
      <c r="L46" s="497" t="s">
        <v>2451</v>
      </c>
      <c r="M46" s="497" t="s">
        <v>983</v>
      </c>
      <c r="N46" s="599">
        <f t="shared" si="0"/>
        <v>100084.44</v>
      </c>
      <c r="O46" s="456">
        <f t="shared" si="1"/>
        <v>254164.32</v>
      </c>
      <c r="P46" s="670"/>
    </row>
    <row r="47" spans="1:20" ht="28" outlineLevel="2" x14ac:dyDescent="0.2">
      <c r="A47" s="497" t="s">
        <v>103</v>
      </c>
      <c r="B47" s="497" t="s">
        <v>2452</v>
      </c>
      <c r="C47" s="497"/>
      <c r="D47" s="497" t="s">
        <v>104</v>
      </c>
      <c r="E47" s="497"/>
      <c r="F47" s="497" t="s">
        <v>341</v>
      </c>
      <c r="G47" s="497" t="s">
        <v>355</v>
      </c>
      <c r="H47" s="668"/>
      <c r="I47" s="668">
        <v>73203.149999999994</v>
      </c>
      <c r="J47" s="668"/>
      <c r="K47" s="668">
        <v>264104.43</v>
      </c>
      <c r="L47" s="497" t="s">
        <v>2453</v>
      </c>
      <c r="M47" s="497" t="s">
        <v>983</v>
      </c>
      <c r="N47" s="599">
        <f t="shared" si="0"/>
        <v>73203.149999999994</v>
      </c>
      <c r="O47" s="456">
        <f t="shared" si="1"/>
        <v>190901.28</v>
      </c>
      <c r="P47" s="670"/>
    </row>
    <row r="48" spans="1:20" ht="28" outlineLevel="2" x14ac:dyDescent="0.2">
      <c r="A48" s="497" t="s">
        <v>103</v>
      </c>
      <c r="B48" s="497" t="s">
        <v>2454</v>
      </c>
      <c r="C48" s="497"/>
      <c r="D48" s="497" t="s">
        <v>104</v>
      </c>
      <c r="E48" s="499" t="s">
        <v>149</v>
      </c>
      <c r="F48" s="497" t="s">
        <v>2455</v>
      </c>
      <c r="G48" s="497" t="s">
        <v>2456</v>
      </c>
      <c r="H48" s="668"/>
      <c r="I48" s="668">
        <v>43326.25</v>
      </c>
      <c r="J48" s="668"/>
      <c r="K48" s="668">
        <v>142373.07</v>
      </c>
      <c r="L48" s="497" t="s">
        <v>2457</v>
      </c>
      <c r="M48" s="497" t="s">
        <v>812</v>
      </c>
      <c r="N48" s="599">
        <f t="shared" si="0"/>
        <v>43326.25</v>
      </c>
      <c r="O48" s="456">
        <f t="shared" si="1"/>
        <v>99046.82</v>
      </c>
      <c r="P48" s="670"/>
    </row>
    <row r="49" spans="1:19" ht="28" outlineLevel="2" x14ac:dyDescent="0.2">
      <c r="A49" s="497" t="s">
        <v>103</v>
      </c>
      <c r="B49" s="497" t="s">
        <v>2458</v>
      </c>
      <c r="C49" s="497"/>
      <c r="D49" s="497" t="s">
        <v>107</v>
      </c>
      <c r="E49" s="497"/>
      <c r="F49" s="497" t="s">
        <v>1762</v>
      </c>
      <c r="G49" s="497" t="s">
        <v>1004</v>
      </c>
      <c r="H49" s="668"/>
      <c r="I49" s="668">
        <v>84961.99</v>
      </c>
      <c r="J49" s="668"/>
      <c r="K49" s="668">
        <v>305036.98</v>
      </c>
      <c r="L49" s="497" t="s">
        <v>2459</v>
      </c>
      <c r="M49" s="497" t="s">
        <v>1938</v>
      </c>
      <c r="N49" s="599">
        <f t="shared" si="0"/>
        <v>84961.99</v>
      </c>
      <c r="O49" s="456">
        <f t="shared" si="1"/>
        <v>220074.99</v>
      </c>
      <c r="P49" s="670"/>
    </row>
    <row r="50" spans="1:19" ht="28" outlineLevel="2" x14ac:dyDescent="0.2">
      <c r="A50" s="497" t="s">
        <v>103</v>
      </c>
      <c r="B50" s="497" t="s">
        <v>2460</v>
      </c>
      <c r="C50" s="497"/>
      <c r="D50" s="497" t="s">
        <v>107</v>
      </c>
      <c r="E50" s="497"/>
      <c r="F50" s="497" t="s">
        <v>2461</v>
      </c>
      <c r="G50" s="497" t="s">
        <v>1004</v>
      </c>
      <c r="H50" s="668"/>
      <c r="I50" s="668">
        <v>77546.53</v>
      </c>
      <c r="J50" s="668"/>
      <c r="K50" s="668">
        <v>276197.7</v>
      </c>
      <c r="L50" s="497" t="s">
        <v>2462</v>
      </c>
      <c r="M50" s="497" t="s">
        <v>1938</v>
      </c>
      <c r="N50" s="599">
        <f t="shared" si="0"/>
        <v>77546.53</v>
      </c>
      <c r="O50" s="456">
        <f t="shared" si="1"/>
        <v>198651.17</v>
      </c>
      <c r="P50" s="670"/>
    </row>
    <row r="51" spans="1:19" ht="28" outlineLevel="2" x14ac:dyDescent="0.2">
      <c r="A51" s="497" t="s">
        <v>103</v>
      </c>
      <c r="B51" s="497" t="s">
        <v>2463</v>
      </c>
      <c r="C51" s="497"/>
      <c r="D51" s="497" t="s">
        <v>107</v>
      </c>
      <c r="E51" s="497"/>
      <c r="F51" s="497" t="s">
        <v>2464</v>
      </c>
      <c r="G51" s="497" t="s">
        <v>1004</v>
      </c>
      <c r="H51" s="668"/>
      <c r="I51" s="668">
        <v>83181.69</v>
      </c>
      <c r="J51" s="668"/>
      <c r="K51" s="668">
        <v>298670.7</v>
      </c>
      <c r="L51" s="497" t="s">
        <v>2465</v>
      </c>
      <c r="M51" s="497" t="s">
        <v>1938</v>
      </c>
      <c r="N51" s="599">
        <f t="shared" si="0"/>
        <v>83181.69</v>
      </c>
      <c r="O51" s="456">
        <f t="shared" si="1"/>
        <v>215489.01</v>
      </c>
      <c r="P51" s="670"/>
    </row>
    <row r="52" spans="1:19" ht="28" outlineLevel="1" x14ac:dyDescent="0.2">
      <c r="A52" s="504" t="s">
        <v>116</v>
      </c>
      <c r="B52" s="504"/>
      <c r="C52" s="504"/>
      <c r="D52" s="504"/>
      <c r="E52" s="504"/>
      <c r="F52" s="504"/>
      <c r="G52" s="504"/>
      <c r="H52" s="674">
        <f>SUBTOTAL(9,H39:H51)</f>
        <v>0</v>
      </c>
      <c r="I52" s="674">
        <f>SUBTOTAL(9,I39:I51)</f>
        <v>1043756.7100000002</v>
      </c>
      <c r="J52" s="674">
        <f>SUBTOTAL(9,J39:J51)</f>
        <v>0</v>
      </c>
      <c r="K52" s="674">
        <f>SUBTOTAL(9,K39:K51)</f>
        <v>3727494.64</v>
      </c>
      <c r="L52" s="504"/>
      <c r="M52" s="504"/>
      <c r="N52" s="443">
        <f>SUBTOTAL(9,N39:N51)</f>
        <v>1043756.7100000002</v>
      </c>
      <c r="O52" s="443">
        <f>SUBTOTAL(9,O39:O51)</f>
        <v>2683737.9299999997</v>
      </c>
      <c r="P52" s="670"/>
    </row>
    <row r="53" spans="1:19" ht="42" outlineLevel="2" x14ac:dyDescent="0.2">
      <c r="A53" s="497" t="s">
        <v>110</v>
      </c>
      <c r="B53" s="497" t="s">
        <v>2466</v>
      </c>
      <c r="C53" s="497"/>
      <c r="D53" s="497" t="s">
        <v>111</v>
      </c>
      <c r="E53" s="497"/>
      <c r="F53" s="497" t="s">
        <v>2467</v>
      </c>
      <c r="G53" s="497" t="s">
        <v>83</v>
      </c>
      <c r="H53" s="668"/>
      <c r="I53" s="668">
        <v>11253</v>
      </c>
      <c r="J53" s="668"/>
      <c r="K53" s="668">
        <v>39883.800000000003</v>
      </c>
      <c r="L53" s="497" t="s">
        <v>2468</v>
      </c>
      <c r="M53" s="497" t="s">
        <v>983</v>
      </c>
      <c r="N53" s="599">
        <f t="shared" si="0"/>
        <v>11253</v>
      </c>
      <c r="O53" s="456">
        <f t="shared" si="1"/>
        <v>28630.800000000003</v>
      </c>
      <c r="P53" s="670"/>
      <c r="R53" s="618" t="s">
        <v>2494</v>
      </c>
      <c r="S53" s="618">
        <v>2</v>
      </c>
    </row>
    <row r="54" spans="1:19" ht="28" outlineLevel="2" x14ac:dyDescent="0.2">
      <c r="A54" s="497" t="s">
        <v>110</v>
      </c>
      <c r="B54" s="497" t="s">
        <v>2469</v>
      </c>
      <c r="C54" s="497"/>
      <c r="D54" s="497" t="s">
        <v>111</v>
      </c>
      <c r="E54" s="497"/>
      <c r="F54" s="497" t="s">
        <v>327</v>
      </c>
      <c r="G54" s="497" t="s">
        <v>83</v>
      </c>
      <c r="H54" s="668"/>
      <c r="I54" s="668">
        <v>9820.7999999999993</v>
      </c>
      <c r="J54" s="668"/>
      <c r="K54" s="668">
        <v>38292.480000000003</v>
      </c>
      <c r="L54" s="497" t="s">
        <v>2451</v>
      </c>
      <c r="M54" s="497" t="s">
        <v>983</v>
      </c>
      <c r="N54" s="599">
        <f t="shared" si="0"/>
        <v>9820.7999999999993</v>
      </c>
      <c r="O54" s="456">
        <f t="shared" si="1"/>
        <v>28471.680000000004</v>
      </c>
      <c r="P54" s="670"/>
    </row>
    <row r="55" spans="1:19" ht="28" outlineLevel="1" x14ac:dyDescent="0.2">
      <c r="A55" s="504" t="s">
        <v>118</v>
      </c>
      <c r="B55" s="504"/>
      <c r="C55" s="504"/>
      <c r="D55" s="504"/>
      <c r="E55" s="504"/>
      <c r="F55" s="504"/>
      <c r="G55" s="504"/>
      <c r="H55" s="674">
        <f>SUBTOTAL(9,H53:H54)</f>
        <v>0</v>
      </c>
      <c r="I55" s="674">
        <f>SUBTOTAL(9,I53:I54)</f>
        <v>21073.8</v>
      </c>
      <c r="J55" s="674">
        <f>SUBTOTAL(9,J53:J54)</f>
        <v>0</v>
      </c>
      <c r="K55" s="674">
        <f>SUBTOTAL(9,K53:K54)</f>
        <v>78176.28</v>
      </c>
      <c r="L55" s="504"/>
      <c r="M55" s="504"/>
      <c r="N55" s="443">
        <f>SUBTOTAL(9,N53:N54)</f>
        <v>21073.8</v>
      </c>
      <c r="O55" s="443">
        <f>SUBTOTAL(9,O53:O54)</f>
        <v>57102.48000000001</v>
      </c>
      <c r="P55" s="670"/>
    </row>
    <row r="56" spans="1:19" ht="28" outlineLevel="2" x14ac:dyDescent="0.2">
      <c r="A56" s="497" t="s">
        <v>112</v>
      </c>
      <c r="B56" s="497" t="s">
        <v>2470</v>
      </c>
      <c r="C56" s="497" t="s">
        <v>113</v>
      </c>
      <c r="D56" s="497"/>
      <c r="E56" s="497"/>
      <c r="F56" s="497" t="s">
        <v>2471</v>
      </c>
      <c r="G56" s="497" t="s">
        <v>83</v>
      </c>
      <c r="H56" s="668"/>
      <c r="I56" s="668">
        <v>22809.599999999999</v>
      </c>
      <c r="J56" s="668">
        <v>100124.64</v>
      </c>
      <c r="K56" s="668"/>
      <c r="L56" s="497" t="s">
        <v>2472</v>
      </c>
      <c r="M56" s="497" t="s">
        <v>375</v>
      </c>
      <c r="N56" s="599">
        <f t="shared" si="0"/>
        <v>22809.599999999999</v>
      </c>
      <c r="O56" s="456">
        <f t="shared" si="1"/>
        <v>77315.040000000008</v>
      </c>
      <c r="P56" s="670"/>
      <c r="R56" s="618" t="s">
        <v>2495</v>
      </c>
      <c r="S56" s="618">
        <v>3</v>
      </c>
    </row>
    <row r="57" spans="1:19" ht="28" outlineLevel="2" x14ac:dyDescent="0.2">
      <c r="A57" s="497" t="s">
        <v>112</v>
      </c>
      <c r="B57" s="497" t="s">
        <v>2473</v>
      </c>
      <c r="C57" s="497" t="s">
        <v>113</v>
      </c>
      <c r="D57" s="497"/>
      <c r="E57" s="497"/>
      <c r="F57" s="497" t="s">
        <v>2474</v>
      </c>
      <c r="G57" s="497" t="s">
        <v>83</v>
      </c>
      <c r="H57" s="668"/>
      <c r="I57" s="668">
        <v>56256</v>
      </c>
      <c r="J57" s="668">
        <v>246940.4</v>
      </c>
      <c r="K57" s="668"/>
      <c r="L57" s="497" t="s">
        <v>2475</v>
      </c>
      <c r="M57" s="497" t="s">
        <v>375</v>
      </c>
      <c r="N57" s="599">
        <f t="shared" si="0"/>
        <v>56256</v>
      </c>
      <c r="O57" s="456">
        <f t="shared" si="1"/>
        <v>190684.4</v>
      </c>
      <c r="P57" s="670"/>
    </row>
    <row r="58" spans="1:19" ht="28" outlineLevel="2" x14ac:dyDescent="0.2">
      <c r="A58" s="497" t="s">
        <v>112</v>
      </c>
      <c r="B58" s="497" t="s">
        <v>2476</v>
      </c>
      <c r="C58" s="497" t="s">
        <v>2477</v>
      </c>
      <c r="D58" s="497"/>
      <c r="E58" s="497"/>
      <c r="F58" s="497" t="s">
        <v>2478</v>
      </c>
      <c r="G58" s="497" t="s">
        <v>85</v>
      </c>
      <c r="H58" s="668"/>
      <c r="I58" s="668">
        <v>96275.1</v>
      </c>
      <c r="J58" s="668"/>
      <c r="K58" s="668"/>
      <c r="L58" s="497" t="s">
        <v>2479</v>
      </c>
      <c r="M58" s="497" t="s">
        <v>375</v>
      </c>
      <c r="N58" s="599">
        <f t="shared" si="0"/>
        <v>96275.1</v>
      </c>
      <c r="O58" s="456">
        <f t="shared" si="1"/>
        <v>0</v>
      </c>
      <c r="P58" s="670"/>
    </row>
    <row r="59" spans="1:19" outlineLevel="1" x14ac:dyDescent="0.2">
      <c r="A59" s="507" t="s">
        <v>119</v>
      </c>
      <c r="B59" s="507"/>
      <c r="C59" s="507"/>
      <c r="D59" s="507"/>
      <c r="E59" s="507"/>
      <c r="F59" s="507"/>
      <c r="G59" s="507"/>
      <c r="H59" s="675">
        <f>SUBTOTAL(9,H56:H58)</f>
        <v>0</v>
      </c>
      <c r="I59" s="675">
        <f>SUBTOTAL(9,I56:I58)</f>
        <v>175340.7</v>
      </c>
      <c r="J59" s="675">
        <f>SUBTOTAL(9,J56:J58)</f>
        <v>347065.04</v>
      </c>
      <c r="K59" s="675">
        <f>SUBTOTAL(9,K56:K58)</f>
        <v>0</v>
      </c>
      <c r="L59" s="507"/>
      <c r="M59" s="507"/>
      <c r="N59" s="443">
        <f>SUBTOTAL(9,N56:N58)</f>
        <v>175340.7</v>
      </c>
      <c r="O59" s="443">
        <f>SUBTOTAL(9,O56:O58)</f>
        <v>267999.44</v>
      </c>
      <c r="P59" s="670"/>
    </row>
    <row r="60" spans="1:19" x14ac:dyDescent="0.2">
      <c r="A60" s="676" t="s">
        <v>120</v>
      </c>
      <c r="B60" s="676"/>
      <c r="C60" s="676"/>
      <c r="D60" s="676"/>
      <c r="E60" s="676"/>
      <c r="F60" s="676"/>
      <c r="G60" s="676"/>
      <c r="H60" s="677">
        <f>SUBTOTAL(9,H3:H58)</f>
        <v>1334788</v>
      </c>
      <c r="I60" s="677">
        <f>SUBTOTAL(9,I3:I58)</f>
        <v>1255931.0100000002</v>
      </c>
      <c r="J60" s="677">
        <f>SUBTOTAL(9,J3:J58)</f>
        <v>347065.04</v>
      </c>
      <c r="K60" s="677">
        <f>SUBTOTAL(9,K3:K58)</f>
        <v>3861506.5200000005</v>
      </c>
      <c r="L60" s="676"/>
      <c r="M60" s="676"/>
      <c r="N60" s="678">
        <f>SUBTOTAL(9,N3:N58)</f>
        <v>2590719.0099999998</v>
      </c>
      <c r="O60" s="678">
        <f>SUBTOTAL(9,O3:O58)</f>
        <v>3048915.6499999994</v>
      </c>
      <c r="P60" s="670"/>
    </row>
    <row r="61" spans="1:19" ht="32.5" customHeight="1" x14ac:dyDescent="0.2"/>
    <row r="62" spans="1:19" ht="18" customHeight="1" x14ac:dyDescent="0.2">
      <c r="L62" s="688"/>
      <c r="M62" s="689" t="s">
        <v>80</v>
      </c>
      <c r="N62" s="690">
        <f>SUM(N60:O60)</f>
        <v>5639634.6599999992</v>
      </c>
    </row>
  </sheetData>
  <mergeCells count="6">
    <mergeCell ref="Y6:Z6"/>
    <mergeCell ref="A1:M1"/>
    <mergeCell ref="R2:Z2"/>
    <mergeCell ref="Y3:Z3"/>
    <mergeCell ref="Y4:Z4"/>
    <mergeCell ref="Y5:Z5"/>
  </mergeCells>
  <conditionalFormatting sqref="N2:O2">
    <cfRule type="expression" dxfId="8" priority="1">
      <formula>_xlfn.ISFORMULA($I1048534)</formula>
    </cfRule>
  </conditionalFormatting>
  <pageMargins left="0.7" right="0.7" top="0.75" bottom="0.75" header="0.3" footer="0.3"/>
  <pageSetup orientation="portrait" horizontalDpi="300" verticalDpi="300" r:id="rId1"/>
  <ignoredErrors>
    <ignoredError sqref="N56:N57" formulaRange="1"/>
  </ignoredErrors>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3F22E4-B35D-43E6-92ED-CBE1B388D907}">
  <sheetPr>
    <pageSetUpPr fitToPage="1"/>
  </sheetPr>
  <dimension ref="A1:S64"/>
  <sheetViews>
    <sheetView topLeftCell="A2" workbookViewId="0">
      <selection activeCell="P8" sqref="P8"/>
    </sheetView>
  </sheetViews>
  <sheetFormatPr baseColWidth="10" defaultColWidth="8.83203125" defaultRowHeight="13" x14ac:dyDescent="0.15"/>
  <cols>
    <col min="1" max="1" width="32.5" customWidth="1"/>
    <col min="2" max="2" width="7.6640625" customWidth="1"/>
    <col min="3" max="3" width="10.6640625" customWidth="1"/>
    <col min="4" max="4" width="20.83203125" customWidth="1"/>
    <col min="5" max="5" width="7.6640625" customWidth="1"/>
    <col min="6" max="6" width="8.1640625" customWidth="1"/>
    <col min="7" max="7" width="18.5" customWidth="1"/>
    <col min="8" max="9" width="7.6640625" customWidth="1"/>
    <col min="10" max="10" width="20.33203125" customWidth="1"/>
    <col min="11" max="12" width="7.6640625" customWidth="1"/>
    <col min="13" max="13" width="21.5" customWidth="1"/>
    <col min="15" max="15" width="15.6640625" customWidth="1"/>
    <col min="16" max="16" width="16.6640625" customWidth="1"/>
  </cols>
  <sheetData>
    <row r="1" spans="1:19" ht="96.5" customHeight="1" thickBot="1" x14ac:dyDescent="0.2">
      <c r="A1" s="790"/>
      <c r="B1" s="790"/>
      <c r="C1" s="790"/>
      <c r="D1" s="790"/>
      <c r="E1" s="790"/>
      <c r="F1" s="790"/>
      <c r="G1" s="790"/>
      <c r="H1" s="790"/>
      <c r="I1" s="790"/>
      <c r="J1" s="790"/>
      <c r="K1" s="790"/>
      <c r="L1" s="790"/>
      <c r="M1" s="791"/>
    </row>
    <row r="2" spans="1:19" ht="17" thickBot="1" x14ac:dyDescent="0.25">
      <c r="A2" s="37">
        <v>45352</v>
      </c>
      <c r="B2" s="38"/>
      <c r="C2" s="38"/>
      <c r="D2" s="38"/>
      <c r="E2" s="38"/>
      <c r="F2" s="38"/>
      <c r="G2" s="38"/>
      <c r="H2" s="38"/>
      <c r="I2" s="38"/>
      <c r="J2" s="38"/>
      <c r="K2" s="38"/>
      <c r="L2" s="38"/>
      <c r="M2" s="39" t="s">
        <v>392</v>
      </c>
      <c r="O2" s="18"/>
    </row>
    <row r="3" spans="1:19" ht="17" thickBot="1" x14ac:dyDescent="0.2">
      <c r="A3" s="40"/>
      <c r="B3" s="792" t="s">
        <v>390</v>
      </c>
      <c r="C3" s="792"/>
      <c r="D3" s="793"/>
      <c r="E3" s="792" t="s">
        <v>64</v>
      </c>
      <c r="F3" s="792"/>
      <c r="G3" s="793"/>
      <c r="H3" s="792" t="s">
        <v>391</v>
      </c>
      <c r="I3" s="792"/>
      <c r="J3" s="793"/>
      <c r="K3" s="792" t="s">
        <v>65</v>
      </c>
      <c r="L3" s="792"/>
      <c r="M3" s="794"/>
      <c r="O3" s="18"/>
    </row>
    <row r="4" spans="1:19" ht="17" thickBot="1" x14ac:dyDescent="0.2">
      <c r="A4" s="41" t="s">
        <v>17</v>
      </c>
      <c r="B4" s="42" t="s">
        <v>2</v>
      </c>
      <c r="C4" s="42" t="s">
        <v>48</v>
      </c>
      <c r="D4" s="42" t="s">
        <v>0</v>
      </c>
      <c r="E4" s="42" t="s">
        <v>2</v>
      </c>
      <c r="F4" s="42" t="s">
        <v>48</v>
      </c>
      <c r="G4" s="42" t="s">
        <v>0</v>
      </c>
      <c r="H4" s="42" t="s">
        <v>2</v>
      </c>
      <c r="I4" s="42" t="s">
        <v>48</v>
      </c>
      <c r="J4" s="42" t="s">
        <v>0</v>
      </c>
      <c r="K4" s="43" t="s">
        <v>2</v>
      </c>
      <c r="L4" s="42" t="s">
        <v>48</v>
      </c>
      <c r="M4" s="44" t="s">
        <v>0</v>
      </c>
    </row>
    <row r="5" spans="1:19" ht="16" x14ac:dyDescent="0.2">
      <c r="A5" s="45" t="s">
        <v>42</v>
      </c>
      <c r="B5" s="216">
        <f>'03 Data Dump'!R74</f>
        <v>1</v>
      </c>
      <c r="C5" s="216">
        <f>'03 Data Dump'!R74</f>
        <v>1</v>
      </c>
      <c r="D5" s="113">
        <f>'03 Data Dump'!S74</f>
        <v>337385.3</v>
      </c>
      <c r="E5" s="222">
        <v>0</v>
      </c>
      <c r="F5" s="222">
        <v>0</v>
      </c>
      <c r="G5" s="388">
        <v>0</v>
      </c>
      <c r="H5" s="229">
        <f>SUM(B5+'Feb Report'!H5)</f>
        <v>17</v>
      </c>
      <c r="I5" s="229">
        <f>SUM(C5+'Feb Report'!I5)</f>
        <v>17</v>
      </c>
      <c r="J5" s="281">
        <f>SUM(D5+'Feb Report'!J5)</f>
        <v>1653885.5200000003</v>
      </c>
      <c r="K5" s="339">
        <f>SUM(E5+'Feb Report'!K5)</f>
        <v>16</v>
      </c>
      <c r="L5" s="339">
        <f>SUM(F5+'Feb Report'!L5)</f>
        <v>16</v>
      </c>
      <c r="M5" s="392">
        <f>SUM(G5+'Feb Report'!M5)</f>
        <v>1521923.8599999999</v>
      </c>
      <c r="O5" s="321" t="s">
        <v>2762</v>
      </c>
      <c r="P5">
        <f>SUM(I5+I6+I10)</f>
        <v>86</v>
      </c>
      <c r="S5" s="28"/>
    </row>
    <row r="6" spans="1:19" ht="16" x14ac:dyDescent="0.2">
      <c r="A6" s="46" t="s">
        <v>41</v>
      </c>
      <c r="B6" s="216">
        <f>'03 Data Dump'!R73</f>
        <v>7</v>
      </c>
      <c r="C6" s="216">
        <f>'03 Data Dump'!R73</f>
        <v>7</v>
      </c>
      <c r="D6" s="113">
        <f>'03 Data Dump'!S73</f>
        <v>978875.51</v>
      </c>
      <c r="E6" s="224">
        <v>8</v>
      </c>
      <c r="F6" s="224">
        <v>8</v>
      </c>
      <c r="G6" s="388">
        <v>894909.62</v>
      </c>
      <c r="H6" s="219">
        <f>SUM(B6+'Feb Report'!H6)</f>
        <v>57</v>
      </c>
      <c r="I6" s="219">
        <f>SUM(C6+'Feb Report'!I6)</f>
        <v>57</v>
      </c>
      <c r="J6" s="282">
        <f>SUM(D6+'Feb Report'!J6)</f>
        <v>7405499.459999999</v>
      </c>
      <c r="K6" s="340">
        <f>SUM(E6+'Feb Report'!K6)</f>
        <v>75</v>
      </c>
      <c r="L6" s="340">
        <f>SUM(F6+'Feb Report'!L6)</f>
        <v>75</v>
      </c>
      <c r="M6" s="393">
        <f>SUM(G6+'Feb Report'!M6)</f>
        <v>10296157.68</v>
      </c>
      <c r="O6" t="s">
        <v>2763</v>
      </c>
      <c r="P6">
        <f>SUM(I7)</f>
        <v>2</v>
      </c>
    </row>
    <row r="7" spans="1:19" ht="16" x14ac:dyDescent="0.2">
      <c r="A7" s="46" t="s">
        <v>5</v>
      </c>
      <c r="B7" s="217">
        <v>0</v>
      </c>
      <c r="C7" s="218">
        <v>0</v>
      </c>
      <c r="D7" s="113">
        <v>0</v>
      </c>
      <c r="E7" s="224">
        <v>0</v>
      </c>
      <c r="F7" s="224">
        <v>0</v>
      </c>
      <c r="G7" s="388">
        <v>0</v>
      </c>
      <c r="H7" s="219">
        <f>SUM(B7+'Feb Report'!H7)</f>
        <v>1</v>
      </c>
      <c r="I7" s="219">
        <f>SUM(C7+'Feb Report'!I7)</f>
        <v>2</v>
      </c>
      <c r="J7" s="282">
        <f>SUM(D7+'Feb Report'!J7)</f>
        <v>99285.440000000002</v>
      </c>
      <c r="K7" s="340">
        <f>SUM(E7+'Feb Report'!K7)</f>
        <v>6</v>
      </c>
      <c r="L7" s="340">
        <f>SUM(F7+'Feb Report'!L7)</f>
        <v>12</v>
      </c>
      <c r="M7" s="393">
        <f>SUM(G7+'Feb Report'!M7)</f>
        <v>432665.3</v>
      </c>
      <c r="O7" t="s">
        <v>2764</v>
      </c>
      <c r="P7">
        <f>SUM(I8+I9+I11+I12)</f>
        <v>78</v>
      </c>
    </row>
    <row r="8" spans="1:19" ht="16" x14ac:dyDescent="0.2">
      <c r="A8" s="46" t="s">
        <v>39</v>
      </c>
      <c r="B8" s="217">
        <f>'03 Data Dump'!Q83</f>
        <v>1</v>
      </c>
      <c r="C8" s="217">
        <f>'03 Data Dump'!R83</f>
        <v>4</v>
      </c>
      <c r="D8" s="114">
        <f>'03 Data Dump'!N83</f>
        <v>330912.03999999998</v>
      </c>
      <c r="E8" s="224">
        <v>0</v>
      </c>
      <c r="F8" s="224">
        <v>0</v>
      </c>
      <c r="G8" s="388">
        <v>0</v>
      </c>
      <c r="H8" s="219">
        <f>SUM(B8+'Feb Report'!H8)</f>
        <v>6</v>
      </c>
      <c r="I8" s="219">
        <f>SUM(C8+'Feb Report'!I8)</f>
        <v>67</v>
      </c>
      <c r="J8" s="282">
        <f>SUM(D8+'Feb Report'!J8)</f>
        <v>2862877.72</v>
      </c>
      <c r="K8" s="340">
        <f>SUM(E8+'Feb Report'!K8)</f>
        <v>21</v>
      </c>
      <c r="L8" s="340">
        <f>SUM(F8+'Feb Report'!L8)</f>
        <v>497</v>
      </c>
      <c r="M8" s="393">
        <f>SUM(G8+'Feb Report'!M8)</f>
        <v>24435575.219999999</v>
      </c>
    </row>
    <row r="9" spans="1:19" ht="16" x14ac:dyDescent="0.2">
      <c r="A9" s="46" t="s">
        <v>40</v>
      </c>
      <c r="B9" s="217">
        <v>0</v>
      </c>
      <c r="C9" s="217">
        <v>0</v>
      </c>
      <c r="D9" s="114">
        <v>0</v>
      </c>
      <c r="E9" s="224">
        <v>0</v>
      </c>
      <c r="F9" s="224">
        <v>0</v>
      </c>
      <c r="G9" s="388">
        <v>0</v>
      </c>
      <c r="H9" s="219">
        <f>SUM(B9+'Feb Report'!H9)</f>
        <v>1</v>
      </c>
      <c r="I9" s="219">
        <f>SUM(C9+'Feb Report'!I9)</f>
        <v>4</v>
      </c>
      <c r="J9" s="282">
        <f>SUM(D9+'Feb Report'!J9)</f>
        <v>807724.8</v>
      </c>
      <c r="K9" s="340">
        <f>SUM(E9+'Feb Report'!K9)</f>
        <v>0</v>
      </c>
      <c r="L9" s="340">
        <f>SUM(F9+'Feb Report'!L9)</f>
        <v>0</v>
      </c>
      <c r="M9" s="393">
        <f>SUM(G9+'Feb Report'!M9)</f>
        <v>0</v>
      </c>
      <c r="O9" s="18"/>
    </row>
    <row r="10" spans="1:19" ht="16" x14ac:dyDescent="0.2">
      <c r="A10" s="46" t="s">
        <v>43</v>
      </c>
      <c r="B10" s="217">
        <f>'03 Data Dump'!R75</f>
        <v>1</v>
      </c>
      <c r="C10" s="217">
        <f>'03 Data Dump'!R75</f>
        <v>1</v>
      </c>
      <c r="D10" s="114">
        <f>'03 Data Dump'!S75</f>
        <v>109974.26</v>
      </c>
      <c r="E10" s="224">
        <v>0</v>
      </c>
      <c r="F10" s="223">
        <v>0</v>
      </c>
      <c r="G10" s="388">
        <v>0</v>
      </c>
      <c r="H10" s="219">
        <f>SUM(B10+'Feb Report'!H10)</f>
        <v>12</v>
      </c>
      <c r="I10" s="219">
        <f>SUM(C10+'Feb Report'!I10)</f>
        <v>12</v>
      </c>
      <c r="J10" s="282">
        <f>SUM(D10+'Feb Report'!J10)</f>
        <v>677048.99999999988</v>
      </c>
      <c r="K10" s="340">
        <f>SUM(E10+'Feb Report'!K10)</f>
        <v>15</v>
      </c>
      <c r="L10" s="340">
        <f>SUM(F10+'Feb Report'!L10)</f>
        <v>15</v>
      </c>
      <c r="M10" s="393">
        <f>SUM(G10+'Feb Report'!M10)</f>
        <v>995597.9</v>
      </c>
    </row>
    <row r="11" spans="1:19" ht="16" x14ac:dyDescent="0.2">
      <c r="A11" s="46" t="s">
        <v>37</v>
      </c>
      <c r="B11" s="219">
        <v>0</v>
      </c>
      <c r="C11" s="219">
        <v>0</v>
      </c>
      <c r="D11" s="115">
        <v>0</v>
      </c>
      <c r="E11" s="224">
        <v>6</v>
      </c>
      <c r="F11" s="223">
        <v>6</v>
      </c>
      <c r="G11" s="389">
        <v>495655.6</v>
      </c>
      <c r="H11" s="219">
        <f>SUM(B11+'Feb Report'!H11)</f>
        <v>4</v>
      </c>
      <c r="I11" s="219">
        <f>SUM(C11+'Feb Report'!I11)</f>
        <v>4</v>
      </c>
      <c r="J11" s="282">
        <f>SUM(D11+'Feb Report'!J11)</f>
        <v>365712</v>
      </c>
      <c r="K11" s="340">
        <f>SUM(E11+'Feb Report'!K11)</f>
        <v>6</v>
      </c>
      <c r="L11" s="340">
        <f>SUM(F11+'Feb Report'!L11)</f>
        <v>6</v>
      </c>
      <c r="M11" s="393">
        <f>SUM(G11+'Feb Report'!M11)</f>
        <v>495655.6</v>
      </c>
    </row>
    <row r="12" spans="1:19" ht="16" x14ac:dyDescent="0.2">
      <c r="A12" s="46" t="s">
        <v>38</v>
      </c>
      <c r="B12" s="217">
        <v>0</v>
      </c>
      <c r="C12" s="217">
        <v>0</v>
      </c>
      <c r="D12" s="114">
        <v>0</v>
      </c>
      <c r="E12" s="224">
        <v>0</v>
      </c>
      <c r="F12" s="226">
        <v>0</v>
      </c>
      <c r="G12" s="389">
        <v>0</v>
      </c>
      <c r="H12" s="219">
        <f>SUM(B12+'Feb Report'!H12)</f>
        <v>3</v>
      </c>
      <c r="I12" s="219">
        <f>SUM(C12+'Feb Report'!I12)</f>
        <v>3</v>
      </c>
      <c r="J12" s="282">
        <f>SUM(D12+'Feb Report'!J12)</f>
        <v>172033.2</v>
      </c>
      <c r="K12" s="340">
        <f>SUM(E12+'Feb Report'!K12)</f>
        <v>0</v>
      </c>
      <c r="L12" s="340">
        <f>SUM(F12+'Feb Report'!L12)</f>
        <v>0</v>
      </c>
      <c r="M12" s="393">
        <f>SUM(G12+'Feb Report'!M12)</f>
        <v>0</v>
      </c>
    </row>
    <row r="13" spans="1:19" ht="17" x14ac:dyDescent="0.2">
      <c r="A13" s="48" t="s">
        <v>6</v>
      </c>
      <c r="B13" s="217">
        <f>'03 Data Dump'!Q88</f>
        <v>4</v>
      </c>
      <c r="C13" s="217">
        <f>'03 Data Dump'!Q88</f>
        <v>4</v>
      </c>
      <c r="D13" s="115">
        <f>'03 Data Dump'!N89</f>
        <v>77978.319999999992</v>
      </c>
      <c r="E13" s="224">
        <v>4</v>
      </c>
      <c r="F13" s="223">
        <v>4</v>
      </c>
      <c r="G13" s="388">
        <v>36964.400000000001</v>
      </c>
      <c r="H13" s="219">
        <f>SUM(B13+'Feb Report'!H13)</f>
        <v>20</v>
      </c>
      <c r="I13" s="219">
        <f>SUM(C13+'Feb Report'!I13)</f>
        <v>20</v>
      </c>
      <c r="J13" s="282">
        <f>SUM(D13+'Feb Report'!J13)</f>
        <v>378715.82999999996</v>
      </c>
      <c r="K13" s="340">
        <f>SUM(E13+'Feb Report'!K13)</f>
        <v>28</v>
      </c>
      <c r="L13" s="340">
        <f>SUM(F13+'Feb Report'!L13)</f>
        <v>28</v>
      </c>
      <c r="M13" s="393">
        <f>SUM(G13+'Feb Report'!M13)</f>
        <v>433252.54</v>
      </c>
    </row>
    <row r="14" spans="1:19" ht="16" x14ac:dyDescent="0.2">
      <c r="A14" s="46" t="s">
        <v>7</v>
      </c>
      <c r="B14" s="217">
        <v>0</v>
      </c>
      <c r="C14" s="217">
        <v>0</v>
      </c>
      <c r="D14" s="115">
        <v>0</v>
      </c>
      <c r="E14" s="224">
        <v>0</v>
      </c>
      <c r="F14" s="223">
        <v>0</v>
      </c>
      <c r="G14" s="389">
        <v>0</v>
      </c>
      <c r="H14" s="219">
        <f>SUM(B14+'Feb Report'!H14)</f>
        <v>0</v>
      </c>
      <c r="I14" s="219">
        <f>SUM(C14+'Feb Report'!I14)</f>
        <v>0</v>
      </c>
      <c r="J14" s="282">
        <f>SUM(D14+'Feb Report'!J14)</f>
        <v>0</v>
      </c>
      <c r="K14" s="340">
        <f>SUM(E14+'Feb Report'!K14)</f>
        <v>0</v>
      </c>
      <c r="L14" s="340">
        <f>SUM(F14+'Feb Report'!L14)</f>
        <v>0</v>
      </c>
      <c r="M14" s="393">
        <f>SUM(G14+'Feb Report'!M14)</f>
        <v>0</v>
      </c>
    </row>
    <row r="15" spans="1:19" ht="16" x14ac:dyDescent="0.2">
      <c r="A15" s="46" t="s">
        <v>8</v>
      </c>
      <c r="B15" s="217">
        <f>'03 Data Dump'!Q90</f>
        <v>1</v>
      </c>
      <c r="C15" s="217">
        <f>'03 Data Dump'!Q90</f>
        <v>1</v>
      </c>
      <c r="D15" s="115">
        <f>'03 Data Dump'!N90</f>
        <v>252689.4</v>
      </c>
      <c r="E15" s="224">
        <v>3</v>
      </c>
      <c r="F15" s="223">
        <v>3</v>
      </c>
      <c r="G15" s="389">
        <v>147481.42000000001</v>
      </c>
      <c r="H15" s="219">
        <f>SUM(B15+'Feb Report'!H15)</f>
        <v>20</v>
      </c>
      <c r="I15" s="219">
        <f>SUM(C15+'Feb Report'!I15)</f>
        <v>20</v>
      </c>
      <c r="J15" s="282">
        <f>SUM(D15+'Feb Report'!J15)</f>
        <v>15508646.33</v>
      </c>
      <c r="K15" s="340">
        <f>SUM(E15+'Feb Report'!K15)</f>
        <v>14</v>
      </c>
      <c r="L15" s="340">
        <f>SUM(F15+'Feb Report'!L15)</f>
        <v>13</v>
      </c>
      <c r="M15" s="393">
        <f>SUM(G15+'Feb Report'!M15)</f>
        <v>3368180.04</v>
      </c>
      <c r="O15" s="18"/>
    </row>
    <row r="16" spans="1:19" ht="16" x14ac:dyDescent="0.2">
      <c r="A16" s="46" t="s">
        <v>9</v>
      </c>
      <c r="B16" s="217">
        <v>0</v>
      </c>
      <c r="C16" s="217">
        <v>0</v>
      </c>
      <c r="D16" s="114">
        <v>0</v>
      </c>
      <c r="E16" s="224">
        <v>0</v>
      </c>
      <c r="F16" s="223">
        <v>0</v>
      </c>
      <c r="G16" s="390">
        <v>0</v>
      </c>
      <c r="H16" s="219">
        <f>SUM(B16+'Feb Report'!H16)</f>
        <v>0</v>
      </c>
      <c r="I16" s="219">
        <f>SUM(C16+'Feb Report'!I16)</f>
        <v>0</v>
      </c>
      <c r="J16" s="282">
        <f>SUM(D16+'Feb Report'!J16)</f>
        <v>0</v>
      </c>
      <c r="K16" s="340">
        <f>SUM(E16+'Feb Report'!K16)</f>
        <v>1</v>
      </c>
      <c r="L16" s="340">
        <f>SUM(F16+'Feb Report'!L16)</f>
        <v>1</v>
      </c>
      <c r="M16" s="393">
        <f>SUM(G16+'Feb Report'!M16)</f>
        <v>37000000</v>
      </c>
    </row>
    <row r="17" spans="1:15" ht="16" x14ac:dyDescent="0.2">
      <c r="A17" s="46" t="s">
        <v>10</v>
      </c>
      <c r="B17" s="217">
        <v>0</v>
      </c>
      <c r="C17" s="217">
        <v>0</v>
      </c>
      <c r="D17" s="114">
        <v>0</v>
      </c>
      <c r="E17" s="224">
        <v>0</v>
      </c>
      <c r="F17" s="223">
        <v>0</v>
      </c>
      <c r="G17" s="390">
        <v>0</v>
      </c>
      <c r="H17" s="219">
        <f>SUM(B17+'Feb Report'!H17)</f>
        <v>0</v>
      </c>
      <c r="I17" s="219">
        <f>SUM(C17+'Feb Report'!I17)</f>
        <v>0</v>
      </c>
      <c r="J17" s="282">
        <f>SUM(D17+'Feb Report'!J17)</f>
        <v>0</v>
      </c>
      <c r="K17" s="340">
        <f>SUM(E17+'Feb Report'!K17)</f>
        <v>0</v>
      </c>
      <c r="L17" s="340">
        <f>SUM(F17+'Feb Report'!L17)</f>
        <v>0</v>
      </c>
      <c r="M17" s="393">
        <f>SUM(G17+'Feb Report'!M17)</f>
        <v>0</v>
      </c>
    </row>
    <row r="18" spans="1:15" ht="17" thickBot="1" x14ac:dyDescent="0.25">
      <c r="A18" s="49" t="s">
        <v>11</v>
      </c>
      <c r="B18" s="217">
        <v>0</v>
      </c>
      <c r="C18" s="217">
        <v>0</v>
      </c>
      <c r="D18" s="114">
        <v>0</v>
      </c>
      <c r="E18" s="224">
        <v>0</v>
      </c>
      <c r="F18" s="223">
        <v>0</v>
      </c>
      <c r="G18" s="390">
        <v>0</v>
      </c>
      <c r="H18" s="230">
        <f>SUM(B18+'Feb Report'!H18)</f>
        <v>0</v>
      </c>
      <c r="I18" s="230">
        <f>SUM(C18+'Feb Report'!I18)</f>
        <v>0</v>
      </c>
      <c r="J18" s="283">
        <f>SUM(D18+'Feb Report'!J18)</f>
        <v>0</v>
      </c>
      <c r="K18" s="341">
        <f>SUM(E18+'Feb Report'!K18)</f>
        <v>0</v>
      </c>
      <c r="L18" s="341">
        <f>SUM(F18+'Feb Report'!L18)</f>
        <v>0</v>
      </c>
      <c r="M18" s="394">
        <f>SUM(G18+'Feb Report'!M18)</f>
        <v>0</v>
      </c>
    </row>
    <row r="19" spans="1:15" ht="17" thickBot="1" x14ac:dyDescent="0.25">
      <c r="A19" s="50" t="s">
        <v>12</v>
      </c>
      <c r="B19" s="221">
        <f>SUM(B5:B18)</f>
        <v>15</v>
      </c>
      <c r="C19" s="221">
        <f t="shared" ref="C19:M19" si="0">SUM(C5:C18)</f>
        <v>18</v>
      </c>
      <c r="D19" s="82">
        <f t="shared" si="0"/>
        <v>2087814.83</v>
      </c>
      <c r="E19" s="228">
        <f t="shared" si="0"/>
        <v>21</v>
      </c>
      <c r="F19" s="228">
        <f t="shared" si="0"/>
        <v>21</v>
      </c>
      <c r="G19" s="391">
        <f t="shared" si="0"/>
        <v>1575011.0399999998</v>
      </c>
      <c r="H19" s="221">
        <f t="shared" si="0"/>
        <v>141</v>
      </c>
      <c r="I19" s="221">
        <f t="shared" si="0"/>
        <v>206</v>
      </c>
      <c r="J19" s="82">
        <f t="shared" si="0"/>
        <v>29931429.299999997</v>
      </c>
      <c r="K19" s="228">
        <f t="shared" si="0"/>
        <v>182</v>
      </c>
      <c r="L19" s="228">
        <f t="shared" si="0"/>
        <v>663</v>
      </c>
      <c r="M19" s="395">
        <f t="shared" si="0"/>
        <v>78979008.140000001</v>
      </c>
      <c r="N19" s="18"/>
    </row>
    <row r="20" spans="1:15" ht="17" thickBot="1" x14ac:dyDescent="0.25">
      <c r="A20" s="51"/>
      <c r="B20" s="51"/>
      <c r="C20" s="51"/>
      <c r="D20" s="51"/>
      <c r="E20" s="51"/>
      <c r="F20" s="51"/>
      <c r="G20" s="51"/>
      <c r="H20" s="51"/>
      <c r="I20" s="51"/>
      <c r="J20" s="51"/>
      <c r="K20" s="51"/>
      <c r="L20" s="51"/>
      <c r="M20" s="51"/>
    </row>
    <row r="21" spans="1:15" ht="18" thickBot="1" x14ac:dyDescent="0.2">
      <c r="A21" s="52" t="s">
        <v>15</v>
      </c>
      <c r="B21" s="795" t="s">
        <v>2</v>
      </c>
      <c r="C21" s="796"/>
      <c r="D21" s="53" t="s">
        <v>0</v>
      </c>
      <c r="E21" s="795" t="s">
        <v>2</v>
      </c>
      <c r="F21" s="796"/>
      <c r="G21" s="53" t="s">
        <v>0</v>
      </c>
      <c r="H21" s="795" t="s">
        <v>2</v>
      </c>
      <c r="I21" s="796"/>
      <c r="J21" s="53" t="s">
        <v>0</v>
      </c>
      <c r="K21" s="795" t="s">
        <v>2</v>
      </c>
      <c r="L21" s="796"/>
      <c r="M21" s="54" t="s">
        <v>0</v>
      </c>
    </row>
    <row r="22" spans="1:15" ht="16" x14ac:dyDescent="0.15">
      <c r="A22" s="55" t="s">
        <v>44</v>
      </c>
      <c r="B22" s="126"/>
      <c r="C22" s="231">
        <f>'03 Data Dump'!B72</f>
        <v>55</v>
      </c>
      <c r="D22" s="149">
        <f>'03 Data Dump'!N72</f>
        <v>1306047.2899999998</v>
      </c>
      <c r="E22" s="131"/>
      <c r="F22" s="235">
        <v>59</v>
      </c>
      <c r="G22" s="396">
        <v>1043773.04</v>
      </c>
      <c r="H22" s="129"/>
      <c r="I22" s="231">
        <f>SUM(C22+'Feb Report'!I22)</f>
        <v>431</v>
      </c>
      <c r="J22" s="287">
        <f>SUM(D22+'Feb Report'!J22)</f>
        <v>12074659.82</v>
      </c>
      <c r="K22" s="240"/>
      <c r="L22" s="268">
        <f>SUM(F22+'Feb Report'!L22)</f>
        <v>361</v>
      </c>
      <c r="M22" s="400">
        <f>SUM(G22+'Feb Report'!M22)</f>
        <v>10200520.609999999</v>
      </c>
      <c r="O22" s="18"/>
    </row>
    <row r="23" spans="1:15" ht="16" x14ac:dyDescent="0.2">
      <c r="A23" s="56" t="s">
        <v>13</v>
      </c>
      <c r="B23" s="127"/>
      <c r="C23" s="232">
        <f>'03 Data Dump'!B16</f>
        <v>14</v>
      </c>
      <c r="D23" s="150">
        <f>'03 Data Dump'!N16</f>
        <v>989128.38</v>
      </c>
      <c r="E23" s="132"/>
      <c r="F23" s="236">
        <v>20</v>
      </c>
      <c r="G23" s="397">
        <v>2434563</v>
      </c>
      <c r="H23" s="127"/>
      <c r="I23" s="232">
        <f>SUM(C23+'Feb Report'!I23)</f>
        <v>153</v>
      </c>
      <c r="J23" s="288">
        <f>SUM(D23+'Feb Report'!J23)</f>
        <v>29163539.269999996</v>
      </c>
      <c r="K23" s="242"/>
      <c r="L23" s="269">
        <f>SUM(F23+'Feb Report'!L23)</f>
        <v>201</v>
      </c>
      <c r="M23" s="401">
        <f>SUM(G23+'Feb Report'!M23)</f>
        <v>69898324.680000007</v>
      </c>
    </row>
    <row r="24" spans="1:15" ht="17" thickBot="1" x14ac:dyDescent="0.25">
      <c r="A24" s="57" t="s">
        <v>47</v>
      </c>
      <c r="B24" s="128"/>
      <c r="C24" s="233">
        <v>2</v>
      </c>
      <c r="D24" s="151">
        <f>'03 Data Dump'!AH8</f>
        <v>180522.8</v>
      </c>
      <c r="E24" s="133"/>
      <c r="F24" s="237">
        <v>1</v>
      </c>
      <c r="G24" s="398">
        <v>10000</v>
      </c>
      <c r="H24" s="130"/>
      <c r="I24" s="239">
        <f>SUM(C24+'Feb Report'!I24)</f>
        <v>17</v>
      </c>
      <c r="J24" s="289">
        <f>SUM(D24+'Feb Report'!J24)</f>
        <v>4480353.8099999996</v>
      </c>
      <c r="K24" s="244"/>
      <c r="L24" s="270">
        <f>SUM(F24+'Feb Report'!L24)</f>
        <v>23</v>
      </c>
      <c r="M24" s="402">
        <f>SUM(G24+'Feb Report'!M24)</f>
        <v>3779949.68</v>
      </c>
    </row>
    <row r="25" spans="1:15" ht="17" thickBot="1" x14ac:dyDescent="0.25">
      <c r="A25" s="58" t="s">
        <v>14</v>
      </c>
      <c r="B25" s="125"/>
      <c r="C25" s="234">
        <f>SUM(C22:C24)</f>
        <v>71</v>
      </c>
      <c r="D25" s="85">
        <f>SUM(D22:D24)</f>
        <v>2475698.4699999997</v>
      </c>
      <c r="E25" s="122"/>
      <c r="F25" s="238">
        <f>SUM(F22:F24)</f>
        <v>80</v>
      </c>
      <c r="G25" s="399">
        <f>SUM(G22:G24)</f>
        <v>3488336.04</v>
      </c>
      <c r="H25" s="125"/>
      <c r="I25" s="234">
        <f>SUM(I22:I24)</f>
        <v>601</v>
      </c>
      <c r="J25" s="85">
        <f>SUM(J22:J24)</f>
        <v>45718552.899999999</v>
      </c>
      <c r="K25" s="312"/>
      <c r="L25" s="238">
        <f>SUM(L22:L24)</f>
        <v>585</v>
      </c>
      <c r="M25" s="403">
        <f>SUM(M22:M24)</f>
        <v>83878794.970000014</v>
      </c>
    </row>
    <row r="26" spans="1:15" ht="17" thickBot="1" x14ac:dyDescent="0.25">
      <c r="A26" s="51"/>
      <c r="B26" s="51"/>
      <c r="C26" s="51"/>
      <c r="D26" s="51"/>
      <c r="E26" s="51"/>
      <c r="F26" s="51"/>
      <c r="G26" s="51"/>
      <c r="H26" s="51"/>
      <c r="I26" s="51"/>
      <c r="J26" s="51"/>
      <c r="K26" s="51"/>
      <c r="L26" s="51"/>
      <c r="M26" s="51"/>
    </row>
    <row r="27" spans="1:15" ht="17" thickBot="1" x14ac:dyDescent="0.2">
      <c r="A27" s="59" t="s">
        <v>59</v>
      </c>
      <c r="B27" s="798" t="s">
        <v>52</v>
      </c>
      <c r="C27" s="798"/>
      <c r="D27" s="60" t="s">
        <v>58</v>
      </c>
      <c r="E27" s="798" t="s">
        <v>52</v>
      </c>
      <c r="F27" s="798"/>
      <c r="G27" s="60" t="s">
        <v>53</v>
      </c>
      <c r="H27" s="798" t="s">
        <v>51</v>
      </c>
      <c r="I27" s="798"/>
      <c r="J27" s="60" t="s">
        <v>50</v>
      </c>
      <c r="K27" s="798" t="s">
        <v>51</v>
      </c>
      <c r="L27" s="798"/>
      <c r="M27" s="54" t="s">
        <v>50</v>
      </c>
    </row>
    <row r="28" spans="1:15" ht="18" thickBot="1" x14ac:dyDescent="0.25">
      <c r="A28" s="61" t="s">
        <v>60</v>
      </c>
      <c r="B28" s="119"/>
      <c r="C28" s="120">
        <v>2</v>
      </c>
      <c r="D28" s="97">
        <f>SUM(C5:C12)+C28</f>
        <v>15</v>
      </c>
      <c r="E28" s="122"/>
      <c r="F28" s="121">
        <v>2</v>
      </c>
      <c r="G28" s="93">
        <f>SUM(F5:F12)+F28</f>
        <v>16</v>
      </c>
      <c r="H28" s="118"/>
      <c r="I28" s="117">
        <f>SUM(C28+'Feb Report'!I28)</f>
        <v>11</v>
      </c>
      <c r="J28" s="117">
        <f>SUM(D28+'Feb Report'!J28)</f>
        <v>177</v>
      </c>
      <c r="K28" s="122"/>
      <c r="L28" s="121">
        <f>SUM(F28+'Feb Report'!L28)</f>
        <v>16</v>
      </c>
      <c r="M28" s="121">
        <f>SUM(G28+'Feb Report'!M28)</f>
        <v>637</v>
      </c>
      <c r="O28" s="18"/>
    </row>
    <row r="29" spans="1:15" ht="17" thickBot="1" x14ac:dyDescent="0.25">
      <c r="A29" s="51"/>
      <c r="B29" s="51"/>
      <c r="C29" s="51"/>
      <c r="D29" s="51"/>
      <c r="E29" s="51"/>
      <c r="F29" s="51"/>
      <c r="G29" s="51"/>
      <c r="H29" s="51"/>
      <c r="I29" s="51"/>
      <c r="J29" s="51"/>
      <c r="K29" s="51"/>
      <c r="L29" s="51"/>
      <c r="M29" s="51"/>
    </row>
    <row r="30" spans="1:15" ht="35" thickBot="1" x14ac:dyDescent="0.25">
      <c r="A30" s="62" t="s">
        <v>61</v>
      </c>
      <c r="B30" s="797" t="s">
        <v>54</v>
      </c>
      <c r="C30" s="797"/>
      <c r="D30" s="155" t="s">
        <v>55</v>
      </c>
      <c r="E30" s="797" t="s">
        <v>54</v>
      </c>
      <c r="F30" s="797"/>
      <c r="G30" s="155" t="s">
        <v>55</v>
      </c>
      <c r="H30" s="797" t="s">
        <v>56</v>
      </c>
      <c r="I30" s="797"/>
      <c r="J30" s="155" t="s">
        <v>57</v>
      </c>
      <c r="K30" s="797" t="s">
        <v>56</v>
      </c>
      <c r="L30" s="797"/>
      <c r="M30" s="156" t="s">
        <v>57</v>
      </c>
    </row>
    <row r="31" spans="1:15" ht="35" thickBot="1" x14ac:dyDescent="0.25">
      <c r="A31" s="63" t="s">
        <v>62</v>
      </c>
      <c r="B31" s="119"/>
      <c r="C31" s="124">
        <f>SUM(B19+C25)</f>
        <v>86</v>
      </c>
      <c r="D31" s="85">
        <f>SUM(D19+D25)</f>
        <v>4563513.3</v>
      </c>
      <c r="E31" s="298"/>
      <c r="F31" s="121">
        <f>SUM(E19+F25)</f>
        <v>101</v>
      </c>
      <c r="G31" s="399">
        <f>SUM(G19+G25)</f>
        <v>5063347.08</v>
      </c>
      <c r="H31" s="119"/>
      <c r="I31" s="124">
        <f>SUM(H19+I25)</f>
        <v>742</v>
      </c>
      <c r="J31" s="85">
        <f>SUM(J19+J25)</f>
        <v>75649982.199999988</v>
      </c>
      <c r="K31" s="141"/>
      <c r="L31" s="121">
        <f>SUM(K19+L25)</f>
        <v>767</v>
      </c>
      <c r="M31" s="404">
        <f>SUM(M19+M25)</f>
        <v>162857803.11000001</v>
      </c>
      <c r="O31" s="18"/>
    </row>
    <row r="32" spans="1:15" ht="17" thickBot="1" x14ac:dyDescent="0.25">
      <c r="A32" s="51"/>
      <c r="B32" s="51"/>
      <c r="C32" s="51"/>
      <c r="D32" s="51"/>
      <c r="E32" s="51"/>
      <c r="F32" s="51"/>
      <c r="G32" s="51"/>
      <c r="H32" s="51"/>
      <c r="I32" s="51"/>
      <c r="J32" s="51"/>
      <c r="K32" s="51"/>
      <c r="L32" s="51"/>
      <c r="M32" s="51"/>
    </row>
    <row r="33" spans="1:15" ht="17" thickBot="1" x14ac:dyDescent="0.25">
      <c r="A33" s="64" t="s">
        <v>45</v>
      </c>
      <c r="B33" s="799">
        <f>'03 Data Dump'!N94</f>
        <v>9765134.3900000006</v>
      </c>
      <c r="C33" s="799"/>
      <c r="D33" s="800"/>
      <c r="E33" s="51"/>
      <c r="F33" s="51"/>
      <c r="G33" s="335"/>
      <c r="H33" s="51"/>
      <c r="I33" s="51"/>
      <c r="J33" s="51"/>
      <c r="K33" s="51"/>
      <c r="L33" s="51"/>
      <c r="M33" s="51"/>
    </row>
    <row r="34" spans="1:15" ht="17" thickBot="1" x14ac:dyDescent="0.25">
      <c r="A34" s="65"/>
      <c r="B34" s="66"/>
      <c r="C34" s="66"/>
      <c r="D34" s="66"/>
      <c r="E34" s="51"/>
      <c r="F34" s="51"/>
      <c r="G34" s="51"/>
      <c r="H34" s="51"/>
      <c r="I34" s="51"/>
      <c r="J34" s="51"/>
      <c r="K34" s="51"/>
      <c r="L34" s="51"/>
      <c r="M34" s="51"/>
    </row>
    <row r="35" spans="1:15" ht="17" thickBot="1" x14ac:dyDescent="0.25">
      <c r="A35" s="51"/>
      <c r="B35" s="801" t="s">
        <v>390</v>
      </c>
      <c r="C35" s="792"/>
      <c r="D35" s="793"/>
      <c r="E35" s="792" t="s">
        <v>64</v>
      </c>
      <c r="F35" s="792"/>
      <c r="G35" s="793"/>
      <c r="H35" s="792" t="s">
        <v>391</v>
      </c>
      <c r="I35" s="792"/>
      <c r="J35" s="793"/>
      <c r="K35" s="792" t="s">
        <v>65</v>
      </c>
      <c r="L35" s="792"/>
      <c r="M35" s="794"/>
      <c r="O35" s="18"/>
    </row>
    <row r="36" spans="1:15" ht="16" x14ac:dyDescent="0.2">
      <c r="A36" s="67" t="s">
        <v>16</v>
      </c>
      <c r="B36" s="802" t="s">
        <v>2</v>
      </c>
      <c r="C36" s="802"/>
      <c r="D36" s="68" t="s">
        <v>1</v>
      </c>
      <c r="E36" s="802" t="s">
        <v>2</v>
      </c>
      <c r="F36" s="802"/>
      <c r="G36" s="68" t="s">
        <v>1</v>
      </c>
      <c r="H36" s="802" t="s">
        <v>2</v>
      </c>
      <c r="I36" s="802"/>
      <c r="J36" s="68" t="s">
        <v>1</v>
      </c>
      <c r="K36" s="802" t="s">
        <v>2</v>
      </c>
      <c r="L36" s="802"/>
      <c r="M36" s="69" t="s">
        <v>1</v>
      </c>
      <c r="N36" s="317"/>
      <c r="O36" s="449"/>
    </row>
    <row r="37" spans="1:15" ht="16" x14ac:dyDescent="0.2">
      <c r="A37" s="46" t="s">
        <v>19</v>
      </c>
      <c r="B37" s="165"/>
      <c r="C37" s="262">
        <f>C31</f>
        <v>86</v>
      </c>
      <c r="D37" s="79">
        <f>SUM('03 Five Reports'!C9+'03 Five Reports'!G26)-'Mar Report'!D41</f>
        <v>63086.759999999995</v>
      </c>
      <c r="E37" s="157"/>
      <c r="F37" s="299">
        <v>101</v>
      </c>
      <c r="G37" s="348">
        <v>72634.320000000007</v>
      </c>
      <c r="H37" s="165"/>
      <c r="I37" s="249">
        <f>SUM(C37+'Feb Report'!I37)</f>
        <v>742</v>
      </c>
      <c r="J37" s="307">
        <f>SUM(D37+'Feb Report'!J37)</f>
        <v>617098.79</v>
      </c>
      <c r="K37" s="105"/>
      <c r="L37" s="264">
        <f>SUM(F37+'Feb Report'!L37)</f>
        <v>766</v>
      </c>
      <c r="M37" s="351">
        <f>SUM(G37+'Feb Report'!M37)</f>
        <v>1140028.3800000001</v>
      </c>
      <c r="O37" s="251"/>
    </row>
    <row r="38" spans="1:15" ht="16" x14ac:dyDescent="0.2">
      <c r="A38" s="46" t="s">
        <v>20</v>
      </c>
      <c r="B38" s="169"/>
      <c r="C38" s="262">
        <f>'03 Five Reports'!J5</f>
        <v>100</v>
      </c>
      <c r="D38" s="79">
        <f>SUM('03 Five Reports'!C10+'03 Five Reports'!G27)</f>
        <v>16285</v>
      </c>
      <c r="E38" s="157"/>
      <c r="F38" s="100">
        <v>96</v>
      </c>
      <c r="G38" s="349">
        <v>15860.34</v>
      </c>
      <c r="H38" s="165"/>
      <c r="I38" s="249">
        <f>SUM(C38+'Feb Report'!I38)</f>
        <v>877</v>
      </c>
      <c r="J38" s="307">
        <f>SUM(D38+'Feb Report'!J38)</f>
        <v>206838.59999999998</v>
      </c>
      <c r="K38" s="105"/>
      <c r="L38" s="264">
        <f>SUM(F38+'Feb Report'!L38)</f>
        <v>875</v>
      </c>
      <c r="M38" s="351">
        <f>SUM(G38+'Feb Report'!M38)</f>
        <v>220607.35999999996</v>
      </c>
      <c r="O38" s="251"/>
    </row>
    <row r="39" spans="1:15" ht="16" x14ac:dyDescent="0.2">
      <c r="A39" s="46" t="s">
        <v>21</v>
      </c>
      <c r="B39" s="169"/>
      <c r="C39" s="262">
        <f>'03 Five Reports'!J7</f>
        <v>73</v>
      </c>
      <c r="D39" s="79">
        <f>SUM('03 Five Reports'!C11+'03 Five Reports'!G28)</f>
        <v>10404</v>
      </c>
      <c r="E39" s="157"/>
      <c r="F39" s="300">
        <v>88</v>
      </c>
      <c r="G39" s="348">
        <v>21457</v>
      </c>
      <c r="H39" s="165"/>
      <c r="I39" s="249">
        <f>SUM(C39+'Feb Report'!I39)</f>
        <v>692</v>
      </c>
      <c r="J39" s="307">
        <f>SUM(D39+'Feb Report'!J39)</f>
        <v>96319</v>
      </c>
      <c r="K39" s="105"/>
      <c r="L39" s="264">
        <f>SUM(F39+'Feb Report'!L39)</f>
        <v>570</v>
      </c>
      <c r="M39" s="351">
        <f>SUM(G39+'Feb Report'!M39)</f>
        <v>112332</v>
      </c>
      <c r="O39" s="251"/>
    </row>
    <row r="40" spans="1:15" ht="16" x14ac:dyDescent="0.2">
      <c r="A40" s="46" t="s">
        <v>22</v>
      </c>
      <c r="B40" s="169"/>
      <c r="C40" s="262">
        <f>'03 Five Reports'!J6</f>
        <v>75</v>
      </c>
      <c r="D40" s="79">
        <f>SUM('03 Five Reports'!C12+'03 Five Reports'!G29)</f>
        <v>7558</v>
      </c>
      <c r="E40" s="157"/>
      <c r="F40" s="100">
        <v>110</v>
      </c>
      <c r="G40" s="349">
        <v>9425</v>
      </c>
      <c r="H40" s="165"/>
      <c r="I40" s="249">
        <f>SUM(C40+'Feb Report'!I40)</f>
        <v>893</v>
      </c>
      <c r="J40" s="307">
        <f>SUM(D40+'Feb Report'!J40)</f>
        <v>107021</v>
      </c>
      <c r="K40" s="105"/>
      <c r="L40" s="264">
        <f>SUM(F40+'Feb Report'!L40)</f>
        <v>901</v>
      </c>
      <c r="M40" s="351">
        <f>SUM(G40+'Feb Report'!M40)</f>
        <v>100583</v>
      </c>
      <c r="O40" s="251"/>
    </row>
    <row r="41" spans="1:15" ht="17" thickBot="1" x14ac:dyDescent="0.25">
      <c r="A41" s="49" t="s">
        <v>49</v>
      </c>
      <c r="B41" s="175"/>
      <c r="C41" s="263">
        <f>'03 Five Reports'!J4</f>
        <v>3</v>
      </c>
      <c r="D41" s="80">
        <f>SUM('03 Five Reports'!G67)</f>
        <v>76</v>
      </c>
      <c r="E41" s="158"/>
      <c r="F41" s="301">
        <v>8</v>
      </c>
      <c r="G41" s="350">
        <v>152</v>
      </c>
      <c r="H41" s="165"/>
      <c r="I41" s="249">
        <f>SUM(C41+'Feb Report'!I41)</f>
        <v>48</v>
      </c>
      <c r="J41" s="307">
        <f>SUM(D41+'Feb Report'!J41)</f>
        <v>855</v>
      </c>
      <c r="K41" s="180"/>
      <c r="L41" s="264">
        <f>SUM(F41+'Feb Report'!L41)</f>
        <v>59</v>
      </c>
      <c r="M41" s="351">
        <f>SUM(G41+'Feb Report'!M41)</f>
        <v>1026</v>
      </c>
      <c r="O41" s="65"/>
    </row>
    <row r="42" spans="1:15" ht="17" thickBot="1" x14ac:dyDescent="0.25">
      <c r="A42" s="70" t="s">
        <v>18</v>
      </c>
      <c r="B42" s="167"/>
      <c r="C42" s="177">
        <f>SUM(C37:C41)</f>
        <v>337</v>
      </c>
      <c r="D42" s="88">
        <f>SUM(D37:D41)</f>
        <v>97409.76</v>
      </c>
      <c r="E42" s="159"/>
      <c r="F42" s="160">
        <f>SUM(F37:F41)</f>
        <v>403</v>
      </c>
      <c r="G42" s="89">
        <f>SUM(G37:G41)</f>
        <v>119528.66</v>
      </c>
      <c r="H42" s="167"/>
      <c r="I42" s="260">
        <f>SUM(I37:I41)</f>
        <v>3252</v>
      </c>
      <c r="J42" s="88">
        <f>SUM(J37:J41)</f>
        <v>1028132.39</v>
      </c>
      <c r="K42" s="162"/>
      <c r="L42" s="255">
        <f>SUM(L37:L41)</f>
        <v>3171</v>
      </c>
      <c r="M42" s="352">
        <f>SUM(M37:M41)</f>
        <v>1574576.74</v>
      </c>
    </row>
    <row r="43" spans="1:15" ht="17" thickBot="1" x14ac:dyDescent="0.25">
      <c r="A43" s="51"/>
      <c r="B43" s="51"/>
      <c r="C43" s="51"/>
      <c r="D43" s="51"/>
      <c r="E43" s="51"/>
      <c r="F43" s="51"/>
      <c r="G43" s="51"/>
      <c r="H43" s="51"/>
      <c r="I43" s="51"/>
      <c r="J43" s="51"/>
      <c r="K43" s="51"/>
      <c r="L43" s="51"/>
      <c r="M43" s="51"/>
    </row>
    <row r="44" spans="1:15" ht="17" thickBot="1" x14ac:dyDescent="0.2">
      <c r="A44" s="184" t="s">
        <v>23</v>
      </c>
      <c r="B44" s="803" t="s">
        <v>2</v>
      </c>
      <c r="C44" s="803"/>
      <c r="D44" s="185" t="s">
        <v>1</v>
      </c>
      <c r="E44" s="803" t="s">
        <v>2</v>
      </c>
      <c r="F44" s="803"/>
      <c r="G44" s="185" t="s">
        <v>1</v>
      </c>
      <c r="H44" s="823" t="s">
        <v>2</v>
      </c>
      <c r="I44" s="824"/>
      <c r="J44" s="185" t="s">
        <v>1</v>
      </c>
      <c r="K44" s="803" t="s">
        <v>2</v>
      </c>
      <c r="L44" s="803"/>
      <c r="M44" s="186" t="s">
        <v>1</v>
      </c>
    </row>
    <row r="45" spans="1:15" ht="16" x14ac:dyDescent="0.2">
      <c r="A45" s="45" t="s">
        <v>36</v>
      </c>
      <c r="B45" s="187"/>
      <c r="C45" s="261">
        <f>'03 Five Reports'!J18</f>
        <v>116</v>
      </c>
      <c r="D45" s="211">
        <f>SUM('03 Five Reports'!C66+'03 Five Reports'!G95+'03 Five Reports'!G97)</f>
        <v>6586</v>
      </c>
      <c r="E45" s="107"/>
      <c r="F45" s="108">
        <v>172</v>
      </c>
      <c r="G45" s="377">
        <v>13787</v>
      </c>
      <c r="H45" s="188"/>
      <c r="I45" s="261">
        <f>SUM(C45+'Feb Report'!I45)</f>
        <v>474</v>
      </c>
      <c r="J45" s="306">
        <f>SUM(D45+'Feb Report'!J45)</f>
        <v>98888</v>
      </c>
      <c r="K45" s="278"/>
      <c r="L45" s="275">
        <f>SUM(F45+'Feb Report'!L45)</f>
        <v>680</v>
      </c>
      <c r="M45" s="382">
        <f>SUM(G45+'Feb Report'!M45)</f>
        <v>128843</v>
      </c>
    </row>
    <row r="46" spans="1:15" ht="16" x14ac:dyDescent="0.2">
      <c r="A46" s="46" t="s">
        <v>35</v>
      </c>
      <c r="B46" s="169"/>
      <c r="C46" s="262">
        <f>'03 Five Reports'!J22</f>
        <v>17</v>
      </c>
      <c r="D46" s="212">
        <f>SUM('03 Five Reports'!C107+'03 Five Reports'!G145)</f>
        <v>31329.5</v>
      </c>
      <c r="E46" s="103"/>
      <c r="F46" s="302">
        <v>19</v>
      </c>
      <c r="G46" s="378">
        <v>11969.66</v>
      </c>
      <c r="H46" s="99"/>
      <c r="I46" s="262">
        <f>SUM(C46+'Feb Report'!I46)</f>
        <v>153</v>
      </c>
      <c r="J46" s="307">
        <f>SUM(D46+'Feb Report'!J46)</f>
        <v>159001.35999999999</v>
      </c>
      <c r="K46" s="279"/>
      <c r="L46" s="276">
        <f>SUM(F46+'Feb Report'!L46)</f>
        <v>229</v>
      </c>
      <c r="M46" s="383">
        <f>SUM(G46+'Feb Report'!M46)</f>
        <v>128250.87</v>
      </c>
    </row>
    <row r="47" spans="1:15" ht="16" x14ac:dyDescent="0.2">
      <c r="A47" s="46" t="s">
        <v>25</v>
      </c>
      <c r="B47" s="169"/>
      <c r="C47" s="262">
        <f>'03 Five Reports'!J17</f>
        <v>26</v>
      </c>
      <c r="D47" s="212">
        <f>SUM('03 Five Reports'!C63+'03 Five Reports'!G86+'03 Five Reports'!G87)</f>
        <v>11256</v>
      </c>
      <c r="E47" s="103"/>
      <c r="F47" s="302">
        <v>40</v>
      </c>
      <c r="G47" s="378">
        <v>15415</v>
      </c>
      <c r="H47" s="99"/>
      <c r="I47" s="262">
        <f>SUM(C47+'Feb Report'!I47)</f>
        <v>397</v>
      </c>
      <c r="J47" s="307">
        <f>SUM(D47+'Feb Report'!J47)</f>
        <v>197949</v>
      </c>
      <c r="K47" s="279"/>
      <c r="L47" s="276">
        <f>SUM(F47+'Feb Report'!L47)</f>
        <v>454</v>
      </c>
      <c r="M47" s="383">
        <f>SUM(G47+'Feb Report'!M47)</f>
        <v>172815</v>
      </c>
    </row>
    <row r="48" spans="1:15" ht="16" x14ac:dyDescent="0.2">
      <c r="A48" s="46" t="s">
        <v>26</v>
      </c>
      <c r="B48" s="165"/>
      <c r="C48" s="262">
        <v>0</v>
      </c>
      <c r="D48" s="212">
        <v>0</v>
      </c>
      <c r="E48" s="103"/>
      <c r="F48" s="302">
        <v>0</v>
      </c>
      <c r="G48" s="378">
        <v>0</v>
      </c>
      <c r="H48" s="99"/>
      <c r="I48" s="262">
        <f>SUM(C48+'Feb Report'!I48)</f>
        <v>3</v>
      </c>
      <c r="J48" s="307">
        <f>SUM(D48+'Feb Report'!J48)</f>
        <v>904</v>
      </c>
      <c r="K48" s="279"/>
      <c r="L48" s="276">
        <f>SUM(F48+'Feb Report'!L48)</f>
        <v>3</v>
      </c>
      <c r="M48" s="383">
        <f>SUM(G48+'Feb Report'!M48)</f>
        <v>807</v>
      </c>
    </row>
    <row r="49" spans="1:13" ht="16" x14ac:dyDescent="0.2">
      <c r="A49" s="46" t="s">
        <v>27</v>
      </c>
      <c r="B49" s="169"/>
      <c r="C49" s="262">
        <f>'03 Five Reports'!J15</f>
        <v>12</v>
      </c>
      <c r="D49" s="212">
        <f>SUM('03 Five Reports'!C57+'03 Five Reports'!G79+'03 Five Reports'!G80)</f>
        <v>7981</v>
      </c>
      <c r="E49" s="103"/>
      <c r="F49" s="302">
        <v>7</v>
      </c>
      <c r="G49" s="378">
        <v>4291</v>
      </c>
      <c r="H49" s="99"/>
      <c r="I49" s="262">
        <f>SUM(C49+'Feb Report'!I49)</f>
        <v>155</v>
      </c>
      <c r="J49" s="307">
        <f>SUM(D49+'Feb Report'!J49)</f>
        <v>110157.91</v>
      </c>
      <c r="K49" s="279"/>
      <c r="L49" s="276">
        <f>SUM(F49+'Feb Report'!L49)</f>
        <v>128</v>
      </c>
      <c r="M49" s="383">
        <f>SUM(G49+'Feb Report'!M49)</f>
        <v>131289.31</v>
      </c>
    </row>
    <row r="50" spans="1:13" ht="16" x14ac:dyDescent="0.2">
      <c r="A50" s="46" t="s">
        <v>28</v>
      </c>
      <c r="B50" s="169"/>
      <c r="C50" s="262">
        <f>'03 Five Reports'!J16</f>
        <v>3</v>
      </c>
      <c r="D50" s="212">
        <f>SUM('03 Five Reports'!C60+'03 Five Reports'!G83)</f>
        <v>441</v>
      </c>
      <c r="E50" s="103"/>
      <c r="F50" s="302">
        <v>2</v>
      </c>
      <c r="G50" s="378">
        <v>246</v>
      </c>
      <c r="H50" s="99"/>
      <c r="I50" s="262">
        <f>SUM(C50+'Feb Report'!I50)</f>
        <v>28</v>
      </c>
      <c r="J50" s="307">
        <f>SUM(D50+'Feb Report'!J50)</f>
        <v>3635</v>
      </c>
      <c r="K50" s="279"/>
      <c r="L50" s="276">
        <f>SUM(F50+'Feb Report'!L50)</f>
        <v>33</v>
      </c>
      <c r="M50" s="383">
        <f>SUM(G50+'Feb Report'!M50)</f>
        <v>3556</v>
      </c>
    </row>
    <row r="51" spans="1:13" ht="16" x14ac:dyDescent="0.2">
      <c r="A51" s="46" t="s">
        <v>3</v>
      </c>
      <c r="B51" s="169"/>
      <c r="C51" s="262">
        <f>'03 Five Reports'!J13</f>
        <v>2</v>
      </c>
      <c r="D51" s="212">
        <f>SUM('03 Five Reports'!C53+'03 Five Reports'!G73)</f>
        <v>717</v>
      </c>
      <c r="E51" s="103"/>
      <c r="F51" s="302">
        <v>1</v>
      </c>
      <c r="G51" s="378">
        <v>99</v>
      </c>
      <c r="H51" s="99"/>
      <c r="I51" s="262">
        <f>SUM(C51+'Feb Report'!I51)</f>
        <v>25</v>
      </c>
      <c r="J51" s="307">
        <f>SUM(D51+'Feb Report'!J51)</f>
        <v>5363</v>
      </c>
      <c r="K51" s="279"/>
      <c r="L51" s="276">
        <f>SUM(F51+'Feb Report'!L51)</f>
        <v>25</v>
      </c>
      <c r="M51" s="383">
        <f>SUM(G51+'Feb Report'!M51)</f>
        <v>7995</v>
      </c>
    </row>
    <row r="52" spans="1:13" ht="16" x14ac:dyDescent="0.2">
      <c r="A52" s="46" t="s">
        <v>29</v>
      </c>
      <c r="B52" s="169"/>
      <c r="C52" s="262">
        <f>'03 Five Reports'!J14</f>
        <v>13</v>
      </c>
      <c r="D52" s="212">
        <f>SUM('03 Five Reports'!G76)</f>
        <v>2647</v>
      </c>
      <c r="E52" s="103"/>
      <c r="F52" s="302">
        <v>16</v>
      </c>
      <c r="G52" s="378">
        <v>2668</v>
      </c>
      <c r="H52" s="99"/>
      <c r="I52" s="262">
        <f>SUM(C52+'Feb Report'!I52)</f>
        <v>130</v>
      </c>
      <c r="J52" s="307">
        <f>SUM(D52+'Feb Report'!J52)</f>
        <v>11714</v>
      </c>
      <c r="K52" s="279"/>
      <c r="L52" s="276">
        <f>SUM(F52+'Feb Report'!L52)</f>
        <v>143</v>
      </c>
      <c r="M52" s="383">
        <f>SUM(G52+'Feb Report'!M52)</f>
        <v>28656</v>
      </c>
    </row>
    <row r="53" spans="1:13" ht="16" x14ac:dyDescent="0.2">
      <c r="A53" s="46" t="s">
        <v>30</v>
      </c>
      <c r="B53" s="165"/>
      <c r="C53" s="262">
        <v>0</v>
      </c>
      <c r="D53" s="212">
        <v>0</v>
      </c>
      <c r="E53" s="103"/>
      <c r="F53" s="302">
        <v>0</v>
      </c>
      <c r="G53" s="378">
        <v>0</v>
      </c>
      <c r="H53" s="99"/>
      <c r="I53" s="262">
        <f>SUM(C53+'Feb Report'!I53)</f>
        <v>0</v>
      </c>
      <c r="J53" s="307">
        <f>SUM(D53+'Feb Report'!J53)</f>
        <v>0</v>
      </c>
      <c r="K53" s="279"/>
      <c r="L53" s="276">
        <f>SUM(F53+'Feb Report'!L53)</f>
        <v>7</v>
      </c>
      <c r="M53" s="383">
        <f>SUM(G53+'Feb Report'!M53)</f>
        <v>388</v>
      </c>
    </row>
    <row r="54" spans="1:13" ht="16" x14ac:dyDescent="0.2">
      <c r="A54" s="46" t="s">
        <v>4</v>
      </c>
      <c r="B54" s="169"/>
      <c r="C54" s="262">
        <f>'03 Five Reports'!J21</f>
        <v>15</v>
      </c>
      <c r="D54" s="212">
        <f>SUM('03 Five Reports'!C103+'03 Five Reports'!G142)</f>
        <v>5217</v>
      </c>
      <c r="E54" s="103"/>
      <c r="F54" s="302">
        <v>13</v>
      </c>
      <c r="G54" s="378">
        <v>2882</v>
      </c>
      <c r="H54" s="99"/>
      <c r="I54" s="262">
        <f>SUM(C54+'Feb Report'!I54)</f>
        <v>109</v>
      </c>
      <c r="J54" s="307">
        <f>SUM(D54+'Feb Report'!J54)</f>
        <v>31583</v>
      </c>
      <c r="K54" s="279"/>
      <c r="L54" s="276">
        <f>SUM(F54+'Feb Report'!L54)</f>
        <v>95</v>
      </c>
      <c r="M54" s="383">
        <f>SUM(G54+'Feb Report'!M54)</f>
        <v>31630</v>
      </c>
    </row>
    <row r="55" spans="1:13" ht="16" x14ac:dyDescent="0.2">
      <c r="A55" s="46" t="s">
        <v>31</v>
      </c>
      <c r="B55" s="169"/>
      <c r="C55" s="262">
        <f>'03 Five Reports'!J19</f>
        <v>4</v>
      </c>
      <c r="D55" s="212">
        <f>SUM('03 Five Reports'!C69+'03 Five Reports'!G101)</f>
        <v>280</v>
      </c>
      <c r="E55" s="103"/>
      <c r="F55" s="302">
        <v>3</v>
      </c>
      <c r="G55" s="378">
        <v>195</v>
      </c>
      <c r="H55" s="99"/>
      <c r="I55" s="262">
        <f>SUM(C55+'Feb Report'!I55)</f>
        <v>41</v>
      </c>
      <c r="J55" s="307">
        <f>SUM(D55+'Feb Report'!J55)</f>
        <v>3642</v>
      </c>
      <c r="K55" s="279"/>
      <c r="L55" s="276">
        <f>SUM(F55+'Feb Report'!L55)</f>
        <v>46</v>
      </c>
      <c r="M55" s="383">
        <f>SUM(G55+'Feb Report'!M55)</f>
        <v>3676</v>
      </c>
    </row>
    <row r="56" spans="1:13" ht="16" x14ac:dyDescent="0.2">
      <c r="A56" s="46" t="s">
        <v>32</v>
      </c>
      <c r="B56" s="169"/>
      <c r="C56" s="262">
        <f>'03 Five Reports'!J29</f>
        <v>7</v>
      </c>
      <c r="D56" s="212">
        <f>SUM('03 Five Reports'!C100+'03 Five Reports'!G139)</f>
        <v>1692</v>
      </c>
      <c r="E56" s="103"/>
      <c r="F56" s="302">
        <v>5</v>
      </c>
      <c r="G56" s="378">
        <v>1033</v>
      </c>
      <c r="H56" s="99"/>
      <c r="I56" s="262">
        <f>SUM(C56+'Feb Report'!I56)</f>
        <v>53</v>
      </c>
      <c r="J56" s="307">
        <f>SUM(D56+'Feb Report'!J56)</f>
        <v>14793</v>
      </c>
      <c r="K56" s="279"/>
      <c r="L56" s="276">
        <f>SUM(F56+'Feb Report'!L56)</f>
        <v>77</v>
      </c>
      <c r="M56" s="383">
        <f>SUM(G56+'Feb Report'!M56)</f>
        <v>10785</v>
      </c>
    </row>
    <row r="57" spans="1:13" ht="17" thickBot="1" x14ac:dyDescent="0.25">
      <c r="A57" s="72" t="s">
        <v>33</v>
      </c>
      <c r="B57" s="175"/>
      <c r="C57" s="263">
        <v>0</v>
      </c>
      <c r="D57" s="213">
        <v>0</v>
      </c>
      <c r="E57" s="190"/>
      <c r="F57" s="204">
        <v>0</v>
      </c>
      <c r="G57" s="379">
        <v>0</v>
      </c>
      <c r="H57" s="101"/>
      <c r="I57" s="263">
        <f>SUM(C57+'Feb Report'!I57)</f>
        <v>22</v>
      </c>
      <c r="J57" s="308">
        <f>SUM(D57+'Feb Report'!J57)</f>
        <v>31789</v>
      </c>
      <c r="K57" s="280"/>
      <c r="L57" s="277">
        <f>SUM(F57+'Feb Report'!L57)</f>
        <v>33</v>
      </c>
      <c r="M57" s="384">
        <f>SUM(G57+'Feb Report'!M57)</f>
        <v>73638</v>
      </c>
    </row>
    <row r="58" spans="1:13" ht="17" thickBot="1" x14ac:dyDescent="0.25">
      <c r="A58" s="73" t="s">
        <v>34</v>
      </c>
      <c r="B58" s="172"/>
      <c r="C58" s="250">
        <f>SUM(C45:C57)</f>
        <v>215</v>
      </c>
      <c r="D58" s="88">
        <f>SUM(D45:D57)</f>
        <v>68146.5</v>
      </c>
      <c r="E58" s="162"/>
      <c r="F58" s="255">
        <f>SUM(F45:F57)</f>
        <v>278</v>
      </c>
      <c r="G58" s="380">
        <f>SUM(G45:G57)</f>
        <v>52585.66</v>
      </c>
      <c r="H58" s="172"/>
      <c r="I58" s="250">
        <f>SUM(I45:I57)</f>
        <v>1590</v>
      </c>
      <c r="J58" s="88">
        <f>SUM(J45:J57)</f>
        <v>669419.27</v>
      </c>
      <c r="K58" s="159"/>
      <c r="L58" s="255">
        <f>SUM(L45:L57)</f>
        <v>1953</v>
      </c>
      <c r="M58" s="385">
        <f>SUM(M45:M57)</f>
        <v>722329.17999999993</v>
      </c>
    </row>
    <row r="59" spans="1:13" ht="17" thickBot="1" x14ac:dyDescent="0.25">
      <c r="A59" s="51"/>
      <c r="B59" s="51"/>
      <c r="C59" s="251"/>
      <c r="D59" s="51"/>
      <c r="E59" s="163"/>
      <c r="F59" s="251"/>
      <c r="G59" s="51"/>
      <c r="H59" s="163"/>
      <c r="I59" s="251"/>
      <c r="J59" s="51"/>
      <c r="K59" s="51"/>
      <c r="L59" s="251"/>
      <c r="M59" s="386"/>
    </row>
    <row r="60" spans="1:13" ht="17" thickBot="1" x14ac:dyDescent="0.25">
      <c r="A60" s="74" t="s">
        <v>24</v>
      </c>
      <c r="B60" s="170"/>
      <c r="C60" s="252">
        <f>SUM(C42+C58)</f>
        <v>552</v>
      </c>
      <c r="D60" s="89">
        <f>SUM(D42+D58)</f>
        <v>165556.26</v>
      </c>
      <c r="E60" s="164"/>
      <c r="F60" s="259">
        <f>SUM(F42+F58)</f>
        <v>681</v>
      </c>
      <c r="G60" s="381">
        <f>SUM(G42+G58)</f>
        <v>172114.32</v>
      </c>
      <c r="H60" s="174"/>
      <c r="I60" s="252">
        <f>SUM(I42+I58)</f>
        <v>4842</v>
      </c>
      <c r="J60" s="353">
        <f>SUM(J42+J58)</f>
        <v>1697551.6600000001</v>
      </c>
      <c r="K60" s="164"/>
      <c r="L60" s="259">
        <f>SUM(L42+L58)</f>
        <v>5124</v>
      </c>
      <c r="M60" s="387">
        <f>SUM(M42+M58)</f>
        <v>2296905.92</v>
      </c>
    </row>
    <row r="61" spans="1:13" ht="16" x14ac:dyDescent="0.2">
      <c r="A61" s="51"/>
      <c r="B61" s="51"/>
      <c r="C61" s="51"/>
      <c r="D61" s="51"/>
      <c r="E61" s="51"/>
      <c r="F61" s="51"/>
      <c r="G61" s="51"/>
      <c r="H61" s="51"/>
      <c r="I61" s="51"/>
      <c r="J61" s="51"/>
      <c r="K61" s="51"/>
      <c r="L61" s="51"/>
      <c r="M61" s="51"/>
    </row>
    <row r="62" spans="1:13" ht="16" x14ac:dyDescent="0.2">
      <c r="A62" s="75" t="s">
        <v>46</v>
      </c>
      <c r="B62" s="75"/>
      <c r="C62" s="75"/>
      <c r="D62" s="75"/>
      <c r="E62" s="75"/>
      <c r="F62" s="75"/>
      <c r="G62" s="75"/>
      <c r="H62" s="75"/>
      <c r="I62" s="75"/>
      <c r="J62" s="75"/>
      <c r="K62" s="51"/>
      <c r="L62" s="51"/>
      <c r="M62" s="51"/>
    </row>
    <row r="63" spans="1:13" ht="16" x14ac:dyDescent="0.2">
      <c r="A63" s="75"/>
      <c r="B63" s="75"/>
      <c r="C63" s="75"/>
      <c r="D63" s="75"/>
      <c r="E63" s="75"/>
      <c r="F63" s="75"/>
      <c r="G63" s="75"/>
      <c r="H63" s="75"/>
      <c r="I63" s="75"/>
      <c r="J63" s="75"/>
      <c r="K63" s="51"/>
      <c r="L63" s="51"/>
      <c r="M63" s="51"/>
    </row>
    <row r="64" spans="1:13" ht="16" x14ac:dyDescent="0.2">
      <c r="A64" s="75" t="s">
        <v>63</v>
      </c>
      <c r="B64" s="75"/>
      <c r="C64" s="75"/>
      <c r="D64" s="75"/>
      <c r="E64" s="75"/>
      <c r="F64" s="75"/>
      <c r="G64" s="75"/>
      <c r="H64" s="75"/>
      <c r="I64" s="75"/>
      <c r="J64" s="75"/>
      <c r="K64" s="51"/>
      <c r="L64" s="51"/>
      <c r="M64" s="51"/>
    </row>
  </sheetData>
  <mergeCells count="30">
    <mergeCell ref="B44:C44"/>
    <mergeCell ref="E44:F44"/>
    <mergeCell ref="H44:I44"/>
    <mergeCell ref="K44:L44"/>
    <mergeCell ref="B33:D33"/>
    <mergeCell ref="B35:D35"/>
    <mergeCell ref="E35:G35"/>
    <mergeCell ref="H35:J35"/>
    <mergeCell ref="K35:M35"/>
    <mergeCell ref="B36:C36"/>
    <mergeCell ref="E36:F36"/>
    <mergeCell ref="H36:I36"/>
    <mergeCell ref="K36:L36"/>
    <mergeCell ref="B27:C27"/>
    <mergeCell ref="E27:F27"/>
    <mergeCell ref="H27:I27"/>
    <mergeCell ref="K27:L27"/>
    <mergeCell ref="B30:C30"/>
    <mergeCell ref="E30:F30"/>
    <mergeCell ref="H30:I30"/>
    <mergeCell ref="K30:L30"/>
    <mergeCell ref="B21:C21"/>
    <mergeCell ref="E21:F21"/>
    <mergeCell ref="H21:I21"/>
    <mergeCell ref="K21:L21"/>
    <mergeCell ref="A1:M1"/>
    <mergeCell ref="B3:D3"/>
    <mergeCell ref="E3:G3"/>
    <mergeCell ref="H3:J3"/>
    <mergeCell ref="K3:M3"/>
  </mergeCells>
  <pageMargins left="0.7" right="0.7" top="0.75" bottom="0.75" header="0.3" footer="0.3"/>
  <pageSetup scale="41" orientation="portrait" verticalDpi="300" r:id="rId1"/>
  <drawing r:id="rId2"/>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2056EC-8688-4A3E-ABB0-0CA6D6AC6268}">
  <dimension ref="A1:AH94"/>
  <sheetViews>
    <sheetView topLeftCell="H1" workbookViewId="0">
      <selection activeCell="AC3" sqref="AC3:AD3"/>
    </sheetView>
  </sheetViews>
  <sheetFormatPr baseColWidth="10" defaultColWidth="8.83203125" defaultRowHeight="15" outlineLevelRow="2" x14ac:dyDescent="0.2"/>
  <cols>
    <col min="1" max="1" width="13.6640625" style="618" customWidth="1"/>
    <col min="2" max="2" width="23.33203125" style="618" customWidth="1"/>
    <col min="3" max="3" width="17.6640625" style="618" customWidth="1"/>
    <col min="4" max="4" width="31.1640625" style="618" customWidth="1"/>
    <col min="5" max="5" width="16.83203125" style="618" customWidth="1"/>
    <col min="6" max="6" width="41.83203125" style="618" customWidth="1"/>
    <col min="7" max="7" width="20.5" style="618" customWidth="1"/>
    <col min="8" max="8" width="14.6640625" style="618" customWidth="1"/>
    <col min="9" max="11" width="13.6640625" style="618" customWidth="1"/>
    <col min="12" max="12" width="24" style="618" customWidth="1"/>
    <col min="13" max="13" width="11.6640625" style="618" customWidth="1"/>
    <col min="14" max="15" width="16.6640625" style="618" customWidth="1"/>
    <col min="16" max="17" width="11.6640625" style="618" customWidth="1"/>
    <col min="18" max="18" width="8.83203125" style="618"/>
    <col min="19" max="19" width="14.33203125" style="618" customWidth="1"/>
    <col min="20" max="16384" width="8.83203125" style="618"/>
  </cols>
  <sheetData>
    <row r="1" spans="1:34" ht="42" x14ac:dyDescent="0.2">
      <c r="A1" s="497" t="s">
        <v>739</v>
      </c>
      <c r="B1" s="497" t="s">
        <v>740</v>
      </c>
      <c r="C1" s="497" t="s">
        <v>741</v>
      </c>
      <c r="D1" s="497" t="s">
        <v>742</v>
      </c>
      <c r="E1" s="497" t="s">
        <v>70</v>
      </c>
      <c r="F1" s="497" t="s">
        <v>743</v>
      </c>
      <c r="G1" s="497" t="s">
        <v>744</v>
      </c>
      <c r="H1" s="497" t="s">
        <v>745</v>
      </c>
      <c r="I1" s="497" t="s">
        <v>746</v>
      </c>
      <c r="J1" s="497" t="s">
        <v>747</v>
      </c>
      <c r="K1" s="497" t="s">
        <v>748</v>
      </c>
      <c r="L1" s="497" t="s">
        <v>749</v>
      </c>
      <c r="M1" s="497" t="s">
        <v>750</v>
      </c>
      <c r="N1" s="672" t="s">
        <v>79</v>
      </c>
      <c r="O1" s="673" t="s">
        <v>80</v>
      </c>
      <c r="R1" s="825" t="s">
        <v>1512</v>
      </c>
      <c r="S1" s="827"/>
      <c r="T1" s="827"/>
      <c r="U1" s="827"/>
      <c r="V1" s="827"/>
      <c r="W1" s="827"/>
      <c r="X1" s="827"/>
      <c r="Y1" s="827"/>
      <c r="Z1" s="827"/>
      <c r="AA1" s="827"/>
      <c r="AB1" s="827"/>
      <c r="AC1" s="827"/>
      <c r="AD1" s="827"/>
      <c r="AE1" s="827"/>
      <c r="AF1" s="826"/>
    </row>
    <row r="2" spans="1:34" ht="56" outlineLevel="2" x14ac:dyDescent="0.2">
      <c r="A2" s="497" t="s">
        <v>81</v>
      </c>
      <c r="B2" s="497" t="s">
        <v>2499</v>
      </c>
      <c r="C2" s="497" t="s">
        <v>82</v>
      </c>
      <c r="D2" s="497"/>
      <c r="E2" s="497"/>
      <c r="F2" s="497" t="s">
        <v>2500</v>
      </c>
      <c r="G2" s="497" t="s">
        <v>83</v>
      </c>
      <c r="H2" s="703">
        <v>1</v>
      </c>
      <c r="I2" s="703">
        <v>0</v>
      </c>
      <c r="J2" s="703"/>
      <c r="K2" s="703"/>
      <c r="L2" s="497" t="s">
        <v>2501</v>
      </c>
      <c r="M2" s="497"/>
      <c r="N2" s="599">
        <f>SUM(H2:I2)</f>
        <v>1</v>
      </c>
      <c r="O2" s="456">
        <f>IF((J2+K2)&gt;0,(J2+K2)-N2,0)</f>
        <v>0</v>
      </c>
      <c r="R2" s="825" t="s">
        <v>740</v>
      </c>
      <c r="S2" s="826"/>
      <c r="T2" s="825" t="s">
        <v>743</v>
      </c>
      <c r="U2" s="827"/>
      <c r="V2" s="826"/>
      <c r="W2" s="825" t="s">
        <v>744</v>
      </c>
      <c r="X2" s="826"/>
      <c r="Y2" s="825" t="s">
        <v>745</v>
      </c>
      <c r="Z2" s="826"/>
      <c r="AA2" s="497" t="s">
        <v>746</v>
      </c>
      <c r="AB2" s="497" t="s">
        <v>747</v>
      </c>
      <c r="AC2" s="825" t="s">
        <v>748</v>
      </c>
      <c r="AD2" s="826"/>
      <c r="AE2" s="825" t="s">
        <v>749</v>
      </c>
      <c r="AF2" s="826"/>
    </row>
    <row r="3" spans="1:34" ht="42" outlineLevel="2" x14ac:dyDescent="0.2">
      <c r="A3" s="497" t="s">
        <v>81</v>
      </c>
      <c r="B3" s="497" t="s">
        <v>2502</v>
      </c>
      <c r="C3" s="497" t="s">
        <v>82</v>
      </c>
      <c r="D3" s="497"/>
      <c r="E3" s="497"/>
      <c r="F3" s="497" t="s">
        <v>2503</v>
      </c>
      <c r="G3" s="497" t="s">
        <v>83</v>
      </c>
      <c r="H3" s="703"/>
      <c r="I3" s="703">
        <v>0</v>
      </c>
      <c r="J3" s="703"/>
      <c r="K3" s="703"/>
      <c r="L3" s="497" t="s">
        <v>2504</v>
      </c>
      <c r="M3" s="497"/>
      <c r="N3" s="599">
        <f t="shared" ref="N3:N67" si="0">SUM(H3:I3)</f>
        <v>0</v>
      </c>
      <c r="O3" s="456">
        <f t="shared" ref="O3:O66" si="1">IF((J3+K3)&gt;0,(J3+K3)-N3,0)</f>
        <v>0</v>
      </c>
      <c r="R3" s="825" t="s">
        <v>2505</v>
      </c>
      <c r="S3" s="826"/>
      <c r="T3" s="825" t="s">
        <v>2506</v>
      </c>
      <c r="U3" s="827"/>
      <c r="V3" s="826"/>
      <c r="W3" s="825" t="s">
        <v>1770</v>
      </c>
      <c r="X3" s="826"/>
      <c r="Y3" s="825" t="s">
        <v>2507</v>
      </c>
      <c r="Z3" s="826"/>
      <c r="AA3" s="497"/>
      <c r="AB3" s="497"/>
      <c r="AC3" s="825" t="s">
        <v>2508</v>
      </c>
      <c r="AD3" s="826"/>
      <c r="AE3" s="825" t="s">
        <v>2277</v>
      </c>
      <c r="AF3" s="826"/>
    </row>
    <row r="4" spans="1:34" ht="84" outlineLevel="2" x14ac:dyDescent="0.2">
      <c r="A4" s="497" t="s">
        <v>81</v>
      </c>
      <c r="B4" s="497" t="s">
        <v>2509</v>
      </c>
      <c r="C4" s="497" t="s">
        <v>82</v>
      </c>
      <c r="D4" s="497"/>
      <c r="E4" s="497"/>
      <c r="F4" s="497" t="s">
        <v>2510</v>
      </c>
      <c r="G4" s="497" t="s">
        <v>2511</v>
      </c>
      <c r="H4" s="703">
        <v>18000</v>
      </c>
      <c r="I4" s="703">
        <v>0</v>
      </c>
      <c r="J4" s="703"/>
      <c r="K4" s="703"/>
      <c r="L4" s="497" t="s">
        <v>2512</v>
      </c>
      <c r="M4" s="497"/>
      <c r="N4" s="599">
        <f t="shared" si="0"/>
        <v>18000</v>
      </c>
      <c r="O4" s="456">
        <f t="shared" si="1"/>
        <v>0</v>
      </c>
      <c r="R4" s="825" t="s">
        <v>2513</v>
      </c>
      <c r="S4" s="826"/>
      <c r="T4" s="825" t="s">
        <v>2514</v>
      </c>
      <c r="U4" s="827"/>
      <c r="V4" s="826"/>
      <c r="W4" s="825" t="s">
        <v>83</v>
      </c>
      <c r="X4" s="826"/>
      <c r="Y4" s="825"/>
      <c r="Z4" s="826"/>
      <c r="AA4" s="497"/>
      <c r="AB4" s="497"/>
      <c r="AC4" s="825"/>
      <c r="AD4" s="826"/>
      <c r="AE4" s="825" t="s">
        <v>2515</v>
      </c>
      <c r="AF4" s="826"/>
    </row>
    <row r="5" spans="1:34" ht="42" outlineLevel="2" x14ac:dyDescent="0.2">
      <c r="A5" s="497" t="s">
        <v>81</v>
      </c>
      <c r="B5" s="497" t="s">
        <v>2516</v>
      </c>
      <c r="C5" s="497" t="s">
        <v>82</v>
      </c>
      <c r="D5" s="497"/>
      <c r="E5" s="497"/>
      <c r="F5" s="497" t="s">
        <v>2517</v>
      </c>
      <c r="G5" s="497" t="s">
        <v>2518</v>
      </c>
      <c r="H5" s="703">
        <v>25000</v>
      </c>
      <c r="I5" s="703">
        <v>0</v>
      </c>
      <c r="J5" s="703"/>
      <c r="K5" s="703"/>
      <c r="L5" s="497" t="s">
        <v>2519</v>
      </c>
      <c r="M5" s="497"/>
      <c r="N5" s="599">
        <f t="shared" si="0"/>
        <v>25000</v>
      </c>
      <c r="O5" s="456">
        <f t="shared" si="1"/>
        <v>0</v>
      </c>
      <c r="R5" s="825" t="s">
        <v>2520</v>
      </c>
      <c r="S5" s="826"/>
      <c r="T5" s="825" t="s">
        <v>2521</v>
      </c>
      <c r="U5" s="827"/>
      <c r="V5" s="826"/>
      <c r="W5" s="825" t="s">
        <v>85</v>
      </c>
      <c r="X5" s="826"/>
      <c r="Y5" s="825"/>
      <c r="Z5" s="826"/>
      <c r="AA5" s="497"/>
      <c r="AB5" s="497"/>
      <c r="AC5" s="825"/>
      <c r="AD5" s="826"/>
      <c r="AE5" s="825" t="s">
        <v>2347</v>
      </c>
      <c r="AF5" s="826"/>
    </row>
    <row r="6" spans="1:34" ht="84" outlineLevel="2" x14ac:dyDescent="0.2">
      <c r="A6" s="497" t="s">
        <v>81</v>
      </c>
      <c r="B6" s="497" t="s">
        <v>2522</v>
      </c>
      <c r="C6" s="497" t="s">
        <v>82</v>
      </c>
      <c r="D6" s="497"/>
      <c r="E6" s="497"/>
      <c r="F6" s="497" t="s">
        <v>2523</v>
      </c>
      <c r="G6" s="497" t="s">
        <v>2524</v>
      </c>
      <c r="H6" s="703">
        <v>20000</v>
      </c>
      <c r="I6" s="703">
        <v>0</v>
      </c>
      <c r="J6" s="703"/>
      <c r="K6" s="703"/>
      <c r="L6" s="497" t="s">
        <v>2525</v>
      </c>
      <c r="M6" s="497"/>
      <c r="N6" s="599">
        <f t="shared" si="0"/>
        <v>20000</v>
      </c>
      <c r="O6" s="456">
        <f t="shared" si="1"/>
        <v>0</v>
      </c>
      <c r="R6" s="825" t="s">
        <v>2526</v>
      </c>
      <c r="S6" s="826"/>
      <c r="T6" s="825" t="s">
        <v>2527</v>
      </c>
      <c r="U6" s="827"/>
      <c r="V6" s="826"/>
      <c r="W6" s="825" t="s">
        <v>1084</v>
      </c>
      <c r="X6" s="826"/>
      <c r="Y6" s="825" t="s">
        <v>1116</v>
      </c>
      <c r="Z6" s="826"/>
      <c r="AA6" s="497"/>
      <c r="AB6" s="497"/>
      <c r="AC6" s="825"/>
      <c r="AD6" s="826"/>
      <c r="AE6" s="825" t="s">
        <v>1085</v>
      </c>
      <c r="AF6" s="826"/>
    </row>
    <row r="7" spans="1:34" ht="42" outlineLevel="2" x14ac:dyDescent="0.2">
      <c r="A7" s="497" t="s">
        <v>81</v>
      </c>
      <c r="B7" s="497" t="s">
        <v>2528</v>
      </c>
      <c r="C7" s="497" t="s">
        <v>82</v>
      </c>
      <c r="D7" s="497"/>
      <c r="E7" s="497"/>
      <c r="F7" s="497" t="s">
        <v>2529</v>
      </c>
      <c r="G7" s="497" t="s">
        <v>2530</v>
      </c>
      <c r="H7" s="703">
        <v>57586.38</v>
      </c>
      <c r="I7" s="703">
        <v>0</v>
      </c>
      <c r="J7" s="703"/>
      <c r="K7" s="703"/>
      <c r="L7" s="497" t="s">
        <v>2531</v>
      </c>
      <c r="M7" s="497"/>
      <c r="N7" s="599">
        <f t="shared" si="0"/>
        <v>57586.38</v>
      </c>
      <c r="O7" s="456">
        <f t="shared" si="1"/>
        <v>0</v>
      </c>
      <c r="R7" s="825" t="s">
        <v>2532</v>
      </c>
      <c r="S7" s="826"/>
      <c r="T7" s="825" t="s">
        <v>2533</v>
      </c>
      <c r="U7" s="827"/>
      <c r="V7" s="826"/>
      <c r="W7" s="825" t="s">
        <v>1503</v>
      </c>
      <c r="X7" s="826"/>
      <c r="Y7" s="825" t="s">
        <v>2534</v>
      </c>
      <c r="Z7" s="826"/>
      <c r="AA7" s="497"/>
      <c r="AB7" s="497"/>
      <c r="AC7" s="825"/>
      <c r="AD7" s="826"/>
      <c r="AE7" s="825" t="s">
        <v>1504</v>
      </c>
      <c r="AF7" s="826"/>
    </row>
    <row r="8" spans="1:34" ht="409.6" outlineLevel="2" x14ac:dyDescent="0.2">
      <c r="A8" s="497" t="s">
        <v>81</v>
      </c>
      <c r="B8" s="497" t="s">
        <v>2535</v>
      </c>
      <c r="C8" s="497" t="s">
        <v>82</v>
      </c>
      <c r="D8" s="497"/>
      <c r="E8" s="497"/>
      <c r="F8" s="497" t="s">
        <v>2536</v>
      </c>
      <c r="G8" s="497" t="s">
        <v>83</v>
      </c>
      <c r="H8" s="703">
        <v>320000</v>
      </c>
      <c r="I8" s="703">
        <v>0</v>
      </c>
      <c r="J8" s="703"/>
      <c r="K8" s="703"/>
      <c r="L8" s="497" t="s">
        <v>2515</v>
      </c>
      <c r="M8" s="497"/>
      <c r="N8" s="599">
        <f t="shared" si="0"/>
        <v>320000</v>
      </c>
      <c r="O8" s="456">
        <f t="shared" si="1"/>
        <v>0</v>
      </c>
      <c r="R8" s="825" t="s">
        <v>2537</v>
      </c>
      <c r="S8" s="826"/>
      <c r="T8" s="825" t="s">
        <v>2538</v>
      </c>
      <c r="U8" s="827"/>
      <c r="V8" s="826"/>
      <c r="W8" s="825" t="s">
        <v>2539</v>
      </c>
      <c r="X8" s="826"/>
      <c r="Y8" s="825" t="s">
        <v>1116</v>
      </c>
      <c r="Z8" s="826"/>
      <c r="AA8" s="497"/>
      <c r="AB8" s="497"/>
      <c r="AC8" s="825"/>
      <c r="AD8" s="826"/>
      <c r="AE8" s="825" t="s">
        <v>2540</v>
      </c>
      <c r="AF8" s="826"/>
      <c r="AH8" s="618">
        <f>SUM(Y7+AC3)</f>
        <v>180522.8</v>
      </c>
    </row>
    <row r="9" spans="1:34" ht="84" outlineLevel="2" x14ac:dyDescent="0.2">
      <c r="A9" s="497" t="s">
        <v>81</v>
      </c>
      <c r="B9" s="497" t="s">
        <v>2541</v>
      </c>
      <c r="C9" s="497" t="s">
        <v>82</v>
      </c>
      <c r="D9" s="497"/>
      <c r="E9" s="497"/>
      <c r="F9" s="497" t="s">
        <v>2542</v>
      </c>
      <c r="G9" s="497" t="s">
        <v>1084</v>
      </c>
      <c r="H9" s="703">
        <v>189920</v>
      </c>
      <c r="I9" s="703">
        <v>0</v>
      </c>
      <c r="J9" s="703"/>
      <c r="K9" s="703"/>
      <c r="L9" s="497" t="s">
        <v>2543</v>
      </c>
      <c r="M9" s="497"/>
      <c r="N9" s="599">
        <f t="shared" si="0"/>
        <v>189920</v>
      </c>
      <c r="O9" s="456">
        <f t="shared" si="1"/>
        <v>0</v>
      </c>
    </row>
    <row r="10" spans="1:34" ht="42" outlineLevel="2" x14ac:dyDescent="0.2">
      <c r="A10" s="497" t="s">
        <v>81</v>
      </c>
      <c r="B10" s="497" t="s">
        <v>2544</v>
      </c>
      <c r="C10" s="497" t="s">
        <v>82</v>
      </c>
      <c r="D10" s="497"/>
      <c r="E10" s="497"/>
      <c r="F10" s="497" t="s">
        <v>2545</v>
      </c>
      <c r="G10" s="497" t="s">
        <v>83</v>
      </c>
      <c r="H10" s="703">
        <v>1</v>
      </c>
      <c r="I10" s="703">
        <v>0</v>
      </c>
      <c r="J10" s="703"/>
      <c r="K10" s="703"/>
      <c r="L10" s="497" t="s">
        <v>2546</v>
      </c>
      <c r="M10" s="497" t="s">
        <v>375</v>
      </c>
      <c r="N10" s="599">
        <f t="shared" si="0"/>
        <v>1</v>
      </c>
      <c r="O10" s="456">
        <f t="shared" si="1"/>
        <v>0</v>
      </c>
    </row>
    <row r="11" spans="1:34" ht="42" outlineLevel="2" x14ac:dyDescent="0.2">
      <c r="A11" s="497" t="s">
        <v>81</v>
      </c>
      <c r="B11" s="497" t="s">
        <v>2547</v>
      </c>
      <c r="C11" s="497" t="s">
        <v>82</v>
      </c>
      <c r="D11" s="497"/>
      <c r="E11" s="497"/>
      <c r="F11" s="497" t="s">
        <v>2548</v>
      </c>
      <c r="G11" s="497" t="s">
        <v>1826</v>
      </c>
      <c r="H11" s="703">
        <v>15000</v>
      </c>
      <c r="I11" s="703">
        <v>0</v>
      </c>
      <c r="J11" s="703"/>
      <c r="K11" s="703"/>
      <c r="L11" s="497" t="s">
        <v>1827</v>
      </c>
      <c r="M11" s="497"/>
      <c r="N11" s="599">
        <f t="shared" si="0"/>
        <v>15000</v>
      </c>
      <c r="O11" s="456">
        <f t="shared" si="1"/>
        <v>0</v>
      </c>
    </row>
    <row r="12" spans="1:34" ht="98" outlineLevel="2" x14ac:dyDescent="0.2">
      <c r="A12" s="497" t="s">
        <v>81</v>
      </c>
      <c r="B12" s="497" t="s">
        <v>2549</v>
      </c>
      <c r="C12" s="497" t="s">
        <v>88</v>
      </c>
      <c r="D12" s="497"/>
      <c r="E12" s="497"/>
      <c r="F12" s="497" t="s">
        <v>2550</v>
      </c>
      <c r="G12" s="497" t="s">
        <v>785</v>
      </c>
      <c r="H12" s="703">
        <v>145000</v>
      </c>
      <c r="I12" s="703">
        <v>0</v>
      </c>
      <c r="J12" s="703"/>
      <c r="K12" s="703"/>
      <c r="L12" s="497" t="s">
        <v>1815</v>
      </c>
      <c r="M12" s="497"/>
      <c r="N12" s="599">
        <f t="shared" si="0"/>
        <v>145000</v>
      </c>
      <c r="O12" s="456">
        <f t="shared" si="1"/>
        <v>0</v>
      </c>
    </row>
    <row r="13" spans="1:34" ht="70" outlineLevel="2" x14ac:dyDescent="0.2">
      <c r="A13" s="497" t="s">
        <v>81</v>
      </c>
      <c r="B13" s="497" t="s">
        <v>2551</v>
      </c>
      <c r="C13" s="497" t="s">
        <v>88</v>
      </c>
      <c r="D13" s="497"/>
      <c r="E13" s="497"/>
      <c r="F13" s="497" t="s">
        <v>2552</v>
      </c>
      <c r="G13" s="497" t="s">
        <v>2553</v>
      </c>
      <c r="H13" s="703">
        <v>7065</v>
      </c>
      <c r="I13" s="703">
        <v>0</v>
      </c>
      <c r="J13" s="703"/>
      <c r="K13" s="703"/>
      <c r="L13" s="497" t="s">
        <v>2554</v>
      </c>
      <c r="M13" s="497" t="s">
        <v>375</v>
      </c>
      <c r="N13" s="599">
        <f t="shared" si="0"/>
        <v>7065</v>
      </c>
      <c r="O13" s="456">
        <f t="shared" si="1"/>
        <v>0</v>
      </c>
    </row>
    <row r="14" spans="1:34" ht="98" outlineLevel="2" x14ac:dyDescent="0.2">
      <c r="A14" s="497" t="s">
        <v>81</v>
      </c>
      <c r="B14" s="497" t="s">
        <v>2555</v>
      </c>
      <c r="C14" s="497" t="s">
        <v>88</v>
      </c>
      <c r="D14" s="497"/>
      <c r="E14" s="497"/>
      <c r="F14" s="497" t="s">
        <v>2556</v>
      </c>
      <c r="G14" s="497" t="s">
        <v>785</v>
      </c>
      <c r="H14" s="703">
        <v>178655</v>
      </c>
      <c r="I14" s="703">
        <v>0</v>
      </c>
      <c r="J14" s="703"/>
      <c r="K14" s="703"/>
      <c r="L14" s="497" t="s">
        <v>2557</v>
      </c>
      <c r="M14" s="497"/>
      <c r="N14" s="599">
        <f t="shared" si="0"/>
        <v>178655</v>
      </c>
      <c r="O14" s="456">
        <f t="shared" si="1"/>
        <v>0</v>
      </c>
    </row>
    <row r="15" spans="1:34" ht="56" outlineLevel="2" x14ac:dyDescent="0.2">
      <c r="A15" s="497" t="s">
        <v>81</v>
      </c>
      <c r="B15" s="497" t="s">
        <v>2558</v>
      </c>
      <c r="C15" s="497" t="s">
        <v>88</v>
      </c>
      <c r="D15" s="497"/>
      <c r="E15" s="497"/>
      <c r="F15" s="497" t="s">
        <v>2559</v>
      </c>
      <c r="G15" s="497" t="s">
        <v>356</v>
      </c>
      <c r="H15" s="703">
        <v>12900</v>
      </c>
      <c r="I15" s="703">
        <v>0</v>
      </c>
      <c r="J15" s="703"/>
      <c r="K15" s="703"/>
      <c r="L15" s="497" t="s">
        <v>2560</v>
      </c>
      <c r="M15" s="497"/>
      <c r="N15" s="599">
        <f t="shared" si="0"/>
        <v>12900</v>
      </c>
      <c r="O15" s="456">
        <f t="shared" si="1"/>
        <v>0</v>
      </c>
    </row>
    <row r="16" spans="1:34" ht="42" outlineLevel="1" x14ac:dyDescent="0.2">
      <c r="A16" s="704" t="s">
        <v>114</v>
      </c>
      <c r="B16" s="704">
        <f>COUNTA(B2:B15)</f>
        <v>14</v>
      </c>
      <c r="C16" s="704"/>
      <c r="D16" s="704"/>
      <c r="E16" s="705"/>
      <c r="F16" s="704"/>
      <c r="G16" s="704"/>
      <c r="H16" s="706">
        <f>SUBTOTAL(9,H2:H15)</f>
        <v>989128.38</v>
      </c>
      <c r="I16" s="706">
        <f>SUBTOTAL(9,I2:I15)</f>
        <v>0</v>
      </c>
      <c r="J16" s="706">
        <f>SUBTOTAL(9,J2:J15)</f>
        <v>0</v>
      </c>
      <c r="K16" s="706">
        <f>SUBTOTAL(9,K2:K15)</f>
        <v>0</v>
      </c>
      <c r="L16" s="704"/>
      <c r="M16" s="704"/>
      <c r="N16" s="707">
        <f>SUBTOTAL(9,N2:N15)</f>
        <v>989128.38</v>
      </c>
      <c r="O16" s="707">
        <f>SUBTOTAL(9,O2:O15)</f>
        <v>0</v>
      </c>
    </row>
    <row r="17" spans="1:15" ht="28" outlineLevel="2" x14ac:dyDescent="0.2">
      <c r="A17" s="497" t="s">
        <v>92</v>
      </c>
      <c r="B17" s="497" t="s">
        <v>2561</v>
      </c>
      <c r="C17" s="497"/>
      <c r="D17" s="497" t="s">
        <v>93</v>
      </c>
      <c r="E17" s="499" t="s">
        <v>149</v>
      </c>
      <c r="F17" s="497" t="s">
        <v>2562</v>
      </c>
      <c r="G17" s="497" t="s">
        <v>547</v>
      </c>
      <c r="H17" s="703"/>
      <c r="I17" s="703">
        <v>34930</v>
      </c>
      <c r="J17" s="703"/>
      <c r="K17" s="703">
        <v>127015.48</v>
      </c>
      <c r="L17" s="497" t="s">
        <v>2563</v>
      </c>
      <c r="M17" s="497" t="s">
        <v>812</v>
      </c>
      <c r="N17" s="599">
        <f t="shared" si="0"/>
        <v>34930</v>
      </c>
      <c r="O17" s="456">
        <f t="shared" si="1"/>
        <v>92085.48</v>
      </c>
    </row>
    <row r="18" spans="1:15" ht="56" outlineLevel="2" x14ac:dyDescent="0.2">
      <c r="A18" s="497" t="s">
        <v>92</v>
      </c>
      <c r="B18" s="497" t="s">
        <v>2564</v>
      </c>
      <c r="C18" s="497"/>
      <c r="D18" s="497" t="s">
        <v>93</v>
      </c>
      <c r="E18" s="497"/>
      <c r="F18" s="497" t="s">
        <v>2565</v>
      </c>
      <c r="G18" s="497" t="s">
        <v>1822</v>
      </c>
      <c r="H18" s="703">
        <v>4700</v>
      </c>
      <c r="I18" s="703">
        <v>0</v>
      </c>
      <c r="J18" s="703"/>
      <c r="K18" s="703"/>
      <c r="L18" s="497" t="s">
        <v>2566</v>
      </c>
      <c r="M18" s="497"/>
      <c r="N18" s="599">
        <f t="shared" si="0"/>
        <v>4700</v>
      </c>
      <c r="O18" s="456">
        <f t="shared" si="1"/>
        <v>0</v>
      </c>
    </row>
    <row r="19" spans="1:15" ht="98" outlineLevel="2" x14ac:dyDescent="0.2">
      <c r="A19" s="497" t="s">
        <v>92</v>
      </c>
      <c r="B19" s="497" t="s">
        <v>2567</v>
      </c>
      <c r="C19" s="497"/>
      <c r="D19" s="497" t="s">
        <v>93</v>
      </c>
      <c r="E19" s="497"/>
      <c r="F19" s="497" t="s">
        <v>2568</v>
      </c>
      <c r="G19" s="497" t="s">
        <v>2372</v>
      </c>
      <c r="H19" s="703">
        <v>10000</v>
      </c>
      <c r="I19" s="703">
        <v>0</v>
      </c>
      <c r="J19" s="703"/>
      <c r="K19" s="703"/>
      <c r="L19" s="497" t="s">
        <v>2569</v>
      </c>
      <c r="M19" s="497"/>
      <c r="N19" s="599">
        <f t="shared" si="0"/>
        <v>10000</v>
      </c>
      <c r="O19" s="456">
        <f t="shared" si="1"/>
        <v>0</v>
      </c>
    </row>
    <row r="20" spans="1:15" ht="56" outlineLevel="2" x14ac:dyDescent="0.2">
      <c r="A20" s="497" t="s">
        <v>92</v>
      </c>
      <c r="B20" s="497" t="s">
        <v>2570</v>
      </c>
      <c r="C20" s="497"/>
      <c r="D20" s="497" t="s">
        <v>93</v>
      </c>
      <c r="E20" s="497"/>
      <c r="F20" s="497" t="s">
        <v>2571</v>
      </c>
      <c r="G20" s="497" t="s">
        <v>2572</v>
      </c>
      <c r="H20" s="703">
        <v>17650</v>
      </c>
      <c r="I20" s="703">
        <v>0</v>
      </c>
      <c r="J20" s="703"/>
      <c r="K20" s="703"/>
      <c r="L20" s="497" t="s">
        <v>2573</v>
      </c>
      <c r="M20" s="497" t="s">
        <v>983</v>
      </c>
      <c r="N20" s="599">
        <f t="shared" si="0"/>
        <v>17650</v>
      </c>
      <c r="O20" s="456">
        <f t="shared" si="1"/>
        <v>0</v>
      </c>
    </row>
    <row r="21" spans="1:15" ht="42" outlineLevel="2" x14ac:dyDescent="0.2">
      <c r="A21" s="497" t="s">
        <v>92</v>
      </c>
      <c r="B21" s="497" t="s">
        <v>2574</v>
      </c>
      <c r="C21" s="497"/>
      <c r="D21" s="497" t="s">
        <v>93</v>
      </c>
      <c r="E21" s="497"/>
      <c r="F21" s="497" t="s">
        <v>2575</v>
      </c>
      <c r="G21" s="497" t="s">
        <v>2572</v>
      </c>
      <c r="H21" s="703">
        <v>12450</v>
      </c>
      <c r="I21" s="703">
        <v>0</v>
      </c>
      <c r="J21" s="703"/>
      <c r="K21" s="703"/>
      <c r="L21" s="497" t="s">
        <v>2576</v>
      </c>
      <c r="M21" s="497"/>
      <c r="N21" s="599">
        <f t="shared" si="0"/>
        <v>12450</v>
      </c>
      <c r="O21" s="456">
        <f t="shared" si="1"/>
        <v>0</v>
      </c>
    </row>
    <row r="22" spans="1:15" ht="182" outlineLevel="2" x14ac:dyDescent="0.2">
      <c r="A22" s="497" t="s">
        <v>92</v>
      </c>
      <c r="B22" s="497" t="s">
        <v>2577</v>
      </c>
      <c r="C22" s="497"/>
      <c r="D22" s="497" t="s">
        <v>93</v>
      </c>
      <c r="E22" s="497"/>
      <c r="F22" s="497" t="s">
        <v>2578</v>
      </c>
      <c r="G22" s="497" t="s">
        <v>2579</v>
      </c>
      <c r="H22" s="703">
        <v>26740</v>
      </c>
      <c r="I22" s="703">
        <v>0</v>
      </c>
      <c r="J22" s="703"/>
      <c r="K22" s="703"/>
      <c r="L22" s="497" t="s">
        <v>2580</v>
      </c>
      <c r="M22" s="497"/>
      <c r="N22" s="599">
        <f t="shared" si="0"/>
        <v>26740</v>
      </c>
      <c r="O22" s="456">
        <f t="shared" si="1"/>
        <v>0</v>
      </c>
    </row>
    <row r="23" spans="1:15" ht="42" outlineLevel="2" x14ac:dyDescent="0.2">
      <c r="A23" s="497" t="s">
        <v>92</v>
      </c>
      <c r="B23" s="497" t="s">
        <v>2581</v>
      </c>
      <c r="C23" s="497"/>
      <c r="D23" s="497" t="s">
        <v>93</v>
      </c>
      <c r="E23" s="497"/>
      <c r="F23" s="497" t="s">
        <v>2582</v>
      </c>
      <c r="G23" s="497" t="s">
        <v>83</v>
      </c>
      <c r="H23" s="703">
        <v>125000</v>
      </c>
      <c r="I23" s="703">
        <v>0</v>
      </c>
      <c r="J23" s="703"/>
      <c r="K23" s="703"/>
      <c r="L23" s="497" t="s">
        <v>2583</v>
      </c>
      <c r="M23" s="497"/>
      <c r="N23" s="599">
        <f t="shared" si="0"/>
        <v>125000</v>
      </c>
      <c r="O23" s="456">
        <f t="shared" si="1"/>
        <v>0</v>
      </c>
    </row>
    <row r="24" spans="1:15" ht="28" outlineLevel="2" x14ac:dyDescent="0.2">
      <c r="A24" s="497" t="s">
        <v>92</v>
      </c>
      <c r="B24" s="497" t="s">
        <v>2584</v>
      </c>
      <c r="C24" s="497"/>
      <c r="D24" s="497" t="s">
        <v>93</v>
      </c>
      <c r="E24" s="497"/>
      <c r="F24" s="497" t="s">
        <v>2585</v>
      </c>
      <c r="G24" s="497" t="s">
        <v>2586</v>
      </c>
      <c r="H24" s="703">
        <v>1500</v>
      </c>
      <c r="I24" s="703">
        <v>0</v>
      </c>
      <c r="J24" s="703"/>
      <c r="K24" s="703"/>
      <c r="L24" s="497" t="s">
        <v>2587</v>
      </c>
      <c r="M24" s="497"/>
      <c r="N24" s="599">
        <f t="shared" si="0"/>
        <v>1500</v>
      </c>
      <c r="O24" s="456">
        <f t="shared" si="1"/>
        <v>0</v>
      </c>
    </row>
    <row r="25" spans="1:15" ht="28" outlineLevel="2" x14ac:dyDescent="0.2">
      <c r="A25" s="497" t="s">
        <v>92</v>
      </c>
      <c r="B25" s="497" t="s">
        <v>2588</v>
      </c>
      <c r="C25" s="497"/>
      <c r="D25" s="497" t="s">
        <v>93</v>
      </c>
      <c r="E25" s="497"/>
      <c r="F25" s="497" t="s">
        <v>163</v>
      </c>
      <c r="G25" s="497" t="s">
        <v>807</v>
      </c>
      <c r="H25" s="703">
        <v>120000</v>
      </c>
      <c r="I25" s="703">
        <v>0</v>
      </c>
      <c r="J25" s="703"/>
      <c r="K25" s="703"/>
      <c r="L25" s="497" t="s">
        <v>2589</v>
      </c>
      <c r="M25" s="497"/>
      <c r="N25" s="599">
        <f t="shared" si="0"/>
        <v>120000</v>
      </c>
      <c r="O25" s="456">
        <f t="shared" si="1"/>
        <v>0</v>
      </c>
    </row>
    <row r="26" spans="1:15" ht="28" outlineLevel="2" x14ac:dyDescent="0.2">
      <c r="A26" s="497" t="s">
        <v>92</v>
      </c>
      <c r="B26" s="497" t="s">
        <v>2590</v>
      </c>
      <c r="C26" s="497"/>
      <c r="D26" s="497" t="s">
        <v>93</v>
      </c>
      <c r="E26" s="497"/>
      <c r="F26" s="497" t="s">
        <v>2591</v>
      </c>
      <c r="G26" s="497" t="s">
        <v>83</v>
      </c>
      <c r="H26" s="703">
        <v>1479</v>
      </c>
      <c r="I26" s="703">
        <v>0</v>
      </c>
      <c r="J26" s="703"/>
      <c r="K26" s="703"/>
      <c r="L26" s="497" t="s">
        <v>1889</v>
      </c>
      <c r="M26" s="497"/>
      <c r="N26" s="599">
        <f t="shared" si="0"/>
        <v>1479</v>
      </c>
      <c r="O26" s="456">
        <f t="shared" si="1"/>
        <v>0</v>
      </c>
    </row>
    <row r="27" spans="1:15" ht="28" outlineLevel="2" x14ac:dyDescent="0.2">
      <c r="A27" s="497" t="s">
        <v>92</v>
      </c>
      <c r="B27" s="497" t="s">
        <v>2064</v>
      </c>
      <c r="C27" s="497"/>
      <c r="D27" s="497" t="s">
        <v>93</v>
      </c>
      <c r="E27" s="497"/>
      <c r="F27" s="497" t="s">
        <v>2592</v>
      </c>
      <c r="G27" s="497" t="s">
        <v>83</v>
      </c>
      <c r="H27" s="703">
        <v>225000</v>
      </c>
      <c r="I27" s="703">
        <v>0</v>
      </c>
      <c r="J27" s="703"/>
      <c r="K27" s="703"/>
      <c r="L27" s="497" t="s">
        <v>2065</v>
      </c>
      <c r="M27" s="497"/>
      <c r="N27" s="599">
        <f t="shared" si="0"/>
        <v>225000</v>
      </c>
      <c r="O27" s="456">
        <f t="shared" si="1"/>
        <v>0</v>
      </c>
    </row>
    <row r="28" spans="1:15" ht="84" outlineLevel="2" x14ac:dyDescent="0.2">
      <c r="A28" s="497" t="s">
        <v>92</v>
      </c>
      <c r="B28" s="497" t="s">
        <v>2593</v>
      </c>
      <c r="C28" s="497"/>
      <c r="D28" s="497" t="s">
        <v>93</v>
      </c>
      <c r="E28" s="497"/>
      <c r="F28" s="497" t="s">
        <v>2594</v>
      </c>
      <c r="G28" s="497" t="s">
        <v>83</v>
      </c>
      <c r="H28" s="703">
        <v>50000</v>
      </c>
      <c r="I28" s="703">
        <v>0</v>
      </c>
      <c r="J28" s="703"/>
      <c r="K28" s="703"/>
      <c r="L28" s="497" t="s">
        <v>2595</v>
      </c>
      <c r="M28" s="497"/>
      <c r="N28" s="599">
        <f t="shared" si="0"/>
        <v>50000</v>
      </c>
      <c r="O28" s="456">
        <f t="shared" si="1"/>
        <v>0</v>
      </c>
    </row>
    <row r="29" spans="1:15" ht="42" outlineLevel="2" x14ac:dyDescent="0.2">
      <c r="A29" s="497" t="s">
        <v>92</v>
      </c>
      <c r="B29" s="497" t="s">
        <v>2596</v>
      </c>
      <c r="C29" s="497"/>
      <c r="D29" s="497" t="s">
        <v>93</v>
      </c>
      <c r="E29" s="499" t="s">
        <v>149</v>
      </c>
      <c r="F29" s="497" t="s">
        <v>2597</v>
      </c>
      <c r="G29" s="497" t="s">
        <v>1428</v>
      </c>
      <c r="H29" s="703">
        <v>200000</v>
      </c>
      <c r="I29" s="703">
        <v>0</v>
      </c>
      <c r="J29" s="703"/>
      <c r="K29" s="703"/>
      <c r="L29" s="497" t="s">
        <v>2598</v>
      </c>
      <c r="M29" s="497"/>
      <c r="N29" s="599">
        <f t="shared" si="0"/>
        <v>200000</v>
      </c>
      <c r="O29" s="456">
        <f t="shared" si="1"/>
        <v>0</v>
      </c>
    </row>
    <row r="30" spans="1:15" ht="98" outlineLevel="2" x14ac:dyDescent="0.2">
      <c r="A30" s="497" t="s">
        <v>92</v>
      </c>
      <c r="B30" s="497" t="s">
        <v>2599</v>
      </c>
      <c r="C30" s="497"/>
      <c r="D30" s="497" t="s">
        <v>95</v>
      </c>
      <c r="E30" s="497"/>
      <c r="F30" s="497" t="s">
        <v>2600</v>
      </c>
      <c r="G30" s="497" t="s">
        <v>2601</v>
      </c>
      <c r="H30" s="703">
        <v>7650</v>
      </c>
      <c r="I30" s="703">
        <v>0</v>
      </c>
      <c r="J30" s="703"/>
      <c r="K30" s="703"/>
      <c r="L30" s="497" t="s">
        <v>2602</v>
      </c>
      <c r="M30" s="497"/>
      <c r="N30" s="599">
        <f t="shared" si="0"/>
        <v>7650</v>
      </c>
      <c r="O30" s="456">
        <f t="shared" si="1"/>
        <v>0</v>
      </c>
    </row>
    <row r="31" spans="1:15" ht="98" outlineLevel="2" x14ac:dyDescent="0.2">
      <c r="A31" s="497" t="s">
        <v>92</v>
      </c>
      <c r="B31" s="497" t="s">
        <v>2603</v>
      </c>
      <c r="C31" s="497"/>
      <c r="D31" s="497" t="s">
        <v>95</v>
      </c>
      <c r="E31" s="497"/>
      <c r="F31" s="497" t="s">
        <v>2604</v>
      </c>
      <c r="G31" s="497" t="s">
        <v>2601</v>
      </c>
      <c r="H31" s="703">
        <v>6300</v>
      </c>
      <c r="I31" s="703">
        <v>0</v>
      </c>
      <c r="J31" s="703"/>
      <c r="K31" s="703"/>
      <c r="L31" s="497" t="s">
        <v>2605</v>
      </c>
      <c r="M31" s="497"/>
      <c r="N31" s="599">
        <f t="shared" si="0"/>
        <v>6300</v>
      </c>
      <c r="O31" s="456">
        <f t="shared" si="1"/>
        <v>0</v>
      </c>
    </row>
    <row r="32" spans="1:15" ht="98" outlineLevel="2" x14ac:dyDescent="0.2">
      <c r="A32" s="497" t="s">
        <v>92</v>
      </c>
      <c r="B32" s="497" t="s">
        <v>2606</v>
      </c>
      <c r="C32" s="497"/>
      <c r="D32" s="497" t="s">
        <v>95</v>
      </c>
      <c r="E32" s="497"/>
      <c r="F32" s="497" t="s">
        <v>2607</v>
      </c>
      <c r="G32" s="497" t="s">
        <v>2601</v>
      </c>
      <c r="H32" s="703">
        <v>15750</v>
      </c>
      <c r="I32" s="703">
        <v>0</v>
      </c>
      <c r="J32" s="703"/>
      <c r="K32" s="703"/>
      <c r="L32" s="497" t="s">
        <v>2608</v>
      </c>
      <c r="M32" s="497"/>
      <c r="N32" s="599">
        <f t="shared" si="0"/>
        <v>15750</v>
      </c>
      <c r="O32" s="456">
        <f t="shared" si="1"/>
        <v>0</v>
      </c>
    </row>
    <row r="33" spans="1:15" ht="56" outlineLevel="2" x14ac:dyDescent="0.2">
      <c r="A33" s="497" t="s">
        <v>92</v>
      </c>
      <c r="B33" s="497" t="s">
        <v>2609</v>
      </c>
      <c r="C33" s="497"/>
      <c r="D33" s="497" t="s">
        <v>95</v>
      </c>
      <c r="E33" s="497"/>
      <c r="F33" s="497" t="s">
        <v>2610</v>
      </c>
      <c r="G33" s="497" t="s">
        <v>164</v>
      </c>
      <c r="H33" s="703">
        <v>11700</v>
      </c>
      <c r="I33" s="703">
        <v>0</v>
      </c>
      <c r="J33" s="703"/>
      <c r="K33" s="703"/>
      <c r="L33" s="497" t="s">
        <v>2611</v>
      </c>
      <c r="M33" s="497"/>
      <c r="N33" s="599">
        <f t="shared" si="0"/>
        <v>11700</v>
      </c>
      <c r="O33" s="456">
        <f t="shared" si="1"/>
        <v>0</v>
      </c>
    </row>
    <row r="34" spans="1:15" ht="56" outlineLevel="2" x14ac:dyDescent="0.2">
      <c r="A34" s="497" t="s">
        <v>92</v>
      </c>
      <c r="B34" s="497" t="s">
        <v>2612</v>
      </c>
      <c r="C34" s="497"/>
      <c r="D34" s="497" t="s">
        <v>95</v>
      </c>
      <c r="E34" s="497"/>
      <c r="F34" s="497" t="s">
        <v>1320</v>
      </c>
      <c r="G34" s="497" t="s">
        <v>164</v>
      </c>
      <c r="H34" s="703">
        <v>12000</v>
      </c>
      <c r="I34" s="703">
        <v>0</v>
      </c>
      <c r="J34" s="703"/>
      <c r="K34" s="703"/>
      <c r="L34" s="497" t="s">
        <v>2613</v>
      </c>
      <c r="M34" s="497"/>
      <c r="N34" s="599">
        <f t="shared" si="0"/>
        <v>12000</v>
      </c>
      <c r="O34" s="456">
        <f t="shared" si="1"/>
        <v>0</v>
      </c>
    </row>
    <row r="35" spans="1:15" ht="70" outlineLevel="2" x14ac:dyDescent="0.2">
      <c r="A35" s="497" t="s">
        <v>92</v>
      </c>
      <c r="B35" s="497" t="s">
        <v>2614</v>
      </c>
      <c r="C35" s="497"/>
      <c r="D35" s="497" t="s">
        <v>95</v>
      </c>
      <c r="E35" s="497"/>
      <c r="F35" s="497" t="s">
        <v>2615</v>
      </c>
      <c r="G35" s="497" t="s">
        <v>911</v>
      </c>
      <c r="H35" s="703">
        <v>15000</v>
      </c>
      <c r="I35" s="703">
        <v>0</v>
      </c>
      <c r="J35" s="703"/>
      <c r="K35" s="703"/>
      <c r="L35" s="497" t="s">
        <v>2616</v>
      </c>
      <c r="M35" s="497"/>
      <c r="N35" s="599">
        <f t="shared" si="0"/>
        <v>15000</v>
      </c>
      <c r="O35" s="456">
        <f t="shared" si="1"/>
        <v>0</v>
      </c>
    </row>
    <row r="36" spans="1:15" ht="70" outlineLevel="2" x14ac:dyDescent="0.2">
      <c r="A36" s="497" t="s">
        <v>92</v>
      </c>
      <c r="B36" s="497" t="s">
        <v>2617</v>
      </c>
      <c r="C36" s="497"/>
      <c r="D36" s="497" t="s">
        <v>95</v>
      </c>
      <c r="E36" s="497"/>
      <c r="F36" s="497" t="s">
        <v>2618</v>
      </c>
      <c r="G36" s="497" t="s">
        <v>89</v>
      </c>
      <c r="H36" s="703">
        <v>14000</v>
      </c>
      <c r="I36" s="703">
        <v>0</v>
      </c>
      <c r="J36" s="703"/>
      <c r="K36" s="703"/>
      <c r="L36" s="497" t="s">
        <v>2619</v>
      </c>
      <c r="M36" s="497"/>
      <c r="N36" s="599">
        <f t="shared" si="0"/>
        <v>14000</v>
      </c>
      <c r="O36" s="456">
        <f t="shared" si="1"/>
        <v>0</v>
      </c>
    </row>
    <row r="37" spans="1:15" ht="56" outlineLevel="2" x14ac:dyDescent="0.2">
      <c r="A37" s="497" t="s">
        <v>92</v>
      </c>
      <c r="B37" s="497" t="s">
        <v>2620</v>
      </c>
      <c r="C37" s="497"/>
      <c r="D37" s="497" t="s">
        <v>95</v>
      </c>
      <c r="E37" s="497"/>
      <c r="F37" s="497" t="s">
        <v>1644</v>
      </c>
      <c r="G37" s="497" t="s">
        <v>89</v>
      </c>
      <c r="H37" s="703">
        <v>15000</v>
      </c>
      <c r="I37" s="703">
        <v>0</v>
      </c>
      <c r="J37" s="703"/>
      <c r="K37" s="703"/>
      <c r="L37" s="497" t="s">
        <v>2621</v>
      </c>
      <c r="M37" s="497"/>
      <c r="N37" s="599">
        <f t="shared" si="0"/>
        <v>15000</v>
      </c>
      <c r="O37" s="456">
        <f t="shared" si="1"/>
        <v>0</v>
      </c>
    </row>
    <row r="38" spans="1:15" ht="56" outlineLevel="2" x14ac:dyDescent="0.2">
      <c r="A38" s="497" t="s">
        <v>92</v>
      </c>
      <c r="B38" s="497" t="s">
        <v>2622</v>
      </c>
      <c r="C38" s="497"/>
      <c r="D38" s="497" t="s">
        <v>95</v>
      </c>
      <c r="E38" s="497"/>
      <c r="F38" s="497" t="s">
        <v>2623</v>
      </c>
      <c r="G38" s="497" t="s">
        <v>89</v>
      </c>
      <c r="H38" s="703">
        <v>22000</v>
      </c>
      <c r="I38" s="703">
        <v>0</v>
      </c>
      <c r="J38" s="703"/>
      <c r="K38" s="703"/>
      <c r="L38" s="497" t="s">
        <v>2624</v>
      </c>
      <c r="M38" s="497"/>
      <c r="N38" s="599">
        <f t="shared" si="0"/>
        <v>22000</v>
      </c>
      <c r="O38" s="456">
        <f t="shared" si="1"/>
        <v>0</v>
      </c>
    </row>
    <row r="39" spans="1:15" ht="56" outlineLevel="2" x14ac:dyDescent="0.2">
      <c r="A39" s="497" t="s">
        <v>92</v>
      </c>
      <c r="B39" s="497" t="s">
        <v>2625</v>
      </c>
      <c r="C39" s="497"/>
      <c r="D39" s="497" t="s">
        <v>95</v>
      </c>
      <c r="E39" s="497"/>
      <c r="F39" s="497" t="s">
        <v>2626</v>
      </c>
      <c r="G39" s="497" t="s">
        <v>89</v>
      </c>
      <c r="H39" s="703">
        <v>15000</v>
      </c>
      <c r="I39" s="703">
        <v>0</v>
      </c>
      <c r="J39" s="703"/>
      <c r="K39" s="703"/>
      <c r="L39" s="497" t="s">
        <v>2627</v>
      </c>
      <c r="M39" s="497"/>
      <c r="N39" s="599">
        <f t="shared" si="0"/>
        <v>15000</v>
      </c>
      <c r="O39" s="456">
        <f t="shared" si="1"/>
        <v>0</v>
      </c>
    </row>
    <row r="40" spans="1:15" ht="70" outlineLevel="2" x14ac:dyDescent="0.2">
      <c r="A40" s="497" t="s">
        <v>92</v>
      </c>
      <c r="B40" s="497" t="s">
        <v>2628</v>
      </c>
      <c r="C40" s="497"/>
      <c r="D40" s="497" t="s">
        <v>95</v>
      </c>
      <c r="E40" s="497"/>
      <c r="F40" s="497" t="s">
        <v>2629</v>
      </c>
      <c r="G40" s="497" t="s">
        <v>1397</v>
      </c>
      <c r="H40" s="703">
        <v>13332</v>
      </c>
      <c r="I40" s="703">
        <v>0</v>
      </c>
      <c r="J40" s="703"/>
      <c r="K40" s="703"/>
      <c r="L40" s="497" t="s">
        <v>2630</v>
      </c>
      <c r="M40" s="497"/>
      <c r="N40" s="599">
        <f t="shared" si="0"/>
        <v>13332</v>
      </c>
      <c r="O40" s="456">
        <f t="shared" si="1"/>
        <v>0</v>
      </c>
    </row>
    <row r="41" spans="1:15" ht="56" outlineLevel="2" x14ac:dyDescent="0.2">
      <c r="A41" s="497" t="s">
        <v>92</v>
      </c>
      <c r="B41" s="497" t="s">
        <v>2631</v>
      </c>
      <c r="C41" s="497"/>
      <c r="D41" s="497" t="s">
        <v>95</v>
      </c>
      <c r="E41" s="497"/>
      <c r="F41" s="497" t="s">
        <v>2632</v>
      </c>
      <c r="G41" s="497" t="s">
        <v>785</v>
      </c>
      <c r="H41" s="703">
        <v>0</v>
      </c>
      <c r="I41" s="703">
        <v>0</v>
      </c>
      <c r="J41" s="703"/>
      <c r="K41" s="703"/>
      <c r="L41" s="497" t="s">
        <v>2633</v>
      </c>
      <c r="M41" s="497"/>
      <c r="N41" s="599">
        <f t="shared" si="0"/>
        <v>0</v>
      </c>
      <c r="O41" s="456">
        <f t="shared" si="1"/>
        <v>0</v>
      </c>
    </row>
    <row r="42" spans="1:15" ht="84" outlineLevel="2" x14ac:dyDescent="0.2">
      <c r="A42" s="497" t="s">
        <v>92</v>
      </c>
      <c r="B42" s="497" t="s">
        <v>2634</v>
      </c>
      <c r="C42" s="497"/>
      <c r="D42" s="497" t="s">
        <v>95</v>
      </c>
      <c r="E42" s="497"/>
      <c r="F42" s="497" t="s">
        <v>2635</v>
      </c>
      <c r="G42" s="497" t="s">
        <v>785</v>
      </c>
      <c r="H42" s="703">
        <v>18698.240000000002</v>
      </c>
      <c r="I42" s="703">
        <v>0</v>
      </c>
      <c r="J42" s="703"/>
      <c r="K42" s="703"/>
      <c r="L42" s="497" t="s">
        <v>2633</v>
      </c>
      <c r="M42" s="497"/>
      <c r="N42" s="599">
        <f t="shared" si="0"/>
        <v>18698.240000000002</v>
      </c>
      <c r="O42" s="456">
        <f t="shared" si="1"/>
        <v>0</v>
      </c>
    </row>
    <row r="43" spans="1:15" ht="70" outlineLevel="2" x14ac:dyDescent="0.2">
      <c r="A43" s="497" t="s">
        <v>92</v>
      </c>
      <c r="B43" s="497" t="s">
        <v>2636</v>
      </c>
      <c r="C43" s="497"/>
      <c r="D43" s="497" t="s">
        <v>95</v>
      </c>
      <c r="E43" s="497"/>
      <c r="F43" s="497" t="s">
        <v>2637</v>
      </c>
      <c r="G43" s="497" t="s">
        <v>356</v>
      </c>
      <c r="H43" s="703">
        <v>3000</v>
      </c>
      <c r="I43" s="703">
        <v>0</v>
      </c>
      <c r="J43" s="703"/>
      <c r="K43" s="703"/>
      <c r="L43" s="497" t="s">
        <v>2638</v>
      </c>
      <c r="M43" s="497"/>
      <c r="N43" s="599">
        <f t="shared" si="0"/>
        <v>3000</v>
      </c>
      <c r="O43" s="456">
        <f t="shared" si="1"/>
        <v>0</v>
      </c>
    </row>
    <row r="44" spans="1:15" ht="84" outlineLevel="2" x14ac:dyDescent="0.2">
      <c r="A44" s="497" t="s">
        <v>92</v>
      </c>
      <c r="B44" s="497" t="s">
        <v>2639</v>
      </c>
      <c r="C44" s="497"/>
      <c r="D44" s="497" t="s">
        <v>95</v>
      </c>
      <c r="E44" s="497"/>
      <c r="F44" s="497" t="s">
        <v>2640</v>
      </c>
      <c r="G44" s="497" t="s">
        <v>83</v>
      </c>
      <c r="H44" s="703">
        <v>2000</v>
      </c>
      <c r="I44" s="703">
        <v>0</v>
      </c>
      <c r="J44" s="703"/>
      <c r="K44" s="703"/>
      <c r="L44" s="497" t="s">
        <v>2641</v>
      </c>
      <c r="M44" s="497"/>
      <c r="N44" s="599">
        <f t="shared" si="0"/>
        <v>2000</v>
      </c>
      <c r="O44" s="456">
        <f t="shared" si="1"/>
        <v>0</v>
      </c>
    </row>
    <row r="45" spans="1:15" ht="70" outlineLevel="2" x14ac:dyDescent="0.2">
      <c r="A45" s="497" t="s">
        <v>92</v>
      </c>
      <c r="B45" s="497" t="s">
        <v>2642</v>
      </c>
      <c r="C45" s="497"/>
      <c r="D45" s="497" t="s">
        <v>95</v>
      </c>
      <c r="E45" s="497"/>
      <c r="F45" s="497" t="s">
        <v>2643</v>
      </c>
      <c r="G45" s="497" t="s">
        <v>2644</v>
      </c>
      <c r="H45" s="703">
        <v>3000</v>
      </c>
      <c r="I45" s="703">
        <v>0</v>
      </c>
      <c r="J45" s="703"/>
      <c r="K45" s="703"/>
      <c r="L45" s="497" t="s">
        <v>2110</v>
      </c>
      <c r="M45" s="497"/>
      <c r="N45" s="599">
        <f t="shared" si="0"/>
        <v>3000</v>
      </c>
      <c r="O45" s="456">
        <f t="shared" si="1"/>
        <v>0</v>
      </c>
    </row>
    <row r="46" spans="1:15" ht="56" outlineLevel="2" x14ac:dyDescent="0.2">
      <c r="A46" s="497" t="s">
        <v>92</v>
      </c>
      <c r="B46" s="497" t="s">
        <v>2645</v>
      </c>
      <c r="C46" s="497"/>
      <c r="D46" s="497" t="s">
        <v>95</v>
      </c>
      <c r="E46" s="497"/>
      <c r="F46" s="497" t="s">
        <v>2646</v>
      </c>
      <c r="G46" s="497" t="s">
        <v>98</v>
      </c>
      <c r="H46" s="703">
        <v>5600</v>
      </c>
      <c r="I46" s="703">
        <v>0</v>
      </c>
      <c r="J46" s="703"/>
      <c r="K46" s="703"/>
      <c r="L46" s="497" t="s">
        <v>2647</v>
      </c>
      <c r="M46" s="497"/>
      <c r="N46" s="599">
        <f t="shared" si="0"/>
        <v>5600</v>
      </c>
      <c r="O46" s="456">
        <f t="shared" si="1"/>
        <v>0</v>
      </c>
    </row>
    <row r="47" spans="1:15" ht="56" outlineLevel="2" x14ac:dyDescent="0.2">
      <c r="A47" s="497" t="s">
        <v>92</v>
      </c>
      <c r="B47" s="497" t="s">
        <v>2648</v>
      </c>
      <c r="C47" s="497"/>
      <c r="D47" s="497" t="s">
        <v>95</v>
      </c>
      <c r="E47" s="497"/>
      <c r="F47" s="497" t="s">
        <v>2649</v>
      </c>
      <c r="G47" s="497" t="s">
        <v>164</v>
      </c>
      <c r="H47" s="703">
        <v>9000</v>
      </c>
      <c r="I47" s="703">
        <v>0</v>
      </c>
      <c r="J47" s="703"/>
      <c r="K47" s="703"/>
      <c r="L47" s="497" t="s">
        <v>2650</v>
      </c>
      <c r="M47" s="497"/>
      <c r="N47" s="599">
        <f t="shared" si="0"/>
        <v>9000</v>
      </c>
      <c r="O47" s="456">
        <f t="shared" si="1"/>
        <v>0</v>
      </c>
    </row>
    <row r="48" spans="1:15" ht="70" outlineLevel="2" x14ac:dyDescent="0.2">
      <c r="A48" s="497" t="s">
        <v>92</v>
      </c>
      <c r="B48" s="497" t="s">
        <v>2651</v>
      </c>
      <c r="C48" s="497"/>
      <c r="D48" s="497" t="s">
        <v>95</v>
      </c>
      <c r="E48" s="497"/>
      <c r="F48" s="497" t="s">
        <v>2652</v>
      </c>
      <c r="G48" s="497" t="s">
        <v>89</v>
      </c>
      <c r="H48" s="703">
        <v>5000</v>
      </c>
      <c r="I48" s="703">
        <v>0</v>
      </c>
      <c r="J48" s="703"/>
      <c r="K48" s="703"/>
      <c r="L48" s="497" t="s">
        <v>2424</v>
      </c>
      <c r="M48" s="497"/>
      <c r="N48" s="599">
        <f t="shared" si="0"/>
        <v>5000</v>
      </c>
      <c r="O48" s="456">
        <f t="shared" si="1"/>
        <v>0</v>
      </c>
    </row>
    <row r="49" spans="1:15" ht="70" outlineLevel="2" x14ac:dyDescent="0.2">
      <c r="A49" s="497" t="s">
        <v>92</v>
      </c>
      <c r="B49" s="497" t="s">
        <v>2653</v>
      </c>
      <c r="C49" s="497"/>
      <c r="D49" s="497" t="s">
        <v>95</v>
      </c>
      <c r="E49" s="497"/>
      <c r="F49" s="497" t="s">
        <v>2654</v>
      </c>
      <c r="G49" s="497" t="s">
        <v>1651</v>
      </c>
      <c r="H49" s="703">
        <v>6850</v>
      </c>
      <c r="I49" s="703">
        <v>0</v>
      </c>
      <c r="J49" s="703"/>
      <c r="K49" s="703"/>
      <c r="L49" s="497" t="s">
        <v>2655</v>
      </c>
      <c r="M49" s="497"/>
      <c r="N49" s="599">
        <f t="shared" si="0"/>
        <v>6850</v>
      </c>
      <c r="O49" s="456">
        <f t="shared" si="1"/>
        <v>0</v>
      </c>
    </row>
    <row r="50" spans="1:15" ht="56" outlineLevel="2" x14ac:dyDescent="0.2">
      <c r="A50" s="497" t="s">
        <v>92</v>
      </c>
      <c r="B50" s="497" t="s">
        <v>2656</v>
      </c>
      <c r="C50" s="497"/>
      <c r="D50" s="497" t="s">
        <v>95</v>
      </c>
      <c r="E50" s="497"/>
      <c r="F50" s="497" t="s">
        <v>2657</v>
      </c>
      <c r="G50" s="497" t="s">
        <v>164</v>
      </c>
      <c r="H50" s="703">
        <v>10000</v>
      </c>
      <c r="I50" s="703">
        <v>0</v>
      </c>
      <c r="J50" s="703"/>
      <c r="K50" s="703"/>
      <c r="L50" s="497" t="s">
        <v>2658</v>
      </c>
      <c r="M50" s="497"/>
      <c r="N50" s="599">
        <f t="shared" si="0"/>
        <v>10000</v>
      </c>
      <c r="O50" s="456">
        <f t="shared" si="1"/>
        <v>0</v>
      </c>
    </row>
    <row r="51" spans="1:15" ht="56" outlineLevel="2" x14ac:dyDescent="0.2">
      <c r="A51" s="497" t="s">
        <v>92</v>
      </c>
      <c r="B51" s="497" t="s">
        <v>2659</v>
      </c>
      <c r="C51" s="497"/>
      <c r="D51" s="497" t="s">
        <v>95</v>
      </c>
      <c r="E51" s="497"/>
      <c r="F51" s="497" t="s">
        <v>2660</v>
      </c>
      <c r="G51" s="497" t="s">
        <v>89</v>
      </c>
      <c r="H51" s="703">
        <v>16000</v>
      </c>
      <c r="I51" s="703">
        <v>0</v>
      </c>
      <c r="J51" s="703"/>
      <c r="K51" s="703"/>
      <c r="L51" s="497" t="s">
        <v>2661</v>
      </c>
      <c r="M51" s="497"/>
      <c r="N51" s="599">
        <f t="shared" si="0"/>
        <v>16000</v>
      </c>
      <c r="O51" s="456">
        <f t="shared" si="1"/>
        <v>0</v>
      </c>
    </row>
    <row r="52" spans="1:15" ht="56" outlineLevel="2" x14ac:dyDescent="0.2">
      <c r="A52" s="497" t="s">
        <v>92</v>
      </c>
      <c r="B52" s="497" t="s">
        <v>2662</v>
      </c>
      <c r="C52" s="497"/>
      <c r="D52" s="497" t="s">
        <v>95</v>
      </c>
      <c r="E52" s="497"/>
      <c r="F52" s="497" t="s">
        <v>2663</v>
      </c>
      <c r="G52" s="497" t="s">
        <v>2123</v>
      </c>
      <c r="H52" s="703">
        <v>2600</v>
      </c>
      <c r="I52" s="703">
        <v>0</v>
      </c>
      <c r="J52" s="703"/>
      <c r="K52" s="703"/>
      <c r="L52" s="497" t="s">
        <v>2664</v>
      </c>
      <c r="M52" s="497"/>
      <c r="N52" s="599">
        <f t="shared" si="0"/>
        <v>2600</v>
      </c>
      <c r="O52" s="456">
        <f t="shared" si="1"/>
        <v>0</v>
      </c>
    </row>
    <row r="53" spans="1:15" ht="56" outlineLevel="2" x14ac:dyDescent="0.2">
      <c r="A53" s="497" t="s">
        <v>92</v>
      </c>
      <c r="B53" s="497" t="s">
        <v>2665</v>
      </c>
      <c r="C53" s="497"/>
      <c r="D53" s="497" t="s">
        <v>95</v>
      </c>
      <c r="E53" s="497"/>
      <c r="F53" s="497" t="s">
        <v>2666</v>
      </c>
      <c r="G53" s="497" t="s">
        <v>89</v>
      </c>
      <c r="H53" s="703">
        <v>18000</v>
      </c>
      <c r="I53" s="703">
        <v>0</v>
      </c>
      <c r="J53" s="703"/>
      <c r="K53" s="703"/>
      <c r="L53" s="497" t="s">
        <v>2667</v>
      </c>
      <c r="M53" s="497"/>
      <c r="N53" s="599">
        <f t="shared" si="0"/>
        <v>18000</v>
      </c>
      <c r="O53" s="456">
        <f t="shared" si="1"/>
        <v>0</v>
      </c>
    </row>
    <row r="54" spans="1:15" ht="70" outlineLevel="2" x14ac:dyDescent="0.2">
      <c r="A54" s="497" t="s">
        <v>92</v>
      </c>
      <c r="B54" s="497" t="s">
        <v>2668</v>
      </c>
      <c r="C54" s="497"/>
      <c r="D54" s="497" t="s">
        <v>95</v>
      </c>
      <c r="E54" s="497"/>
      <c r="F54" s="497" t="s">
        <v>2669</v>
      </c>
      <c r="G54" s="497" t="s">
        <v>89</v>
      </c>
      <c r="H54" s="703">
        <v>2000</v>
      </c>
      <c r="I54" s="703">
        <v>0</v>
      </c>
      <c r="J54" s="703"/>
      <c r="K54" s="703"/>
      <c r="L54" s="497" t="s">
        <v>2670</v>
      </c>
      <c r="M54" s="497"/>
      <c r="N54" s="599">
        <f t="shared" si="0"/>
        <v>2000</v>
      </c>
      <c r="O54" s="456">
        <f t="shared" si="1"/>
        <v>0</v>
      </c>
    </row>
    <row r="55" spans="1:15" ht="56" outlineLevel="2" x14ac:dyDescent="0.2">
      <c r="A55" s="497" t="s">
        <v>92</v>
      </c>
      <c r="B55" s="497" t="s">
        <v>2671</v>
      </c>
      <c r="C55" s="497"/>
      <c r="D55" s="497" t="s">
        <v>95</v>
      </c>
      <c r="E55" s="497"/>
      <c r="F55" s="497" t="s">
        <v>2672</v>
      </c>
      <c r="G55" s="497" t="s">
        <v>381</v>
      </c>
      <c r="H55" s="703">
        <v>15000</v>
      </c>
      <c r="I55" s="703">
        <v>0</v>
      </c>
      <c r="J55" s="703"/>
      <c r="K55" s="703"/>
      <c r="L55" s="497" t="s">
        <v>2673</v>
      </c>
      <c r="M55" s="497"/>
      <c r="N55" s="599">
        <f t="shared" si="0"/>
        <v>15000</v>
      </c>
      <c r="O55" s="456">
        <f t="shared" si="1"/>
        <v>0</v>
      </c>
    </row>
    <row r="56" spans="1:15" ht="70" outlineLevel="2" x14ac:dyDescent="0.2">
      <c r="A56" s="497" t="s">
        <v>92</v>
      </c>
      <c r="B56" s="497" t="s">
        <v>2674</v>
      </c>
      <c r="C56" s="497"/>
      <c r="D56" s="497" t="s">
        <v>95</v>
      </c>
      <c r="E56" s="497"/>
      <c r="F56" s="497" t="s">
        <v>2675</v>
      </c>
      <c r="G56" s="497" t="s">
        <v>98</v>
      </c>
      <c r="H56" s="703">
        <v>2700</v>
      </c>
      <c r="I56" s="703">
        <v>0</v>
      </c>
      <c r="J56" s="703"/>
      <c r="K56" s="703"/>
      <c r="L56" s="497" t="s">
        <v>2647</v>
      </c>
      <c r="M56" s="497"/>
      <c r="N56" s="599">
        <f t="shared" si="0"/>
        <v>2700</v>
      </c>
      <c r="O56" s="456">
        <f t="shared" si="1"/>
        <v>0</v>
      </c>
    </row>
    <row r="57" spans="1:15" ht="70" outlineLevel="2" x14ac:dyDescent="0.2">
      <c r="A57" s="497" t="s">
        <v>92</v>
      </c>
      <c r="B57" s="497" t="s">
        <v>2676</v>
      </c>
      <c r="C57" s="497"/>
      <c r="D57" s="497" t="s">
        <v>95</v>
      </c>
      <c r="E57" s="497"/>
      <c r="F57" s="497" t="s">
        <v>2677</v>
      </c>
      <c r="G57" s="497" t="s">
        <v>2644</v>
      </c>
      <c r="H57" s="703">
        <v>14000</v>
      </c>
      <c r="I57" s="703">
        <v>0</v>
      </c>
      <c r="J57" s="703"/>
      <c r="K57" s="703"/>
      <c r="L57" s="497" t="s">
        <v>2110</v>
      </c>
      <c r="M57" s="497"/>
      <c r="N57" s="599">
        <f t="shared" si="0"/>
        <v>14000</v>
      </c>
      <c r="O57" s="456">
        <f t="shared" si="1"/>
        <v>0</v>
      </c>
    </row>
    <row r="58" spans="1:15" ht="70" outlineLevel="2" x14ac:dyDescent="0.2">
      <c r="A58" s="497" t="s">
        <v>92</v>
      </c>
      <c r="B58" s="497" t="s">
        <v>2678</v>
      </c>
      <c r="C58" s="497"/>
      <c r="D58" s="497" t="s">
        <v>95</v>
      </c>
      <c r="E58" s="497"/>
      <c r="F58" s="497" t="s">
        <v>2679</v>
      </c>
      <c r="G58" s="497" t="s">
        <v>96</v>
      </c>
      <c r="H58" s="703">
        <v>14400</v>
      </c>
      <c r="I58" s="703">
        <v>0</v>
      </c>
      <c r="J58" s="703"/>
      <c r="K58" s="703"/>
      <c r="L58" s="497" t="s">
        <v>2680</v>
      </c>
      <c r="M58" s="497"/>
      <c r="N58" s="599">
        <f t="shared" si="0"/>
        <v>14400</v>
      </c>
      <c r="O58" s="456">
        <f t="shared" si="1"/>
        <v>0</v>
      </c>
    </row>
    <row r="59" spans="1:15" ht="70" outlineLevel="2" x14ac:dyDescent="0.2">
      <c r="A59" s="497" t="s">
        <v>92</v>
      </c>
      <c r="B59" s="497" t="s">
        <v>2681</v>
      </c>
      <c r="C59" s="497"/>
      <c r="D59" s="497" t="s">
        <v>95</v>
      </c>
      <c r="E59" s="497"/>
      <c r="F59" s="497" t="s">
        <v>2682</v>
      </c>
      <c r="G59" s="497" t="s">
        <v>616</v>
      </c>
      <c r="H59" s="703">
        <v>31804.97</v>
      </c>
      <c r="I59" s="703">
        <v>0</v>
      </c>
      <c r="J59" s="703"/>
      <c r="K59" s="703"/>
      <c r="L59" s="497" t="s">
        <v>2683</v>
      </c>
      <c r="M59" s="497"/>
      <c r="N59" s="599">
        <f t="shared" si="0"/>
        <v>31804.97</v>
      </c>
      <c r="O59" s="456">
        <f t="shared" si="1"/>
        <v>0</v>
      </c>
    </row>
    <row r="60" spans="1:15" ht="70" outlineLevel="2" x14ac:dyDescent="0.2">
      <c r="A60" s="497" t="s">
        <v>92</v>
      </c>
      <c r="B60" s="497" t="s">
        <v>2684</v>
      </c>
      <c r="C60" s="497"/>
      <c r="D60" s="497" t="s">
        <v>95</v>
      </c>
      <c r="E60" s="497"/>
      <c r="F60" s="497" t="s">
        <v>2685</v>
      </c>
      <c r="G60" s="497" t="s">
        <v>616</v>
      </c>
      <c r="H60" s="703">
        <v>21843.24</v>
      </c>
      <c r="I60" s="703">
        <v>0</v>
      </c>
      <c r="J60" s="703"/>
      <c r="K60" s="703"/>
      <c r="L60" s="497" t="s">
        <v>2686</v>
      </c>
      <c r="M60" s="497"/>
      <c r="N60" s="599">
        <f t="shared" si="0"/>
        <v>21843.24</v>
      </c>
      <c r="O60" s="456">
        <f t="shared" si="1"/>
        <v>0</v>
      </c>
    </row>
    <row r="61" spans="1:15" ht="70" outlineLevel="2" x14ac:dyDescent="0.2">
      <c r="A61" s="497" t="s">
        <v>92</v>
      </c>
      <c r="B61" s="497" t="s">
        <v>2687</v>
      </c>
      <c r="C61" s="497"/>
      <c r="D61" s="497" t="s">
        <v>95</v>
      </c>
      <c r="E61" s="497"/>
      <c r="F61" s="497" t="s">
        <v>2688</v>
      </c>
      <c r="G61" s="497" t="s">
        <v>616</v>
      </c>
      <c r="H61" s="703">
        <v>14962.91</v>
      </c>
      <c r="I61" s="703">
        <v>0</v>
      </c>
      <c r="J61" s="703"/>
      <c r="K61" s="703"/>
      <c r="L61" s="497" t="s">
        <v>2689</v>
      </c>
      <c r="M61" s="497"/>
      <c r="N61" s="599">
        <f t="shared" si="0"/>
        <v>14962.91</v>
      </c>
      <c r="O61" s="456">
        <f t="shared" si="1"/>
        <v>0</v>
      </c>
    </row>
    <row r="62" spans="1:15" ht="70" outlineLevel="2" x14ac:dyDescent="0.2">
      <c r="A62" s="497" t="s">
        <v>92</v>
      </c>
      <c r="B62" s="497" t="s">
        <v>2690</v>
      </c>
      <c r="C62" s="497"/>
      <c r="D62" s="497" t="s">
        <v>95</v>
      </c>
      <c r="E62" s="497"/>
      <c r="F62" s="497" t="s">
        <v>2691</v>
      </c>
      <c r="G62" s="497" t="s">
        <v>616</v>
      </c>
      <c r="H62" s="703">
        <v>3069.02</v>
      </c>
      <c r="I62" s="703">
        <v>0</v>
      </c>
      <c r="J62" s="703"/>
      <c r="K62" s="703"/>
      <c r="L62" s="497" t="s">
        <v>2692</v>
      </c>
      <c r="M62" s="497"/>
      <c r="N62" s="599">
        <f t="shared" si="0"/>
        <v>3069.02</v>
      </c>
      <c r="O62" s="456">
        <f t="shared" si="1"/>
        <v>0</v>
      </c>
    </row>
    <row r="63" spans="1:15" ht="70" outlineLevel="2" x14ac:dyDescent="0.2">
      <c r="A63" s="497" t="s">
        <v>92</v>
      </c>
      <c r="B63" s="497" t="s">
        <v>2693</v>
      </c>
      <c r="C63" s="497"/>
      <c r="D63" s="497" t="s">
        <v>95</v>
      </c>
      <c r="E63" s="497"/>
      <c r="F63" s="497" t="s">
        <v>2694</v>
      </c>
      <c r="G63" s="497" t="s">
        <v>616</v>
      </c>
      <c r="H63" s="703">
        <v>14962.91</v>
      </c>
      <c r="I63" s="703">
        <v>0</v>
      </c>
      <c r="J63" s="703"/>
      <c r="K63" s="703"/>
      <c r="L63" s="497" t="s">
        <v>2692</v>
      </c>
      <c r="M63" s="497"/>
      <c r="N63" s="599">
        <f t="shared" si="0"/>
        <v>14962.91</v>
      </c>
      <c r="O63" s="456">
        <f t="shared" si="1"/>
        <v>0</v>
      </c>
    </row>
    <row r="64" spans="1:15" ht="56" outlineLevel="2" x14ac:dyDescent="0.2">
      <c r="A64" s="497" t="s">
        <v>92</v>
      </c>
      <c r="B64" s="497" t="s">
        <v>2695</v>
      </c>
      <c r="C64" s="497"/>
      <c r="D64" s="497" t="s">
        <v>95</v>
      </c>
      <c r="E64" s="497"/>
      <c r="F64" s="497" t="s">
        <v>2696</v>
      </c>
      <c r="G64" s="497" t="s">
        <v>89</v>
      </c>
      <c r="H64" s="703">
        <v>13000</v>
      </c>
      <c r="I64" s="703">
        <v>0</v>
      </c>
      <c r="J64" s="703"/>
      <c r="K64" s="703"/>
      <c r="L64" s="497" t="s">
        <v>2697</v>
      </c>
      <c r="M64" s="497"/>
      <c r="N64" s="599">
        <f t="shared" si="0"/>
        <v>13000</v>
      </c>
      <c r="O64" s="456">
        <f t="shared" si="1"/>
        <v>0</v>
      </c>
    </row>
    <row r="65" spans="1:19" ht="70" outlineLevel="2" x14ac:dyDescent="0.2">
      <c r="A65" s="497" t="s">
        <v>92</v>
      </c>
      <c r="B65" s="497" t="s">
        <v>2698</v>
      </c>
      <c r="C65" s="497"/>
      <c r="D65" s="497" t="s">
        <v>95</v>
      </c>
      <c r="E65" s="497"/>
      <c r="F65" s="497" t="s">
        <v>2699</v>
      </c>
      <c r="G65" s="497" t="s">
        <v>89</v>
      </c>
      <c r="H65" s="703">
        <v>15000</v>
      </c>
      <c r="I65" s="703">
        <v>0</v>
      </c>
      <c r="J65" s="703"/>
      <c r="K65" s="703"/>
      <c r="L65" s="497" t="s">
        <v>2670</v>
      </c>
      <c r="M65" s="497"/>
      <c r="N65" s="599">
        <f t="shared" si="0"/>
        <v>15000</v>
      </c>
      <c r="O65" s="456">
        <f t="shared" si="1"/>
        <v>0</v>
      </c>
    </row>
    <row r="66" spans="1:19" ht="56" outlineLevel="2" x14ac:dyDescent="0.2">
      <c r="A66" s="497" t="s">
        <v>92</v>
      </c>
      <c r="B66" s="497" t="s">
        <v>2700</v>
      </c>
      <c r="C66" s="497"/>
      <c r="D66" s="497" t="s">
        <v>95</v>
      </c>
      <c r="E66" s="497"/>
      <c r="F66" s="497" t="s">
        <v>2701</v>
      </c>
      <c r="G66" s="497" t="s">
        <v>98</v>
      </c>
      <c r="H66" s="703">
        <v>28250</v>
      </c>
      <c r="I66" s="703">
        <v>0</v>
      </c>
      <c r="J66" s="703"/>
      <c r="K66" s="703"/>
      <c r="L66" s="497" t="s">
        <v>2702</v>
      </c>
      <c r="M66" s="497"/>
      <c r="N66" s="599">
        <f t="shared" si="0"/>
        <v>28250</v>
      </c>
      <c r="O66" s="456">
        <f t="shared" si="1"/>
        <v>0</v>
      </c>
    </row>
    <row r="67" spans="1:19" ht="70" outlineLevel="2" x14ac:dyDescent="0.2">
      <c r="A67" s="497" t="s">
        <v>92</v>
      </c>
      <c r="B67" s="497" t="s">
        <v>2703</v>
      </c>
      <c r="C67" s="497"/>
      <c r="D67" s="497" t="s">
        <v>95</v>
      </c>
      <c r="E67" s="497"/>
      <c r="F67" s="497" t="s">
        <v>2704</v>
      </c>
      <c r="G67" s="497" t="s">
        <v>89</v>
      </c>
      <c r="H67" s="703">
        <v>2200</v>
      </c>
      <c r="I67" s="703">
        <v>0</v>
      </c>
      <c r="J67" s="703"/>
      <c r="K67" s="703"/>
      <c r="L67" s="497" t="s">
        <v>2705</v>
      </c>
      <c r="M67" s="497"/>
      <c r="N67" s="599">
        <f t="shared" si="0"/>
        <v>2200</v>
      </c>
      <c r="O67" s="456">
        <f t="shared" ref="O67:O90" si="2">IF((J67+K67)&gt;0,(J67+K67)-N67,0)</f>
        <v>0</v>
      </c>
    </row>
    <row r="68" spans="1:19" ht="56" outlineLevel="2" x14ac:dyDescent="0.2">
      <c r="A68" s="497" t="s">
        <v>92</v>
      </c>
      <c r="B68" s="497" t="s">
        <v>2706</v>
      </c>
      <c r="C68" s="497"/>
      <c r="D68" s="497" t="s">
        <v>95</v>
      </c>
      <c r="E68" s="497"/>
      <c r="F68" s="497" t="s">
        <v>2707</v>
      </c>
      <c r="G68" s="497" t="s">
        <v>96</v>
      </c>
      <c r="H68" s="703">
        <v>13000</v>
      </c>
      <c r="I68" s="703">
        <v>0</v>
      </c>
      <c r="J68" s="703"/>
      <c r="K68" s="703"/>
      <c r="L68" s="497" t="s">
        <v>2708</v>
      </c>
      <c r="M68" s="497"/>
      <c r="N68" s="599">
        <f t="shared" ref="N68:N90" si="3">SUM(H68:I68)</f>
        <v>13000</v>
      </c>
      <c r="O68" s="456">
        <f t="shared" si="2"/>
        <v>0</v>
      </c>
    </row>
    <row r="69" spans="1:19" ht="98" outlineLevel="2" x14ac:dyDescent="0.2">
      <c r="A69" s="497" t="s">
        <v>92</v>
      </c>
      <c r="B69" s="497" t="s">
        <v>2709</v>
      </c>
      <c r="C69" s="497"/>
      <c r="D69" s="497" t="s">
        <v>95</v>
      </c>
      <c r="E69" s="497"/>
      <c r="F69" s="497" t="s">
        <v>2710</v>
      </c>
      <c r="G69" s="497" t="s">
        <v>1346</v>
      </c>
      <c r="H69" s="703">
        <v>6375</v>
      </c>
      <c r="I69" s="703">
        <v>0</v>
      </c>
      <c r="J69" s="703"/>
      <c r="K69" s="703"/>
      <c r="L69" s="497" t="s">
        <v>2711</v>
      </c>
      <c r="M69" s="497"/>
      <c r="N69" s="599">
        <f t="shared" si="3"/>
        <v>6375</v>
      </c>
      <c r="O69" s="456">
        <f t="shared" si="2"/>
        <v>0</v>
      </c>
    </row>
    <row r="70" spans="1:19" ht="98" outlineLevel="2" x14ac:dyDescent="0.2">
      <c r="A70" s="497" t="s">
        <v>92</v>
      </c>
      <c r="B70" s="497" t="s">
        <v>2712</v>
      </c>
      <c r="C70" s="497"/>
      <c r="D70" s="497" t="s">
        <v>95</v>
      </c>
      <c r="E70" s="497"/>
      <c r="F70" s="497" t="s">
        <v>2713</v>
      </c>
      <c r="G70" s="497" t="s">
        <v>1346</v>
      </c>
      <c r="H70" s="703">
        <v>2550</v>
      </c>
      <c r="I70" s="703">
        <v>0</v>
      </c>
      <c r="J70" s="703"/>
      <c r="K70" s="703"/>
      <c r="L70" s="497" t="s">
        <v>2714</v>
      </c>
      <c r="M70" s="497"/>
      <c r="N70" s="599">
        <f t="shared" si="3"/>
        <v>2550</v>
      </c>
      <c r="O70" s="456">
        <f t="shared" si="2"/>
        <v>0</v>
      </c>
    </row>
    <row r="71" spans="1:19" ht="56" outlineLevel="2" x14ac:dyDescent="0.2">
      <c r="A71" s="497" t="s">
        <v>92</v>
      </c>
      <c r="B71" s="497" t="s">
        <v>2715</v>
      </c>
      <c r="C71" s="497"/>
      <c r="D71" s="497" t="s">
        <v>95</v>
      </c>
      <c r="E71" s="497"/>
      <c r="F71" s="497" t="s">
        <v>2716</v>
      </c>
      <c r="G71" s="497" t="s">
        <v>164</v>
      </c>
      <c r="H71" s="703">
        <v>14000</v>
      </c>
      <c r="I71" s="703">
        <v>0</v>
      </c>
      <c r="J71" s="703"/>
      <c r="K71" s="703"/>
      <c r="L71" s="497" t="s">
        <v>2717</v>
      </c>
      <c r="M71" s="497"/>
      <c r="N71" s="599">
        <f t="shared" si="3"/>
        <v>14000</v>
      </c>
      <c r="O71" s="456">
        <f t="shared" si="2"/>
        <v>0</v>
      </c>
    </row>
    <row r="72" spans="1:19" ht="42" outlineLevel="1" x14ac:dyDescent="0.2">
      <c r="A72" s="704" t="s">
        <v>115</v>
      </c>
      <c r="B72" s="704">
        <f>COUNTA(B17:B71)</f>
        <v>55</v>
      </c>
      <c r="C72" s="704"/>
      <c r="D72" s="704"/>
      <c r="E72" s="704"/>
      <c r="F72" s="704"/>
      <c r="G72" s="704"/>
      <c r="H72" s="706">
        <f>SUBTOTAL(9,H17:H71)</f>
        <v>1271117.2899999998</v>
      </c>
      <c r="I72" s="706">
        <f>SUBTOTAL(9,I17:I71)</f>
        <v>34930</v>
      </c>
      <c r="J72" s="706">
        <f>SUBTOTAL(9,J17:J71)</f>
        <v>0</v>
      </c>
      <c r="K72" s="706">
        <f>SUBTOTAL(9,K17:K71)</f>
        <v>127015.48</v>
      </c>
      <c r="L72" s="704"/>
      <c r="M72" s="704"/>
      <c r="N72" s="707">
        <f>SUBTOTAL(9,N17:N71)</f>
        <v>1306047.2899999998</v>
      </c>
      <c r="O72" s="707">
        <f>SUBTOTAL(9,O17:O71)</f>
        <v>92085.48</v>
      </c>
    </row>
    <row r="73" spans="1:19" ht="42" outlineLevel="2" x14ac:dyDescent="0.2">
      <c r="A73" s="497" t="s">
        <v>103</v>
      </c>
      <c r="B73" s="497" t="s">
        <v>2718</v>
      </c>
      <c r="C73" s="497"/>
      <c r="D73" s="497" t="s">
        <v>104</v>
      </c>
      <c r="E73" s="497"/>
      <c r="F73" s="497" t="s">
        <v>341</v>
      </c>
      <c r="G73" s="497" t="s">
        <v>355</v>
      </c>
      <c r="H73" s="703"/>
      <c r="I73" s="703">
        <v>103596.34</v>
      </c>
      <c r="J73" s="703"/>
      <c r="K73" s="703">
        <v>371118.51</v>
      </c>
      <c r="L73" s="497" t="s">
        <v>2719</v>
      </c>
      <c r="M73" s="497" t="s">
        <v>983</v>
      </c>
      <c r="N73" s="599">
        <f t="shared" si="3"/>
        <v>103596.34</v>
      </c>
      <c r="O73" s="456">
        <f t="shared" si="2"/>
        <v>267522.17000000004</v>
      </c>
      <c r="Q73" s="618" t="s">
        <v>2489</v>
      </c>
      <c r="R73" s="618">
        <v>7</v>
      </c>
      <c r="S73" s="679">
        <f>SUM(N73+N74+N75+N77+N78+N79+N80)</f>
        <v>978875.51</v>
      </c>
    </row>
    <row r="74" spans="1:19" ht="42" outlineLevel="2" x14ac:dyDescent="0.2">
      <c r="A74" s="497" t="s">
        <v>103</v>
      </c>
      <c r="B74" s="497" t="s">
        <v>2720</v>
      </c>
      <c r="C74" s="497"/>
      <c r="D74" s="497" t="s">
        <v>104</v>
      </c>
      <c r="E74" s="497"/>
      <c r="F74" s="497" t="s">
        <v>342</v>
      </c>
      <c r="G74" s="497" t="s">
        <v>1747</v>
      </c>
      <c r="H74" s="703"/>
      <c r="I74" s="703">
        <v>165087.04999999999</v>
      </c>
      <c r="J74" s="703"/>
      <c r="K74" s="703">
        <v>591158.49</v>
      </c>
      <c r="L74" s="497" t="s">
        <v>2721</v>
      </c>
      <c r="M74" s="497" t="s">
        <v>983</v>
      </c>
      <c r="N74" s="599">
        <f t="shared" si="3"/>
        <v>165087.04999999999</v>
      </c>
      <c r="O74" s="456">
        <f t="shared" si="2"/>
        <v>426071.44</v>
      </c>
      <c r="Q74" s="618" t="s">
        <v>2490</v>
      </c>
      <c r="R74" s="618">
        <v>1</v>
      </c>
      <c r="S74" s="679">
        <f>N76</f>
        <v>337385.3</v>
      </c>
    </row>
    <row r="75" spans="1:19" ht="42" outlineLevel="2" x14ac:dyDescent="0.2">
      <c r="A75" s="497" t="s">
        <v>103</v>
      </c>
      <c r="B75" s="497" t="s">
        <v>2722</v>
      </c>
      <c r="C75" s="497"/>
      <c r="D75" s="497" t="s">
        <v>104</v>
      </c>
      <c r="E75" s="497"/>
      <c r="F75" s="497" t="s">
        <v>341</v>
      </c>
      <c r="G75" s="497" t="s">
        <v>2723</v>
      </c>
      <c r="H75" s="703"/>
      <c r="I75" s="703">
        <v>181796.9</v>
      </c>
      <c r="J75" s="703"/>
      <c r="K75" s="703">
        <v>642969.30000000005</v>
      </c>
      <c r="L75" s="497" t="s">
        <v>2724</v>
      </c>
      <c r="M75" s="497" t="s">
        <v>983</v>
      </c>
      <c r="N75" s="599">
        <f t="shared" si="3"/>
        <v>181796.9</v>
      </c>
      <c r="O75" s="456">
        <f t="shared" si="2"/>
        <v>461172.4</v>
      </c>
      <c r="Q75" s="618" t="s">
        <v>2761</v>
      </c>
      <c r="R75" s="618">
        <v>1</v>
      </c>
      <c r="S75" s="679">
        <f>N81</f>
        <v>109974.26</v>
      </c>
    </row>
    <row r="76" spans="1:19" ht="42" outlineLevel="2" x14ac:dyDescent="0.2">
      <c r="A76" s="497" t="s">
        <v>103</v>
      </c>
      <c r="B76" s="497" t="s">
        <v>2725</v>
      </c>
      <c r="C76" s="497"/>
      <c r="D76" s="497" t="s">
        <v>104</v>
      </c>
      <c r="E76" s="497"/>
      <c r="F76" s="497" t="s">
        <v>341</v>
      </c>
      <c r="G76" s="497" t="s">
        <v>2726</v>
      </c>
      <c r="H76" s="703"/>
      <c r="I76" s="703">
        <v>337385.3</v>
      </c>
      <c r="J76" s="703"/>
      <c r="K76" s="703">
        <v>1205273.5</v>
      </c>
      <c r="L76" s="497" t="s">
        <v>2727</v>
      </c>
      <c r="M76" s="497" t="s">
        <v>706</v>
      </c>
      <c r="N76" s="599">
        <f t="shared" si="3"/>
        <v>337385.3</v>
      </c>
      <c r="O76" s="456">
        <f t="shared" si="2"/>
        <v>867888.2</v>
      </c>
      <c r="S76" s="679">
        <f>SUM(S73:S75)</f>
        <v>1426235.07</v>
      </c>
    </row>
    <row r="77" spans="1:19" ht="42" outlineLevel="2" x14ac:dyDescent="0.2">
      <c r="A77" s="497" t="s">
        <v>103</v>
      </c>
      <c r="B77" s="497" t="s">
        <v>2728</v>
      </c>
      <c r="C77" s="497"/>
      <c r="D77" s="497" t="s">
        <v>104</v>
      </c>
      <c r="E77" s="497"/>
      <c r="F77" s="497" t="s">
        <v>342</v>
      </c>
      <c r="G77" s="497" t="s">
        <v>83</v>
      </c>
      <c r="H77" s="703"/>
      <c r="I77" s="703">
        <v>200954.4</v>
      </c>
      <c r="J77" s="703"/>
      <c r="K77" s="703">
        <v>719232.26</v>
      </c>
      <c r="L77" s="497" t="s">
        <v>2729</v>
      </c>
      <c r="M77" s="497" t="s">
        <v>983</v>
      </c>
      <c r="N77" s="599">
        <f t="shared" si="3"/>
        <v>200954.4</v>
      </c>
      <c r="O77" s="456">
        <f t="shared" si="2"/>
        <v>518277.86</v>
      </c>
    </row>
    <row r="78" spans="1:19" ht="42" outlineLevel="2" x14ac:dyDescent="0.2">
      <c r="A78" s="497" t="s">
        <v>103</v>
      </c>
      <c r="B78" s="497" t="s">
        <v>2730</v>
      </c>
      <c r="C78" s="497"/>
      <c r="D78" s="497" t="s">
        <v>104</v>
      </c>
      <c r="E78" s="497"/>
      <c r="F78" s="497" t="s">
        <v>341</v>
      </c>
      <c r="G78" s="497" t="s">
        <v>153</v>
      </c>
      <c r="H78" s="703"/>
      <c r="I78" s="703">
        <v>114431.34</v>
      </c>
      <c r="J78" s="703"/>
      <c r="K78" s="703">
        <v>410761.9</v>
      </c>
      <c r="L78" s="497" t="s">
        <v>2731</v>
      </c>
      <c r="M78" s="497" t="s">
        <v>983</v>
      </c>
      <c r="N78" s="599">
        <f t="shared" si="3"/>
        <v>114431.34</v>
      </c>
      <c r="O78" s="456">
        <f t="shared" si="2"/>
        <v>296330.56000000006</v>
      </c>
    </row>
    <row r="79" spans="1:19" ht="42" outlineLevel="2" x14ac:dyDescent="0.2">
      <c r="A79" s="497" t="s">
        <v>103</v>
      </c>
      <c r="B79" s="497" t="s">
        <v>2732</v>
      </c>
      <c r="C79" s="497"/>
      <c r="D79" s="497" t="s">
        <v>104</v>
      </c>
      <c r="E79" s="497"/>
      <c r="F79" s="497" t="s">
        <v>342</v>
      </c>
      <c r="G79" s="497" t="s">
        <v>83</v>
      </c>
      <c r="H79" s="703"/>
      <c r="I79" s="703">
        <v>126692.89</v>
      </c>
      <c r="J79" s="703"/>
      <c r="K79" s="703">
        <v>452834.96</v>
      </c>
      <c r="L79" s="497" t="s">
        <v>2733</v>
      </c>
      <c r="M79" s="497" t="s">
        <v>983</v>
      </c>
      <c r="N79" s="599">
        <f t="shared" si="3"/>
        <v>126692.89</v>
      </c>
      <c r="O79" s="456">
        <f t="shared" si="2"/>
        <v>326142.07</v>
      </c>
    </row>
    <row r="80" spans="1:19" ht="42" outlineLevel="2" x14ac:dyDescent="0.2">
      <c r="A80" s="497" t="s">
        <v>103</v>
      </c>
      <c r="B80" s="497" t="s">
        <v>2734</v>
      </c>
      <c r="C80" s="497"/>
      <c r="D80" s="497" t="s">
        <v>104</v>
      </c>
      <c r="E80" s="497"/>
      <c r="F80" s="497" t="s">
        <v>341</v>
      </c>
      <c r="G80" s="497" t="s">
        <v>355</v>
      </c>
      <c r="H80" s="703"/>
      <c r="I80" s="703">
        <v>86316.59</v>
      </c>
      <c r="J80" s="703"/>
      <c r="K80" s="703">
        <v>309356.01</v>
      </c>
      <c r="L80" s="497" t="s">
        <v>2735</v>
      </c>
      <c r="M80" s="497" t="s">
        <v>983</v>
      </c>
      <c r="N80" s="599">
        <f t="shared" si="3"/>
        <v>86316.59</v>
      </c>
      <c r="O80" s="456">
        <f t="shared" si="2"/>
        <v>223039.42</v>
      </c>
    </row>
    <row r="81" spans="1:18" ht="42" outlineLevel="2" x14ac:dyDescent="0.2">
      <c r="A81" s="497" t="s">
        <v>103</v>
      </c>
      <c r="B81" s="497" t="s">
        <v>2736</v>
      </c>
      <c r="C81" s="497"/>
      <c r="D81" s="497" t="s">
        <v>104</v>
      </c>
      <c r="E81" s="497"/>
      <c r="F81" s="497" t="s">
        <v>2737</v>
      </c>
      <c r="G81" s="497" t="s">
        <v>1590</v>
      </c>
      <c r="H81" s="703"/>
      <c r="I81" s="703">
        <v>109974.26</v>
      </c>
      <c r="J81" s="703"/>
      <c r="K81" s="703">
        <v>373596.54</v>
      </c>
      <c r="L81" s="497" t="s">
        <v>2738</v>
      </c>
      <c r="M81" s="497" t="s">
        <v>2761</v>
      </c>
      <c r="N81" s="599">
        <f t="shared" si="3"/>
        <v>109974.26</v>
      </c>
      <c r="O81" s="456">
        <f t="shared" si="2"/>
        <v>263622.27999999997</v>
      </c>
    </row>
    <row r="82" spans="1:18" ht="56" outlineLevel="1" x14ac:dyDescent="0.2">
      <c r="A82" s="704" t="s">
        <v>116</v>
      </c>
      <c r="B82" s="704"/>
      <c r="C82" s="704"/>
      <c r="D82" s="704"/>
      <c r="E82" s="704"/>
      <c r="F82" s="704"/>
      <c r="G82" s="704"/>
      <c r="H82" s="706">
        <f>SUBTOTAL(9,H73:H81)</f>
        <v>0</v>
      </c>
      <c r="I82" s="706">
        <f>SUBTOTAL(9,I73:I81)</f>
        <v>1426235.07</v>
      </c>
      <c r="J82" s="706">
        <f>SUBTOTAL(9,J73:J81)</f>
        <v>0</v>
      </c>
      <c r="K82" s="706">
        <f>SUBTOTAL(9,K73:K81)</f>
        <v>5076301.47</v>
      </c>
      <c r="L82" s="704"/>
      <c r="M82" s="704"/>
      <c r="N82" s="707">
        <f>SUBTOTAL(9,N73:N81)</f>
        <v>1426235.07</v>
      </c>
      <c r="O82" s="707">
        <f>SUBTOTAL(9,O73:O81)</f>
        <v>3650066.4</v>
      </c>
    </row>
    <row r="83" spans="1:18" ht="42" outlineLevel="2" x14ac:dyDescent="0.2">
      <c r="A83" s="497" t="s">
        <v>108</v>
      </c>
      <c r="B83" s="497" t="s">
        <v>2739</v>
      </c>
      <c r="C83" s="497" t="s">
        <v>1488</v>
      </c>
      <c r="D83" s="497"/>
      <c r="E83" s="497"/>
      <c r="F83" s="497" t="s">
        <v>2740</v>
      </c>
      <c r="G83" s="497" t="s">
        <v>2741</v>
      </c>
      <c r="H83" s="703"/>
      <c r="I83" s="703">
        <v>330912.03999999998</v>
      </c>
      <c r="J83" s="703"/>
      <c r="K83" s="703">
        <v>1081847.6499999999</v>
      </c>
      <c r="L83" s="497" t="s">
        <v>2742</v>
      </c>
      <c r="M83" s="497" t="s">
        <v>1058</v>
      </c>
      <c r="N83" s="599">
        <f t="shared" si="3"/>
        <v>330912.03999999998</v>
      </c>
      <c r="O83" s="456">
        <f t="shared" si="2"/>
        <v>750935.60999999987</v>
      </c>
      <c r="Q83" s="618">
        <v>1</v>
      </c>
      <c r="R83" s="618">
        <v>4</v>
      </c>
    </row>
    <row r="84" spans="1:18" ht="42" outlineLevel="1" x14ac:dyDescent="0.2">
      <c r="A84" s="704" t="s">
        <v>117</v>
      </c>
      <c r="B84" s="704"/>
      <c r="C84" s="704"/>
      <c r="D84" s="704"/>
      <c r="E84" s="704"/>
      <c r="F84" s="704"/>
      <c r="G84" s="704"/>
      <c r="H84" s="706">
        <f>SUBTOTAL(9,H83:H83)</f>
        <v>0</v>
      </c>
      <c r="I84" s="706">
        <f>SUBTOTAL(9,I83:I83)</f>
        <v>330912.03999999998</v>
      </c>
      <c r="J84" s="706">
        <f>SUBTOTAL(9,J83:J83)</f>
        <v>0</v>
      </c>
      <c r="K84" s="706">
        <f>SUBTOTAL(9,K83:K83)</f>
        <v>1081847.6499999999</v>
      </c>
      <c r="L84" s="704"/>
      <c r="M84" s="704"/>
      <c r="N84" s="707">
        <f>SUBTOTAL(9,N83:N83)</f>
        <v>330912.03999999998</v>
      </c>
      <c r="O84" s="707">
        <f>SUBTOTAL(9,O83:O83)</f>
        <v>750935.60999999987</v>
      </c>
    </row>
    <row r="85" spans="1:18" ht="70" outlineLevel="2" x14ac:dyDescent="0.2">
      <c r="A85" s="497" t="s">
        <v>110</v>
      </c>
      <c r="B85" s="497" t="s">
        <v>2743</v>
      </c>
      <c r="C85" s="497"/>
      <c r="D85" s="497" t="s">
        <v>156</v>
      </c>
      <c r="E85" s="497"/>
      <c r="F85" s="497" t="s">
        <v>2744</v>
      </c>
      <c r="G85" s="497" t="s">
        <v>83</v>
      </c>
      <c r="H85" s="703"/>
      <c r="I85" s="703">
        <v>46289.52</v>
      </c>
      <c r="J85" s="703"/>
      <c r="K85" s="703">
        <v>160948.07999999999</v>
      </c>
      <c r="L85" s="497" t="s">
        <v>2745</v>
      </c>
      <c r="M85" s="497"/>
      <c r="N85" s="599">
        <f t="shared" si="3"/>
        <v>46289.52</v>
      </c>
      <c r="O85" s="456">
        <f t="shared" si="2"/>
        <v>114658.56</v>
      </c>
    </row>
    <row r="86" spans="1:18" ht="28" outlineLevel="2" x14ac:dyDescent="0.2">
      <c r="A86" s="497" t="s">
        <v>110</v>
      </c>
      <c r="B86" s="497" t="s">
        <v>2746</v>
      </c>
      <c r="C86" s="497"/>
      <c r="D86" s="497" t="s">
        <v>111</v>
      </c>
      <c r="E86" s="497"/>
      <c r="F86" s="497" t="s">
        <v>327</v>
      </c>
      <c r="G86" s="497" t="s">
        <v>1213</v>
      </c>
      <c r="H86" s="703"/>
      <c r="I86" s="703">
        <v>11457.6</v>
      </c>
      <c r="J86" s="703"/>
      <c r="K86" s="703">
        <v>44674.559999999998</v>
      </c>
      <c r="L86" s="497" t="s">
        <v>1214</v>
      </c>
      <c r="M86" s="497"/>
      <c r="N86" s="599">
        <f t="shared" si="3"/>
        <v>11457.6</v>
      </c>
      <c r="O86" s="456">
        <f t="shared" si="2"/>
        <v>33216.959999999999</v>
      </c>
    </row>
    <row r="87" spans="1:18" ht="28" outlineLevel="2" x14ac:dyDescent="0.2">
      <c r="A87" s="497" t="s">
        <v>110</v>
      </c>
      <c r="B87" s="497" t="s">
        <v>2747</v>
      </c>
      <c r="C87" s="497"/>
      <c r="D87" s="497" t="s">
        <v>111</v>
      </c>
      <c r="E87" s="497"/>
      <c r="F87" s="497" t="s">
        <v>2748</v>
      </c>
      <c r="G87" s="497" t="s">
        <v>83</v>
      </c>
      <c r="H87" s="703"/>
      <c r="I87" s="703">
        <v>14731.2</v>
      </c>
      <c r="J87" s="703"/>
      <c r="K87" s="703">
        <v>51740.29</v>
      </c>
      <c r="L87" s="497" t="s">
        <v>2749</v>
      </c>
      <c r="M87" s="497" t="s">
        <v>983</v>
      </c>
      <c r="N87" s="599">
        <f t="shared" si="3"/>
        <v>14731.2</v>
      </c>
      <c r="O87" s="456">
        <f t="shared" si="2"/>
        <v>37009.089999999997</v>
      </c>
    </row>
    <row r="88" spans="1:18" ht="28" outlineLevel="2" x14ac:dyDescent="0.2">
      <c r="A88" s="497" t="s">
        <v>110</v>
      </c>
      <c r="B88" s="497" t="s">
        <v>2750</v>
      </c>
      <c r="C88" s="497"/>
      <c r="D88" s="497" t="s">
        <v>2305</v>
      </c>
      <c r="E88" s="497"/>
      <c r="F88" s="497" t="s">
        <v>2751</v>
      </c>
      <c r="G88" s="497" t="s">
        <v>83</v>
      </c>
      <c r="H88" s="703">
        <v>5500</v>
      </c>
      <c r="I88" s="703">
        <v>0</v>
      </c>
      <c r="J88" s="703"/>
      <c r="K88" s="703"/>
      <c r="L88" s="497" t="s">
        <v>2752</v>
      </c>
      <c r="M88" s="497"/>
      <c r="N88" s="599">
        <f t="shared" si="3"/>
        <v>5500</v>
      </c>
      <c r="O88" s="456">
        <f t="shared" si="2"/>
        <v>0</v>
      </c>
      <c r="Q88" s="618">
        <v>4</v>
      </c>
    </row>
    <row r="89" spans="1:18" ht="42" outlineLevel="1" x14ac:dyDescent="0.2">
      <c r="A89" s="704" t="s">
        <v>118</v>
      </c>
      <c r="B89" s="704"/>
      <c r="C89" s="704"/>
      <c r="D89" s="704"/>
      <c r="E89" s="704"/>
      <c r="F89" s="704"/>
      <c r="G89" s="704"/>
      <c r="H89" s="706">
        <f>SUBTOTAL(9,H85:H88)</f>
        <v>5500</v>
      </c>
      <c r="I89" s="706">
        <f>SUBTOTAL(9,I85:I88)</f>
        <v>72478.319999999992</v>
      </c>
      <c r="J89" s="706">
        <f>SUBTOTAL(9,J85:J88)</f>
        <v>0</v>
      </c>
      <c r="K89" s="706">
        <f>SUBTOTAL(9,K85:K88)</f>
        <v>257362.93</v>
      </c>
      <c r="L89" s="704"/>
      <c r="M89" s="704"/>
      <c r="N89" s="707">
        <f>SUBTOTAL(9,N85:N88)</f>
        <v>77978.319999999992</v>
      </c>
      <c r="O89" s="707">
        <f>SUBTOTAL(9,O85:O88)</f>
        <v>184884.61</v>
      </c>
    </row>
    <row r="90" spans="1:18" ht="42" outlineLevel="2" x14ac:dyDescent="0.2">
      <c r="A90" s="497" t="s">
        <v>112</v>
      </c>
      <c r="B90" s="497" t="s">
        <v>2753</v>
      </c>
      <c r="C90" s="497" t="s">
        <v>113</v>
      </c>
      <c r="D90" s="497"/>
      <c r="E90" s="497"/>
      <c r="F90" s="497" t="s">
        <v>2754</v>
      </c>
      <c r="G90" s="497" t="s">
        <v>2741</v>
      </c>
      <c r="H90" s="703"/>
      <c r="I90" s="703">
        <v>252689.4</v>
      </c>
      <c r="J90" s="703">
        <v>956861.19</v>
      </c>
      <c r="K90" s="703"/>
      <c r="L90" s="497" t="s">
        <v>2755</v>
      </c>
      <c r="M90" s="497" t="s">
        <v>375</v>
      </c>
      <c r="N90" s="599">
        <f t="shared" si="3"/>
        <v>252689.4</v>
      </c>
      <c r="O90" s="456">
        <f t="shared" si="2"/>
        <v>704171.78999999992</v>
      </c>
      <c r="Q90" s="618">
        <v>1</v>
      </c>
    </row>
    <row r="91" spans="1:18" ht="28" outlineLevel="1" x14ac:dyDescent="0.2">
      <c r="A91" s="708" t="s">
        <v>119</v>
      </c>
      <c r="B91" s="708"/>
      <c r="C91" s="708"/>
      <c r="D91" s="708"/>
      <c r="E91" s="708"/>
      <c r="F91" s="708"/>
      <c r="G91" s="708"/>
      <c r="H91" s="709">
        <f>SUBTOTAL(9,H90:H90)</f>
        <v>0</v>
      </c>
      <c r="I91" s="709">
        <f>SUBTOTAL(9,I90:I90)</f>
        <v>252689.4</v>
      </c>
      <c r="J91" s="709">
        <f>SUBTOTAL(9,J90:J90)</f>
        <v>956861.19</v>
      </c>
      <c r="K91" s="709">
        <f>SUBTOTAL(9,K90:K90)</f>
        <v>0</v>
      </c>
      <c r="L91" s="708"/>
      <c r="M91" s="708"/>
      <c r="N91" s="707">
        <f>SUBTOTAL(9,N90:N90)</f>
        <v>252689.4</v>
      </c>
      <c r="O91" s="707">
        <f>SUBTOTAL(9,O90:O90)</f>
        <v>704171.78999999992</v>
      </c>
    </row>
    <row r="92" spans="1:18" x14ac:dyDescent="0.2">
      <c r="A92" s="509" t="s">
        <v>120</v>
      </c>
      <c r="B92" s="509"/>
      <c r="C92" s="509"/>
      <c r="D92" s="509"/>
      <c r="E92" s="509"/>
      <c r="F92" s="509"/>
      <c r="G92" s="509"/>
      <c r="H92" s="710">
        <f>SUBTOTAL(9,H2:H90)</f>
        <v>2265745.6700000004</v>
      </c>
      <c r="I92" s="710">
        <f>SUBTOTAL(9,I2:I90)</f>
        <v>2117244.83</v>
      </c>
      <c r="J92" s="710">
        <f>SUBTOTAL(9,J2:J90)</f>
        <v>956861.19</v>
      </c>
      <c r="K92" s="710">
        <f>SUBTOTAL(9,K2:K90)</f>
        <v>6542527.5299999993</v>
      </c>
      <c r="L92" s="509"/>
      <c r="M92" s="509"/>
      <c r="N92" s="711">
        <f>SUBTOTAL(9,N2:N90)</f>
        <v>4382990.5</v>
      </c>
      <c r="O92" s="711">
        <f>SUBTOTAL(9,O2:O90)</f>
        <v>5382143.8899999997</v>
      </c>
    </row>
    <row r="93" spans="1:18" ht="32.5" customHeight="1" x14ac:dyDescent="0.2"/>
    <row r="94" spans="1:18" ht="18" customHeight="1" x14ac:dyDescent="0.2">
      <c r="L94" s="688"/>
      <c r="M94" s="689" t="s">
        <v>80</v>
      </c>
      <c r="N94" s="690">
        <f>SUM(N92:O92)</f>
        <v>9765134.3900000006</v>
      </c>
    </row>
  </sheetData>
  <mergeCells count="43">
    <mergeCell ref="AE8:AF8"/>
    <mergeCell ref="R7:S7"/>
    <mergeCell ref="T7:V7"/>
    <mergeCell ref="W7:X7"/>
    <mergeCell ref="Y7:Z7"/>
    <mergeCell ref="AC7:AD7"/>
    <mergeCell ref="AE7:AF7"/>
    <mergeCell ref="R8:S8"/>
    <mergeCell ref="T8:V8"/>
    <mergeCell ref="W8:X8"/>
    <mergeCell ref="Y8:Z8"/>
    <mergeCell ref="AC8:AD8"/>
    <mergeCell ref="AE6:AF6"/>
    <mergeCell ref="R5:S5"/>
    <mergeCell ref="T5:V5"/>
    <mergeCell ref="W5:X5"/>
    <mergeCell ref="Y5:Z5"/>
    <mergeCell ref="AC5:AD5"/>
    <mergeCell ref="AE5:AF5"/>
    <mergeCell ref="R6:S6"/>
    <mergeCell ref="T6:V6"/>
    <mergeCell ref="W6:X6"/>
    <mergeCell ref="Y6:Z6"/>
    <mergeCell ref="AC6:AD6"/>
    <mergeCell ref="AE4:AF4"/>
    <mergeCell ref="R3:S3"/>
    <mergeCell ref="T3:V3"/>
    <mergeCell ref="W3:X3"/>
    <mergeCell ref="Y3:Z3"/>
    <mergeCell ref="AC3:AD3"/>
    <mergeCell ref="AE3:AF3"/>
    <mergeCell ref="R4:S4"/>
    <mergeCell ref="T4:V4"/>
    <mergeCell ref="W4:X4"/>
    <mergeCell ref="Y4:Z4"/>
    <mergeCell ref="AC4:AD4"/>
    <mergeCell ref="R1:AF1"/>
    <mergeCell ref="R2:S2"/>
    <mergeCell ref="T2:V2"/>
    <mergeCell ref="W2:X2"/>
    <mergeCell ref="Y2:Z2"/>
    <mergeCell ref="AC2:AD2"/>
    <mergeCell ref="AE2:AF2"/>
  </mergeCells>
  <conditionalFormatting sqref="N1:O1">
    <cfRule type="expression" dxfId="7" priority="1">
      <formula>_xlfn.ISFORMULA($I1048540)</formula>
    </cfRule>
  </conditionalFormatting>
  <pageMargins left="0.7" right="0.7" top="0.75" bottom="0.75" header="0.3" footer="0.3"/>
  <pageSetup orientation="portrait" horizontalDpi="300" verticalDpi="300"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FF29B8-8C96-47DA-8389-15A5036CDEDE}">
  <sheetPr>
    <pageSetUpPr fitToPage="1"/>
  </sheetPr>
  <dimension ref="A1:O64"/>
  <sheetViews>
    <sheetView topLeftCell="A30" workbookViewId="0">
      <selection sqref="A1:M65"/>
    </sheetView>
  </sheetViews>
  <sheetFormatPr baseColWidth="10" defaultColWidth="8.83203125" defaultRowHeight="13" x14ac:dyDescent="0.15"/>
  <cols>
    <col min="1" max="1" width="32.5" customWidth="1"/>
    <col min="2" max="2" width="7.6640625" customWidth="1"/>
    <col min="3" max="3" width="10.6640625" customWidth="1"/>
    <col min="4" max="4" width="20.83203125" customWidth="1"/>
    <col min="5" max="5" width="7.6640625" customWidth="1"/>
    <col min="6" max="6" width="8.1640625" customWidth="1"/>
    <col min="7" max="7" width="18.5" customWidth="1"/>
    <col min="8" max="9" width="7.6640625" customWidth="1"/>
    <col min="10" max="10" width="20.33203125" customWidth="1"/>
    <col min="11" max="12" width="7.6640625" customWidth="1"/>
    <col min="13" max="13" width="20.33203125" customWidth="1"/>
    <col min="15" max="15" width="15.6640625" customWidth="1"/>
  </cols>
  <sheetData>
    <row r="1" spans="1:15" ht="96.5" customHeight="1" thickBot="1" x14ac:dyDescent="0.2">
      <c r="A1" s="790"/>
      <c r="B1" s="790"/>
      <c r="C1" s="790"/>
      <c r="D1" s="790"/>
      <c r="E1" s="790"/>
      <c r="F1" s="790"/>
      <c r="G1" s="790"/>
      <c r="H1" s="790"/>
      <c r="I1" s="790"/>
      <c r="J1" s="790"/>
      <c r="K1" s="790"/>
      <c r="L1" s="790"/>
      <c r="M1" s="791"/>
    </row>
    <row r="2" spans="1:15" ht="17" thickBot="1" x14ac:dyDescent="0.25">
      <c r="A2" s="37">
        <v>45383</v>
      </c>
      <c r="B2" s="38"/>
      <c r="C2" s="38"/>
      <c r="D2" s="38"/>
      <c r="E2" s="38"/>
      <c r="F2" s="38"/>
      <c r="G2" s="38"/>
      <c r="H2" s="38"/>
      <c r="I2" s="38"/>
      <c r="J2" s="38"/>
      <c r="K2" s="38"/>
      <c r="L2" s="38"/>
      <c r="M2" s="39" t="s">
        <v>392</v>
      </c>
      <c r="O2" s="18"/>
    </row>
    <row r="3" spans="1:15" ht="17" thickBot="1" x14ac:dyDescent="0.2">
      <c r="A3" s="40"/>
      <c r="B3" s="792" t="s">
        <v>390</v>
      </c>
      <c r="C3" s="792"/>
      <c r="D3" s="793"/>
      <c r="E3" s="792" t="s">
        <v>64</v>
      </c>
      <c r="F3" s="792"/>
      <c r="G3" s="793"/>
      <c r="H3" s="792" t="s">
        <v>391</v>
      </c>
      <c r="I3" s="792"/>
      <c r="J3" s="793"/>
      <c r="K3" s="792" t="s">
        <v>65</v>
      </c>
      <c r="L3" s="792"/>
      <c r="M3" s="794"/>
      <c r="O3" s="18"/>
    </row>
    <row r="4" spans="1:15" ht="17" thickBot="1" x14ac:dyDescent="0.2">
      <c r="A4" s="41" t="s">
        <v>17</v>
      </c>
      <c r="B4" s="42" t="s">
        <v>2</v>
      </c>
      <c r="C4" s="42" t="s">
        <v>48</v>
      </c>
      <c r="D4" s="42" t="s">
        <v>0</v>
      </c>
      <c r="E4" s="42" t="s">
        <v>2</v>
      </c>
      <c r="F4" s="42" t="s">
        <v>48</v>
      </c>
      <c r="G4" s="42" t="s">
        <v>0</v>
      </c>
      <c r="H4" s="42" t="s">
        <v>2</v>
      </c>
      <c r="I4" s="42" t="s">
        <v>48</v>
      </c>
      <c r="J4" s="42" t="s">
        <v>0</v>
      </c>
      <c r="K4" s="43" t="s">
        <v>2</v>
      </c>
      <c r="L4" s="42" t="s">
        <v>48</v>
      </c>
      <c r="M4" s="44" t="s">
        <v>0</v>
      </c>
    </row>
    <row r="5" spans="1:15" ht="16" x14ac:dyDescent="0.2">
      <c r="A5" s="45" t="s">
        <v>42</v>
      </c>
      <c r="B5" s="216">
        <v>0</v>
      </c>
      <c r="C5" s="216">
        <v>0</v>
      </c>
      <c r="D5" s="113">
        <v>0</v>
      </c>
      <c r="E5" s="222">
        <v>0</v>
      </c>
      <c r="F5" s="222">
        <v>0</v>
      </c>
      <c r="G5" s="388">
        <v>0</v>
      </c>
      <c r="H5" s="229">
        <f>SUM(B5+'Mar Report'!H5)</f>
        <v>17</v>
      </c>
      <c r="I5" s="229">
        <f>SUM(C5+'Mar Report'!I5)</f>
        <v>17</v>
      </c>
      <c r="J5" s="281">
        <f>SUM(D5+'Mar Report'!J5)</f>
        <v>1653885.5200000003</v>
      </c>
      <c r="K5" s="222">
        <f>SUM(E5+'Mar Report'!K5)</f>
        <v>16</v>
      </c>
      <c r="L5" s="222">
        <f>SUM(F5+'Mar Report'!L5)</f>
        <v>16</v>
      </c>
      <c r="M5" s="284">
        <f>SUM(G5+'Mar Report'!M5)</f>
        <v>1521923.8599999999</v>
      </c>
      <c r="O5" s="321"/>
    </row>
    <row r="6" spans="1:15" ht="16" x14ac:dyDescent="0.2">
      <c r="A6" s="46" t="s">
        <v>41</v>
      </c>
      <c r="B6" s="216">
        <f>'04 Data Dump'!R110</f>
        <v>12</v>
      </c>
      <c r="C6" s="216">
        <f>'04 Data Dump'!R110</f>
        <v>12</v>
      </c>
      <c r="D6" s="354">
        <f>'04 Data Dump'!R107</f>
        <v>1563267.2899999998</v>
      </c>
      <c r="E6" s="224">
        <v>10</v>
      </c>
      <c r="F6" s="224">
        <v>10</v>
      </c>
      <c r="G6" s="388">
        <v>1261678.51</v>
      </c>
      <c r="H6" s="219">
        <f>SUM(B6+'Mar Report'!H6)</f>
        <v>69</v>
      </c>
      <c r="I6" s="219">
        <f>SUM(C6+'Mar Report'!I6)</f>
        <v>69</v>
      </c>
      <c r="J6" s="282">
        <f>SUM(D6+'Mar Report'!J6)</f>
        <v>8968766.7499999981</v>
      </c>
      <c r="K6" s="224">
        <f>SUM(E6+'Mar Report'!K6)</f>
        <v>85</v>
      </c>
      <c r="L6" s="224">
        <f>SUM(F6+'Mar Report'!L6)</f>
        <v>85</v>
      </c>
      <c r="M6" s="285">
        <f>SUM(G6+'Mar Report'!M6)</f>
        <v>11557836.189999999</v>
      </c>
    </row>
    <row r="7" spans="1:15" ht="16" x14ac:dyDescent="0.2">
      <c r="A7" s="46" t="s">
        <v>5</v>
      </c>
      <c r="B7" s="216">
        <v>0</v>
      </c>
      <c r="C7" s="216">
        <v>0</v>
      </c>
      <c r="D7" s="113">
        <v>0</v>
      </c>
      <c r="E7" s="224">
        <v>1</v>
      </c>
      <c r="F7" s="224">
        <v>1</v>
      </c>
      <c r="G7" s="388">
        <v>30000</v>
      </c>
      <c r="H7" s="219">
        <f>SUM(B7+'Mar Report'!H7)</f>
        <v>1</v>
      </c>
      <c r="I7" s="219">
        <f>SUM(C7+'Mar Report'!I7)</f>
        <v>2</v>
      </c>
      <c r="J7" s="282">
        <f>SUM(D7+'Mar Report'!J7)</f>
        <v>99285.440000000002</v>
      </c>
      <c r="K7" s="224">
        <f>SUM(E7+'Mar Report'!K7)</f>
        <v>7</v>
      </c>
      <c r="L7" s="224">
        <f>SUM(F7+'Mar Report'!L7)</f>
        <v>13</v>
      </c>
      <c r="M7" s="285">
        <f>SUM(G7+'Mar Report'!M7)</f>
        <v>462665.3</v>
      </c>
    </row>
    <row r="8" spans="1:15" ht="16" x14ac:dyDescent="0.2">
      <c r="A8" s="46" t="s">
        <v>39</v>
      </c>
      <c r="B8" s="216">
        <f>'04 Data Dump'!R123</f>
        <v>2</v>
      </c>
      <c r="C8" s="216">
        <f>'04 Data Dump'!S123</f>
        <v>18</v>
      </c>
      <c r="D8" s="113">
        <f>'04 Data Dump'!N125</f>
        <v>1063573.8400000001</v>
      </c>
      <c r="E8" s="224">
        <v>0</v>
      </c>
      <c r="F8" s="224">
        <v>0</v>
      </c>
      <c r="G8" s="388">
        <v>0</v>
      </c>
      <c r="H8" s="219">
        <f>SUM(B8+'Mar Report'!H8)</f>
        <v>8</v>
      </c>
      <c r="I8" s="219">
        <f>SUM(C8+'Mar Report'!I8)</f>
        <v>85</v>
      </c>
      <c r="J8" s="282">
        <f>SUM(D8+'Mar Report'!J8)</f>
        <v>3926451.5600000005</v>
      </c>
      <c r="K8" s="224">
        <f>SUM(E8+'Mar Report'!K8)</f>
        <v>21</v>
      </c>
      <c r="L8" s="224">
        <f>SUM(F8+'Mar Report'!L8)</f>
        <v>497</v>
      </c>
      <c r="M8" s="285">
        <f>SUM(G8+'Mar Report'!M8)</f>
        <v>24435575.219999999</v>
      </c>
    </row>
    <row r="9" spans="1:15" ht="16" x14ac:dyDescent="0.2">
      <c r="A9" s="46" t="s">
        <v>40</v>
      </c>
      <c r="B9" s="216">
        <v>0</v>
      </c>
      <c r="C9" s="216">
        <v>0</v>
      </c>
      <c r="D9" s="113">
        <v>0</v>
      </c>
      <c r="E9" s="224">
        <v>0</v>
      </c>
      <c r="F9" s="224">
        <v>0</v>
      </c>
      <c r="G9" s="388">
        <v>0</v>
      </c>
      <c r="H9" s="219">
        <f>SUM(B9+'Mar Report'!H9)</f>
        <v>1</v>
      </c>
      <c r="I9" s="219">
        <f>SUM(C9+'Mar Report'!I9)</f>
        <v>4</v>
      </c>
      <c r="J9" s="282">
        <f>SUM(D9+'Mar Report'!J9)</f>
        <v>807724.8</v>
      </c>
      <c r="K9" s="224">
        <f>SUM(E9+'Mar Report'!K9)</f>
        <v>0</v>
      </c>
      <c r="L9" s="224">
        <f>SUM(F9+'Mar Report'!L9)</f>
        <v>0</v>
      </c>
      <c r="M9" s="285">
        <f>SUM(G9+'Mar Report'!M9)</f>
        <v>0</v>
      </c>
      <c r="O9" s="18"/>
    </row>
    <row r="10" spans="1:15" ht="16" x14ac:dyDescent="0.2">
      <c r="A10" s="46" t="s">
        <v>43</v>
      </c>
      <c r="B10" s="216">
        <v>0</v>
      </c>
      <c r="C10" s="216">
        <v>0</v>
      </c>
      <c r="D10" s="113">
        <v>0</v>
      </c>
      <c r="E10" s="224">
        <v>0</v>
      </c>
      <c r="F10" s="223">
        <v>0</v>
      </c>
      <c r="G10" s="388">
        <v>0</v>
      </c>
      <c r="H10" s="219">
        <f>SUM(B10+'Mar Report'!H10)</f>
        <v>12</v>
      </c>
      <c r="I10" s="219">
        <f>SUM(C10+'Mar Report'!I10)</f>
        <v>12</v>
      </c>
      <c r="J10" s="282">
        <f>SUM(D10+'Mar Report'!J10)</f>
        <v>677048.99999999988</v>
      </c>
      <c r="K10" s="224">
        <f>SUM(E10+'Mar Report'!K10)</f>
        <v>15</v>
      </c>
      <c r="L10" s="224">
        <f>SUM(F10+'Mar Report'!L10)</f>
        <v>15</v>
      </c>
      <c r="M10" s="285">
        <f>SUM(G10+'Mar Report'!M10)</f>
        <v>995597.9</v>
      </c>
      <c r="N10" s="18"/>
    </row>
    <row r="11" spans="1:15" ht="16" x14ac:dyDescent="0.2">
      <c r="A11" s="46" t="s">
        <v>37</v>
      </c>
      <c r="B11" s="216">
        <v>0</v>
      </c>
      <c r="C11" s="216">
        <v>0</v>
      </c>
      <c r="D11" s="113">
        <v>0</v>
      </c>
      <c r="E11" s="224">
        <v>0</v>
      </c>
      <c r="F11" s="223">
        <v>0</v>
      </c>
      <c r="G11" s="389">
        <v>0</v>
      </c>
      <c r="H11" s="219">
        <f>SUM(B11+'Mar Report'!H11)</f>
        <v>4</v>
      </c>
      <c r="I11" s="219">
        <f>SUM(C11+'Mar Report'!I11)</f>
        <v>4</v>
      </c>
      <c r="J11" s="282">
        <f>SUM(D11+'Mar Report'!J11)</f>
        <v>365712</v>
      </c>
      <c r="K11" s="224">
        <f>SUM(E11+'Mar Report'!K11)</f>
        <v>6</v>
      </c>
      <c r="L11" s="224">
        <f>SUM(F11+'Mar Report'!L11)</f>
        <v>6</v>
      </c>
      <c r="M11" s="285">
        <f>SUM(G11+'Mar Report'!M11)</f>
        <v>495655.6</v>
      </c>
    </row>
    <row r="12" spans="1:15" ht="16" x14ac:dyDescent="0.2">
      <c r="A12" s="46" t="s">
        <v>38</v>
      </c>
      <c r="B12" s="216">
        <f>'04 Data Dump'!R112</f>
        <v>1</v>
      </c>
      <c r="C12" s="216">
        <f>'04 Data Dump'!S112</f>
        <v>3</v>
      </c>
      <c r="D12" s="545">
        <f>'04 Data Dump'!T112</f>
        <v>134722.25</v>
      </c>
      <c r="E12" s="224">
        <v>0</v>
      </c>
      <c r="F12" s="226">
        <v>0</v>
      </c>
      <c r="G12" s="389">
        <v>0</v>
      </c>
      <c r="H12" s="219">
        <f>SUM(B12+'Mar Report'!H12)</f>
        <v>4</v>
      </c>
      <c r="I12" s="219">
        <f>SUM(C12+'Mar Report'!I12)</f>
        <v>6</v>
      </c>
      <c r="J12" s="282">
        <f>SUM(D12+'Mar Report'!J12)</f>
        <v>306755.45</v>
      </c>
      <c r="K12" s="224">
        <f>SUM(E12+'Mar Report'!K12)</f>
        <v>0</v>
      </c>
      <c r="L12" s="224">
        <f>SUM(F12+'Mar Report'!L12)</f>
        <v>0</v>
      </c>
      <c r="M12" s="285">
        <f>SUM(G12+'Mar Report'!M12)</f>
        <v>0</v>
      </c>
    </row>
    <row r="13" spans="1:15" ht="17" x14ac:dyDescent="0.2">
      <c r="A13" s="48" t="s">
        <v>6</v>
      </c>
      <c r="B13" s="216">
        <v>0</v>
      </c>
      <c r="C13" s="216">
        <v>0</v>
      </c>
      <c r="D13" s="113">
        <v>0</v>
      </c>
      <c r="E13" s="224">
        <v>5</v>
      </c>
      <c r="F13" s="223">
        <v>5</v>
      </c>
      <c r="G13" s="388">
        <v>53569.919999999998</v>
      </c>
      <c r="H13" s="219">
        <f>SUM(B13+'Mar Report'!H13)</f>
        <v>20</v>
      </c>
      <c r="I13" s="219">
        <f>SUM(C13+'Mar Report'!I13)</f>
        <v>20</v>
      </c>
      <c r="J13" s="282">
        <f>SUM(D13+'Mar Report'!J13)</f>
        <v>378715.82999999996</v>
      </c>
      <c r="K13" s="224">
        <f>SUM(E13+'Mar Report'!K13)</f>
        <v>33</v>
      </c>
      <c r="L13" s="224">
        <f>SUM(F13+'Mar Report'!L13)</f>
        <v>33</v>
      </c>
      <c r="M13" s="285">
        <f>SUM(G13+'Mar Report'!M13)</f>
        <v>486822.45999999996</v>
      </c>
    </row>
    <row r="14" spans="1:15" ht="16" x14ac:dyDescent="0.2">
      <c r="A14" s="46" t="s">
        <v>7</v>
      </c>
      <c r="B14" s="216">
        <v>0</v>
      </c>
      <c r="C14" s="216">
        <v>0</v>
      </c>
      <c r="D14" s="113">
        <v>0</v>
      </c>
      <c r="E14" s="224">
        <v>0</v>
      </c>
      <c r="F14" s="223">
        <v>0</v>
      </c>
      <c r="G14" s="389">
        <v>0</v>
      </c>
      <c r="H14" s="219">
        <f>SUM(B14+'Mar Report'!H14)</f>
        <v>0</v>
      </c>
      <c r="I14" s="219">
        <f>SUM(C14+'Mar Report'!I14)</f>
        <v>0</v>
      </c>
      <c r="J14" s="282">
        <f>SUM(D14+'Mar Report'!J14)</f>
        <v>0</v>
      </c>
      <c r="K14" s="224">
        <f>SUM(E14+'Mar Report'!K14)</f>
        <v>0</v>
      </c>
      <c r="L14" s="224">
        <f>SUM(F14+'Mar Report'!L14)</f>
        <v>0</v>
      </c>
      <c r="M14" s="285">
        <f>SUM(G14+'Mar Report'!M14)</f>
        <v>0</v>
      </c>
    </row>
    <row r="15" spans="1:15" ht="16" x14ac:dyDescent="0.2">
      <c r="A15" s="46" t="s">
        <v>8</v>
      </c>
      <c r="B15" s="219">
        <f>'04 Data Dump'!Q126</f>
        <v>1</v>
      </c>
      <c r="C15" s="219">
        <f>'04 Data Dump'!R126</f>
        <v>1</v>
      </c>
      <c r="D15" s="282">
        <f>'04 Data Dump'!N127</f>
        <v>229866</v>
      </c>
      <c r="E15" s="224">
        <v>3</v>
      </c>
      <c r="F15" s="223">
        <v>3</v>
      </c>
      <c r="G15" s="389">
        <v>4476392.6400000006</v>
      </c>
      <c r="H15" s="219">
        <f>SUM(B15+'Mar Report'!H15)</f>
        <v>21</v>
      </c>
      <c r="I15" s="219">
        <f>SUM(C15+'Mar Report'!I15)</f>
        <v>21</v>
      </c>
      <c r="J15" s="282">
        <f>SUM(D15+'Mar Report'!J15)</f>
        <v>15738512.33</v>
      </c>
      <c r="K15" s="224">
        <f>SUM(E15+'Mar Report'!K15)</f>
        <v>17</v>
      </c>
      <c r="L15" s="224">
        <f>SUM(F15+'Mar Report'!L15)</f>
        <v>16</v>
      </c>
      <c r="M15" s="285">
        <f>SUM(G15+'Mar Report'!M15)</f>
        <v>7844572.6800000006</v>
      </c>
      <c r="O15" s="18"/>
    </row>
    <row r="16" spans="1:15" ht="16" x14ac:dyDescent="0.2">
      <c r="A16" s="46" t="s">
        <v>9</v>
      </c>
      <c r="B16" s="216">
        <v>0</v>
      </c>
      <c r="C16" s="216">
        <v>0</v>
      </c>
      <c r="D16" s="113">
        <v>0</v>
      </c>
      <c r="E16" s="224">
        <v>0</v>
      </c>
      <c r="F16" s="223">
        <v>0</v>
      </c>
      <c r="G16" s="390">
        <v>0</v>
      </c>
      <c r="H16" s="219">
        <f>SUM(B16+'Mar Report'!H16)</f>
        <v>0</v>
      </c>
      <c r="I16" s="219">
        <f>SUM(C16+'Mar Report'!I16)</f>
        <v>0</v>
      </c>
      <c r="J16" s="282">
        <f>SUM(D16+'Mar Report'!J16)</f>
        <v>0</v>
      </c>
      <c r="K16" s="224">
        <f>SUM(E16+'Mar Report'!K16)</f>
        <v>1</v>
      </c>
      <c r="L16" s="224">
        <f>SUM(F16+'Mar Report'!L16)</f>
        <v>1</v>
      </c>
      <c r="M16" s="285">
        <f>SUM(G16+'Mar Report'!M16)</f>
        <v>37000000</v>
      </c>
    </row>
    <row r="17" spans="1:15" ht="16" x14ac:dyDescent="0.2">
      <c r="A17" s="46" t="s">
        <v>10</v>
      </c>
      <c r="B17" s="216">
        <v>0</v>
      </c>
      <c r="C17" s="216">
        <v>0</v>
      </c>
      <c r="D17" s="113">
        <v>0</v>
      </c>
      <c r="E17" s="224">
        <v>0</v>
      </c>
      <c r="F17" s="223">
        <v>0</v>
      </c>
      <c r="G17" s="390">
        <v>0</v>
      </c>
      <c r="H17" s="219">
        <f>SUM(B17+'Mar Report'!H17)</f>
        <v>0</v>
      </c>
      <c r="I17" s="219">
        <f>SUM(C17+'Mar Report'!I17)</f>
        <v>0</v>
      </c>
      <c r="J17" s="282">
        <f>SUM(D17+'Mar Report'!J17)</f>
        <v>0</v>
      </c>
      <c r="K17" s="224">
        <f>SUM(E17+'Mar Report'!K17)</f>
        <v>0</v>
      </c>
      <c r="L17" s="224">
        <f>SUM(F17+'Mar Report'!L17)</f>
        <v>0</v>
      </c>
      <c r="M17" s="285">
        <f>SUM(G17+'Mar Report'!M17)</f>
        <v>0</v>
      </c>
    </row>
    <row r="18" spans="1:15" ht="17" thickBot="1" x14ac:dyDescent="0.25">
      <c r="A18" s="49" t="s">
        <v>11</v>
      </c>
      <c r="B18" s="216">
        <v>0</v>
      </c>
      <c r="C18" s="216">
        <v>0</v>
      </c>
      <c r="D18" s="113">
        <v>0</v>
      </c>
      <c r="E18" s="224">
        <v>0</v>
      </c>
      <c r="F18" s="223">
        <v>0</v>
      </c>
      <c r="G18" s="390">
        <v>0</v>
      </c>
      <c r="H18" s="230">
        <f>SUM(B18+'Mar Report'!H18)</f>
        <v>0</v>
      </c>
      <c r="I18" s="230">
        <f>SUM(C18+'Mar Report'!I18)</f>
        <v>0</v>
      </c>
      <c r="J18" s="283">
        <f>SUM(D18+'Mar Report'!J18)</f>
        <v>0</v>
      </c>
      <c r="K18" s="227">
        <f>SUM(E18+'Mar Report'!K18)</f>
        <v>0</v>
      </c>
      <c r="L18" s="227">
        <f>SUM(F18+'Mar Report'!L18)</f>
        <v>0</v>
      </c>
      <c r="M18" s="286">
        <f>SUM(G18+'Mar Report'!M18)</f>
        <v>0</v>
      </c>
    </row>
    <row r="19" spans="1:15" ht="17" thickBot="1" x14ac:dyDescent="0.25">
      <c r="A19" s="50" t="s">
        <v>12</v>
      </c>
      <c r="B19" s="221">
        <f>SUM(B5:B18)</f>
        <v>16</v>
      </c>
      <c r="C19" s="221">
        <f t="shared" ref="C19:M19" si="0">SUM(C5:C18)</f>
        <v>34</v>
      </c>
      <c r="D19" s="82">
        <f t="shared" si="0"/>
        <v>2991429.38</v>
      </c>
      <c r="E19" s="228">
        <f t="shared" si="0"/>
        <v>19</v>
      </c>
      <c r="F19" s="228">
        <f t="shared" si="0"/>
        <v>19</v>
      </c>
      <c r="G19" s="391">
        <f t="shared" si="0"/>
        <v>5821641.0700000003</v>
      </c>
      <c r="H19" s="221">
        <f t="shared" si="0"/>
        <v>157</v>
      </c>
      <c r="I19" s="221">
        <f t="shared" si="0"/>
        <v>240</v>
      </c>
      <c r="J19" s="82">
        <f t="shared" si="0"/>
        <v>32922858.68</v>
      </c>
      <c r="K19" s="228">
        <f t="shared" si="0"/>
        <v>201</v>
      </c>
      <c r="L19" s="228">
        <f t="shared" si="0"/>
        <v>682</v>
      </c>
      <c r="M19" s="297">
        <f t="shared" si="0"/>
        <v>84800649.210000008</v>
      </c>
      <c r="N19" s="18"/>
    </row>
    <row r="20" spans="1:15" ht="17" thickBot="1" x14ac:dyDescent="0.25">
      <c r="A20" s="51"/>
      <c r="B20" s="51"/>
      <c r="C20" s="51"/>
      <c r="D20" s="51"/>
      <c r="E20" s="51"/>
      <c r="F20" s="51"/>
      <c r="G20" s="51"/>
      <c r="H20" s="51"/>
      <c r="I20" s="51"/>
      <c r="J20" s="51"/>
      <c r="K20" s="51"/>
      <c r="L20" s="51"/>
      <c r="M20" s="51"/>
    </row>
    <row r="21" spans="1:15" ht="18" thickBot="1" x14ac:dyDescent="0.2">
      <c r="A21" s="52" t="s">
        <v>15</v>
      </c>
      <c r="B21" s="795" t="s">
        <v>2</v>
      </c>
      <c r="C21" s="796"/>
      <c r="D21" s="53" t="s">
        <v>0</v>
      </c>
      <c r="E21" s="795" t="s">
        <v>2</v>
      </c>
      <c r="F21" s="796"/>
      <c r="G21" s="53" t="s">
        <v>0</v>
      </c>
      <c r="H21" s="795" t="s">
        <v>2</v>
      </c>
      <c r="I21" s="796"/>
      <c r="J21" s="53" t="s">
        <v>0</v>
      </c>
      <c r="K21" s="795" t="s">
        <v>2</v>
      </c>
      <c r="L21" s="796"/>
      <c r="M21" s="54" t="s">
        <v>0</v>
      </c>
    </row>
    <row r="22" spans="1:15" ht="16" x14ac:dyDescent="0.15">
      <c r="A22" s="55" t="s">
        <v>44</v>
      </c>
      <c r="B22" s="126"/>
      <c r="C22" s="231">
        <f>'04 Data Dump'!B105</f>
        <v>82</v>
      </c>
      <c r="D22" s="149">
        <f>'04 Data Dump'!N105</f>
        <v>2055804.3199999998</v>
      </c>
      <c r="E22" s="131"/>
      <c r="F22" s="235">
        <v>51</v>
      </c>
      <c r="G22" s="396">
        <v>1535368.22</v>
      </c>
      <c r="H22" s="129"/>
      <c r="I22" s="231">
        <f>SUM(C22+'Mar Report'!I22)</f>
        <v>513</v>
      </c>
      <c r="J22" s="287">
        <f>SUM(D22+'Mar Report'!J22)</f>
        <v>14130464.140000001</v>
      </c>
      <c r="K22" s="240"/>
      <c r="L22" s="268">
        <f>SUM(F22+'Mar Report'!L22)</f>
        <v>412</v>
      </c>
      <c r="M22" s="309">
        <f>SUM(G22+'Mar Report'!M22)</f>
        <v>11735888.83</v>
      </c>
      <c r="O22" s="18"/>
    </row>
    <row r="23" spans="1:15" ht="16" x14ac:dyDescent="0.2">
      <c r="A23" s="56" t="s">
        <v>13</v>
      </c>
      <c r="B23" s="127"/>
      <c r="C23" s="232">
        <f>'04 Data Dump'!B22</f>
        <v>20</v>
      </c>
      <c r="D23" s="150">
        <f>'04 Data Dump'!N22</f>
        <v>2262316.92</v>
      </c>
      <c r="E23" s="132"/>
      <c r="F23" s="236">
        <v>16</v>
      </c>
      <c r="G23" s="397">
        <v>4173596</v>
      </c>
      <c r="H23" s="127"/>
      <c r="I23" s="232">
        <f>SUM(C23+'Mar Report'!I23)</f>
        <v>173</v>
      </c>
      <c r="J23" s="288">
        <f>SUM(D23+'Mar Report'!J23)</f>
        <v>31425856.189999998</v>
      </c>
      <c r="K23" s="242"/>
      <c r="L23" s="269">
        <f>SUM(F23+'Mar Report'!L23)</f>
        <v>217</v>
      </c>
      <c r="M23" s="310">
        <f>SUM(G23+'Mar Report'!M23)</f>
        <v>74071920.680000007</v>
      </c>
    </row>
    <row r="24" spans="1:15" ht="17" thickBot="1" x14ac:dyDescent="0.25">
      <c r="A24" s="57" t="s">
        <v>47</v>
      </c>
      <c r="B24" s="128"/>
      <c r="C24" s="233">
        <f>'04 Data Dump'!V13</f>
        <v>10</v>
      </c>
      <c r="D24" s="151">
        <f>'04 Data Dump'!Y14</f>
        <v>211139.25</v>
      </c>
      <c r="E24" s="133"/>
      <c r="F24" s="237">
        <v>0</v>
      </c>
      <c r="G24" s="398">
        <v>0</v>
      </c>
      <c r="H24" s="130"/>
      <c r="I24" s="239">
        <f>SUM(C24+'Mar Report'!I24)</f>
        <v>27</v>
      </c>
      <c r="J24" s="289">
        <f>SUM(D24+'Mar Report'!J24)</f>
        <v>4691493.0599999996</v>
      </c>
      <c r="K24" s="244"/>
      <c r="L24" s="270">
        <f>SUM(F24+'Mar Report'!L24)</f>
        <v>23</v>
      </c>
      <c r="M24" s="311">
        <f>SUM(G24+'Mar Report'!M24)</f>
        <v>3779949.68</v>
      </c>
    </row>
    <row r="25" spans="1:15" ht="17" thickBot="1" x14ac:dyDescent="0.25">
      <c r="A25" s="58" t="s">
        <v>14</v>
      </c>
      <c r="B25" s="125"/>
      <c r="C25" s="234">
        <f>SUM(C22:C24)</f>
        <v>112</v>
      </c>
      <c r="D25" s="85">
        <f>SUM(D22:D24)</f>
        <v>4529260.49</v>
      </c>
      <c r="E25" s="122"/>
      <c r="F25" s="238">
        <f>SUM(F22:F24)</f>
        <v>67</v>
      </c>
      <c r="G25" s="399">
        <f>SUM(G22:G24)</f>
        <v>5708964.2199999997</v>
      </c>
      <c r="H25" s="125"/>
      <c r="I25" s="234">
        <f>SUM(I22:I24)</f>
        <v>713</v>
      </c>
      <c r="J25" s="85">
        <f>SUM(J22:J24)</f>
        <v>50247813.390000001</v>
      </c>
      <c r="K25" s="312"/>
      <c r="L25" s="238">
        <f>SUM(L22:L24)</f>
        <v>652</v>
      </c>
      <c r="M25" s="407">
        <f>SUM(M22:M24)</f>
        <v>89587759.190000013</v>
      </c>
    </row>
    <row r="26" spans="1:15" ht="17" thickBot="1" x14ac:dyDescent="0.25">
      <c r="A26" s="51"/>
      <c r="B26" s="51"/>
      <c r="C26" s="51"/>
      <c r="D26" s="51"/>
      <c r="E26" s="51"/>
      <c r="F26" s="51"/>
      <c r="G26" s="51"/>
      <c r="H26" s="51"/>
      <c r="I26" s="51"/>
      <c r="J26" s="51"/>
      <c r="K26" s="51"/>
      <c r="L26" s="51"/>
      <c r="M26" s="51"/>
    </row>
    <row r="27" spans="1:15" ht="17" thickBot="1" x14ac:dyDescent="0.2">
      <c r="A27" s="59" t="s">
        <v>59</v>
      </c>
      <c r="B27" s="798" t="s">
        <v>52</v>
      </c>
      <c r="C27" s="798"/>
      <c r="D27" s="60" t="s">
        <v>58</v>
      </c>
      <c r="E27" s="798" t="s">
        <v>52</v>
      </c>
      <c r="F27" s="798"/>
      <c r="G27" s="60" t="s">
        <v>53</v>
      </c>
      <c r="H27" s="798" t="s">
        <v>51</v>
      </c>
      <c r="I27" s="798"/>
      <c r="J27" s="60" t="s">
        <v>50</v>
      </c>
      <c r="K27" s="798" t="s">
        <v>51</v>
      </c>
      <c r="L27" s="798"/>
      <c r="M27" s="54" t="s">
        <v>50</v>
      </c>
    </row>
    <row r="28" spans="1:15" ht="18" thickBot="1" x14ac:dyDescent="0.25">
      <c r="A28" s="61" t="s">
        <v>60</v>
      </c>
      <c r="B28" s="119"/>
      <c r="C28" s="120">
        <v>2</v>
      </c>
      <c r="D28" s="97">
        <f>SUM(C5:C12)+C28</f>
        <v>35</v>
      </c>
      <c r="E28" s="122"/>
      <c r="F28" s="121">
        <v>1</v>
      </c>
      <c r="G28" s="93">
        <f>SUM(F5:F12)+F28</f>
        <v>12</v>
      </c>
      <c r="H28" s="118"/>
      <c r="I28" s="117">
        <f>SUM(C28+'Mar Report'!I28)</f>
        <v>13</v>
      </c>
      <c r="J28" s="117">
        <f>SUM(D28+'Mar Report'!J28)</f>
        <v>212</v>
      </c>
      <c r="K28" s="122"/>
      <c r="L28" s="121">
        <f>SUM(F28+'Mar Report'!L28)</f>
        <v>17</v>
      </c>
      <c r="M28" s="121">
        <f>SUM(G28+'Mar Report'!M28)</f>
        <v>649</v>
      </c>
      <c r="O28" s="18"/>
    </row>
    <row r="29" spans="1:15" ht="17" thickBot="1" x14ac:dyDescent="0.25">
      <c r="A29" s="51"/>
      <c r="B29" s="51"/>
      <c r="C29" s="51"/>
      <c r="D29" s="51"/>
      <c r="E29" s="51"/>
      <c r="F29" s="51"/>
      <c r="G29" s="51"/>
      <c r="H29" s="51"/>
      <c r="I29" s="51"/>
      <c r="J29" s="51"/>
      <c r="K29" s="51"/>
      <c r="L29" s="51"/>
      <c r="M29" s="51"/>
    </row>
    <row r="30" spans="1:15" ht="35" thickBot="1" x14ac:dyDescent="0.25">
      <c r="A30" s="62" t="s">
        <v>61</v>
      </c>
      <c r="B30" s="797" t="s">
        <v>54</v>
      </c>
      <c r="C30" s="797"/>
      <c r="D30" s="155" t="s">
        <v>55</v>
      </c>
      <c r="E30" s="797" t="s">
        <v>54</v>
      </c>
      <c r="F30" s="797"/>
      <c r="G30" s="155" t="s">
        <v>55</v>
      </c>
      <c r="H30" s="797" t="s">
        <v>56</v>
      </c>
      <c r="I30" s="797"/>
      <c r="J30" s="155" t="s">
        <v>57</v>
      </c>
      <c r="K30" s="797" t="s">
        <v>56</v>
      </c>
      <c r="L30" s="797"/>
      <c r="M30" s="156" t="s">
        <v>57</v>
      </c>
    </row>
    <row r="31" spans="1:15" ht="35" thickBot="1" x14ac:dyDescent="0.25">
      <c r="A31" s="63" t="s">
        <v>62</v>
      </c>
      <c r="B31" s="119"/>
      <c r="C31" s="124">
        <f>SUM(B19+C25)</f>
        <v>128</v>
      </c>
      <c r="D31" s="85">
        <f>SUM(D19+D25)</f>
        <v>7520689.8700000001</v>
      </c>
      <c r="E31" s="298"/>
      <c r="F31" s="121">
        <f>SUM(E19+F25)</f>
        <v>86</v>
      </c>
      <c r="G31" s="399">
        <f>SUM(G19+G25)</f>
        <v>11530605.289999999</v>
      </c>
      <c r="H31" s="119"/>
      <c r="I31" s="124">
        <f>SUM(H19+I25)</f>
        <v>870</v>
      </c>
      <c r="J31" s="85">
        <f>SUM(J19+J25)</f>
        <v>83170672.069999993</v>
      </c>
      <c r="K31" s="141"/>
      <c r="L31" s="121">
        <f>SUM(K19+L25)</f>
        <v>853</v>
      </c>
      <c r="M31" s="404">
        <f>SUM(M19+M25)</f>
        <v>174388408.40000004</v>
      </c>
      <c r="O31" s="18"/>
    </row>
    <row r="32" spans="1:15" ht="17" thickBot="1" x14ac:dyDescent="0.25">
      <c r="A32" s="51"/>
      <c r="B32" s="51"/>
      <c r="C32" s="51"/>
      <c r="D32" s="51"/>
      <c r="E32" s="51"/>
      <c r="F32" s="51"/>
      <c r="G32" s="51"/>
      <c r="H32" s="51"/>
      <c r="I32" s="51"/>
      <c r="J32" s="51"/>
      <c r="K32" s="51"/>
      <c r="L32" s="51"/>
      <c r="M32" s="51"/>
    </row>
    <row r="33" spans="1:15" ht="17" thickBot="1" x14ac:dyDescent="0.25">
      <c r="A33" s="64" t="s">
        <v>45</v>
      </c>
      <c r="B33" s="799">
        <f>'04 Data Dump'!N130</f>
        <v>14856887.77</v>
      </c>
      <c r="C33" s="799"/>
      <c r="D33" s="800"/>
      <c r="E33" s="51"/>
      <c r="F33" s="51"/>
      <c r="G33" s="335"/>
      <c r="H33" s="51"/>
      <c r="I33" s="51"/>
      <c r="J33" s="51"/>
      <c r="K33" s="51"/>
      <c r="L33" s="51"/>
      <c r="M33" s="51"/>
    </row>
    <row r="34" spans="1:15" ht="17" thickBot="1" x14ac:dyDescent="0.25">
      <c r="A34" s="65"/>
      <c r="B34" s="66"/>
      <c r="C34" s="66"/>
      <c r="D34" s="66"/>
      <c r="E34" s="51"/>
      <c r="F34" s="51"/>
      <c r="G34" s="51"/>
      <c r="H34" s="51"/>
      <c r="I34" s="51"/>
      <c r="J34" s="51"/>
      <c r="K34" s="51"/>
      <c r="L34" s="51"/>
      <c r="M34" s="51"/>
    </row>
    <row r="35" spans="1:15" ht="17" thickBot="1" x14ac:dyDescent="0.25">
      <c r="A35" s="51"/>
      <c r="B35" s="801" t="s">
        <v>390</v>
      </c>
      <c r="C35" s="792"/>
      <c r="D35" s="793"/>
      <c r="E35" s="792" t="s">
        <v>64</v>
      </c>
      <c r="F35" s="792"/>
      <c r="G35" s="793"/>
      <c r="H35" s="792" t="s">
        <v>391</v>
      </c>
      <c r="I35" s="792"/>
      <c r="J35" s="793"/>
      <c r="K35" s="792" t="s">
        <v>65</v>
      </c>
      <c r="L35" s="792"/>
      <c r="M35" s="794"/>
      <c r="O35" s="18"/>
    </row>
    <row r="36" spans="1:15" ht="16" x14ac:dyDescent="0.15">
      <c r="A36" s="67" t="s">
        <v>16</v>
      </c>
      <c r="B36" s="802" t="s">
        <v>2</v>
      </c>
      <c r="C36" s="802"/>
      <c r="D36" s="68" t="s">
        <v>1</v>
      </c>
      <c r="E36" s="802" t="s">
        <v>2</v>
      </c>
      <c r="F36" s="802"/>
      <c r="G36" s="68" t="s">
        <v>1</v>
      </c>
      <c r="H36" s="802" t="s">
        <v>2</v>
      </c>
      <c r="I36" s="802"/>
      <c r="J36" s="68" t="s">
        <v>1</v>
      </c>
      <c r="K36" s="802" t="s">
        <v>2</v>
      </c>
      <c r="L36" s="802"/>
      <c r="M36" s="69" t="s">
        <v>1</v>
      </c>
      <c r="N36" s="317"/>
    </row>
    <row r="37" spans="1:15" ht="16" x14ac:dyDescent="0.2">
      <c r="A37" s="46" t="s">
        <v>19</v>
      </c>
      <c r="B37" s="165"/>
      <c r="C37" s="166">
        <f>C31</f>
        <v>128</v>
      </c>
      <c r="D37" s="79">
        <f>SUM('04 Five Reports'!C20+'04 Five Reports'!G23)-'Apr Report'!D41</f>
        <v>106822.93000000001</v>
      </c>
      <c r="E37" s="157"/>
      <c r="F37" s="363">
        <v>86</v>
      </c>
      <c r="G37" s="13">
        <v>79571.42</v>
      </c>
      <c r="H37" s="165"/>
      <c r="I37" s="249">
        <f>SUM(C37+'Mar Report'!I37)</f>
        <v>870</v>
      </c>
      <c r="J37" s="307">
        <f>SUM(D37+'Mar Report'!J37)</f>
        <v>723921.72000000009</v>
      </c>
      <c r="K37" s="105"/>
      <c r="L37" s="264">
        <f>SUM(F37+'Mar Report'!L37)</f>
        <v>852</v>
      </c>
      <c r="M37" s="313">
        <f>SUM(G37+'Mar Report'!M37)</f>
        <v>1219599.8</v>
      </c>
    </row>
    <row r="38" spans="1:15" ht="16" x14ac:dyDescent="0.2">
      <c r="A38" s="46" t="s">
        <v>20</v>
      </c>
      <c r="B38" s="169"/>
      <c r="C38" s="273">
        <f>'04 Five Reports'!J4</f>
        <v>146</v>
      </c>
      <c r="D38" s="79">
        <f>SUM('04 Five Reports'!C21+'04 Five Reports'!G24)</f>
        <v>27428.5</v>
      </c>
      <c r="E38" s="157"/>
      <c r="F38" s="364">
        <v>109</v>
      </c>
      <c r="G38" s="14">
        <v>25802.53</v>
      </c>
      <c r="H38" s="165"/>
      <c r="I38" s="249">
        <f>SUM(C38+'Mar Report'!I38)</f>
        <v>1023</v>
      </c>
      <c r="J38" s="307">
        <f>SUM(D38+'Mar Report'!J38)</f>
        <v>234267.09999999998</v>
      </c>
      <c r="K38" s="105"/>
      <c r="L38" s="264">
        <f>SUM(F38+'Mar Report'!L38)</f>
        <v>984</v>
      </c>
      <c r="M38" s="313">
        <f>SUM(G38+'Mar Report'!M38)</f>
        <v>246409.88999999996</v>
      </c>
    </row>
    <row r="39" spans="1:15" ht="16" x14ac:dyDescent="0.2">
      <c r="A39" s="46" t="s">
        <v>21</v>
      </c>
      <c r="B39" s="169"/>
      <c r="C39" s="273">
        <f>'04 Five Reports'!J6</f>
        <v>64</v>
      </c>
      <c r="D39" s="79">
        <f>SUM('04 Five Reports'!C22+'04 Five Reports'!G25)</f>
        <v>10397</v>
      </c>
      <c r="E39" s="157"/>
      <c r="F39" s="365">
        <v>74</v>
      </c>
      <c r="G39" s="13">
        <v>9766</v>
      </c>
      <c r="H39" s="165"/>
      <c r="I39" s="249">
        <f>SUM(C39+'Mar Report'!I39)</f>
        <v>756</v>
      </c>
      <c r="J39" s="307">
        <f>SUM(D39+'Mar Report'!J39)</f>
        <v>106716</v>
      </c>
      <c r="K39" s="105"/>
      <c r="L39" s="264">
        <f>SUM(F39+'Mar Report'!L39)</f>
        <v>644</v>
      </c>
      <c r="M39" s="313">
        <f>SUM(G39+'Mar Report'!M39)</f>
        <v>122098</v>
      </c>
    </row>
    <row r="40" spans="1:15" ht="16" x14ac:dyDescent="0.2">
      <c r="A40" s="46" t="s">
        <v>22</v>
      </c>
      <c r="B40" s="169"/>
      <c r="C40" s="273">
        <f>'04 Five Reports'!J5</f>
        <v>97</v>
      </c>
      <c r="D40" s="79">
        <f>SUM('04 Five Reports'!C23+'04 Five Reports'!G26)</f>
        <v>14129</v>
      </c>
      <c r="E40" s="157"/>
      <c r="F40" s="364">
        <v>101</v>
      </c>
      <c r="G40" s="14">
        <v>8292</v>
      </c>
      <c r="H40" s="165"/>
      <c r="I40" s="249">
        <f>SUM(C40+'Mar Report'!I40)</f>
        <v>990</v>
      </c>
      <c r="J40" s="307">
        <f>SUM(D40+'Mar Report'!J40)</f>
        <v>121150</v>
      </c>
      <c r="K40" s="105"/>
      <c r="L40" s="264">
        <f>SUM(F40+'Mar Report'!L40)</f>
        <v>1002</v>
      </c>
      <c r="M40" s="313">
        <f>SUM(G40+'Mar Report'!M40)</f>
        <v>108875</v>
      </c>
    </row>
    <row r="41" spans="1:15" ht="17" thickBot="1" x14ac:dyDescent="0.25">
      <c r="A41" s="49" t="s">
        <v>49</v>
      </c>
      <c r="B41" s="175"/>
      <c r="C41" s="274">
        <f>'04 Five Reports'!J3</f>
        <v>7</v>
      </c>
      <c r="D41" s="80">
        <f>SUM('04 Five Reports'!G64+'04 Five Reports'!C64)</f>
        <v>208</v>
      </c>
      <c r="E41" s="158"/>
      <c r="F41" s="366">
        <v>5</v>
      </c>
      <c r="G41" s="16">
        <v>23129.78</v>
      </c>
      <c r="H41" s="165"/>
      <c r="I41" s="249">
        <f>SUM(C41+'Mar Report'!I41)</f>
        <v>55</v>
      </c>
      <c r="J41" s="307">
        <f>SUM(D41+'Mar Report'!J41)</f>
        <v>1063</v>
      </c>
      <c r="K41" s="180"/>
      <c r="L41" s="264">
        <f>SUM(F41+'Mar Report'!L41)</f>
        <v>64</v>
      </c>
      <c r="M41" s="313">
        <f>SUM(G41+'Mar Report'!M41)</f>
        <v>24155.78</v>
      </c>
    </row>
    <row r="42" spans="1:15" ht="17" thickBot="1" x14ac:dyDescent="0.25">
      <c r="A42" s="70" t="s">
        <v>18</v>
      </c>
      <c r="B42" s="167"/>
      <c r="C42" s="177">
        <f>SUM(C37:C41)</f>
        <v>442</v>
      </c>
      <c r="D42" s="88">
        <f>SUM(D37:D41)</f>
        <v>158985.43</v>
      </c>
      <c r="E42" s="159"/>
      <c r="F42" s="405">
        <f>SUM(F37:F41)</f>
        <v>375</v>
      </c>
      <c r="G42" s="89">
        <f>SUM(G37:G41)</f>
        <v>146561.72999999998</v>
      </c>
      <c r="H42" s="167"/>
      <c r="I42" s="260">
        <f>SUM(I37:I41)</f>
        <v>3694</v>
      </c>
      <c r="J42" s="88">
        <f>SUM(J37:J41)</f>
        <v>1187117.82</v>
      </c>
      <c r="K42" s="162"/>
      <c r="L42" s="255">
        <f>SUM(L37:L41)</f>
        <v>3546</v>
      </c>
      <c r="M42" s="352">
        <f>SUM(M37:M41)</f>
        <v>1721138.47</v>
      </c>
    </row>
    <row r="43" spans="1:15" ht="17" thickBot="1" x14ac:dyDescent="0.25">
      <c r="A43" s="51"/>
      <c r="B43" s="51"/>
      <c r="C43" s="51"/>
      <c r="D43" s="51"/>
      <c r="E43" s="51"/>
      <c r="F43" s="51"/>
      <c r="G43" s="51"/>
      <c r="H43" s="51"/>
      <c r="I43" s="51"/>
      <c r="J43" s="51"/>
      <c r="K43" s="51"/>
      <c r="L43" s="51"/>
      <c r="M43" s="51"/>
    </row>
    <row r="44" spans="1:15" ht="17" thickBot="1" x14ac:dyDescent="0.2">
      <c r="A44" s="184" t="s">
        <v>23</v>
      </c>
      <c r="B44" s="803" t="s">
        <v>2</v>
      </c>
      <c r="C44" s="803"/>
      <c r="D44" s="185" t="s">
        <v>1</v>
      </c>
      <c r="E44" s="803" t="s">
        <v>2</v>
      </c>
      <c r="F44" s="803"/>
      <c r="G44" s="185" t="s">
        <v>1</v>
      </c>
      <c r="H44" s="823" t="s">
        <v>2</v>
      </c>
      <c r="I44" s="824"/>
      <c r="J44" s="185" t="s">
        <v>1</v>
      </c>
      <c r="K44" s="803" t="s">
        <v>2</v>
      </c>
      <c r="L44" s="803"/>
      <c r="M44" s="186" t="s">
        <v>1</v>
      </c>
    </row>
    <row r="45" spans="1:15" ht="16" x14ac:dyDescent="0.2">
      <c r="A45" s="45" t="s">
        <v>36</v>
      </c>
      <c r="B45" s="187"/>
      <c r="C45" s="261">
        <f>'04 Five Reports'!J16</f>
        <v>96</v>
      </c>
      <c r="D45" s="211">
        <f>SUM('04 Five Reports'!C78+'04 Five Reports'!G90)</f>
        <v>6613</v>
      </c>
      <c r="E45" s="107"/>
      <c r="F45" s="266">
        <v>28</v>
      </c>
      <c r="G45" s="316">
        <v>7372</v>
      </c>
      <c r="H45" s="188"/>
      <c r="I45" s="261">
        <f>SUM(C45+'Mar Report'!I45)</f>
        <v>570</v>
      </c>
      <c r="J45" s="306">
        <f>SUM(D45+'Mar Report'!J45)</f>
        <v>105501</v>
      </c>
      <c r="K45" s="278"/>
      <c r="L45" s="275">
        <f>SUM(F45+'Mar Report'!L45)</f>
        <v>708</v>
      </c>
      <c r="M45" s="314">
        <f>SUM(G45+'Mar Report'!M45)</f>
        <v>136215</v>
      </c>
    </row>
    <row r="46" spans="1:15" ht="16" x14ac:dyDescent="0.2">
      <c r="A46" s="46" t="s">
        <v>35</v>
      </c>
      <c r="B46" s="169"/>
      <c r="C46" s="262">
        <f>'04 Five Reports'!J20</f>
        <v>27</v>
      </c>
      <c r="D46" s="212">
        <f>SUM('04 Five Reports'!C137+'04 Five Reports'!G148)</f>
        <v>46857.56</v>
      </c>
      <c r="E46" s="103"/>
      <c r="F46" s="359">
        <v>10</v>
      </c>
      <c r="G46" s="16">
        <v>1787.2</v>
      </c>
      <c r="H46" s="99"/>
      <c r="I46" s="262">
        <f>SUM(C46+'Mar Report'!I46)</f>
        <v>180</v>
      </c>
      <c r="J46" s="307">
        <f>SUM(D46+'Mar Report'!J46)</f>
        <v>205858.91999999998</v>
      </c>
      <c r="K46" s="279"/>
      <c r="L46" s="276">
        <f>SUM(F46+'Mar Report'!L46)</f>
        <v>239</v>
      </c>
      <c r="M46" s="313">
        <f>SUM(G46+'Mar Report'!M46)</f>
        <v>130038.06999999999</v>
      </c>
    </row>
    <row r="47" spans="1:15" ht="16" x14ac:dyDescent="0.2">
      <c r="A47" s="46" t="s">
        <v>25</v>
      </c>
      <c r="B47" s="169"/>
      <c r="C47" s="262">
        <f>'04 Five Reports'!J14</f>
        <v>23</v>
      </c>
      <c r="D47" s="212">
        <f>SUM('04 Five Reports'!G83)</f>
        <v>10862</v>
      </c>
      <c r="E47" s="103"/>
      <c r="F47" s="359">
        <v>32</v>
      </c>
      <c r="G47" s="16">
        <v>5913</v>
      </c>
      <c r="H47" s="99"/>
      <c r="I47" s="262">
        <f>SUM(C47+'Mar Report'!I47)</f>
        <v>420</v>
      </c>
      <c r="J47" s="307">
        <f>SUM(D47+'Mar Report'!J47)</f>
        <v>208811</v>
      </c>
      <c r="K47" s="279"/>
      <c r="L47" s="276">
        <f>SUM(F47+'Mar Report'!L47)</f>
        <v>486</v>
      </c>
      <c r="M47" s="313">
        <f>SUM(G47+'Mar Report'!M47)</f>
        <v>178728</v>
      </c>
    </row>
    <row r="48" spans="1:15" ht="16" x14ac:dyDescent="0.2">
      <c r="A48" s="46" t="s">
        <v>26</v>
      </c>
      <c r="B48" s="165"/>
      <c r="C48" s="249">
        <f>'04 Five Reports'!J15</f>
        <v>1</v>
      </c>
      <c r="D48" s="212">
        <f>SUM('04 Five Reports'!G87)</f>
        <v>308</v>
      </c>
      <c r="E48" s="103"/>
      <c r="F48" s="359">
        <v>0</v>
      </c>
      <c r="G48" s="16">
        <v>0</v>
      </c>
      <c r="H48" s="99"/>
      <c r="I48" s="262">
        <f>SUM(C48+'Mar Report'!I48)</f>
        <v>4</v>
      </c>
      <c r="J48" s="307">
        <f>SUM(D48+'Mar Report'!J48)</f>
        <v>1212</v>
      </c>
      <c r="K48" s="279"/>
      <c r="L48" s="276">
        <f>SUM(F48+'Mar Report'!L48)</f>
        <v>3</v>
      </c>
      <c r="M48" s="313">
        <f>SUM(G48+'Mar Report'!M48)</f>
        <v>807</v>
      </c>
    </row>
    <row r="49" spans="1:13" ht="16" x14ac:dyDescent="0.2">
      <c r="A49" s="46" t="s">
        <v>27</v>
      </c>
      <c r="B49" s="169"/>
      <c r="C49" s="262">
        <f>'04 Five Reports'!J12</f>
        <v>24</v>
      </c>
      <c r="D49" s="212">
        <f>SUM('04 Five Reports'!C70+'04 Five Reports'!G74+'04 Five Reports'!G75)</f>
        <v>36803.949999999997</v>
      </c>
      <c r="E49" s="103"/>
      <c r="F49" s="359">
        <v>7</v>
      </c>
      <c r="G49" s="16">
        <v>19341.53</v>
      </c>
      <c r="H49" s="99"/>
      <c r="I49" s="262">
        <f>SUM(C49+'Mar Report'!I49)</f>
        <v>179</v>
      </c>
      <c r="J49" s="307">
        <f>SUM(D49+'Mar Report'!J49)</f>
        <v>146961.85999999999</v>
      </c>
      <c r="K49" s="279"/>
      <c r="L49" s="276">
        <f>SUM(F49+'Mar Report'!L49)</f>
        <v>135</v>
      </c>
      <c r="M49" s="313">
        <f>SUM(G49+'Mar Report'!M49)</f>
        <v>150630.84</v>
      </c>
    </row>
    <row r="50" spans="1:13" ht="16" x14ac:dyDescent="0.2">
      <c r="A50" s="46" t="s">
        <v>28</v>
      </c>
      <c r="B50" s="169"/>
      <c r="C50" s="262">
        <f>'04 Five Reports'!J13</f>
        <v>3</v>
      </c>
      <c r="D50" s="212">
        <f>SUM('04 Five Reports'!G79)</f>
        <v>258</v>
      </c>
      <c r="E50" s="103"/>
      <c r="F50" s="359">
        <v>9</v>
      </c>
      <c r="G50" s="16">
        <v>894</v>
      </c>
      <c r="H50" s="99"/>
      <c r="I50" s="262">
        <f>SUM(C50+'Mar Report'!I50)</f>
        <v>31</v>
      </c>
      <c r="J50" s="307">
        <f>SUM(D50+'Mar Report'!J50)</f>
        <v>3893</v>
      </c>
      <c r="K50" s="279"/>
      <c r="L50" s="276">
        <f>SUM(F50+'Mar Report'!L50)</f>
        <v>42</v>
      </c>
      <c r="M50" s="313">
        <f>SUM(G50+'Mar Report'!M50)</f>
        <v>4450</v>
      </c>
    </row>
    <row r="51" spans="1:13" ht="16" x14ac:dyDescent="0.2">
      <c r="A51" s="46" t="s">
        <v>3</v>
      </c>
      <c r="B51" s="169"/>
      <c r="C51" s="262">
        <v>0</v>
      </c>
      <c r="D51" s="212">
        <v>0</v>
      </c>
      <c r="E51" s="103"/>
      <c r="F51" s="359">
        <v>4</v>
      </c>
      <c r="G51" s="16">
        <v>477</v>
      </c>
      <c r="H51" s="99"/>
      <c r="I51" s="262">
        <f>SUM(C51+'Mar Report'!I51)</f>
        <v>25</v>
      </c>
      <c r="J51" s="307">
        <f>SUM(D51+'Mar Report'!J51)</f>
        <v>5363</v>
      </c>
      <c r="K51" s="279"/>
      <c r="L51" s="276">
        <f>SUM(F51+'Mar Report'!L51)</f>
        <v>29</v>
      </c>
      <c r="M51" s="313">
        <f>SUM(G51+'Mar Report'!M51)</f>
        <v>8472</v>
      </c>
    </row>
    <row r="52" spans="1:13" ht="16" x14ac:dyDescent="0.2">
      <c r="A52" s="46" t="s">
        <v>29</v>
      </c>
      <c r="B52" s="169"/>
      <c r="C52" s="262">
        <f>'04 Five Reports'!J11</f>
        <v>17</v>
      </c>
      <c r="D52" s="212">
        <f>SUM('04 Five Reports'!G72)</f>
        <v>3341</v>
      </c>
      <c r="E52" s="103"/>
      <c r="F52" s="359">
        <v>19</v>
      </c>
      <c r="G52" s="16">
        <v>2794</v>
      </c>
      <c r="H52" s="99"/>
      <c r="I52" s="262">
        <f>SUM(C52+'Mar Report'!I52)</f>
        <v>147</v>
      </c>
      <c r="J52" s="307">
        <f>SUM(D52+'Mar Report'!J52)</f>
        <v>15055</v>
      </c>
      <c r="K52" s="279"/>
      <c r="L52" s="276">
        <f>SUM(F52+'Mar Report'!L52)</f>
        <v>162</v>
      </c>
      <c r="M52" s="313">
        <f>SUM(G52+'Mar Report'!M52)</f>
        <v>31450</v>
      </c>
    </row>
    <row r="53" spans="1:13" ht="16" x14ac:dyDescent="0.2">
      <c r="A53" s="46" t="s">
        <v>30</v>
      </c>
      <c r="B53" s="165"/>
      <c r="C53" s="262">
        <v>0</v>
      </c>
      <c r="D53" s="212">
        <v>0</v>
      </c>
      <c r="E53" s="103"/>
      <c r="F53" s="359">
        <v>0</v>
      </c>
      <c r="G53" s="16">
        <v>0</v>
      </c>
      <c r="H53" s="99"/>
      <c r="I53" s="262">
        <f>SUM(C53+'Mar Report'!I53)</f>
        <v>0</v>
      </c>
      <c r="J53" s="307">
        <f>SUM(D53+'Mar Report'!J53)</f>
        <v>0</v>
      </c>
      <c r="K53" s="279"/>
      <c r="L53" s="276">
        <f>SUM(F53+'Mar Report'!L53)</f>
        <v>7</v>
      </c>
      <c r="M53" s="313">
        <f>SUM(G53+'Mar Report'!M53)</f>
        <v>388</v>
      </c>
    </row>
    <row r="54" spans="1:13" ht="16" x14ac:dyDescent="0.2">
      <c r="A54" s="46" t="s">
        <v>4</v>
      </c>
      <c r="B54" s="169"/>
      <c r="C54" s="262">
        <f>'04 Five Reports'!J19</f>
        <v>17</v>
      </c>
      <c r="D54" s="212">
        <f>SUM('04 Five Reports'!C133+'04 Five Reports'!G145)</f>
        <v>5783</v>
      </c>
      <c r="E54" s="103"/>
      <c r="F54" s="359">
        <v>15</v>
      </c>
      <c r="G54" s="16">
        <v>5762</v>
      </c>
      <c r="H54" s="99"/>
      <c r="I54" s="262">
        <f>SUM(C54+'Mar Report'!I54)</f>
        <v>126</v>
      </c>
      <c r="J54" s="307">
        <f>SUM(D54+'Mar Report'!J54)</f>
        <v>37366</v>
      </c>
      <c r="K54" s="279"/>
      <c r="L54" s="276">
        <f>SUM(F54+'Mar Report'!L54)</f>
        <v>110</v>
      </c>
      <c r="M54" s="313">
        <f>SUM(G54+'Mar Report'!M54)</f>
        <v>37392</v>
      </c>
    </row>
    <row r="55" spans="1:13" ht="16" x14ac:dyDescent="0.2">
      <c r="A55" s="46" t="s">
        <v>31</v>
      </c>
      <c r="B55" s="169"/>
      <c r="C55" s="262">
        <v>0</v>
      </c>
      <c r="D55" s="212">
        <v>0</v>
      </c>
      <c r="E55" s="103"/>
      <c r="F55" s="359">
        <v>6</v>
      </c>
      <c r="G55" s="16">
        <v>260</v>
      </c>
      <c r="H55" s="99"/>
      <c r="I55" s="262">
        <f>SUM(C55+'Mar Report'!I55)</f>
        <v>41</v>
      </c>
      <c r="J55" s="307">
        <f>SUM(D55+'Mar Report'!J55)</f>
        <v>3642</v>
      </c>
      <c r="K55" s="279"/>
      <c r="L55" s="276">
        <f>SUM(F55+'Mar Report'!L55)</f>
        <v>52</v>
      </c>
      <c r="M55" s="313">
        <f>SUM(G55+'Mar Report'!M55)</f>
        <v>3936</v>
      </c>
    </row>
    <row r="56" spans="1:13" ht="16" x14ac:dyDescent="0.2">
      <c r="A56" s="46" t="s">
        <v>32</v>
      </c>
      <c r="B56" s="169"/>
      <c r="C56" s="262">
        <f>'04 Five Reports'!M6</f>
        <v>6</v>
      </c>
      <c r="D56" s="212">
        <f>SUM('04 Five Reports'!C130)</f>
        <v>1260</v>
      </c>
      <c r="E56" s="103"/>
      <c r="F56" s="359">
        <v>14</v>
      </c>
      <c r="G56" s="16">
        <v>1654</v>
      </c>
      <c r="H56" s="99"/>
      <c r="I56" s="262">
        <f>SUM(C56+'Mar Report'!I56)</f>
        <v>59</v>
      </c>
      <c r="J56" s="307">
        <f>SUM(D56+'Mar Report'!J56)</f>
        <v>16053</v>
      </c>
      <c r="K56" s="279"/>
      <c r="L56" s="276">
        <f>SUM(F56+'Mar Report'!L56)</f>
        <v>91</v>
      </c>
      <c r="M56" s="313">
        <f>SUM(G56+'Mar Report'!M56)</f>
        <v>12439</v>
      </c>
    </row>
    <row r="57" spans="1:13" ht="17" thickBot="1" x14ac:dyDescent="0.25">
      <c r="A57" s="72" t="s">
        <v>33</v>
      </c>
      <c r="B57" s="175"/>
      <c r="C57" s="263">
        <f>'04 Five Reports'!M7</f>
        <v>1</v>
      </c>
      <c r="D57" s="213">
        <f>SUM('04 Five Reports'!C140)</f>
        <v>1116</v>
      </c>
      <c r="E57" s="190"/>
      <c r="F57" s="360">
        <v>3</v>
      </c>
      <c r="G57" s="191">
        <v>10453</v>
      </c>
      <c r="H57" s="101"/>
      <c r="I57" s="263">
        <f>SUM(C57+'Mar Report'!I57)</f>
        <v>23</v>
      </c>
      <c r="J57" s="308">
        <f>SUM(D57+'Mar Report'!J57)</f>
        <v>32905</v>
      </c>
      <c r="K57" s="280"/>
      <c r="L57" s="277">
        <f>SUM(F57+'Mar Report'!L57)</f>
        <v>36</v>
      </c>
      <c r="M57" s="315">
        <f>SUM(G57+'Mar Report'!M57)</f>
        <v>84091</v>
      </c>
    </row>
    <row r="58" spans="1:13" ht="17" thickBot="1" x14ac:dyDescent="0.25">
      <c r="A58" s="73" t="s">
        <v>34</v>
      </c>
      <c r="B58" s="172"/>
      <c r="C58" s="250">
        <f>SUM(C45:C57)</f>
        <v>215</v>
      </c>
      <c r="D58" s="88">
        <f>SUM(D45:D57)</f>
        <v>113202.51</v>
      </c>
      <c r="E58" s="162"/>
      <c r="F58" s="255">
        <f>SUM(F45:F57)</f>
        <v>147</v>
      </c>
      <c r="G58" s="406">
        <f>SUM(G45:G57)</f>
        <v>56707.729999999996</v>
      </c>
      <c r="H58" s="172"/>
      <c r="I58" s="250">
        <f>SUM(I45:I57)</f>
        <v>1805</v>
      </c>
      <c r="J58" s="88">
        <f>SUM(J45:J57)</f>
        <v>782621.78</v>
      </c>
      <c r="K58" s="159"/>
      <c r="L58" s="255">
        <f>SUM(L45:L57)</f>
        <v>2100</v>
      </c>
      <c r="M58" s="265">
        <f>SUM(M45:M57)</f>
        <v>779036.91</v>
      </c>
    </row>
    <row r="59" spans="1:13" ht="17" thickBot="1" x14ac:dyDescent="0.25">
      <c r="A59" s="51"/>
      <c r="B59" s="51"/>
      <c r="C59" s="251"/>
      <c r="D59" s="51"/>
      <c r="E59" s="163"/>
      <c r="F59" s="251"/>
      <c r="G59" s="335"/>
      <c r="H59" s="163"/>
      <c r="I59" s="251"/>
      <c r="J59" s="51"/>
      <c r="K59" s="51"/>
      <c r="L59" s="251"/>
      <c r="M59" s="335"/>
    </row>
    <row r="60" spans="1:13" ht="17" thickBot="1" x14ac:dyDescent="0.25">
      <c r="A60" s="74" t="s">
        <v>24</v>
      </c>
      <c r="B60" s="170"/>
      <c r="C60" s="252">
        <f>SUM(C42+C58)</f>
        <v>657</v>
      </c>
      <c r="D60" s="89">
        <f>SUM(D42+D58)</f>
        <v>272187.94</v>
      </c>
      <c r="E60" s="164"/>
      <c r="F60" s="259">
        <f>SUM(F42+F58)</f>
        <v>522</v>
      </c>
      <c r="G60" s="91">
        <f>SUM(G42+G58)</f>
        <v>203269.45999999996</v>
      </c>
      <c r="H60" s="174"/>
      <c r="I60" s="252">
        <f>SUM(I42+I58)</f>
        <v>5499</v>
      </c>
      <c r="J60" s="353">
        <f>SUM(J42+J58)</f>
        <v>1969739.6</v>
      </c>
      <c r="K60" s="164"/>
      <c r="L60" s="259">
        <f>SUM(L42+L58)</f>
        <v>5646</v>
      </c>
      <c r="M60" s="92">
        <f>SUM(M42+M58)</f>
        <v>2500175.38</v>
      </c>
    </row>
    <row r="61" spans="1:13" ht="16" x14ac:dyDescent="0.2">
      <c r="A61" s="51"/>
      <c r="B61" s="51"/>
      <c r="C61" s="51"/>
      <c r="D61" s="51"/>
      <c r="E61" s="51"/>
      <c r="F61" s="51"/>
      <c r="G61" s="51"/>
      <c r="H61" s="51"/>
      <c r="I61" s="51"/>
      <c r="J61" s="51"/>
      <c r="K61" s="51"/>
      <c r="L61" s="51"/>
      <c r="M61" s="51"/>
    </row>
    <row r="62" spans="1:13" ht="16" x14ac:dyDescent="0.2">
      <c r="A62" s="75" t="s">
        <v>46</v>
      </c>
      <c r="B62" s="75"/>
      <c r="C62" s="75"/>
      <c r="D62" s="75"/>
      <c r="E62" s="75"/>
      <c r="F62" s="75"/>
      <c r="G62" s="75"/>
      <c r="H62" s="75"/>
      <c r="I62" s="75"/>
      <c r="J62" s="75"/>
      <c r="K62" s="51"/>
      <c r="L62" s="51"/>
      <c r="M62" s="51"/>
    </row>
    <row r="63" spans="1:13" ht="16" x14ac:dyDescent="0.2">
      <c r="A63" s="75"/>
      <c r="B63" s="75"/>
      <c r="C63" s="75"/>
      <c r="D63" s="75"/>
      <c r="E63" s="75"/>
      <c r="F63" s="75"/>
      <c r="G63" s="75"/>
      <c r="H63" s="75"/>
      <c r="I63" s="75"/>
      <c r="J63" s="75"/>
      <c r="K63" s="51"/>
      <c r="L63" s="51"/>
      <c r="M63" s="51"/>
    </row>
    <row r="64" spans="1:13" ht="16" x14ac:dyDescent="0.2">
      <c r="A64" s="75" t="s">
        <v>63</v>
      </c>
      <c r="B64" s="75"/>
      <c r="C64" s="75"/>
      <c r="D64" s="75"/>
      <c r="E64" s="75"/>
      <c r="F64" s="75"/>
      <c r="G64" s="75"/>
      <c r="H64" s="75"/>
      <c r="I64" s="75"/>
      <c r="J64" s="75"/>
      <c r="K64" s="51"/>
      <c r="L64" s="51"/>
      <c r="M64" s="51"/>
    </row>
  </sheetData>
  <mergeCells count="30">
    <mergeCell ref="B44:C44"/>
    <mergeCell ref="E44:F44"/>
    <mergeCell ref="H44:I44"/>
    <mergeCell ref="K44:L44"/>
    <mergeCell ref="B33:D33"/>
    <mergeCell ref="B35:D35"/>
    <mergeCell ref="E35:G35"/>
    <mergeCell ref="H35:J35"/>
    <mergeCell ref="K35:M35"/>
    <mergeCell ref="B36:C36"/>
    <mergeCell ref="E36:F36"/>
    <mergeCell ref="H36:I36"/>
    <mergeCell ref="K36:L36"/>
    <mergeCell ref="B27:C27"/>
    <mergeCell ref="E27:F27"/>
    <mergeCell ref="H27:I27"/>
    <mergeCell ref="K27:L27"/>
    <mergeCell ref="B30:C30"/>
    <mergeCell ref="E30:F30"/>
    <mergeCell ref="H30:I30"/>
    <mergeCell ref="K30:L30"/>
    <mergeCell ref="B21:C21"/>
    <mergeCell ref="E21:F21"/>
    <mergeCell ref="H21:I21"/>
    <mergeCell ref="K21:L21"/>
    <mergeCell ref="A1:M1"/>
    <mergeCell ref="B3:D3"/>
    <mergeCell ref="E3:G3"/>
    <mergeCell ref="H3:J3"/>
    <mergeCell ref="K3:M3"/>
  </mergeCells>
  <pageMargins left="0.25" right="0.25" top="0.75" bottom="0.75" header="0.3" footer="0.3"/>
  <pageSetup scale="53" fitToHeight="0" orientation="portrait" verticalDpi="300" r:id="rId1"/>
  <drawing r:id="rId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A140DD-C900-4E18-BAFC-E5650360E1D1}">
  <dimension ref="A1:AD130"/>
  <sheetViews>
    <sheetView topLeftCell="H1" zoomScale="106" zoomScaleNormal="106" workbookViewId="0">
      <selection activeCell="Y3" sqref="Y3"/>
    </sheetView>
  </sheetViews>
  <sheetFormatPr baseColWidth="10" defaultColWidth="8.83203125" defaultRowHeight="13" outlineLevelRow="2" x14ac:dyDescent="0.15"/>
  <cols>
    <col min="1" max="1" width="31.5" customWidth="1"/>
    <col min="2" max="2" width="23.33203125" customWidth="1"/>
    <col min="3" max="3" width="17.6640625" customWidth="1"/>
    <col min="4" max="4" width="31.1640625" customWidth="1"/>
    <col min="5" max="5" width="16.83203125" customWidth="1"/>
    <col min="6" max="6" width="41.83203125" customWidth="1"/>
    <col min="7" max="7" width="20.5" customWidth="1"/>
    <col min="8" max="8" width="14.6640625" customWidth="1"/>
    <col min="9" max="11" width="13.6640625" customWidth="1"/>
    <col min="12" max="12" width="24" customWidth="1"/>
    <col min="13" max="13" width="11.6640625" customWidth="1"/>
    <col min="14" max="15" width="16.6640625" customWidth="1"/>
    <col min="18" max="18" width="15.5" customWidth="1"/>
    <col min="20" max="20" width="11.6640625" bestFit="1" customWidth="1"/>
    <col min="24" max="24" width="18.33203125" customWidth="1"/>
    <col min="25" max="25" width="19" customWidth="1"/>
  </cols>
  <sheetData>
    <row r="1" spans="1:30" ht="42" x14ac:dyDescent="0.15">
      <c r="A1" s="497" t="s">
        <v>739</v>
      </c>
      <c r="B1" s="497" t="s">
        <v>740</v>
      </c>
      <c r="C1" s="497" t="s">
        <v>741</v>
      </c>
      <c r="D1" s="497" t="s">
        <v>742</v>
      </c>
      <c r="E1" s="497" t="s">
        <v>70</v>
      </c>
      <c r="F1" s="497" t="s">
        <v>743</v>
      </c>
      <c r="G1" s="497" t="s">
        <v>744</v>
      </c>
      <c r="H1" s="497" t="s">
        <v>745</v>
      </c>
      <c r="I1" s="497" t="s">
        <v>746</v>
      </c>
      <c r="J1" s="497" t="s">
        <v>747</v>
      </c>
      <c r="K1" s="497" t="s">
        <v>748</v>
      </c>
      <c r="L1" s="497" t="s">
        <v>749</v>
      </c>
      <c r="M1" s="497" t="s">
        <v>750</v>
      </c>
      <c r="N1" s="672" t="s">
        <v>79</v>
      </c>
      <c r="O1" s="673" t="s">
        <v>80</v>
      </c>
      <c r="Q1" s="868" t="s">
        <v>1512</v>
      </c>
      <c r="R1" s="869"/>
      <c r="S1" s="869"/>
      <c r="T1" s="869"/>
      <c r="U1" s="869"/>
      <c r="V1" s="869"/>
      <c r="W1" s="869"/>
      <c r="X1" s="869"/>
      <c r="Y1" s="869"/>
      <c r="Z1" s="869"/>
      <c r="AA1" s="869"/>
      <c r="AB1" s="869"/>
      <c r="AC1" s="869"/>
      <c r="AD1" s="870"/>
    </row>
    <row r="2" spans="1:30" ht="42" outlineLevel="2" x14ac:dyDescent="0.15">
      <c r="A2" s="717" t="s">
        <v>81</v>
      </c>
      <c r="B2" s="717" t="s">
        <v>2765</v>
      </c>
      <c r="C2" s="717" t="s">
        <v>82</v>
      </c>
      <c r="D2" s="717"/>
      <c r="E2" s="717"/>
      <c r="F2" s="717" t="s">
        <v>2766</v>
      </c>
      <c r="G2" s="717" t="s">
        <v>200</v>
      </c>
      <c r="H2" s="720">
        <v>30000</v>
      </c>
      <c r="I2" s="720">
        <v>0</v>
      </c>
      <c r="J2" s="720"/>
      <c r="K2" s="720"/>
      <c r="L2" s="717" t="s">
        <v>2767</v>
      </c>
      <c r="M2" s="717"/>
      <c r="N2" s="599">
        <f>SUM(H2:I2)</f>
        <v>30000</v>
      </c>
      <c r="O2" s="456">
        <f>IF((J2+K2)&gt;0,(J2+K2)-N2,0)</f>
        <v>0</v>
      </c>
      <c r="Q2" s="868" t="s">
        <v>740</v>
      </c>
      <c r="R2" s="870"/>
      <c r="S2" s="868" t="s">
        <v>743</v>
      </c>
      <c r="T2" s="869"/>
      <c r="U2" s="870"/>
      <c r="V2" s="868" t="s">
        <v>744</v>
      </c>
      <c r="W2" s="870"/>
      <c r="X2" s="717" t="s">
        <v>745</v>
      </c>
      <c r="Y2" s="717" t="s">
        <v>746</v>
      </c>
      <c r="Z2" s="717" t="s">
        <v>747</v>
      </c>
      <c r="AA2" s="868" t="s">
        <v>748</v>
      </c>
      <c r="AB2" s="870"/>
      <c r="AC2" s="868" t="s">
        <v>749</v>
      </c>
      <c r="AD2" s="870"/>
    </row>
    <row r="3" spans="1:30" ht="42" outlineLevel="2" x14ac:dyDescent="0.15">
      <c r="A3" s="717" t="s">
        <v>81</v>
      </c>
      <c r="B3" s="717" t="s">
        <v>2768</v>
      </c>
      <c r="C3" s="717" t="s">
        <v>82</v>
      </c>
      <c r="D3" s="717"/>
      <c r="E3" s="717"/>
      <c r="F3" s="717" t="s">
        <v>2769</v>
      </c>
      <c r="G3" s="717" t="s">
        <v>2770</v>
      </c>
      <c r="H3" s="720">
        <v>12000</v>
      </c>
      <c r="I3" s="720">
        <v>0</v>
      </c>
      <c r="J3" s="720"/>
      <c r="K3" s="720"/>
      <c r="L3" s="717" t="s">
        <v>2771</v>
      </c>
      <c r="M3" s="717"/>
      <c r="N3" s="599">
        <f t="shared" ref="N3:N67" si="0">SUM(H3:I3)</f>
        <v>12000</v>
      </c>
      <c r="O3" s="456">
        <f t="shared" ref="O3:O67" si="1">IF((J3+K3)&gt;0,(J3+K3)-N3,0)</f>
        <v>0</v>
      </c>
      <c r="Q3" s="868" t="s">
        <v>3116</v>
      </c>
      <c r="R3" s="870"/>
      <c r="S3" s="868" t="s">
        <v>3117</v>
      </c>
      <c r="T3" s="869"/>
      <c r="U3" s="870"/>
      <c r="V3" s="868" t="s">
        <v>1004</v>
      </c>
      <c r="W3" s="870"/>
      <c r="X3" s="727"/>
      <c r="Y3" s="717">
        <v>61139.25</v>
      </c>
      <c r="Z3" s="717"/>
      <c r="AA3" s="868" t="s">
        <v>3118</v>
      </c>
      <c r="AB3" s="870"/>
      <c r="AC3" s="868" t="s">
        <v>2434</v>
      </c>
      <c r="AD3" s="870"/>
    </row>
    <row r="4" spans="1:30" ht="56" outlineLevel="2" x14ac:dyDescent="0.15">
      <c r="A4" s="717" t="s">
        <v>81</v>
      </c>
      <c r="B4" s="717" t="s">
        <v>2772</v>
      </c>
      <c r="C4" s="717" t="s">
        <v>82</v>
      </c>
      <c r="D4" s="717"/>
      <c r="E4" s="717"/>
      <c r="F4" s="717" t="s">
        <v>2773</v>
      </c>
      <c r="G4" s="717" t="s">
        <v>2774</v>
      </c>
      <c r="H4" s="720">
        <v>29760</v>
      </c>
      <c r="I4" s="720">
        <v>0</v>
      </c>
      <c r="J4" s="720"/>
      <c r="K4" s="720"/>
      <c r="L4" s="717" t="s">
        <v>1175</v>
      </c>
      <c r="M4" s="717"/>
      <c r="N4" s="599">
        <f t="shared" si="0"/>
        <v>29760</v>
      </c>
      <c r="O4" s="456">
        <f t="shared" si="1"/>
        <v>0</v>
      </c>
      <c r="Q4" s="868" t="s">
        <v>3119</v>
      </c>
      <c r="R4" s="870"/>
      <c r="S4" s="868" t="s">
        <v>3120</v>
      </c>
      <c r="T4" s="869"/>
      <c r="U4" s="870"/>
      <c r="V4" s="868" t="s">
        <v>157</v>
      </c>
      <c r="W4" s="870"/>
      <c r="X4" s="727"/>
      <c r="Y4" s="727"/>
      <c r="Z4" s="717"/>
      <c r="AA4" s="868"/>
      <c r="AB4" s="870"/>
      <c r="AC4" s="868" t="s">
        <v>1607</v>
      </c>
      <c r="AD4" s="870"/>
    </row>
    <row r="5" spans="1:30" ht="42" outlineLevel="2" x14ac:dyDescent="0.15">
      <c r="A5" s="717" t="s">
        <v>81</v>
      </c>
      <c r="B5" s="717" t="s">
        <v>2775</v>
      </c>
      <c r="C5" s="717" t="s">
        <v>82</v>
      </c>
      <c r="D5" s="717"/>
      <c r="E5" s="717"/>
      <c r="F5" s="717" t="s">
        <v>2776</v>
      </c>
      <c r="G5" s="717" t="s">
        <v>200</v>
      </c>
      <c r="H5" s="720">
        <v>35000</v>
      </c>
      <c r="I5" s="720">
        <v>0</v>
      </c>
      <c r="J5" s="720"/>
      <c r="K5" s="720"/>
      <c r="L5" s="717" t="s">
        <v>2777</v>
      </c>
      <c r="M5" s="717"/>
      <c r="N5" s="599">
        <f t="shared" si="0"/>
        <v>35000</v>
      </c>
      <c r="O5" s="456">
        <f t="shared" si="1"/>
        <v>0</v>
      </c>
      <c r="Q5" s="868" t="s">
        <v>3121</v>
      </c>
      <c r="R5" s="870"/>
      <c r="S5" s="868" t="s">
        <v>3122</v>
      </c>
      <c r="T5" s="869"/>
      <c r="U5" s="870"/>
      <c r="V5" s="868" t="s">
        <v>83</v>
      </c>
      <c r="W5" s="870"/>
      <c r="X5" s="727"/>
      <c r="Y5" s="727"/>
      <c r="Z5" s="717"/>
      <c r="AA5" s="868"/>
      <c r="AB5" s="870"/>
      <c r="AC5" s="868" t="s">
        <v>497</v>
      </c>
      <c r="AD5" s="870"/>
    </row>
    <row r="6" spans="1:30" ht="84" outlineLevel="2" x14ac:dyDescent="0.15">
      <c r="A6" s="717" t="s">
        <v>81</v>
      </c>
      <c r="B6" s="717" t="s">
        <v>2778</v>
      </c>
      <c r="C6" s="717" t="s">
        <v>82</v>
      </c>
      <c r="D6" s="717"/>
      <c r="E6" s="717"/>
      <c r="F6" s="717" t="s">
        <v>2779</v>
      </c>
      <c r="G6" s="717" t="s">
        <v>2770</v>
      </c>
      <c r="H6" s="720">
        <v>15765</v>
      </c>
      <c r="I6" s="720">
        <v>0</v>
      </c>
      <c r="J6" s="720"/>
      <c r="K6" s="720"/>
      <c r="L6" s="717" t="s">
        <v>2780</v>
      </c>
      <c r="M6" s="717"/>
      <c r="N6" s="599">
        <f t="shared" si="0"/>
        <v>15765</v>
      </c>
      <c r="O6" s="456">
        <f t="shared" si="1"/>
        <v>0</v>
      </c>
      <c r="Q6" s="868" t="s">
        <v>3123</v>
      </c>
      <c r="R6" s="870"/>
      <c r="S6" s="868" t="s">
        <v>3124</v>
      </c>
      <c r="T6" s="869"/>
      <c r="U6" s="870"/>
      <c r="V6" s="868" t="s">
        <v>2149</v>
      </c>
      <c r="W6" s="870"/>
      <c r="X6" s="717">
        <v>0</v>
      </c>
      <c r="Y6" s="727"/>
      <c r="Z6" s="717"/>
      <c r="AA6" s="868"/>
      <c r="AB6" s="870"/>
      <c r="AC6" s="868" t="s">
        <v>2150</v>
      </c>
      <c r="AD6" s="870"/>
    </row>
    <row r="7" spans="1:30" ht="42" outlineLevel="2" x14ac:dyDescent="0.15">
      <c r="A7" s="717" t="s">
        <v>81</v>
      </c>
      <c r="B7" s="717" t="s">
        <v>2781</v>
      </c>
      <c r="C7" s="717" t="s">
        <v>82</v>
      </c>
      <c r="D7" s="717"/>
      <c r="E7" s="717"/>
      <c r="F7" s="717" t="s">
        <v>2782</v>
      </c>
      <c r="G7" s="717" t="s">
        <v>83</v>
      </c>
      <c r="H7" s="720">
        <v>6994</v>
      </c>
      <c r="I7" s="720">
        <v>0</v>
      </c>
      <c r="J7" s="720"/>
      <c r="K7" s="720"/>
      <c r="L7" s="717" t="s">
        <v>2783</v>
      </c>
      <c r="M7" s="717"/>
      <c r="N7" s="599">
        <f t="shared" si="0"/>
        <v>6994</v>
      </c>
      <c r="O7" s="456">
        <f t="shared" si="1"/>
        <v>0</v>
      </c>
      <c r="Q7" s="868" t="s">
        <v>3125</v>
      </c>
      <c r="R7" s="870"/>
      <c r="S7" s="868" t="s">
        <v>3126</v>
      </c>
      <c r="T7" s="869"/>
      <c r="U7" s="870"/>
      <c r="V7" s="868" t="s">
        <v>1153</v>
      </c>
      <c r="W7" s="870"/>
      <c r="X7" s="717">
        <v>100000</v>
      </c>
      <c r="Y7" s="727"/>
      <c r="Z7" s="717"/>
      <c r="AA7" s="868"/>
      <c r="AB7" s="870"/>
      <c r="AC7" s="868" t="s">
        <v>1154</v>
      </c>
      <c r="AD7" s="870"/>
    </row>
    <row r="8" spans="1:30" ht="42" outlineLevel="2" x14ac:dyDescent="0.15">
      <c r="A8" s="717" t="s">
        <v>81</v>
      </c>
      <c r="B8" s="717" t="s">
        <v>2784</v>
      </c>
      <c r="C8" s="717" t="s">
        <v>82</v>
      </c>
      <c r="D8" s="717"/>
      <c r="E8" s="717"/>
      <c r="F8" s="717" t="s">
        <v>2785</v>
      </c>
      <c r="G8" s="717" t="s">
        <v>203</v>
      </c>
      <c r="H8" s="720">
        <v>1312596.92</v>
      </c>
      <c r="I8" s="720">
        <v>0</v>
      </c>
      <c r="J8" s="720"/>
      <c r="K8" s="720"/>
      <c r="L8" s="717" t="s">
        <v>2786</v>
      </c>
      <c r="M8" s="717"/>
      <c r="N8" s="599">
        <f t="shared" si="0"/>
        <v>1312596.92</v>
      </c>
      <c r="O8" s="456">
        <f t="shared" si="1"/>
        <v>0</v>
      </c>
      <c r="Q8" s="868" t="s">
        <v>3127</v>
      </c>
      <c r="R8" s="870"/>
      <c r="S8" s="868" t="s">
        <v>3128</v>
      </c>
      <c r="T8" s="869"/>
      <c r="U8" s="870"/>
      <c r="V8" s="868" t="s">
        <v>85</v>
      </c>
      <c r="W8" s="870"/>
      <c r="X8" s="727"/>
      <c r="Y8" s="727"/>
      <c r="Z8" s="717"/>
      <c r="AA8" s="868"/>
      <c r="AB8" s="870"/>
      <c r="AC8" s="868" t="s">
        <v>2347</v>
      </c>
      <c r="AD8" s="870"/>
    </row>
    <row r="9" spans="1:30" ht="42" outlineLevel="2" x14ac:dyDescent="0.15">
      <c r="A9" s="717" t="s">
        <v>81</v>
      </c>
      <c r="B9" s="717" t="s">
        <v>2787</v>
      </c>
      <c r="C9" s="717" t="s">
        <v>82</v>
      </c>
      <c r="D9" s="717"/>
      <c r="E9" s="717"/>
      <c r="F9" s="717" t="s">
        <v>2788</v>
      </c>
      <c r="G9" s="717" t="s">
        <v>2010</v>
      </c>
      <c r="H9" s="720">
        <v>304369</v>
      </c>
      <c r="I9" s="720">
        <v>0</v>
      </c>
      <c r="J9" s="720"/>
      <c r="K9" s="720"/>
      <c r="L9" s="717" t="s">
        <v>2789</v>
      </c>
      <c r="M9" s="717" t="s">
        <v>375</v>
      </c>
      <c r="N9" s="599">
        <f t="shared" si="0"/>
        <v>304369</v>
      </c>
      <c r="O9" s="456">
        <f t="shared" si="1"/>
        <v>0</v>
      </c>
      <c r="Q9" s="868" t="s">
        <v>3129</v>
      </c>
      <c r="R9" s="870"/>
      <c r="S9" s="868" t="s">
        <v>3130</v>
      </c>
      <c r="T9" s="869"/>
      <c r="U9" s="870"/>
      <c r="V9" s="868" t="s">
        <v>83</v>
      </c>
      <c r="W9" s="870"/>
      <c r="X9" s="717">
        <v>45000</v>
      </c>
      <c r="Y9" s="727"/>
      <c r="Z9" s="717"/>
      <c r="AA9" s="868"/>
      <c r="AB9" s="870"/>
      <c r="AC9" s="868" t="s">
        <v>2851</v>
      </c>
      <c r="AD9" s="870"/>
    </row>
    <row r="10" spans="1:30" ht="42" outlineLevel="2" x14ac:dyDescent="0.15">
      <c r="A10" s="717" t="s">
        <v>81</v>
      </c>
      <c r="B10" s="717" t="s">
        <v>2790</v>
      </c>
      <c r="C10" s="717" t="s">
        <v>82</v>
      </c>
      <c r="D10" s="717"/>
      <c r="E10" s="717"/>
      <c r="F10" s="717" t="s">
        <v>2791</v>
      </c>
      <c r="G10" s="717" t="s">
        <v>161</v>
      </c>
      <c r="H10" s="720">
        <v>166248</v>
      </c>
      <c r="I10" s="720">
        <v>0</v>
      </c>
      <c r="J10" s="720"/>
      <c r="K10" s="720"/>
      <c r="L10" s="717" t="s">
        <v>2792</v>
      </c>
      <c r="M10" s="717"/>
      <c r="N10" s="599">
        <f t="shared" si="0"/>
        <v>166248</v>
      </c>
      <c r="O10" s="456">
        <f t="shared" si="1"/>
        <v>0</v>
      </c>
      <c r="Q10" s="868" t="s">
        <v>3131</v>
      </c>
      <c r="R10" s="870"/>
      <c r="S10" s="868" t="s">
        <v>3132</v>
      </c>
      <c r="T10" s="869"/>
      <c r="U10" s="870"/>
      <c r="V10" s="868" t="s">
        <v>83</v>
      </c>
      <c r="W10" s="870"/>
      <c r="X10" s="717">
        <v>0</v>
      </c>
      <c r="Y10" s="727"/>
      <c r="Z10" s="717"/>
      <c r="AA10" s="868"/>
      <c r="AB10" s="870"/>
      <c r="AC10" s="868" t="s">
        <v>3133</v>
      </c>
      <c r="AD10" s="870"/>
    </row>
    <row r="11" spans="1:30" ht="70" outlineLevel="2" x14ac:dyDescent="0.15">
      <c r="A11" s="717" t="s">
        <v>81</v>
      </c>
      <c r="B11" s="717" t="s">
        <v>2793</v>
      </c>
      <c r="C11" s="717" t="s">
        <v>82</v>
      </c>
      <c r="D11" s="717"/>
      <c r="E11" s="717"/>
      <c r="F11" s="717" t="s">
        <v>2794</v>
      </c>
      <c r="G11" s="717" t="s">
        <v>1610</v>
      </c>
      <c r="H11" s="720">
        <v>10000</v>
      </c>
      <c r="I11" s="720">
        <v>0</v>
      </c>
      <c r="J11" s="720"/>
      <c r="K11" s="720"/>
      <c r="L11" s="717" t="s">
        <v>2795</v>
      </c>
      <c r="M11" s="717"/>
      <c r="N11" s="599">
        <f t="shared" si="0"/>
        <v>10000</v>
      </c>
      <c r="O11" s="456">
        <f t="shared" si="1"/>
        <v>0</v>
      </c>
      <c r="Q11" s="868" t="s">
        <v>3134</v>
      </c>
      <c r="R11" s="870"/>
      <c r="S11" s="868" t="s">
        <v>3135</v>
      </c>
      <c r="T11" s="869"/>
      <c r="U11" s="870"/>
      <c r="V11" s="868" t="s">
        <v>200</v>
      </c>
      <c r="W11" s="870"/>
      <c r="X11" s="717">
        <v>5000</v>
      </c>
      <c r="Y11" s="727"/>
      <c r="Z11" s="717"/>
      <c r="AA11" s="868"/>
      <c r="AB11" s="870"/>
      <c r="AC11" s="868"/>
      <c r="AD11" s="870"/>
    </row>
    <row r="12" spans="1:30" ht="112" outlineLevel="2" x14ac:dyDescent="0.15">
      <c r="A12" s="717" t="s">
        <v>81</v>
      </c>
      <c r="B12" s="717" t="s">
        <v>2796</v>
      </c>
      <c r="C12" s="717" t="s">
        <v>88</v>
      </c>
      <c r="D12" s="717"/>
      <c r="E12" s="717"/>
      <c r="F12" s="717" t="s">
        <v>2797</v>
      </c>
      <c r="G12" s="717" t="s">
        <v>148</v>
      </c>
      <c r="H12" s="720">
        <v>10000</v>
      </c>
      <c r="I12" s="720">
        <v>0</v>
      </c>
      <c r="J12" s="720"/>
      <c r="K12" s="720"/>
      <c r="L12" s="717" t="s">
        <v>2798</v>
      </c>
      <c r="M12" s="717"/>
      <c r="N12" s="599">
        <f t="shared" si="0"/>
        <v>10000</v>
      </c>
      <c r="O12" s="456">
        <f t="shared" si="1"/>
        <v>0</v>
      </c>
      <c r="Q12" s="868" t="s">
        <v>3136</v>
      </c>
      <c r="R12" s="870"/>
      <c r="S12" s="868" t="s">
        <v>3137</v>
      </c>
      <c r="T12" s="869"/>
      <c r="U12" s="870"/>
      <c r="V12" s="868" t="s">
        <v>83</v>
      </c>
      <c r="W12" s="870"/>
      <c r="X12" s="717">
        <v>0</v>
      </c>
      <c r="Y12" s="727"/>
      <c r="Z12" s="717"/>
      <c r="AA12" s="868"/>
      <c r="AB12" s="870"/>
      <c r="AC12" s="868" t="s">
        <v>3138</v>
      </c>
      <c r="AD12" s="870"/>
    </row>
    <row r="13" spans="1:30" ht="42" outlineLevel="2" x14ac:dyDescent="0.2">
      <c r="A13" s="717" t="s">
        <v>81</v>
      </c>
      <c r="B13" s="717" t="s">
        <v>2799</v>
      </c>
      <c r="C13" s="717" t="s">
        <v>88</v>
      </c>
      <c r="D13" s="717"/>
      <c r="E13" s="717"/>
      <c r="F13" s="717" t="s">
        <v>2800</v>
      </c>
      <c r="G13" s="717" t="s">
        <v>83</v>
      </c>
      <c r="H13" s="720">
        <v>23000</v>
      </c>
      <c r="I13" s="720">
        <v>0</v>
      </c>
      <c r="J13" s="720"/>
      <c r="K13" s="720"/>
      <c r="L13" s="717" t="s">
        <v>2801</v>
      </c>
      <c r="M13" s="717"/>
      <c r="N13" s="599">
        <f t="shared" si="0"/>
        <v>23000</v>
      </c>
      <c r="O13" s="456">
        <f t="shared" si="1"/>
        <v>0</v>
      </c>
      <c r="Q13" s="719"/>
      <c r="R13" s="719"/>
      <c r="S13" s="719"/>
      <c r="T13" s="719"/>
      <c r="U13" s="719"/>
      <c r="V13" s="719">
        <f>COUNTA(V3:W12)</f>
        <v>10</v>
      </c>
      <c r="W13" s="719"/>
      <c r="X13" s="728">
        <f>SUM(X3:X12)</f>
        <v>150000</v>
      </c>
      <c r="Y13" s="728">
        <f>SUM(Y3:Y12)</f>
        <v>61139.25</v>
      </c>
      <c r="Z13" s="719"/>
      <c r="AA13" s="719"/>
      <c r="AB13" s="719"/>
      <c r="AC13" s="719"/>
      <c r="AD13" s="719"/>
    </row>
    <row r="14" spans="1:30" ht="140" outlineLevel="2" x14ac:dyDescent="0.15">
      <c r="A14" s="717" t="s">
        <v>81</v>
      </c>
      <c r="B14" s="717" t="s">
        <v>2802</v>
      </c>
      <c r="C14" s="717" t="s">
        <v>88</v>
      </c>
      <c r="D14" s="717"/>
      <c r="E14" s="717"/>
      <c r="F14" s="717" t="s">
        <v>2803</v>
      </c>
      <c r="G14" s="717" t="s">
        <v>148</v>
      </c>
      <c r="H14" s="720">
        <v>28000</v>
      </c>
      <c r="I14" s="720">
        <v>0</v>
      </c>
      <c r="J14" s="720"/>
      <c r="K14" s="720"/>
      <c r="L14" s="717" t="s">
        <v>2804</v>
      </c>
      <c r="M14" s="717"/>
      <c r="N14" s="599">
        <f t="shared" si="0"/>
        <v>28000</v>
      </c>
      <c r="O14" s="456">
        <f t="shared" si="1"/>
        <v>0</v>
      </c>
      <c r="Y14" s="24">
        <f>SUM(X13:Y13)</f>
        <v>211139.25</v>
      </c>
    </row>
    <row r="15" spans="1:30" ht="112" outlineLevel="2" x14ac:dyDescent="0.15">
      <c r="A15" s="717" t="s">
        <v>81</v>
      </c>
      <c r="B15" s="717" t="s">
        <v>2805</v>
      </c>
      <c r="C15" s="717" t="s">
        <v>88</v>
      </c>
      <c r="D15" s="717"/>
      <c r="E15" s="717"/>
      <c r="F15" s="717" t="s">
        <v>2797</v>
      </c>
      <c r="G15" s="717" t="s">
        <v>148</v>
      </c>
      <c r="H15" s="720">
        <v>30000</v>
      </c>
      <c r="I15" s="720">
        <v>0</v>
      </c>
      <c r="J15" s="720"/>
      <c r="K15" s="720"/>
      <c r="L15" s="717" t="s">
        <v>2798</v>
      </c>
      <c r="M15" s="717"/>
      <c r="N15" s="599">
        <f t="shared" si="0"/>
        <v>30000</v>
      </c>
      <c r="O15" s="456">
        <f t="shared" si="1"/>
        <v>0</v>
      </c>
    </row>
    <row r="16" spans="1:30" ht="112" outlineLevel="2" x14ac:dyDescent="0.15">
      <c r="A16" s="717" t="s">
        <v>81</v>
      </c>
      <c r="B16" s="717" t="s">
        <v>2806</v>
      </c>
      <c r="C16" s="717" t="s">
        <v>88</v>
      </c>
      <c r="D16" s="717"/>
      <c r="E16" s="717"/>
      <c r="F16" s="717" t="s">
        <v>2807</v>
      </c>
      <c r="G16" s="717" t="s">
        <v>148</v>
      </c>
      <c r="H16" s="720">
        <v>30000</v>
      </c>
      <c r="I16" s="720">
        <v>0</v>
      </c>
      <c r="J16" s="720"/>
      <c r="K16" s="720"/>
      <c r="L16" s="717" t="s">
        <v>2798</v>
      </c>
      <c r="M16" s="717"/>
      <c r="N16" s="599">
        <f t="shared" si="0"/>
        <v>30000</v>
      </c>
      <c r="O16" s="456">
        <f t="shared" si="1"/>
        <v>0</v>
      </c>
    </row>
    <row r="17" spans="1:15" ht="70" outlineLevel="2" x14ac:dyDescent="0.15">
      <c r="A17" s="717" t="s">
        <v>81</v>
      </c>
      <c r="B17" s="717" t="s">
        <v>2808</v>
      </c>
      <c r="C17" s="717" t="s">
        <v>88</v>
      </c>
      <c r="D17" s="717"/>
      <c r="E17" s="717"/>
      <c r="F17" s="717" t="s">
        <v>2809</v>
      </c>
      <c r="G17" s="717" t="s">
        <v>89</v>
      </c>
      <c r="H17" s="720">
        <v>45000</v>
      </c>
      <c r="I17" s="720">
        <v>0</v>
      </c>
      <c r="J17" s="720"/>
      <c r="K17" s="720"/>
      <c r="L17" s="717" t="s">
        <v>2810</v>
      </c>
      <c r="M17" s="717"/>
      <c r="N17" s="599">
        <f t="shared" si="0"/>
        <v>45000</v>
      </c>
      <c r="O17" s="456">
        <f t="shared" si="1"/>
        <v>0</v>
      </c>
    </row>
    <row r="18" spans="1:15" ht="140" outlineLevel="2" x14ac:dyDescent="0.15">
      <c r="A18" s="717" t="s">
        <v>81</v>
      </c>
      <c r="B18" s="717" t="s">
        <v>2811</v>
      </c>
      <c r="C18" s="717" t="s">
        <v>88</v>
      </c>
      <c r="D18" s="717"/>
      <c r="E18" s="717"/>
      <c r="F18" s="717" t="s">
        <v>2812</v>
      </c>
      <c r="G18" s="717" t="s">
        <v>148</v>
      </c>
      <c r="H18" s="720">
        <v>29845</v>
      </c>
      <c r="I18" s="720">
        <v>0</v>
      </c>
      <c r="J18" s="720"/>
      <c r="K18" s="720"/>
      <c r="L18" s="717" t="s">
        <v>2798</v>
      </c>
      <c r="M18" s="717"/>
      <c r="N18" s="599">
        <f t="shared" si="0"/>
        <v>29845</v>
      </c>
      <c r="O18" s="456">
        <f t="shared" si="1"/>
        <v>0</v>
      </c>
    </row>
    <row r="19" spans="1:15" ht="70" outlineLevel="2" x14ac:dyDescent="0.15">
      <c r="A19" s="717" t="s">
        <v>81</v>
      </c>
      <c r="B19" s="717" t="s">
        <v>2813</v>
      </c>
      <c r="C19" s="717" t="s">
        <v>88</v>
      </c>
      <c r="D19" s="717"/>
      <c r="E19" s="717"/>
      <c r="F19" s="717" t="s">
        <v>2814</v>
      </c>
      <c r="G19" s="717" t="s">
        <v>89</v>
      </c>
      <c r="H19" s="720">
        <v>45000</v>
      </c>
      <c r="I19" s="720">
        <v>0</v>
      </c>
      <c r="J19" s="720"/>
      <c r="K19" s="720"/>
      <c r="L19" s="717" t="s">
        <v>2815</v>
      </c>
      <c r="M19" s="717"/>
      <c r="N19" s="599">
        <f t="shared" si="0"/>
        <v>45000</v>
      </c>
      <c r="O19" s="456">
        <f t="shared" si="1"/>
        <v>0</v>
      </c>
    </row>
    <row r="20" spans="1:15" ht="98" outlineLevel="2" x14ac:dyDescent="0.15">
      <c r="A20" s="717" t="s">
        <v>81</v>
      </c>
      <c r="B20" s="717" t="s">
        <v>2816</v>
      </c>
      <c r="C20" s="717" t="s">
        <v>88</v>
      </c>
      <c r="D20" s="717"/>
      <c r="E20" s="717"/>
      <c r="F20" s="717" t="s">
        <v>2817</v>
      </c>
      <c r="G20" s="717" t="s">
        <v>793</v>
      </c>
      <c r="H20" s="720">
        <v>44000</v>
      </c>
      <c r="I20" s="720">
        <v>0</v>
      </c>
      <c r="J20" s="720"/>
      <c r="K20" s="720"/>
      <c r="L20" s="717" t="s">
        <v>2818</v>
      </c>
      <c r="M20" s="717"/>
      <c r="N20" s="599">
        <f t="shared" si="0"/>
        <v>44000</v>
      </c>
      <c r="O20" s="456">
        <f t="shared" si="1"/>
        <v>0</v>
      </c>
    </row>
    <row r="21" spans="1:15" ht="84" outlineLevel="2" x14ac:dyDescent="0.15">
      <c r="A21" s="717" t="s">
        <v>81</v>
      </c>
      <c r="B21" s="717" t="s">
        <v>2819</v>
      </c>
      <c r="C21" s="717" t="s">
        <v>88</v>
      </c>
      <c r="D21" s="717"/>
      <c r="E21" s="717"/>
      <c r="F21" s="717" t="s">
        <v>2820</v>
      </c>
      <c r="G21" s="717" t="s">
        <v>1638</v>
      </c>
      <c r="H21" s="720">
        <v>54739</v>
      </c>
      <c r="I21" s="720">
        <v>0</v>
      </c>
      <c r="J21" s="720"/>
      <c r="K21" s="720"/>
      <c r="L21" s="717" t="s">
        <v>2821</v>
      </c>
      <c r="M21" s="717"/>
      <c r="N21" s="599">
        <f t="shared" si="0"/>
        <v>54739</v>
      </c>
      <c r="O21" s="456">
        <f t="shared" si="1"/>
        <v>0</v>
      </c>
    </row>
    <row r="22" spans="1:15" ht="14" outlineLevel="1" x14ac:dyDescent="0.15">
      <c r="A22" s="704" t="s">
        <v>114</v>
      </c>
      <c r="B22" s="704">
        <f>COUNTA(B2:B21)</f>
        <v>20</v>
      </c>
      <c r="C22" s="704"/>
      <c r="D22" s="704"/>
      <c r="E22" s="704"/>
      <c r="F22" s="704"/>
      <c r="G22" s="704"/>
      <c r="H22" s="721">
        <f>SUBTOTAL(9,H2:H21)</f>
        <v>2262316.92</v>
      </c>
      <c r="I22" s="721">
        <f>SUBTOTAL(9,I2:I21)</f>
        <v>0</v>
      </c>
      <c r="J22" s="721">
        <f>SUBTOTAL(9,J2:J21)</f>
        <v>0</v>
      </c>
      <c r="K22" s="721">
        <f>SUBTOTAL(9,K2:K21)</f>
        <v>0</v>
      </c>
      <c r="L22" s="704"/>
      <c r="M22" s="704"/>
      <c r="N22" s="722">
        <f>SUBTOTAL(9,N2:N21)</f>
        <v>2262316.92</v>
      </c>
      <c r="O22" s="722">
        <f>SUBTOTAL(9,O2:O21)</f>
        <v>0</v>
      </c>
    </row>
    <row r="23" spans="1:15" ht="28" outlineLevel="2" x14ac:dyDescent="0.15">
      <c r="A23" s="717" t="s">
        <v>92</v>
      </c>
      <c r="B23" s="717" t="s">
        <v>2822</v>
      </c>
      <c r="C23" s="717"/>
      <c r="D23" s="717" t="s">
        <v>93</v>
      </c>
      <c r="E23" s="717"/>
      <c r="F23" s="717" t="s">
        <v>163</v>
      </c>
      <c r="G23" s="717" t="s">
        <v>1228</v>
      </c>
      <c r="H23" s="720">
        <v>30000</v>
      </c>
      <c r="I23" s="720">
        <v>0</v>
      </c>
      <c r="J23" s="720"/>
      <c r="K23" s="720"/>
      <c r="L23" s="717" t="s">
        <v>2823</v>
      </c>
      <c r="M23" s="717"/>
      <c r="N23" s="599">
        <f t="shared" si="0"/>
        <v>30000</v>
      </c>
      <c r="O23" s="456">
        <f t="shared" si="1"/>
        <v>0</v>
      </c>
    </row>
    <row r="24" spans="1:15" ht="28" outlineLevel="2" x14ac:dyDescent="0.15">
      <c r="A24" s="717" t="s">
        <v>92</v>
      </c>
      <c r="B24" s="717" t="s">
        <v>2824</v>
      </c>
      <c r="C24" s="717"/>
      <c r="D24" s="717" t="s">
        <v>93</v>
      </c>
      <c r="E24" s="717"/>
      <c r="F24" s="717" t="s">
        <v>2825</v>
      </c>
      <c r="G24" s="717" t="s">
        <v>83</v>
      </c>
      <c r="H24" s="720">
        <v>5000</v>
      </c>
      <c r="I24" s="720">
        <v>0</v>
      </c>
      <c r="J24" s="720"/>
      <c r="K24" s="720"/>
      <c r="L24" s="717" t="s">
        <v>2826</v>
      </c>
      <c r="M24" s="717"/>
      <c r="N24" s="599">
        <f t="shared" si="0"/>
        <v>5000</v>
      </c>
      <c r="O24" s="456">
        <f t="shared" si="1"/>
        <v>0</v>
      </c>
    </row>
    <row r="25" spans="1:15" ht="28" outlineLevel="2" x14ac:dyDescent="0.15">
      <c r="A25" s="717" t="s">
        <v>92</v>
      </c>
      <c r="B25" s="717" t="s">
        <v>2827</v>
      </c>
      <c r="C25" s="717"/>
      <c r="D25" s="717" t="s">
        <v>93</v>
      </c>
      <c r="E25" s="717"/>
      <c r="F25" s="717" t="s">
        <v>163</v>
      </c>
      <c r="G25" s="717" t="s">
        <v>2828</v>
      </c>
      <c r="H25" s="720">
        <v>500000</v>
      </c>
      <c r="I25" s="720">
        <v>0</v>
      </c>
      <c r="J25" s="720"/>
      <c r="K25" s="720"/>
      <c r="L25" s="717" t="s">
        <v>2829</v>
      </c>
      <c r="M25" s="717"/>
      <c r="N25" s="599">
        <f t="shared" si="0"/>
        <v>500000</v>
      </c>
      <c r="O25" s="456">
        <f t="shared" si="1"/>
        <v>0</v>
      </c>
    </row>
    <row r="26" spans="1:15" ht="84" outlineLevel="2" x14ac:dyDescent="0.15">
      <c r="A26" s="717" t="s">
        <v>92</v>
      </c>
      <c r="B26" s="717" t="s">
        <v>2830</v>
      </c>
      <c r="C26" s="717"/>
      <c r="D26" s="717" t="s">
        <v>93</v>
      </c>
      <c r="E26" s="717"/>
      <c r="F26" s="717" t="s">
        <v>2831</v>
      </c>
      <c r="G26" s="717" t="s">
        <v>2372</v>
      </c>
      <c r="H26" s="720">
        <v>8000</v>
      </c>
      <c r="I26" s="720">
        <v>0</v>
      </c>
      <c r="J26" s="720"/>
      <c r="K26" s="720"/>
      <c r="L26" s="717" t="s">
        <v>2832</v>
      </c>
      <c r="M26" s="717"/>
      <c r="N26" s="599">
        <f t="shared" si="0"/>
        <v>8000</v>
      </c>
      <c r="O26" s="456">
        <f t="shared" si="1"/>
        <v>0</v>
      </c>
    </row>
    <row r="27" spans="1:15" ht="70" outlineLevel="2" x14ac:dyDescent="0.15">
      <c r="A27" s="717" t="s">
        <v>92</v>
      </c>
      <c r="B27" s="717" t="s">
        <v>2833</v>
      </c>
      <c r="C27" s="717"/>
      <c r="D27" s="717" t="s">
        <v>93</v>
      </c>
      <c r="E27" s="717"/>
      <c r="F27" s="717" t="s">
        <v>2834</v>
      </c>
      <c r="G27" s="717" t="s">
        <v>2141</v>
      </c>
      <c r="H27" s="720">
        <v>15000</v>
      </c>
      <c r="I27" s="720">
        <v>0</v>
      </c>
      <c r="J27" s="720"/>
      <c r="K27" s="720"/>
      <c r="L27" s="717" t="s">
        <v>2142</v>
      </c>
      <c r="M27" s="717"/>
      <c r="N27" s="599">
        <f t="shared" si="0"/>
        <v>15000</v>
      </c>
      <c r="O27" s="456">
        <f t="shared" si="1"/>
        <v>0</v>
      </c>
    </row>
    <row r="28" spans="1:15" ht="84" outlineLevel="2" x14ac:dyDescent="0.15">
      <c r="A28" s="717" t="s">
        <v>92</v>
      </c>
      <c r="B28" s="717" t="s">
        <v>2835</v>
      </c>
      <c r="C28" s="717"/>
      <c r="D28" s="717" t="s">
        <v>93</v>
      </c>
      <c r="E28" s="717"/>
      <c r="F28" s="717" t="s">
        <v>2836</v>
      </c>
      <c r="G28" s="717" t="s">
        <v>2372</v>
      </c>
      <c r="H28" s="720">
        <v>7100</v>
      </c>
      <c r="I28" s="720">
        <v>0</v>
      </c>
      <c r="J28" s="720"/>
      <c r="K28" s="720"/>
      <c r="L28" s="717" t="s">
        <v>2837</v>
      </c>
      <c r="M28" s="717"/>
      <c r="N28" s="599">
        <f t="shared" si="0"/>
        <v>7100</v>
      </c>
      <c r="O28" s="456">
        <f t="shared" si="1"/>
        <v>0</v>
      </c>
    </row>
    <row r="29" spans="1:15" ht="42" outlineLevel="2" x14ac:dyDescent="0.15">
      <c r="A29" s="717" t="s">
        <v>92</v>
      </c>
      <c r="B29" s="717" t="s">
        <v>2838</v>
      </c>
      <c r="C29" s="717"/>
      <c r="D29" s="717" t="s">
        <v>93</v>
      </c>
      <c r="E29" s="717"/>
      <c r="F29" s="717" t="s">
        <v>2839</v>
      </c>
      <c r="G29" s="717" t="s">
        <v>2840</v>
      </c>
      <c r="H29" s="720">
        <v>85000</v>
      </c>
      <c r="I29" s="720">
        <v>0</v>
      </c>
      <c r="J29" s="720"/>
      <c r="K29" s="720"/>
      <c r="L29" s="717" t="s">
        <v>2841</v>
      </c>
      <c r="M29" s="717"/>
      <c r="N29" s="599">
        <f t="shared" si="0"/>
        <v>85000</v>
      </c>
      <c r="O29" s="456">
        <f t="shared" si="1"/>
        <v>0</v>
      </c>
    </row>
    <row r="30" spans="1:15" ht="28" outlineLevel="2" x14ac:dyDescent="0.15">
      <c r="A30" s="717" t="s">
        <v>92</v>
      </c>
      <c r="B30" s="717" t="s">
        <v>2842</v>
      </c>
      <c r="C30" s="717"/>
      <c r="D30" s="717" t="s">
        <v>93</v>
      </c>
      <c r="E30" s="717"/>
      <c r="F30" s="717" t="s">
        <v>2843</v>
      </c>
      <c r="G30" s="717" t="s">
        <v>2586</v>
      </c>
      <c r="H30" s="720">
        <v>1000</v>
      </c>
      <c r="I30" s="720">
        <v>0</v>
      </c>
      <c r="J30" s="720"/>
      <c r="K30" s="720"/>
      <c r="L30" s="717" t="s">
        <v>2216</v>
      </c>
      <c r="M30" s="717"/>
      <c r="N30" s="599">
        <f t="shared" si="0"/>
        <v>1000</v>
      </c>
      <c r="O30" s="456">
        <f t="shared" si="1"/>
        <v>0</v>
      </c>
    </row>
    <row r="31" spans="1:15" ht="140" outlineLevel="2" x14ac:dyDescent="0.15">
      <c r="A31" s="717" t="s">
        <v>92</v>
      </c>
      <c r="B31" s="717" t="s">
        <v>2844</v>
      </c>
      <c r="C31" s="717"/>
      <c r="D31" s="717" t="s">
        <v>93</v>
      </c>
      <c r="E31" s="717"/>
      <c r="F31" s="717" t="s">
        <v>2845</v>
      </c>
      <c r="G31" s="717" t="s">
        <v>83</v>
      </c>
      <c r="H31" s="720">
        <v>10000</v>
      </c>
      <c r="I31" s="720">
        <v>0</v>
      </c>
      <c r="J31" s="720"/>
      <c r="K31" s="720"/>
      <c r="L31" s="717" t="s">
        <v>2846</v>
      </c>
      <c r="M31" s="717"/>
      <c r="N31" s="599">
        <f t="shared" si="0"/>
        <v>10000</v>
      </c>
      <c r="O31" s="456">
        <f t="shared" si="1"/>
        <v>0</v>
      </c>
    </row>
    <row r="32" spans="1:15" ht="28" outlineLevel="2" x14ac:dyDescent="0.15">
      <c r="A32" s="717" t="s">
        <v>92</v>
      </c>
      <c r="B32" s="717" t="s">
        <v>2847</v>
      </c>
      <c r="C32" s="717"/>
      <c r="D32" s="717" t="s">
        <v>93</v>
      </c>
      <c r="E32" s="717"/>
      <c r="F32" s="717" t="s">
        <v>2848</v>
      </c>
      <c r="G32" s="717" t="s">
        <v>2849</v>
      </c>
      <c r="H32" s="720">
        <v>4000</v>
      </c>
      <c r="I32" s="720">
        <v>0</v>
      </c>
      <c r="J32" s="720"/>
      <c r="K32" s="720"/>
      <c r="L32" s="717" t="s">
        <v>2850</v>
      </c>
      <c r="M32" s="717"/>
      <c r="N32" s="599">
        <f t="shared" si="0"/>
        <v>4000</v>
      </c>
      <c r="O32" s="456">
        <f t="shared" si="1"/>
        <v>0</v>
      </c>
    </row>
    <row r="33" spans="1:15" ht="140" outlineLevel="2" x14ac:dyDescent="0.15">
      <c r="A33" s="717" t="s">
        <v>92</v>
      </c>
      <c r="B33" s="717" t="s">
        <v>2844</v>
      </c>
      <c r="C33" s="717"/>
      <c r="D33" s="717" t="s">
        <v>93</v>
      </c>
      <c r="E33" s="717"/>
      <c r="F33" s="717" t="s">
        <v>2845</v>
      </c>
      <c r="G33" s="717" t="s">
        <v>83</v>
      </c>
      <c r="H33" s="720">
        <v>10000</v>
      </c>
      <c r="I33" s="720">
        <v>0</v>
      </c>
      <c r="J33" s="720"/>
      <c r="K33" s="720"/>
      <c r="L33" s="717" t="s">
        <v>2851</v>
      </c>
      <c r="M33" s="717" t="s">
        <v>2852</v>
      </c>
      <c r="N33" s="599">
        <f t="shared" si="0"/>
        <v>10000</v>
      </c>
      <c r="O33" s="456">
        <f t="shared" si="1"/>
        <v>0</v>
      </c>
    </row>
    <row r="34" spans="1:15" ht="28" outlineLevel="2" x14ac:dyDescent="0.15">
      <c r="A34" s="717" t="s">
        <v>92</v>
      </c>
      <c r="B34" s="717" t="s">
        <v>2853</v>
      </c>
      <c r="C34" s="717"/>
      <c r="D34" s="717" t="s">
        <v>93</v>
      </c>
      <c r="E34" s="717"/>
      <c r="F34" s="717" t="s">
        <v>2854</v>
      </c>
      <c r="G34" s="717" t="s">
        <v>1004</v>
      </c>
      <c r="H34" s="720">
        <v>65000</v>
      </c>
      <c r="I34" s="720">
        <v>0</v>
      </c>
      <c r="J34" s="720"/>
      <c r="K34" s="720"/>
      <c r="L34" s="717" t="s">
        <v>2855</v>
      </c>
      <c r="M34" s="717" t="s">
        <v>2856</v>
      </c>
      <c r="N34" s="599">
        <f t="shared" si="0"/>
        <v>65000</v>
      </c>
      <c r="O34" s="456">
        <f t="shared" si="1"/>
        <v>0</v>
      </c>
    </row>
    <row r="35" spans="1:15" ht="84" outlineLevel="2" x14ac:dyDescent="0.15">
      <c r="A35" s="717" t="s">
        <v>92</v>
      </c>
      <c r="B35" s="717" t="s">
        <v>2857</v>
      </c>
      <c r="C35" s="717"/>
      <c r="D35" s="717" t="s">
        <v>93</v>
      </c>
      <c r="E35" s="717"/>
      <c r="F35" s="717" t="s">
        <v>2858</v>
      </c>
      <c r="G35" s="717" t="s">
        <v>203</v>
      </c>
      <c r="H35" s="720">
        <v>178000</v>
      </c>
      <c r="I35" s="720">
        <v>0</v>
      </c>
      <c r="J35" s="720"/>
      <c r="K35" s="720"/>
      <c r="L35" s="717" t="s">
        <v>2859</v>
      </c>
      <c r="M35" s="717"/>
      <c r="N35" s="599">
        <f t="shared" si="0"/>
        <v>178000</v>
      </c>
      <c r="O35" s="456">
        <f t="shared" si="1"/>
        <v>0</v>
      </c>
    </row>
    <row r="36" spans="1:15" ht="70" outlineLevel="2" x14ac:dyDescent="0.15">
      <c r="A36" s="717" t="s">
        <v>92</v>
      </c>
      <c r="B36" s="717" t="s">
        <v>2860</v>
      </c>
      <c r="C36" s="717"/>
      <c r="D36" s="717" t="s">
        <v>93</v>
      </c>
      <c r="E36" s="717"/>
      <c r="F36" s="717" t="s">
        <v>2861</v>
      </c>
      <c r="G36" s="717" t="s">
        <v>2862</v>
      </c>
      <c r="H36" s="720">
        <v>50000</v>
      </c>
      <c r="I36" s="720">
        <v>0</v>
      </c>
      <c r="J36" s="720"/>
      <c r="K36" s="720"/>
      <c r="L36" s="717" t="s">
        <v>2863</v>
      </c>
      <c r="M36" s="717"/>
      <c r="N36" s="599">
        <f t="shared" si="0"/>
        <v>50000</v>
      </c>
      <c r="O36" s="456">
        <f t="shared" si="1"/>
        <v>0</v>
      </c>
    </row>
    <row r="37" spans="1:15" ht="28" outlineLevel="2" x14ac:dyDescent="0.15">
      <c r="A37" s="717" t="s">
        <v>92</v>
      </c>
      <c r="B37" s="717" t="s">
        <v>2864</v>
      </c>
      <c r="C37" s="717"/>
      <c r="D37" s="717" t="s">
        <v>93</v>
      </c>
      <c r="E37" s="717"/>
      <c r="F37" s="717" t="s">
        <v>2865</v>
      </c>
      <c r="G37" s="717" t="s">
        <v>2866</v>
      </c>
      <c r="H37" s="720">
        <v>10000</v>
      </c>
      <c r="I37" s="720">
        <v>0</v>
      </c>
      <c r="J37" s="720"/>
      <c r="K37" s="720"/>
      <c r="L37" s="717" t="s">
        <v>2867</v>
      </c>
      <c r="M37" s="717" t="s">
        <v>2856</v>
      </c>
      <c r="N37" s="599">
        <f t="shared" si="0"/>
        <v>10000</v>
      </c>
      <c r="O37" s="456">
        <f t="shared" si="1"/>
        <v>0</v>
      </c>
    </row>
    <row r="38" spans="1:15" ht="70" outlineLevel="2" x14ac:dyDescent="0.15">
      <c r="A38" s="717" t="s">
        <v>92</v>
      </c>
      <c r="B38" s="717" t="s">
        <v>2868</v>
      </c>
      <c r="C38" s="717"/>
      <c r="D38" s="717" t="s">
        <v>95</v>
      </c>
      <c r="E38" s="717"/>
      <c r="F38" s="717" t="s">
        <v>2869</v>
      </c>
      <c r="G38" s="717" t="s">
        <v>102</v>
      </c>
      <c r="H38" s="720">
        <v>80000</v>
      </c>
      <c r="I38" s="720">
        <v>0</v>
      </c>
      <c r="J38" s="720"/>
      <c r="K38" s="720"/>
      <c r="L38" s="717" t="s">
        <v>2870</v>
      </c>
      <c r="M38" s="717"/>
      <c r="N38" s="599">
        <f t="shared" si="0"/>
        <v>80000</v>
      </c>
      <c r="O38" s="456">
        <f t="shared" si="1"/>
        <v>0</v>
      </c>
    </row>
    <row r="39" spans="1:15" ht="70" outlineLevel="2" x14ac:dyDescent="0.15">
      <c r="A39" s="717" t="s">
        <v>92</v>
      </c>
      <c r="B39" s="717" t="s">
        <v>2871</v>
      </c>
      <c r="C39" s="717"/>
      <c r="D39" s="717" t="s">
        <v>95</v>
      </c>
      <c r="E39" s="717"/>
      <c r="F39" s="717" t="s">
        <v>2872</v>
      </c>
      <c r="G39" s="717" t="s">
        <v>89</v>
      </c>
      <c r="H39" s="720">
        <v>12000</v>
      </c>
      <c r="I39" s="720">
        <v>0</v>
      </c>
      <c r="J39" s="720"/>
      <c r="K39" s="720"/>
      <c r="L39" s="717" t="s">
        <v>2873</v>
      </c>
      <c r="M39" s="717"/>
      <c r="N39" s="599">
        <f t="shared" si="0"/>
        <v>12000</v>
      </c>
      <c r="O39" s="456">
        <f t="shared" si="1"/>
        <v>0</v>
      </c>
    </row>
    <row r="40" spans="1:15" ht="112" outlineLevel="2" x14ac:dyDescent="0.15">
      <c r="A40" s="717" t="s">
        <v>92</v>
      </c>
      <c r="B40" s="717" t="s">
        <v>2874</v>
      </c>
      <c r="C40" s="717"/>
      <c r="D40" s="717" t="s">
        <v>95</v>
      </c>
      <c r="E40" s="717"/>
      <c r="F40" s="717" t="s">
        <v>2875</v>
      </c>
      <c r="G40" s="717" t="s">
        <v>148</v>
      </c>
      <c r="H40" s="720">
        <v>19995</v>
      </c>
      <c r="I40" s="720">
        <v>0</v>
      </c>
      <c r="J40" s="720"/>
      <c r="K40" s="720"/>
      <c r="L40" s="717" t="s">
        <v>2876</v>
      </c>
      <c r="M40" s="717"/>
      <c r="N40" s="599">
        <f t="shared" si="0"/>
        <v>19995</v>
      </c>
      <c r="O40" s="456">
        <f t="shared" si="1"/>
        <v>0</v>
      </c>
    </row>
    <row r="41" spans="1:15" ht="112" outlineLevel="2" x14ac:dyDescent="0.15">
      <c r="A41" s="717" t="s">
        <v>92</v>
      </c>
      <c r="B41" s="717" t="s">
        <v>2877</v>
      </c>
      <c r="C41" s="717"/>
      <c r="D41" s="717" t="s">
        <v>95</v>
      </c>
      <c r="E41" s="717"/>
      <c r="F41" s="717" t="s">
        <v>2878</v>
      </c>
      <c r="G41" s="717" t="s">
        <v>148</v>
      </c>
      <c r="H41" s="720">
        <v>12995</v>
      </c>
      <c r="I41" s="720">
        <v>0</v>
      </c>
      <c r="J41" s="720"/>
      <c r="K41" s="720"/>
      <c r="L41" s="717" t="s">
        <v>2879</v>
      </c>
      <c r="M41" s="717"/>
      <c r="N41" s="599">
        <f t="shared" si="0"/>
        <v>12995</v>
      </c>
      <c r="O41" s="456">
        <f t="shared" si="1"/>
        <v>0</v>
      </c>
    </row>
    <row r="42" spans="1:15" ht="126" outlineLevel="2" x14ac:dyDescent="0.15">
      <c r="A42" s="717" t="s">
        <v>92</v>
      </c>
      <c r="B42" s="717" t="s">
        <v>2880</v>
      </c>
      <c r="C42" s="717"/>
      <c r="D42" s="717" t="s">
        <v>95</v>
      </c>
      <c r="E42" s="717"/>
      <c r="F42" s="717" t="s">
        <v>2881</v>
      </c>
      <c r="G42" s="717" t="s">
        <v>797</v>
      </c>
      <c r="H42" s="720">
        <v>12789</v>
      </c>
      <c r="I42" s="720">
        <v>0</v>
      </c>
      <c r="J42" s="720"/>
      <c r="K42" s="720"/>
      <c r="L42" s="717" t="s">
        <v>2882</v>
      </c>
      <c r="M42" s="717"/>
      <c r="N42" s="599">
        <f t="shared" si="0"/>
        <v>12789</v>
      </c>
      <c r="O42" s="456">
        <f t="shared" si="1"/>
        <v>0</v>
      </c>
    </row>
    <row r="43" spans="1:15" ht="56" outlineLevel="2" x14ac:dyDescent="0.15">
      <c r="A43" s="717" t="s">
        <v>92</v>
      </c>
      <c r="B43" s="717" t="s">
        <v>2883</v>
      </c>
      <c r="C43" s="717"/>
      <c r="D43" s="717" t="s">
        <v>95</v>
      </c>
      <c r="E43" s="717"/>
      <c r="F43" s="717" t="s">
        <v>2884</v>
      </c>
      <c r="G43" s="717" t="s">
        <v>89</v>
      </c>
      <c r="H43" s="720">
        <v>6200</v>
      </c>
      <c r="I43" s="720">
        <v>0</v>
      </c>
      <c r="J43" s="720"/>
      <c r="K43" s="720"/>
      <c r="L43" s="717" t="s">
        <v>2885</v>
      </c>
      <c r="M43" s="717"/>
      <c r="N43" s="599">
        <f t="shared" si="0"/>
        <v>6200</v>
      </c>
      <c r="O43" s="456">
        <f t="shared" si="1"/>
        <v>0</v>
      </c>
    </row>
    <row r="44" spans="1:15" ht="112" outlineLevel="2" x14ac:dyDescent="0.15">
      <c r="A44" s="717" t="s">
        <v>92</v>
      </c>
      <c r="B44" s="717" t="s">
        <v>2886</v>
      </c>
      <c r="C44" s="717"/>
      <c r="D44" s="717" t="s">
        <v>95</v>
      </c>
      <c r="E44" s="717"/>
      <c r="F44" s="717" t="s">
        <v>2878</v>
      </c>
      <c r="G44" s="717" t="s">
        <v>148</v>
      </c>
      <c r="H44" s="720">
        <v>14130</v>
      </c>
      <c r="I44" s="720">
        <v>0</v>
      </c>
      <c r="J44" s="720"/>
      <c r="K44" s="720"/>
      <c r="L44" s="717" t="s">
        <v>2887</v>
      </c>
      <c r="M44" s="717"/>
      <c r="N44" s="599">
        <f t="shared" si="0"/>
        <v>14130</v>
      </c>
      <c r="O44" s="456">
        <f t="shared" si="1"/>
        <v>0</v>
      </c>
    </row>
    <row r="45" spans="1:15" ht="112" outlineLevel="2" x14ac:dyDescent="0.15">
      <c r="A45" s="717" t="s">
        <v>92</v>
      </c>
      <c r="B45" s="717" t="s">
        <v>2888</v>
      </c>
      <c r="C45" s="717"/>
      <c r="D45" s="717" t="s">
        <v>95</v>
      </c>
      <c r="E45" s="717"/>
      <c r="F45" s="717" t="s">
        <v>2878</v>
      </c>
      <c r="G45" s="717" t="s">
        <v>148</v>
      </c>
      <c r="H45" s="720">
        <v>12895</v>
      </c>
      <c r="I45" s="720">
        <v>0</v>
      </c>
      <c r="J45" s="720"/>
      <c r="K45" s="720"/>
      <c r="L45" s="717" t="s">
        <v>2889</v>
      </c>
      <c r="M45" s="717"/>
      <c r="N45" s="599">
        <f t="shared" si="0"/>
        <v>12895</v>
      </c>
      <c r="O45" s="456">
        <f t="shared" si="1"/>
        <v>0</v>
      </c>
    </row>
    <row r="46" spans="1:15" ht="112" outlineLevel="2" x14ac:dyDescent="0.15">
      <c r="A46" s="717" t="s">
        <v>92</v>
      </c>
      <c r="B46" s="717" t="s">
        <v>2890</v>
      </c>
      <c r="C46" s="717"/>
      <c r="D46" s="717" t="s">
        <v>95</v>
      </c>
      <c r="E46" s="717"/>
      <c r="F46" s="717" t="s">
        <v>2891</v>
      </c>
      <c r="G46" s="717" t="s">
        <v>102</v>
      </c>
      <c r="H46" s="720">
        <v>25000</v>
      </c>
      <c r="I46" s="720">
        <v>0</v>
      </c>
      <c r="J46" s="720"/>
      <c r="K46" s="720"/>
      <c r="L46" s="717" t="s">
        <v>2892</v>
      </c>
      <c r="M46" s="717"/>
      <c r="N46" s="599">
        <f t="shared" si="0"/>
        <v>25000</v>
      </c>
      <c r="O46" s="456">
        <f t="shared" si="1"/>
        <v>0</v>
      </c>
    </row>
    <row r="47" spans="1:15" ht="70" outlineLevel="2" x14ac:dyDescent="0.15">
      <c r="A47" s="717" t="s">
        <v>92</v>
      </c>
      <c r="B47" s="717" t="s">
        <v>2893</v>
      </c>
      <c r="C47" s="717"/>
      <c r="D47" s="717" t="s">
        <v>95</v>
      </c>
      <c r="E47" s="717"/>
      <c r="F47" s="717" t="s">
        <v>2894</v>
      </c>
      <c r="G47" s="717" t="s">
        <v>2601</v>
      </c>
      <c r="H47" s="720">
        <v>18050</v>
      </c>
      <c r="I47" s="720">
        <v>0</v>
      </c>
      <c r="J47" s="720"/>
      <c r="K47" s="720"/>
      <c r="L47" s="717" t="s">
        <v>2895</v>
      </c>
      <c r="M47" s="717"/>
      <c r="N47" s="599">
        <f t="shared" si="0"/>
        <v>18050</v>
      </c>
      <c r="O47" s="456">
        <f t="shared" si="1"/>
        <v>0</v>
      </c>
    </row>
    <row r="48" spans="1:15" ht="112" outlineLevel="2" x14ac:dyDescent="0.15">
      <c r="A48" s="717" t="s">
        <v>92</v>
      </c>
      <c r="B48" s="717" t="s">
        <v>2896</v>
      </c>
      <c r="C48" s="717"/>
      <c r="D48" s="717" t="s">
        <v>95</v>
      </c>
      <c r="E48" s="717"/>
      <c r="F48" s="717" t="s">
        <v>2897</v>
      </c>
      <c r="G48" s="717" t="s">
        <v>148</v>
      </c>
      <c r="H48" s="720">
        <v>4000</v>
      </c>
      <c r="I48" s="720">
        <v>0</v>
      </c>
      <c r="J48" s="720"/>
      <c r="K48" s="720"/>
      <c r="L48" s="717" t="s">
        <v>2889</v>
      </c>
      <c r="M48" s="717"/>
      <c r="N48" s="599">
        <f t="shared" si="0"/>
        <v>4000</v>
      </c>
      <c r="O48" s="456">
        <f t="shared" si="1"/>
        <v>0</v>
      </c>
    </row>
    <row r="49" spans="1:15" ht="56" outlineLevel="2" x14ac:dyDescent="0.15">
      <c r="A49" s="717" t="s">
        <v>92</v>
      </c>
      <c r="B49" s="717" t="s">
        <v>2898</v>
      </c>
      <c r="C49" s="717"/>
      <c r="D49" s="717" t="s">
        <v>95</v>
      </c>
      <c r="E49" s="717"/>
      <c r="F49" s="717" t="s">
        <v>2899</v>
      </c>
      <c r="G49" s="717" t="s">
        <v>89</v>
      </c>
      <c r="H49" s="720">
        <v>10500</v>
      </c>
      <c r="I49" s="720">
        <v>0</v>
      </c>
      <c r="J49" s="720"/>
      <c r="K49" s="720"/>
      <c r="L49" s="717" t="s">
        <v>2900</v>
      </c>
      <c r="M49" s="717"/>
      <c r="N49" s="599">
        <f t="shared" si="0"/>
        <v>10500</v>
      </c>
      <c r="O49" s="456">
        <f t="shared" si="1"/>
        <v>0</v>
      </c>
    </row>
    <row r="50" spans="1:15" ht="70" outlineLevel="2" x14ac:dyDescent="0.15">
      <c r="A50" s="717" t="s">
        <v>92</v>
      </c>
      <c r="B50" s="717" t="s">
        <v>2901</v>
      </c>
      <c r="C50" s="717"/>
      <c r="D50" s="717" t="s">
        <v>95</v>
      </c>
      <c r="E50" s="717"/>
      <c r="F50" s="717" t="s">
        <v>2902</v>
      </c>
      <c r="G50" s="717" t="s">
        <v>356</v>
      </c>
      <c r="H50" s="720">
        <v>6652</v>
      </c>
      <c r="I50" s="720">
        <v>0</v>
      </c>
      <c r="J50" s="720"/>
      <c r="K50" s="720"/>
      <c r="L50" s="717" t="s">
        <v>2903</v>
      </c>
      <c r="M50" s="717"/>
      <c r="N50" s="599">
        <f t="shared" si="0"/>
        <v>6652</v>
      </c>
      <c r="O50" s="456">
        <f t="shared" si="1"/>
        <v>0</v>
      </c>
    </row>
    <row r="51" spans="1:15" ht="98" outlineLevel="2" x14ac:dyDescent="0.15">
      <c r="A51" s="717" t="s">
        <v>92</v>
      </c>
      <c r="B51" s="717" t="s">
        <v>2904</v>
      </c>
      <c r="C51" s="717"/>
      <c r="D51" s="717" t="s">
        <v>95</v>
      </c>
      <c r="E51" s="717"/>
      <c r="F51" s="717" t="s">
        <v>2905</v>
      </c>
      <c r="G51" s="717" t="s">
        <v>91</v>
      </c>
      <c r="H51" s="720">
        <v>21125</v>
      </c>
      <c r="I51" s="720">
        <v>0</v>
      </c>
      <c r="J51" s="720"/>
      <c r="K51" s="720"/>
      <c r="L51" s="717" t="s">
        <v>2906</v>
      </c>
      <c r="M51" s="717"/>
      <c r="N51" s="599">
        <f t="shared" si="0"/>
        <v>21125</v>
      </c>
      <c r="O51" s="456">
        <f t="shared" si="1"/>
        <v>0</v>
      </c>
    </row>
    <row r="52" spans="1:15" ht="98" outlineLevel="2" x14ac:dyDescent="0.15">
      <c r="A52" s="717" t="s">
        <v>92</v>
      </c>
      <c r="B52" s="717" t="s">
        <v>2907</v>
      </c>
      <c r="C52" s="717"/>
      <c r="D52" s="717" t="s">
        <v>95</v>
      </c>
      <c r="E52" s="717"/>
      <c r="F52" s="717" t="s">
        <v>2908</v>
      </c>
      <c r="G52" s="717" t="s">
        <v>91</v>
      </c>
      <c r="H52" s="720">
        <v>33200</v>
      </c>
      <c r="I52" s="720">
        <v>0</v>
      </c>
      <c r="J52" s="720"/>
      <c r="K52" s="720"/>
      <c r="L52" s="717" t="s">
        <v>2909</v>
      </c>
      <c r="M52" s="717"/>
      <c r="N52" s="599">
        <f t="shared" si="0"/>
        <v>33200</v>
      </c>
      <c r="O52" s="456">
        <f t="shared" si="1"/>
        <v>0</v>
      </c>
    </row>
    <row r="53" spans="1:15" ht="84" outlineLevel="2" x14ac:dyDescent="0.15">
      <c r="A53" s="717" t="s">
        <v>92</v>
      </c>
      <c r="B53" s="717" t="s">
        <v>2910</v>
      </c>
      <c r="C53" s="717"/>
      <c r="D53" s="717" t="s">
        <v>95</v>
      </c>
      <c r="E53" s="717"/>
      <c r="F53" s="717" t="s">
        <v>2911</v>
      </c>
      <c r="G53" s="717" t="s">
        <v>785</v>
      </c>
      <c r="H53" s="720">
        <v>30935</v>
      </c>
      <c r="I53" s="720">
        <v>0</v>
      </c>
      <c r="J53" s="720"/>
      <c r="K53" s="720"/>
      <c r="L53" s="717" t="s">
        <v>2912</v>
      </c>
      <c r="M53" s="717"/>
      <c r="N53" s="599">
        <f t="shared" si="0"/>
        <v>30935</v>
      </c>
      <c r="O53" s="456">
        <f t="shared" si="1"/>
        <v>0</v>
      </c>
    </row>
    <row r="54" spans="1:15" ht="112" outlineLevel="2" x14ac:dyDescent="0.15">
      <c r="A54" s="717" t="s">
        <v>92</v>
      </c>
      <c r="B54" s="717" t="s">
        <v>2913</v>
      </c>
      <c r="C54" s="717"/>
      <c r="D54" s="717" t="s">
        <v>95</v>
      </c>
      <c r="E54" s="717"/>
      <c r="F54" s="717" t="s">
        <v>2914</v>
      </c>
      <c r="G54" s="717" t="s">
        <v>148</v>
      </c>
      <c r="H54" s="720">
        <v>15000</v>
      </c>
      <c r="I54" s="720">
        <v>0</v>
      </c>
      <c r="J54" s="720"/>
      <c r="K54" s="720"/>
      <c r="L54" s="717" t="s">
        <v>2915</v>
      </c>
      <c r="M54" s="717"/>
      <c r="N54" s="599">
        <f t="shared" si="0"/>
        <v>15000</v>
      </c>
      <c r="O54" s="456">
        <f t="shared" si="1"/>
        <v>0</v>
      </c>
    </row>
    <row r="55" spans="1:15" ht="56" outlineLevel="2" x14ac:dyDescent="0.15">
      <c r="A55" s="717" t="s">
        <v>92</v>
      </c>
      <c r="B55" s="717" t="s">
        <v>2916</v>
      </c>
      <c r="C55" s="717"/>
      <c r="D55" s="717" t="s">
        <v>95</v>
      </c>
      <c r="E55" s="717"/>
      <c r="F55" s="717" t="s">
        <v>2917</v>
      </c>
      <c r="G55" s="717" t="s">
        <v>100</v>
      </c>
      <c r="H55" s="720">
        <v>10174</v>
      </c>
      <c r="I55" s="720">
        <v>0</v>
      </c>
      <c r="J55" s="720"/>
      <c r="K55" s="720"/>
      <c r="L55" s="717" t="s">
        <v>2918</v>
      </c>
      <c r="M55" s="717"/>
      <c r="N55" s="599">
        <f t="shared" si="0"/>
        <v>10174</v>
      </c>
      <c r="O55" s="456">
        <f t="shared" si="1"/>
        <v>0</v>
      </c>
    </row>
    <row r="56" spans="1:15" ht="112" outlineLevel="2" x14ac:dyDescent="0.15">
      <c r="A56" s="717" t="s">
        <v>92</v>
      </c>
      <c r="B56" s="717" t="s">
        <v>2919</v>
      </c>
      <c r="C56" s="717"/>
      <c r="D56" s="717" t="s">
        <v>95</v>
      </c>
      <c r="E56" s="717"/>
      <c r="F56" s="717" t="s">
        <v>2920</v>
      </c>
      <c r="G56" s="717" t="s">
        <v>148</v>
      </c>
      <c r="H56" s="720">
        <v>3500</v>
      </c>
      <c r="I56" s="720">
        <v>0</v>
      </c>
      <c r="J56" s="720"/>
      <c r="K56" s="720"/>
      <c r="L56" s="717" t="s">
        <v>2887</v>
      </c>
      <c r="M56" s="717"/>
      <c r="N56" s="599">
        <f t="shared" si="0"/>
        <v>3500</v>
      </c>
      <c r="O56" s="456">
        <f t="shared" si="1"/>
        <v>0</v>
      </c>
    </row>
    <row r="57" spans="1:15" ht="70" outlineLevel="2" x14ac:dyDescent="0.15">
      <c r="A57" s="717" t="s">
        <v>92</v>
      </c>
      <c r="B57" s="717" t="s">
        <v>2921</v>
      </c>
      <c r="C57" s="717"/>
      <c r="D57" s="717" t="s">
        <v>95</v>
      </c>
      <c r="E57" s="717"/>
      <c r="F57" s="717" t="s">
        <v>2922</v>
      </c>
      <c r="G57" s="717" t="s">
        <v>793</v>
      </c>
      <c r="H57" s="720">
        <v>11375</v>
      </c>
      <c r="I57" s="720">
        <v>0</v>
      </c>
      <c r="J57" s="720"/>
      <c r="K57" s="720"/>
      <c r="L57" s="717" t="s">
        <v>2923</v>
      </c>
      <c r="M57" s="717"/>
      <c r="N57" s="599">
        <f t="shared" si="0"/>
        <v>11375</v>
      </c>
      <c r="O57" s="456">
        <f t="shared" si="1"/>
        <v>0</v>
      </c>
    </row>
    <row r="58" spans="1:15" ht="56" outlineLevel="2" x14ac:dyDescent="0.15">
      <c r="A58" s="717" t="s">
        <v>92</v>
      </c>
      <c r="B58" s="717" t="s">
        <v>2924</v>
      </c>
      <c r="C58" s="717"/>
      <c r="D58" s="717" t="s">
        <v>95</v>
      </c>
      <c r="E58" s="717"/>
      <c r="F58" s="717" t="s">
        <v>2925</v>
      </c>
      <c r="G58" s="717" t="s">
        <v>102</v>
      </c>
      <c r="H58" s="720">
        <v>15000</v>
      </c>
      <c r="I58" s="720">
        <v>0</v>
      </c>
      <c r="J58" s="720"/>
      <c r="K58" s="720"/>
      <c r="L58" s="717" t="s">
        <v>2926</v>
      </c>
      <c r="M58" s="717"/>
      <c r="N58" s="599">
        <f t="shared" si="0"/>
        <v>15000</v>
      </c>
      <c r="O58" s="456">
        <f t="shared" si="1"/>
        <v>0</v>
      </c>
    </row>
    <row r="59" spans="1:15" ht="56" outlineLevel="2" x14ac:dyDescent="0.15">
      <c r="A59" s="717" t="s">
        <v>92</v>
      </c>
      <c r="B59" s="717" t="s">
        <v>2927</v>
      </c>
      <c r="C59" s="717"/>
      <c r="D59" s="717" t="s">
        <v>95</v>
      </c>
      <c r="E59" s="717"/>
      <c r="F59" s="717" t="s">
        <v>2928</v>
      </c>
      <c r="G59" s="717" t="s">
        <v>96</v>
      </c>
      <c r="H59" s="720">
        <v>9700</v>
      </c>
      <c r="I59" s="720">
        <v>0</v>
      </c>
      <c r="J59" s="720"/>
      <c r="K59" s="720"/>
      <c r="L59" s="717" t="s">
        <v>2929</v>
      </c>
      <c r="M59" s="717"/>
      <c r="N59" s="599">
        <f t="shared" si="0"/>
        <v>9700</v>
      </c>
      <c r="O59" s="456">
        <f t="shared" si="1"/>
        <v>0</v>
      </c>
    </row>
    <row r="60" spans="1:15" ht="84" outlineLevel="2" x14ac:dyDescent="0.15">
      <c r="A60" s="717" t="s">
        <v>92</v>
      </c>
      <c r="B60" s="717" t="s">
        <v>2930</v>
      </c>
      <c r="C60" s="717"/>
      <c r="D60" s="717" t="s">
        <v>95</v>
      </c>
      <c r="E60" s="717"/>
      <c r="F60" s="717" t="s">
        <v>2931</v>
      </c>
      <c r="G60" s="717" t="s">
        <v>2932</v>
      </c>
      <c r="H60" s="720">
        <v>22000</v>
      </c>
      <c r="I60" s="720">
        <v>0</v>
      </c>
      <c r="J60" s="720"/>
      <c r="K60" s="720"/>
      <c r="L60" s="717" t="s">
        <v>2933</v>
      </c>
      <c r="M60" s="717"/>
      <c r="N60" s="599">
        <f t="shared" si="0"/>
        <v>22000</v>
      </c>
      <c r="O60" s="456">
        <f t="shared" si="1"/>
        <v>0</v>
      </c>
    </row>
    <row r="61" spans="1:15" ht="56" outlineLevel="2" x14ac:dyDescent="0.15">
      <c r="A61" s="717" t="s">
        <v>92</v>
      </c>
      <c r="B61" s="717" t="s">
        <v>2934</v>
      </c>
      <c r="C61" s="717"/>
      <c r="D61" s="717" t="s">
        <v>95</v>
      </c>
      <c r="E61" s="717"/>
      <c r="F61" s="717" t="s">
        <v>2935</v>
      </c>
      <c r="G61" s="717" t="s">
        <v>164</v>
      </c>
      <c r="H61" s="720">
        <v>17000</v>
      </c>
      <c r="I61" s="720">
        <v>0</v>
      </c>
      <c r="J61" s="720"/>
      <c r="K61" s="720"/>
      <c r="L61" s="717" t="s">
        <v>2936</v>
      </c>
      <c r="M61" s="717"/>
      <c r="N61" s="599">
        <f t="shared" si="0"/>
        <v>17000</v>
      </c>
      <c r="O61" s="456">
        <f t="shared" si="1"/>
        <v>0</v>
      </c>
    </row>
    <row r="62" spans="1:15" ht="84" outlineLevel="2" x14ac:dyDescent="0.15">
      <c r="A62" s="717" t="s">
        <v>92</v>
      </c>
      <c r="B62" s="717" t="s">
        <v>2937</v>
      </c>
      <c r="C62" s="717"/>
      <c r="D62" s="717" t="s">
        <v>95</v>
      </c>
      <c r="E62" s="717"/>
      <c r="F62" s="717" t="s">
        <v>2938</v>
      </c>
      <c r="G62" s="717" t="s">
        <v>793</v>
      </c>
      <c r="H62" s="720">
        <v>9600</v>
      </c>
      <c r="I62" s="720">
        <v>0</v>
      </c>
      <c r="J62" s="720"/>
      <c r="K62" s="720"/>
      <c r="L62" s="717" t="s">
        <v>2939</v>
      </c>
      <c r="M62" s="717"/>
      <c r="N62" s="599">
        <f t="shared" si="0"/>
        <v>9600</v>
      </c>
      <c r="O62" s="456">
        <f t="shared" si="1"/>
        <v>0</v>
      </c>
    </row>
    <row r="63" spans="1:15" ht="70" outlineLevel="2" x14ac:dyDescent="0.15">
      <c r="A63" s="717" t="s">
        <v>92</v>
      </c>
      <c r="B63" s="717" t="s">
        <v>2940</v>
      </c>
      <c r="C63" s="717"/>
      <c r="D63" s="717" t="s">
        <v>95</v>
      </c>
      <c r="E63" s="717"/>
      <c r="F63" s="717" t="s">
        <v>2941</v>
      </c>
      <c r="G63" s="717" t="s">
        <v>96</v>
      </c>
      <c r="H63" s="720">
        <v>4800</v>
      </c>
      <c r="I63" s="720">
        <v>0</v>
      </c>
      <c r="J63" s="720"/>
      <c r="K63" s="720"/>
      <c r="L63" s="717" t="s">
        <v>2942</v>
      </c>
      <c r="M63" s="717"/>
      <c r="N63" s="599">
        <f t="shared" si="0"/>
        <v>4800</v>
      </c>
      <c r="O63" s="456">
        <f t="shared" si="1"/>
        <v>0</v>
      </c>
    </row>
    <row r="64" spans="1:15" ht="56" outlineLevel="2" x14ac:dyDescent="0.15">
      <c r="A64" s="717" t="s">
        <v>92</v>
      </c>
      <c r="B64" s="717" t="s">
        <v>2943</v>
      </c>
      <c r="C64" s="717"/>
      <c r="D64" s="717" t="s">
        <v>95</v>
      </c>
      <c r="E64" s="717"/>
      <c r="F64" s="717" t="s">
        <v>2944</v>
      </c>
      <c r="G64" s="717" t="s">
        <v>102</v>
      </c>
      <c r="H64" s="720">
        <v>20000</v>
      </c>
      <c r="I64" s="720">
        <v>0</v>
      </c>
      <c r="J64" s="720"/>
      <c r="K64" s="720"/>
      <c r="L64" s="717" t="s">
        <v>2945</v>
      </c>
      <c r="M64" s="717"/>
      <c r="N64" s="599">
        <f t="shared" si="0"/>
        <v>20000</v>
      </c>
      <c r="O64" s="456">
        <f t="shared" si="1"/>
        <v>0</v>
      </c>
    </row>
    <row r="65" spans="1:15" ht="56" outlineLevel="2" x14ac:dyDescent="0.15">
      <c r="A65" s="717" t="s">
        <v>92</v>
      </c>
      <c r="B65" s="717" t="s">
        <v>2946</v>
      </c>
      <c r="C65" s="717"/>
      <c r="D65" s="717" t="s">
        <v>95</v>
      </c>
      <c r="E65" s="717"/>
      <c r="F65" s="717" t="s">
        <v>2947</v>
      </c>
      <c r="G65" s="717" t="s">
        <v>164</v>
      </c>
      <c r="H65" s="720">
        <v>12000</v>
      </c>
      <c r="I65" s="720">
        <v>0</v>
      </c>
      <c r="J65" s="720"/>
      <c r="K65" s="720"/>
      <c r="L65" s="717" t="s">
        <v>2948</v>
      </c>
      <c r="M65" s="717"/>
      <c r="N65" s="599">
        <f t="shared" si="0"/>
        <v>12000</v>
      </c>
      <c r="O65" s="456">
        <f t="shared" si="1"/>
        <v>0</v>
      </c>
    </row>
    <row r="66" spans="1:15" ht="56" outlineLevel="2" x14ac:dyDescent="0.15">
      <c r="A66" s="717" t="s">
        <v>92</v>
      </c>
      <c r="B66" s="717" t="s">
        <v>2949</v>
      </c>
      <c r="C66" s="717"/>
      <c r="D66" s="717" t="s">
        <v>95</v>
      </c>
      <c r="E66" s="717"/>
      <c r="F66" s="717" t="s">
        <v>2950</v>
      </c>
      <c r="G66" s="717" t="s">
        <v>89</v>
      </c>
      <c r="H66" s="720">
        <v>8000</v>
      </c>
      <c r="I66" s="720">
        <v>0</v>
      </c>
      <c r="J66" s="720"/>
      <c r="K66" s="720"/>
      <c r="L66" s="717" t="s">
        <v>2951</v>
      </c>
      <c r="M66" s="717"/>
      <c r="N66" s="599">
        <f t="shared" si="0"/>
        <v>8000</v>
      </c>
      <c r="O66" s="456">
        <f t="shared" si="1"/>
        <v>0</v>
      </c>
    </row>
    <row r="67" spans="1:15" ht="70" outlineLevel="2" x14ac:dyDescent="0.15">
      <c r="A67" s="717" t="s">
        <v>92</v>
      </c>
      <c r="B67" s="717" t="s">
        <v>2952</v>
      </c>
      <c r="C67" s="717"/>
      <c r="D67" s="717" t="s">
        <v>95</v>
      </c>
      <c r="E67" s="717"/>
      <c r="F67" s="717" t="s">
        <v>2953</v>
      </c>
      <c r="G67" s="717" t="s">
        <v>83</v>
      </c>
      <c r="H67" s="720">
        <v>8000</v>
      </c>
      <c r="I67" s="720">
        <v>0</v>
      </c>
      <c r="J67" s="720"/>
      <c r="K67" s="720"/>
      <c r="L67" s="717" t="s">
        <v>2954</v>
      </c>
      <c r="M67" s="717"/>
      <c r="N67" s="599">
        <f t="shared" si="0"/>
        <v>8000</v>
      </c>
      <c r="O67" s="456">
        <f t="shared" si="1"/>
        <v>0</v>
      </c>
    </row>
    <row r="68" spans="1:15" ht="70" outlineLevel="2" x14ac:dyDescent="0.15">
      <c r="A68" s="717" t="s">
        <v>92</v>
      </c>
      <c r="B68" s="717" t="s">
        <v>2955</v>
      </c>
      <c r="C68" s="717"/>
      <c r="D68" s="717" t="s">
        <v>95</v>
      </c>
      <c r="E68" s="717"/>
      <c r="F68" s="717" t="s">
        <v>2956</v>
      </c>
      <c r="G68" s="717" t="s">
        <v>102</v>
      </c>
      <c r="H68" s="720">
        <v>15000</v>
      </c>
      <c r="I68" s="720">
        <v>0</v>
      </c>
      <c r="J68" s="720"/>
      <c r="K68" s="720"/>
      <c r="L68" s="717" t="s">
        <v>2957</v>
      </c>
      <c r="M68" s="717"/>
      <c r="N68" s="599">
        <f t="shared" ref="N68:N126" si="2">SUM(H68:I68)</f>
        <v>15000</v>
      </c>
      <c r="O68" s="456">
        <f t="shared" ref="O68:O126" si="3">IF((J68+K68)&gt;0,(J68+K68)-N68,0)</f>
        <v>0</v>
      </c>
    </row>
    <row r="69" spans="1:15" ht="56" outlineLevel="2" x14ac:dyDescent="0.15">
      <c r="A69" s="717" t="s">
        <v>92</v>
      </c>
      <c r="B69" s="717" t="s">
        <v>2958</v>
      </c>
      <c r="C69" s="717"/>
      <c r="D69" s="717" t="s">
        <v>95</v>
      </c>
      <c r="E69" s="717"/>
      <c r="F69" s="717" t="s">
        <v>2959</v>
      </c>
      <c r="G69" s="717" t="s">
        <v>89</v>
      </c>
      <c r="H69" s="720">
        <v>25000</v>
      </c>
      <c r="I69" s="720">
        <v>0</v>
      </c>
      <c r="J69" s="720"/>
      <c r="K69" s="720"/>
      <c r="L69" s="717" t="s">
        <v>2960</v>
      </c>
      <c r="M69" s="717"/>
      <c r="N69" s="599">
        <f t="shared" si="2"/>
        <v>25000</v>
      </c>
      <c r="O69" s="456">
        <f t="shared" si="3"/>
        <v>0</v>
      </c>
    </row>
    <row r="70" spans="1:15" ht="84" outlineLevel="2" x14ac:dyDescent="0.15">
      <c r="A70" s="717" t="s">
        <v>92</v>
      </c>
      <c r="B70" s="717" t="s">
        <v>2961</v>
      </c>
      <c r="C70" s="717"/>
      <c r="D70" s="717" t="s">
        <v>95</v>
      </c>
      <c r="E70" s="717"/>
      <c r="F70" s="717" t="s">
        <v>2962</v>
      </c>
      <c r="G70" s="717" t="s">
        <v>785</v>
      </c>
      <c r="H70" s="720">
        <v>30041</v>
      </c>
      <c r="I70" s="720">
        <v>0</v>
      </c>
      <c r="J70" s="720"/>
      <c r="K70" s="720"/>
      <c r="L70" s="717" t="s">
        <v>2963</v>
      </c>
      <c r="M70" s="717"/>
      <c r="N70" s="599">
        <f t="shared" si="2"/>
        <v>30041</v>
      </c>
      <c r="O70" s="456">
        <f t="shared" si="3"/>
        <v>0</v>
      </c>
    </row>
    <row r="71" spans="1:15" ht="98" outlineLevel="2" x14ac:dyDescent="0.15">
      <c r="A71" s="717" t="s">
        <v>92</v>
      </c>
      <c r="B71" s="717" t="s">
        <v>2964</v>
      </c>
      <c r="C71" s="717"/>
      <c r="D71" s="717" t="s">
        <v>95</v>
      </c>
      <c r="E71" s="717"/>
      <c r="F71" s="717" t="s">
        <v>2965</v>
      </c>
      <c r="G71" s="717" t="s">
        <v>83</v>
      </c>
      <c r="H71" s="720">
        <v>12000</v>
      </c>
      <c r="I71" s="720">
        <v>0</v>
      </c>
      <c r="J71" s="720"/>
      <c r="K71" s="720"/>
      <c r="L71" s="717" t="s">
        <v>2966</v>
      </c>
      <c r="M71" s="717"/>
      <c r="N71" s="599">
        <f t="shared" si="2"/>
        <v>12000</v>
      </c>
      <c r="O71" s="456">
        <f t="shared" si="3"/>
        <v>0</v>
      </c>
    </row>
    <row r="72" spans="1:15" ht="56" outlineLevel="2" x14ac:dyDescent="0.15">
      <c r="A72" s="717" t="s">
        <v>92</v>
      </c>
      <c r="B72" s="717" t="s">
        <v>2967</v>
      </c>
      <c r="C72" s="717"/>
      <c r="D72" s="717" t="s">
        <v>95</v>
      </c>
      <c r="E72" s="717"/>
      <c r="F72" s="717" t="s">
        <v>2968</v>
      </c>
      <c r="G72" s="717" t="s">
        <v>89</v>
      </c>
      <c r="H72" s="720">
        <v>15000</v>
      </c>
      <c r="I72" s="720">
        <v>0</v>
      </c>
      <c r="J72" s="720"/>
      <c r="K72" s="720"/>
      <c r="L72" s="717" t="s">
        <v>2969</v>
      </c>
      <c r="M72" s="717"/>
      <c r="N72" s="599">
        <f t="shared" si="2"/>
        <v>15000</v>
      </c>
      <c r="O72" s="456">
        <f t="shared" si="3"/>
        <v>0</v>
      </c>
    </row>
    <row r="73" spans="1:15" ht="70" outlineLevel="2" x14ac:dyDescent="0.15">
      <c r="A73" s="717" t="s">
        <v>92</v>
      </c>
      <c r="B73" s="717" t="s">
        <v>2970</v>
      </c>
      <c r="C73" s="717"/>
      <c r="D73" s="717" t="s">
        <v>95</v>
      </c>
      <c r="E73" s="717"/>
      <c r="F73" s="717" t="s">
        <v>2971</v>
      </c>
      <c r="G73" s="717" t="s">
        <v>356</v>
      </c>
      <c r="H73" s="720">
        <v>22000</v>
      </c>
      <c r="I73" s="720">
        <v>0</v>
      </c>
      <c r="J73" s="720"/>
      <c r="K73" s="720"/>
      <c r="L73" s="717" t="s">
        <v>2972</v>
      </c>
      <c r="M73" s="717"/>
      <c r="N73" s="599">
        <f t="shared" si="2"/>
        <v>22000</v>
      </c>
      <c r="O73" s="456">
        <f t="shared" si="3"/>
        <v>0</v>
      </c>
    </row>
    <row r="74" spans="1:15" ht="42" outlineLevel="2" x14ac:dyDescent="0.15">
      <c r="A74" s="717" t="s">
        <v>92</v>
      </c>
      <c r="B74" s="717" t="s">
        <v>2973</v>
      </c>
      <c r="C74" s="717"/>
      <c r="D74" s="717" t="s">
        <v>95</v>
      </c>
      <c r="E74" s="717"/>
      <c r="F74" s="717" t="s">
        <v>2974</v>
      </c>
      <c r="G74" s="717" t="s">
        <v>102</v>
      </c>
      <c r="H74" s="720">
        <v>15000</v>
      </c>
      <c r="I74" s="720">
        <v>0</v>
      </c>
      <c r="J74" s="720"/>
      <c r="K74" s="720"/>
      <c r="L74" s="717" t="s">
        <v>2926</v>
      </c>
      <c r="M74" s="717"/>
      <c r="N74" s="599">
        <f t="shared" si="2"/>
        <v>15000</v>
      </c>
      <c r="O74" s="456">
        <f t="shared" si="3"/>
        <v>0</v>
      </c>
    </row>
    <row r="75" spans="1:15" ht="42" outlineLevel="2" x14ac:dyDescent="0.15">
      <c r="A75" s="717" t="s">
        <v>92</v>
      </c>
      <c r="B75" s="717" t="s">
        <v>2975</v>
      </c>
      <c r="C75" s="717"/>
      <c r="D75" s="717" t="s">
        <v>95</v>
      </c>
      <c r="E75" s="717"/>
      <c r="F75" s="717" t="s">
        <v>2976</v>
      </c>
      <c r="G75" s="717" t="s">
        <v>102</v>
      </c>
      <c r="H75" s="720">
        <v>15000</v>
      </c>
      <c r="I75" s="720">
        <v>0</v>
      </c>
      <c r="J75" s="720"/>
      <c r="K75" s="720"/>
      <c r="L75" s="717" t="s">
        <v>2977</v>
      </c>
      <c r="M75" s="717"/>
      <c r="N75" s="599">
        <f t="shared" si="2"/>
        <v>15000</v>
      </c>
      <c r="O75" s="456">
        <f t="shared" si="3"/>
        <v>0</v>
      </c>
    </row>
    <row r="76" spans="1:15" ht="56" outlineLevel="2" x14ac:dyDescent="0.15">
      <c r="A76" s="717" t="s">
        <v>92</v>
      </c>
      <c r="B76" s="717" t="s">
        <v>2978</v>
      </c>
      <c r="C76" s="717"/>
      <c r="D76" s="717" t="s">
        <v>95</v>
      </c>
      <c r="E76" s="717"/>
      <c r="F76" s="717" t="s">
        <v>2979</v>
      </c>
      <c r="G76" s="717" t="s">
        <v>102</v>
      </c>
      <c r="H76" s="720">
        <v>9000</v>
      </c>
      <c r="I76" s="720">
        <v>0</v>
      </c>
      <c r="J76" s="720"/>
      <c r="K76" s="720"/>
      <c r="L76" s="717" t="s">
        <v>2980</v>
      </c>
      <c r="M76" s="717"/>
      <c r="N76" s="599">
        <f t="shared" si="2"/>
        <v>9000</v>
      </c>
      <c r="O76" s="456">
        <f t="shared" si="3"/>
        <v>0</v>
      </c>
    </row>
    <row r="77" spans="1:15" ht="98" outlineLevel="2" x14ac:dyDescent="0.15">
      <c r="A77" s="717" t="s">
        <v>92</v>
      </c>
      <c r="B77" s="717" t="s">
        <v>2981</v>
      </c>
      <c r="C77" s="717"/>
      <c r="D77" s="717" t="s">
        <v>95</v>
      </c>
      <c r="E77" s="717"/>
      <c r="F77" s="717" t="s">
        <v>2982</v>
      </c>
      <c r="G77" s="717" t="s">
        <v>785</v>
      </c>
      <c r="H77" s="720">
        <v>14561.45</v>
      </c>
      <c r="I77" s="720">
        <v>0</v>
      </c>
      <c r="J77" s="720"/>
      <c r="K77" s="720"/>
      <c r="L77" s="717" t="s">
        <v>2983</v>
      </c>
      <c r="M77" s="717"/>
      <c r="N77" s="599">
        <f t="shared" si="2"/>
        <v>14561.45</v>
      </c>
      <c r="O77" s="456">
        <f t="shared" si="3"/>
        <v>0</v>
      </c>
    </row>
    <row r="78" spans="1:15" ht="84" outlineLevel="2" x14ac:dyDescent="0.15">
      <c r="A78" s="717" t="s">
        <v>92</v>
      </c>
      <c r="B78" s="717" t="s">
        <v>2984</v>
      </c>
      <c r="C78" s="717"/>
      <c r="D78" s="717" t="s">
        <v>95</v>
      </c>
      <c r="E78" s="717"/>
      <c r="F78" s="717" t="s">
        <v>2985</v>
      </c>
      <c r="G78" s="717" t="s">
        <v>785</v>
      </c>
      <c r="H78" s="720">
        <v>18711.240000000002</v>
      </c>
      <c r="I78" s="720">
        <v>0</v>
      </c>
      <c r="J78" s="720"/>
      <c r="K78" s="720"/>
      <c r="L78" s="717" t="s">
        <v>2986</v>
      </c>
      <c r="M78" s="717"/>
      <c r="N78" s="599">
        <f t="shared" si="2"/>
        <v>18711.240000000002</v>
      </c>
      <c r="O78" s="456">
        <f t="shared" si="3"/>
        <v>0</v>
      </c>
    </row>
    <row r="79" spans="1:15" ht="98" outlineLevel="2" x14ac:dyDescent="0.15">
      <c r="A79" s="717" t="s">
        <v>92</v>
      </c>
      <c r="B79" s="717" t="s">
        <v>2987</v>
      </c>
      <c r="C79" s="717"/>
      <c r="D79" s="717" t="s">
        <v>95</v>
      </c>
      <c r="E79" s="717"/>
      <c r="F79" s="717" t="s">
        <v>2988</v>
      </c>
      <c r="G79" s="717" t="s">
        <v>785</v>
      </c>
      <c r="H79" s="720">
        <v>7555.18</v>
      </c>
      <c r="I79" s="720">
        <v>0</v>
      </c>
      <c r="J79" s="720"/>
      <c r="K79" s="720"/>
      <c r="L79" s="717" t="s">
        <v>2989</v>
      </c>
      <c r="M79" s="717"/>
      <c r="N79" s="599">
        <f t="shared" si="2"/>
        <v>7555.18</v>
      </c>
      <c r="O79" s="456">
        <f t="shared" si="3"/>
        <v>0</v>
      </c>
    </row>
    <row r="80" spans="1:15" ht="70" outlineLevel="2" x14ac:dyDescent="0.15">
      <c r="A80" s="717" t="s">
        <v>92</v>
      </c>
      <c r="B80" s="717" t="s">
        <v>2990</v>
      </c>
      <c r="C80" s="717"/>
      <c r="D80" s="717" t="s">
        <v>95</v>
      </c>
      <c r="E80" s="717"/>
      <c r="F80" s="717" t="s">
        <v>2991</v>
      </c>
      <c r="G80" s="717" t="s">
        <v>89</v>
      </c>
      <c r="H80" s="720">
        <v>14000</v>
      </c>
      <c r="I80" s="720">
        <v>0</v>
      </c>
      <c r="J80" s="720"/>
      <c r="K80" s="720"/>
      <c r="L80" s="717" t="s">
        <v>2992</v>
      </c>
      <c r="M80" s="717"/>
      <c r="N80" s="599">
        <f t="shared" si="2"/>
        <v>14000</v>
      </c>
      <c r="O80" s="456">
        <f t="shared" si="3"/>
        <v>0</v>
      </c>
    </row>
    <row r="81" spans="1:15" ht="98" outlineLevel="2" x14ac:dyDescent="0.15">
      <c r="A81" s="717" t="s">
        <v>92</v>
      </c>
      <c r="B81" s="717" t="s">
        <v>2993</v>
      </c>
      <c r="C81" s="717"/>
      <c r="D81" s="717" t="s">
        <v>95</v>
      </c>
      <c r="E81" s="717"/>
      <c r="F81" s="717" t="s">
        <v>2994</v>
      </c>
      <c r="G81" s="717" t="s">
        <v>793</v>
      </c>
      <c r="H81" s="720">
        <v>11375</v>
      </c>
      <c r="I81" s="720">
        <v>0</v>
      </c>
      <c r="J81" s="720"/>
      <c r="K81" s="720"/>
      <c r="L81" s="717" t="s">
        <v>2923</v>
      </c>
      <c r="M81" s="717"/>
      <c r="N81" s="599">
        <f t="shared" si="2"/>
        <v>11375</v>
      </c>
      <c r="O81" s="456">
        <f t="shared" si="3"/>
        <v>0</v>
      </c>
    </row>
    <row r="82" spans="1:15" ht="56" outlineLevel="2" x14ac:dyDescent="0.15">
      <c r="A82" s="717" t="s">
        <v>92</v>
      </c>
      <c r="B82" s="717" t="s">
        <v>2995</v>
      </c>
      <c r="C82" s="717"/>
      <c r="D82" s="717" t="s">
        <v>95</v>
      </c>
      <c r="E82" s="717"/>
      <c r="F82" s="717" t="s">
        <v>2996</v>
      </c>
      <c r="G82" s="717" t="s">
        <v>101</v>
      </c>
      <c r="H82" s="720">
        <v>23000</v>
      </c>
      <c r="I82" s="720">
        <v>0</v>
      </c>
      <c r="J82" s="720"/>
      <c r="K82" s="720"/>
      <c r="L82" s="717" t="s">
        <v>2997</v>
      </c>
      <c r="M82" s="717"/>
      <c r="N82" s="599">
        <f t="shared" si="2"/>
        <v>23000</v>
      </c>
      <c r="O82" s="456">
        <f t="shared" si="3"/>
        <v>0</v>
      </c>
    </row>
    <row r="83" spans="1:15" ht="98" outlineLevel="2" x14ac:dyDescent="0.15">
      <c r="A83" s="717" t="s">
        <v>92</v>
      </c>
      <c r="B83" s="717" t="s">
        <v>2998</v>
      </c>
      <c r="C83" s="717"/>
      <c r="D83" s="717" t="s">
        <v>95</v>
      </c>
      <c r="E83" s="717"/>
      <c r="F83" s="717" t="s">
        <v>2999</v>
      </c>
      <c r="G83" s="717" t="s">
        <v>91</v>
      </c>
      <c r="H83" s="720">
        <v>16225</v>
      </c>
      <c r="I83" s="720">
        <v>0</v>
      </c>
      <c r="J83" s="720"/>
      <c r="K83" s="720"/>
      <c r="L83" s="717" t="s">
        <v>3000</v>
      </c>
      <c r="M83" s="717"/>
      <c r="N83" s="599">
        <f t="shared" si="2"/>
        <v>16225</v>
      </c>
      <c r="O83" s="456">
        <f t="shared" si="3"/>
        <v>0</v>
      </c>
    </row>
    <row r="84" spans="1:15" ht="98" outlineLevel="2" x14ac:dyDescent="0.15">
      <c r="A84" s="717" t="s">
        <v>92</v>
      </c>
      <c r="B84" s="717" t="s">
        <v>3001</v>
      </c>
      <c r="C84" s="717"/>
      <c r="D84" s="717" t="s">
        <v>95</v>
      </c>
      <c r="E84" s="717"/>
      <c r="F84" s="717" t="s">
        <v>3002</v>
      </c>
      <c r="G84" s="717" t="s">
        <v>91</v>
      </c>
      <c r="H84" s="720">
        <v>14575</v>
      </c>
      <c r="I84" s="720">
        <v>0</v>
      </c>
      <c r="J84" s="720"/>
      <c r="K84" s="720"/>
      <c r="L84" s="717" t="s">
        <v>3003</v>
      </c>
      <c r="M84" s="717"/>
      <c r="N84" s="599">
        <f t="shared" si="2"/>
        <v>14575</v>
      </c>
      <c r="O84" s="456">
        <f t="shared" si="3"/>
        <v>0</v>
      </c>
    </row>
    <row r="85" spans="1:15" ht="70" outlineLevel="2" x14ac:dyDescent="0.15">
      <c r="A85" s="717" t="s">
        <v>92</v>
      </c>
      <c r="B85" s="717" t="s">
        <v>3004</v>
      </c>
      <c r="C85" s="717"/>
      <c r="D85" s="717" t="s">
        <v>95</v>
      </c>
      <c r="E85" s="717"/>
      <c r="F85" s="717" t="s">
        <v>3005</v>
      </c>
      <c r="G85" s="717" t="s">
        <v>356</v>
      </c>
      <c r="H85" s="720">
        <v>39879</v>
      </c>
      <c r="I85" s="720">
        <v>0</v>
      </c>
      <c r="J85" s="720"/>
      <c r="K85" s="720"/>
      <c r="L85" s="717" t="s">
        <v>3006</v>
      </c>
      <c r="M85" s="717"/>
      <c r="N85" s="599">
        <f t="shared" si="2"/>
        <v>39879</v>
      </c>
      <c r="O85" s="456">
        <f t="shared" si="3"/>
        <v>0</v>
      </c>
    </row>
    <row r="86" spans="1:15" ht="84" outlineLevel="2" x14ac:dyDescent="0.15">
      <c r="A86" s="717" t="s">
        <v>92</v>
      </c>
      <c r="B86" s="717" t="s">
        <v>3007</v>
      </c>
      <c r="C86" s="717"/>
      <c r="D86" s="717" t="s">
        <v>95</v>
      </c>
      <c r="E86" s="717"/>
      <c r="F86" s="717" t="s">
        <v>3008</v>
      </c>
      <c r="G86" s="717" t="s">
        <v>1638</v>
      </c>
      <c r="H86" s="720">
        <v>9150</v>
      </c>
      <c r="I86" s="720">
        <v>0</v>
      </c>
      <c r="J86" s="720"/>
      <c r="K86" s="720"/>
      <c r="L86" s="717" t="s">
        <v>3009</v>
      </c>
      <c r="M86" s="717"/>
      <c r="N86" s="599">
        <f t="shared" si="2"/>
        <v>9150</v>
      </c>
      <c r="O86" s="456">
        <f t="shared" si="3"/>
        <v>0</v>
      </c>
    </row>
    <row r="87" spans="1:15" ht="56" outlineLevel="2" x14ac:dyDescent="0.15">
      <c r="A87" s="717" t="s">
        <v>92</v>
      </c>
      <c r="B87" s="717" t="s">
        <v>3010</v>
      </c>
      <c r="C87" s="717"/>
      <c r="D87" s="717" t="s">
        <v>95</v>
      </c>
      <c r="E87" s="717"/>
      <c r="F87" s="717" t="s">
        <v>3011</v>
      </c>
      <c r="G87" s="717" t="s">
        <v>89</v>
      </c>
      <c r="H87" s="720">
        <v>20000</v>
      </c>
      <c r="I87" s="720">
        <v>0</v>
      </c>
      <c r="J87" s="720"/>
      <c r="K87" s="720"/>
      <c r="L87" s="717" t="s">
        <v>3012</v>
      </c>
      <c r="M87" s="717"/>
      <c r="N87" s="599">
        <f t="shared" si="2"/>
        <v>20000</v>
      </c>
      <c r="O87" s="456">
        <f t="shared" si="3"/>
        <v>0</v>
      </c>
    </row>
    <row r="88" spans="1:15" ht="56" outlineLevel="2" x14ac:dyDescent="0.15">
      <c r="A88" s="717" t="s">
        <v>92</v>
      </c>
      <c r="B88" s="717" t="s">
        <v>3013</v>
      </c>
      <c r="C88" s="717"/>
      <c r="D88" s="717" t="s">
        <v>95</v>
      </c>
      <c r="E88" s="717"/>
      <c r="F88" s="717" t="s">
        <v>3014</v>
      </c>
      <c r="G88" s="717" t="s">
        <v>150</v>
      </c>
      <c r="H88" s="720">
        <v>16200</v>
      </c>
      <c r="I88" s="720">
        <v>0</v>
      </c>
      <c r="J88" s="720"/>
      <c r="K88" s="720"/>
      <c r="L88" s="717" t="s">
        <v>3015</v>
      </c>
      <c r="M88" s="717"/>
      <c r="N88" s="599">
        <f t="shared" si="2"/>
        <v>16200</v>
      </c>
      <c r="O88" s="456">
        <f t="shared" si="3"/>
        <v>0</v>
      </c>
    </row>
    <row r="89" spans="1:15" ht="56" outlineLevel="2" x14ac:dyDescent="0.15">
      <c r="A89" s="717" t="s">
        <v>92</v>
      </c>
      <c r="B89" s="717" t="s">
        <v>3016</v>
      </c>
      <c r="C89" s="717"/>
      <c r="D89" s="717" t="s">
        <v>95</v>
      </c>
      <c r="E89" s="717"/>
      <c r="F89" s="717" t="s">
        <v>3017</v>
      </c>
      <c r="G89" s="717" t="s">
        <v>797</v>
      </c>
      <c r="H89" s="720">
        <v>14279.45</v>
      </c>
      <c r="I89" s="720">
        <v>0</v>
      </c>
      <c r="J89" s="720"/>
      <c r="K89" s="720"/>
      <c r="L89" s="717" t="s">
        <v>3018</v>
      </c>
      <c r="M89" s="717"/>
      <c r="N89" s="599">
        <f t="shared" si="2"/>
        <v>14279.45</v>
      </c>
      <c r="O89" s="456">
        <f t="shared" si="3"/>
        <v>0</v>
      </c>
    </row>
    <row r="90" spans="1:15" ht="112" outlineLevel="2" x14ac:dyDescent="0.15">
      <c r="A90" s="717" t="s">
        <v>92</v>
      </c>
      <c r="B90" s="717" t="s">
        <v>3019</v>
      </c>
      <c r="C90" s="717"/>
      <c r="D90" s="717" t="s">
        <v>95</v>
      </c>
      <c r="E90" s="717"/>
      <c r="F90" s="717" t="s">
        <v>3020</v>
      </c>
      <c r="G90" s="717" t="s">
        <v>148</v>
      </c>
      <c r="H90" s="720">
        <v>14000</v>
      </c>
      <c r="I90" s="720">
        <v>0</v>
      </c>
      <c r="J90" s="720"/>
      <c r="K90" s="720"/>
      <c r="L90" s="717" t="s">
        <v>3021</v>
      </c>
      <c r="M90" s="717"/>
      <c r="N90" s="599">
        <f t="shared" si="2"/>
        <v>14000</v>
      </c>
      <c r="O90" s="456">
        <f t="shared" si="3"/>
        <v>0</v>
      </c>
    </row>
    <row r="91" spans="1:15" ht="56" outlineLevel="2" x14ac:dyDescent="0.15">
      <c r="A91" s="717" t="s">
        <v>92</v>
      </c>
      <c r="B91" s="717" t="s">
        <v>3022</v>
      </c>
      <c r="C91" s="717"/>
      <c r="D91" s="717" t="s">
        <v>95</v>
      </c>
      <c r="E91" s="717"/>
      <c r="F91" s="717" t="s">
        <v>3023</v>
      </c>
      <c r="G91" s="717" t="s">
        <v>797</v>
      </c>
      <c r="H91" s="720">
        <v>26830</v>
      </c>
      <c r="I91" s="720">
        <v>0</v>
      </c>
      <c r="J91" s="720"/>
      <c r="K91" s="720"/>
      <c r="L91" s="717" t="s">
        <v>3024</v>
      </c>
      <c r="M91" s="717"/>
      <c r="N91" s="599">
        <f t="shared" si="2"/>
        <v>26830</v>
      </c>
      <c r="O91" s="456">
        <f t="shared" si="3"/>
        <v>0</v>
      </c>
    </row>
    <row r="92" spans="1:15" ht="56" outlineLevel="2" x14ac:dyDescent="0.15">
      <c r="A92" s="717" t="s">
        <v>92</v>
      </c>
      <c r="B92" s="717" t="s">
        <v>3025</v>
      </c>
      <c r="C92" s="717"/>
      <c r="D92" s="717" t="s">
        <v>95</v>
      </c>
      <c r="E92" s="717"/>
      <c r="F92" s="717" t="s">
        <v>3026</v>
      </c>
      <c r="G92" s="717" t="s">
        <v>83</v>
      </c>
      <c r="H92" s="720">
        <v>6500</v>
      </c>
      <c r="I92" s="720">
        <v>0</v>
      </c>
      <c r="J92" s="720"/>
      <c r="K92" s="720"/>
      <c r="L92" s="717" t="s">
        <v>3027</v>
      </c>
      <c r="M92" s="717"/>
      <c r="N92" s="599">
        <f t="shared" si="2"/>
        <v>6500</v>
      </c>
      <c r="O92" s="456">
        <f t="shared" si="3"/>
        <v>0</v>
      </c>
    </row>
    <row r="93" spans="1:15" ht="56" outlineLevel="2" x14ac:dyDescent="0.15">
      <c r="A93" s="717" t="s">
        <v>92</v>
      </c>
      <c r="B93" s="717" t="s">
        <v>3028</v>
      </c>
      <c r="C93" s="717"/>
      <c r="D93" s="717" t="s">
        <v>95</v>
      </c>
      <c r="E93" s="717"/>
      <c r="F93" s="717" t="s">
        <v>3029</v>
      </c>
      <c r="G93" s="717" t="s">
        <v>911</v>
      </c>
      <c r="H93" s="720">
        <v>20000</v>
      </c>
      <c r="I93" s="720">
        <v>0</v>
      </c>
      <c r="J93" s="720"/>
      <c r="K93" s="720"/>
      <c r="L93" s="717" t="s">
        <v>3030</v>
      </c>
      <c r="M93" s="717"/>
      <c r="N93" s="599">
        <f t="shared" si="2"/>
        <v>20000</v>
      </c>
      <c r="O93" s="456">
        <f t="shared" si="3"/>
        <v>0</v>
      </c>
    </row>
    <row r="94" spans="1:15" ht="112" outlineLevel="2" x14ac:dyDescent="0.15">
      <c r="A94" s="717" t="s">
        <v>92</v>
      </c>
      <c r="B94" s="717" t="s">
        <v>3031</v>
      </c>
      <c r="C94" s="717"/>
      <c r="D94" s="717" t="s">
        <v>95</v>
      </c>
      <c r="E94" s="717"/>
      <c r="F94" s="717" t="s">
        <v>3032</v>
      </c>
      <c r="G94" s="717" t="s">
        <v>148</v>
      </c>
      <c r="H94" s="720">
        <v>8995</v>
      </c>
      <c r="I94" s="720">
        <v>0</v>
      </c>
      <c r="J94" s="720"/>
      <c r="K94" s="720"/>
      <c r="L94" s="717" t="s">
        <v>3033</v>
      </c>
      <c r="M94" s="717"/>
      <c r="N94" s="599">
        <f t="shared" si="2"/>
        <v>8995</v>
      </c>
      <c r="O94" s="456">
        <f t="shared" si="3"/>
        <v>0</v>
      </c>
    </row>
    <row r="95" spans="1:15" ht="112" outlineLevel="2" x14ac:dyDescent="0.15">
      <c r="A95" s="717" t="s">
        <v>92</v>
      </c>
      <c r="B95" s="717" t="s">
        <v>3034</v>
      </c>
      <c r="C95" s="717"/>
      <c r="D95" s="717" t="s">
        <v>95</v>
      </c>
      <c r="E95" s="717"/>
      <c r="F95" s="717" t="s">
        <v>3035</v>
      </c>
      <c r="G95" s="717" t="s">
        <v>148</v>
      </c>
      <c r="H95" s="720">
        <v>13845</v>
      </c>
      <c r="I95" s="720">
        <v>0</v>
      </c>
      <c r="J95" s="720"/>
      <c r="K95" s="720"/>
      <c r="L95" s="717" t="s">
        <v>3036</v>
      </c>
      <c r="M95" s="717"/>
      <c r="N95" s="599">
        <f t="shared" si="2"/>
        <v>13845</v>
      </c>
      <c r="O95" s="456">
        <f t="shared" si="3"/>
        <v>0</v>
      </c>
    </row>
    <row r="96" spans="1:15" ht="98" outlineLevel="2" x14ac:dyDescent="0.15">
      <c r="A96" s="717" t="s">
        <v>92</v>
      </c>
      <c r="B96" s="717" t="s">
        <v>3037</v>
      </c>
      <c r="C96" s="717"/>
      <c r="D96" s="717" t="s">
        <v>95</v>
      </c>
      <c r="E96" s="717"/>
      <c r="F96" s="717" t="s">
        <v>3038</v>
      </c>
      <c r="G96" s="717" t="s">
        <v>148</v>
      </c>
      <c r="H96" s="720">
        <v>13415</v>
      </c>
      <c r="I96" s="720">
        <v>0</v>
      </c>
      <c r="J96" s="720"/>
      <c r="K96" s="720"/>
      <c r="L96" s="717" t="s">
        <v>3039</v>
      </c>
      <c r="M96" s="717" t="s">
        <v>3040</v>
      </c>
      <c r="N96" s="599">
        <f t="shared" si="2"/>
        <v>13415</v>
      </c>
      <c r="O96" s="456">
        <f t="shared" si="3"/>
        <v>0</v>
      </c>
    </row>
    <row r="97" spans="1:20" ht="56" outlineLevel="2" x14ac:dyDescent="0.15">
      <c r="A97" s="717" t="s">
        <v>92</v>
      </c>
      <c r="B97" s="717" t="s">
        <v>3041</v>
      </c>
      <c r="C97" s="717"/>
      <c r="D97" s="717" t="s">
        <v>95</v>
      </c>
      <c r="E97" s="717"/>
      <c r="F97" s="717" t="s">
        <v>3042</v>
      </c>
      <c r="G97" s="717" t="s">
        <v>101</v>
      </c>
      <c r="H97" s="720">
        <v>8500</v>
      </c>
      <c r="I97" s="720">
        <v>0</v>
      </c>
      <c r="J97" s="720"/>
      <c r="K97" s="720"/>
      <c r="L97" s="717" t="s">
        <v>3043</v>
      </c>
      <c r="M97" s="717"/>
      <c r="N97" s="599">
        <f t="shared" si="2"/>
        <v>8500</v>
      </c>
      <c r="O97" s="456">
        <f t="shared" si="3"/>
        <v>0</v>
      </c>
    </row>
    <row r="98" spans="1:20" ht="112" outlineLevel="2" x14ac:dyDescent="0.15">
      <c r="A98" s="717" t="s">
        <v>92</v>
      </c>
      <c r="B98" s="717" t="s">
        <v>3044</v>
      </c>
      <c r="C98" s="717"/>
      <c r="D98" s="717" t="s">
        <v>95</v>
      </c>
      <c r="E98" s="717"/>
      <c r="F98" s="717" t="s">
        <v>3045</v>
      </c>
      <c r="G98" s="717" t="s">
        <v>99</v>
      </c>
      <c r="H98" s="720">
        <v>16850</v>
      </c>
      <c r="I98" s="720">
        <v>0</v>
      </c>
      <c r="J98" s="720"/>
      <c r="K98" s="720"/>
      <c r="L98" s="717" t="s">
        <v>3046</v>
      </c>
      <c r="M98" s="717"/>
      <c r="N98" s="599">
        <f t="shared" si="2"/>
        <v>16850</v>
      </c>
      <c r="O98" s="456">
        <f t="shared" si="3"/>
        <v>0</v>
      </c>
    </row>
    <row r="99" spans="1:20" ht="98" outlineLevel="2" x14ac:dyDescent="0.15">
      <c r="A99" s="717" t="s">
        <v>92</v>
      </c>
      <c r="B99" s="717" t="s">
        <v>3047</v>
      </c>
      <c r="C99" s="717"/>
      <c r="D99" s="717" t="s">
        <v>95</v>
      </c>
      <c r="E99" s="717"/>
      <c r="F99" s="717" t="s">
        <v>3048</v>
      </c>
      <c r="G99" s="717" t="s">
        <v>793</v>
      </c>
      <c r="H99" s="720">
        <v>9600</v>
      </c>
      <c r="I99" s="720">
        <v>0</v>
      </c>
      <c r="J99" s="720"/>
      <c r="K99" s="720"/>
      <c r="L99" s="717" t="s">
        <v>2939</v>
      </c>
      <c r="M99" s="717"/>
      <c r="N99" s="599">
        <f t="shared" si="2"/>
        <v>9600</v>
      </c>
      <c r="O99" s="456">
        <f t="shared" si="3"/>
        <v>0</v>
      </c>
    </row>
    <row r="100" spans="1:20" ht="98" outlineLevel="2" x14ac:dyDescent="0.15">
      <c r="A100" s="717" t="s">
        <v>92</v>
      </c>
      <c r="B100" s="717" t="s">
        <v>3049</v>
      </c>
      <c r="C100" s="717"/>
      <c r="D100" s="717" t="s">
        <v>95</v>
      </c>
      <c r="E100" s="717"/>
      <c r="F100" s="717" t="s">
        <v>3050</v>
      </c>
      <c r="G100" s="717" t="s">
        <v>91</v>
      </c>
      <c r="H100" s="720">
        <v>16425</v>
      </c>
      <c r="I100" s="720">
        <v>0</v>
      </c>
      <c r="J100" s="720"/>
      <c r="K100" s="720"/>
      <c r="L100" s="717" t="s">
        <v>3051</v>
      </c>
      <c r="M100" s="717"/>
      <c r="N100" s="599">
        <f t="shared" si="2"/>
        <v>16425</v>
      </c>
      <c r="O100" s="456">
        <f t="shared" si="3"/>
        <v>0</v>
      </c>
    </row>
    <row r="101" spans="1:20" ht="56" outlineLevel="2" x14ac:dyDescent="0.15">
      <c r="A101" s="717" t="s">
        <v>92</v>
      </c>
      <c r="B101" s="717" t="s">
        <v>3052</v>
      </c>
      <c r="C101" s="717"/>
      <c r="D101" s="717" t="s">
        <v>95</v>
      </c>
      <c r="E101" s="717"/>
      <c r="F101" s="717" t="s">
        <v>3053</v>
      </c>
      <c r="G101" s="717" t="s">
        <v>89</v>
      </c>
      <c r="H101" s="720">
        <v>15000</v>
      </c>
      <c r="I101" s="720">
        <v>0</v>
      </c>
      <c r="J101" s="720"/>
      <c r="K101" s="720"/>
      <c r="L101" s="717" t="s">
        <v>3054</v>
      </c>
      <c r="M101" s="717"/>
      <c r="N101" s="599">
        <f t="shared" si="2"/>
        <v>15000</v>
      </c>
      <c r="O101" s="456">
        <f t="shared" si="3"/>
        <v>0</v>
      </c>
    </row>
    <row r="102" spans="1:20" ht="56" outlineLevel="2" x14ac:dyDescent="0.15">
      <c r="A102" s="717" t="s">
        <v>92</v>
      </c>
      <c r="B102" s="717" t="s">
        <v>3055</v>
      </c>
      <c r="C102" s="717"/>
      <c r="D102" s="717" t="s">
        <v>95</v>
      </c>
      <c r="E102" s="717"/>
      <c r="F102" s="717" t="s">
        <v>3056</v>
      </c>
      <c r="G102" s="717" t="s">
        <v>797</v>
      </c>
      <c r="H102" s="720">
        <v>16350</v>
      </c>
      <c r="I102" s="720">
        <v>0</v>
      </c>
      <c r="J102" s="720"/>
      <c r="K102" s="720"/>
      <c r="L102" s="717" t="s">
        <v>3057</v>
      </c>
      <c r="M102" s="717"/>
      <c r="N102" s="599">
        <f t="shared" si="2"/>
        <v>16350</v>
      </c>
      <c r="O102" s="456">
        <f t="shared" si="3"/>
        <v>0</v>
      </c>
    </row>
    <row r="103" spans="1:20" ht="56" outlineLevel="2" x14ac:dyDescent="0.15">
      <c r="A103" s="717" t="s">
        <v>92</v>
      </c>
      <c r="B103" s="717" t="s">
        <v>3058</v>
      </c>
      <c r="C103" s="717"/>
      <c r="D103" s="717" t="s">
        <v>95</v>
      </c>
      <c r="E103" s="717"/>
      <c r="F103" s="717" t="s">
        <v>3059</v>
      </c>
      <c r="G103" s="717" t="s">
        <v>797</v>
      </c>
      <c r="H103" s="720">
        <v>13227</v>
      </c>
      <c r="I103" s="720">
        <v>0</v>
      </c>
      <c r="J103" s="720"/>
      <c r="K103" s="720"/>
      <c r="L103" s="717" t="s">
        <v>3060</v>
      </c>
      <c r="M103" s="717"/>
      <c r="N103" s="599">
        <f t="shared" si="2"/>
        <v>13227</v>
      </c>
      <c r="O103" s="456">
        <f t="shared" si="3"/>
        <v>0</v>
      </c>
    </row>
    <row r="104" spans="1:20" ht="112" outlineLevel="2" x14ac:dyDescent="0.15">
      <c r="A104" s="717" t="s">
        <v>92</v>
      </c>
      <c r="B104" s="717" t="s">
        <v>3061</v>
      </c>
      <c r="C104" s="717"/>
      <c r="D104" s="717" t="s">
        <v>95</v>
      </c>
      <c r="E104" s="717"/>
      <c r="F104" s="717" t="s">
        <v>3062</v>
      </c>
      <c r="G104" s="717" t="s">
        <v>148</v>
      </c>
      <c r="H104" s="720">
        <v>14000</v>
      </c>
      <c r="I104" s="720">
        <v>0</v>
      </c>
      <c r="J104" s="720"/>
      <c r="K104" s="720"/>
      <c r="L104" s="717" t="s">
        <v>3063</v>
      </c>
      <c r="M104" s="717"/>
      <c r="N104" s="599">
        <f t="shared" si="2"/>
        <v>14000</v>
      </c>
      <c r="O104" s="456">
        <f t="shared" si="3"/>
        <v>0</v>
      </c>
    </row>
    <row r="105" spans="1:20" ht="14" outlineLevel="1" x14ac:dyDescent="0.15">
      <c r="A105" s="704" t="s">
        <v>115</v>
      </c>
      <c r="B105" s="704">
        <f>COUNTA(B23:B104)</f>
        <v>82</v>
      </c>
      <c r="C105" s="704"/>
      <c r="D105" s="704"/>
      <c r="E105" s="705"/>
      <c r="F105" s="704"/>
      <c r="G105" s="704"/>
      <c r="H105" s="721">
        <f>SUBTOTAL(9,H23:H104)</f>
        <v>2055804.3199999998</v>
      </c>
      <c r="I105" s="721">
        <f>SUBTOTAL(9,I23:I104)</f>
        <v>0</v>
      </c>
      <c r="J105" s="721">
        <f>SUBTOTAL(9,J23:J104)</f>
        <v>0</v>
      </c>
      <c r="K105" s="721">
        <f>SUBTOTAL(9,K23:K104)</f>
        <v>0</v>
      </c>
      <c r="L105" s="704"/>
      <c r="M105" s="704"/>
      <c r="N105" s="722">
        <f>SUBTOTAL(9,N23:N104)</f>
        <v>2055804.3199999998</v>
      </c>
      <c r="O105" s="722">
        <f>SUBTOTAL(9,O23:O104)</f>
        <v>0</v>
      </c>
    </row>
    <row r="106" spans="1:20" ht="28" outlineLevel="2" x14ac:dyDescent="0.15">
      <c r="A106" s="717" t="s">
        <v>103</v>
      </c>
      <c r="B106" s="717" t="s">
        <v>3064</v>
      </c>
      <c r="C106" s="717"/>
      <c r="D106" s="717" t="s">
        <v>104</v>
      </c>
      <c r="E106" s="718" t="s">
        <v>149</v>
      </c>
      <c r="F106" s="717" t="s">
        <v>3065</v>
      </c>
      <c r="G106" s="717" t="s">
        <v>3066</v>
      </c>
      <c r="H106" s="720"/>
      <c r="I106" s="720">
        <v>32168.560000000001</v>
      </c>
      <c r="J106" s="720"/>
      <c r="K106" s="720">
        <v>111510</v>
      </c>
      <c r="L106" s="717" t="s">
        <v>3067</v>
      </c>
      <c r="M106" s="717" t="s">
        <v>2852</v>
      </c>
      <c r="N106" s="599">
        <f t="shared" si="2"/>
        <v>32168.560000000001</v>
      </c>
      <c r="O106" s="456">
        <f t="shared" si="3"/>
        <v>79341.440000000002</v>
      </c>
    </row>
    <row r="107" spans="1:20" ht="28" outlineLevel="2" x14ac:dyDescent="0.15">
      <c r="A107" s="717" t="s">
        <v>103</v>
      </c>
      <c r="B107" s="717" t="s">
        <v>3068</v>
      </c>
      <c r="C107" s="717"/>
      <c r="D107" s="717" t="s">
        <v>104</v>
      </c>
      <c r="E107" s="717"/>
      <c r="F107" s="717" t="s">
        <v>3069</v>
      </c>
      <c r="G107" s="717" t="s">
        <v>2302</v>
      </c>
      <c r="H107" s="720"/>
      <c r="I107" s="720">
        <v>154627.15</v>
      </c>
      <c r="J107" s="720"/>
      <c r="K107" s="720">
        <v>498208.01</v>
      </c>
      <c r="L107" s="717" t="s">
        <v>3070</v>
      </c>
      <c r="M107" s="717" t="s">
        <v>2856</v>
      </c>
      <c r="N107" s="599">
        <f t="shared" si="2"/>
        <v>154627.15</v>
      </c>
      <c r="O107" s="456">
        <f t="shared" si="3"/>
        <v>343580.86</v>
      </c>
      <c r="Q107" t="s">
        <v>3139</v>
      </c>
      <c r="R107" s="411">
        <f>SUM(N107:N118)</f>
        <v>1563267.2899999998</v>
      </c>
    </row>
    <row r="108" spans="1:20" ht="28" outlineLevel="2" x14ac:dyDescent="0.15">
      <c r="A108" s="717" t="s">
        <v>103</v>
      </c>
      <c r="B108" s="717" t="s">
        <v>3071</v>
      </c>
      <c r="C108" s="717"/>
      <c r="D108" s="717" t="s">
        <v>104</v>
      </c>
      <c r="E108" s="717"/>
      <c r="F108" s="717" t="s">
        <v>3069</v>
      </c>
      <c r="G108" s="717" t="s">
        <v>1751</v>
      </c>
      <c r="H108" s="720"/>
      <c r="I108" s="720">
        <v>101587.67</v>
      </c>
      <c r="J108" s="720"/>
      <c r="K108" s="720">
        <v>352762.86</v>
      </c>
      <c r="L108" s="717" t="s">
        <v>3072</v>
      </c>
      <c r="M108" s="717" t="s">
        <v>2856</v>
      </c>
      <c r="N108" s="599">
        <f t="shared" si="2"/>
        <v>101587.67</v>
      </c>
      <c r="O108" s="456">
        <f t="shared" si="3"/>
        <v>251175.19</v>
      </c>
    </row>
    <row r="109" spans="1:20" ht="28" outlineLevel="2" x14ac:dyDescent="0.15">
      <c r="A109" s="717" t="s">
        <v>103</v>
      </c>
      <c r="B109" s="717" t="s">
        <v>3073</v>
      </c>
      <c r="C109" s="717"/>
      <c r="D109" s="717" t="s">
        <v>104</v>
      </c>
      <c r="E109" s="717"/>
      <c r="F109" s="717" t="s">
        <v>341</v>
      </c>
      <c r="G109" s="717" t="s">
        <v>988</v>
      </c>
      <c r="H109" s="720"/>
      <c r="I109" s="720">
        <v>140497.15</v>
      </c>
      <c r="J109" s="720"/>
      <c r="K109" s="720">
        <v>501666.94</v>
      </c>
      <c r="L109" s="717" t="s">
        <v>3074</v>
      </c>
      <c r="M109" s="717" t="s">
        <v>2856</v>
      </c>
      <c r="N109" s="599">
        <f t="shared" si="2"/>
        <v>140497.15</v>
      </c>
      <c r="O109" s="456">
        <f t="shared" si="3"/>
        <v>361169.79000000004</v>
      </c>
    </row>
    <row r="110" spans="1:20" ht="28" outlineLevel="2" x14ac:dyDescent="0.15">
      <c r="A110" s="717" t="s">
        <v>103</v>
      </c>
      <c r="B110" s="717" t="s">
        <v>3075</v>
      </c>
      <c r="C110" s="717"/>
      <c r="D110" s="717" t="s">
        <v>104</v>
      </c>
      <c r="E110" s="717"/>
      <c r="F110" s="717" t="s">
        <v>341</v>
      </c>
      <c r="G110" s="717" t="s">
        <v>355</v>
      </c>
      <c r="H110" s="720"/>
      <c r="I110" s="720">
        <v>73203.149999999994</v>
      </c>
      <c r="J110" s="720"/>
      <c r="K110" s="720">
        <v>264104.43</v>
      </c>
      <c r="L110" s="717" t="s">
        <v>3076</v>
      </c>
      <c r="M110" s="717" t="s">
        <v>2856</v>
      </c>
      <c r="N110" s="599">
        <f t="shared" si="2"/>
        <v>73203.149999999994</v>
      </c>
      <c r="O110" s="456">
        <f t="shared" si="3"/>
        <v>190901.28</v>
      </c>
      <c r="Q110" t="s">
        <v>2489</v>
      </c>
      <c r="R110">
        <f>COUNTIF(M106:M121,M107)</f>
        <v>12</v>
      </c>
    </row>
    <row r="111" spans="1:20" ht="42" outlineLevel="2" x14ac:dyDescent="0.15">
      <c r="A111" s="717" t="s">
        <v>103</v>
      </c>
      <c r="B111" s="717" t="s">
        <v>3077</v>
      </c>
      <c r="C111" s="717"/>
      <c r="D111" s="717" t="s">
        <v>104</v>
      </c>
      <c r="E111" s="717"/>
      <c r="F111" s="717" t="s">
        <v>3078</v>
      </c>
      <c r="G111" s="717" t="s">
        <v>105</v>
      </c>
      <c r="H111" s="720"/>
      <c r="I111" s="720">
        <v>132579.64000000001</v>
      </c>
      <c r="J111" s="720"/>
      <c r="K111" s="720">
        <v>429172.21</v>
      </c>
      <c r="L111" s="717" t="s">
        <v>3079</v>
      </c>
      <c r="M111" s="717" t="s">
        <v>2856</v>
      </c>
      <c r="N111" s="599">
        <f t="shared" si="2"/>
        <v>132579.64000000001</v>
      </c>
      <c r="O111" s="456">
        <f t="shared" si="3"/>
        <v>296592.57</v>
      </c>
      <c r="Q111" t="s">
        <v>149</v>
      </c>
      <c r="R111">
        <v>1</v>
      </c>
    </row>
    <row r="112" spans="1:20" ht="28" outlineLevel="2" x14ac:dyDescent="0.15">
      <c r="A112" s="717" t="s">
        <v>103</v>
      </c>
      <c r="B112" s="717" t="s">
        <v>3080</v>
      </c>
      <c r="C112" s="717"/>
      <c r="D112" s="717" t="s">
        <v>104</v>
      </c>
      <c r="E112" s="717"/>
      <c r="F112" s="717" t="s">
        <v>342</v>
      </c>
      <c r="G112" s="717" t="s">
        <v>2302</v>
      </c>
      <c r="H112" s="720"/>
      <c r="I112" s="720">
        <v>171925.68</v>
      </c>
      <c r="J112" s="720"/>
      <c r="K112" s="720">
        <v>614667.91</v>
      </c>
      <c r="L112" s="717" t="s">
        <v>3081</v>
      </c>
      <c r="M112" s="717" t="s">
        <v>2856</v>
      </c>
      <c r="N112" s="599">
        <f t="shared" si="2"/>
        <v>171925.68</v>
      </c>
      <c r="O112" s="456">
        <f t="shared" si="3"/>
        <v>442742.23000000004</v>
      </c>
      <c r="Q112" t="s">
        <v>38</v>
      </c>
      <c r="R112">
        <v>1</v>
      </c>
      <c r="S112">
        <v>3</v>
      </c>
      <c r="T112" s="411">
        <f>SUM(N119:N121)</f>
        <v>134722.25</v>
      </c>
    </row>
    <row r="113" spans="1:19" ht="28" outlineLevel="2" x14ac:dyDescent="0.15">
      <c r="A113" s="717" t="s">
        <v>103</v>
      </c>
      <c r="B113" s="717" t="s">
        <v>3082</v>
      </c>
      <c r="C113" s="717"/>
      <c r="D113" s="717" t="s">
        <v>104</v>
      </c>
      <c r="E113" s="717"/>
      <c r="F113" s="717" t="s">
        <v>342</v>
      </c>
      <c r="G113" s="717" t="s">
        <v>84</v>
      </c>
      <c r="H113" s="720"/>
      <c r="I113" s="720">
        <v>75937.960000000006</v>
      </c>
      <c r="J113" s="720"/>
      <c r="K113" s="720">
        <v>272637.39</v>
      </c>
      <c r="L113" s="717" t="s">
        <v>3083</v>
      </c>
      <c r="M113" s="717" t="s">
        <v>2856</v>
      </c>
      <c r="N113" s="599">
        <f t="shared" si="2"/>
        <v>75937.960000000006</v>
      </c>
      <c r="O113" s="456">
        <f t="shared" si="3"/>
        <v>196699.43</v>
      </c>
    </row>
    <row r="114" spans="1:19" ht="28" outlineLevel="2" x14ac:dyDescent="0.15">
      <c r="A114" s="717" t="s">
        <v>103</v>
      </c>
      <c r="B114" s="717" t="s">
        <v>3084</v>
      </c>
      <c r="C114" s="717"/>
      <c r="D114" s="717" t="s">
        <v>104</v>
      </c>
      <c r="E114" s="717"/>
      <c r="F114" s="717" t="s">
        <v>342</v>
      </c>
      <c r="G114" s="717" t="s">
        <v>355</v>
      </c>
      <c r="H114" s="720"/>
      <c r="I114" s="720">
        <v>73203.149999999994</v>
      </c>
      <c r="J114" s="720"/>
      <c r="K114" s="720">
        <v>264104.43</v>
      </c>
      <c r="L114" s="717" t="s">
        <v>3085</v>
      </c>
      <c r="M114" s="717" t="s">
        <v>2856</v>
      </c>
      <c r="N114" s="599">
        <f t="shared" si="2"/>
        <v>73203.149999999994</v>
      </c>
      <c r="O114" s="456">
        <f t="shared" si="3"/>
        <v>190901.28</v>
      </c>
    </row>
    <row r="115" spans="1:19" ht="28" outlineLevel="2" x14ac:dyDescent="0.15">
      <c r="A115" s="717" t="s">
        <v>103</v>
      </c>
      <c r="B115" s="717" t="s">
        <v>3086</v>
      </c>
      <c r="C115" s="717"/>
      <c r="D115" s="717" t="s">
        <v>104</v>
      </c>
      <c r="E115" s="717"/>
      <c r="F115" s="717" t="s">
        <v>341</v>
      </c>
      <c r="G115" s="717" t="s">
        <v>3087</v>
      </c>
      <c r="H115" s="720"/>
      <c r="I115" s="720">
        <v>155412.32999999999</v>
      </c>
      <c r="J115" s="720"/>
      <c r="K115" s="720">
        <v>554902.07999999996</v>
      </c>
      <c r="L115" s="717" t="s">
        <v>3088</v>
      </c>
      <c r="M115" s="717" t="s">
        <v>2856</v>
      </c>
      <c r="N115" s="599">
        <f t="shared" si="2"/>
        <v>155412.32999999999</v>
      </c>
      <c r="O115" s="456">
        <f t="shared" si="3"/>
        <v>399489.75</v>
      </c>
    </row>
    <row r="116" spans="1:19" ht="28" outlineLevel="2" x14ac:dyDescent="0.15">
      <c r="A116" s="717" t="s">
        <v>103</v>
      </c>
      <c r="B116" s="717" t="s">
        <v>3089</v>
      </c>
      <c r="C116" s="717"/>
      <c r="D116" s="717" t="s">
        <v>104</v>
      </c>
      <c r="E116" s="717"/>
      <c r="F116" s="717" t="s">
        <v>342</v>
      </c>
      <c r="G116" s="717" t="s">
        <v>2302</v>
      </c>
      <c r="H116" s="720"/>
      <c r="I116" s="720">
        <v>172006.84</v>
      </c>
      <c r="J116" s="720"/>
      <c r="K116" s="720">
        <v>618107.12</v>
      </c>
      <c r="L116" s="717" t="s">
        <v>3090</v>
      </c>
      <c r="M116" s="717" t="s">
        <v>2856</v>
      </c>
      <c r="N116" s="599">
        <f t="shared" si="2"/>
        <v>172006.84</v>
      </c>
      <c r="O116" s="456">
        <f t="shared" si="3"/>
        <v>446100.28</v>
      </c>
    </row>
    <row r="117" spans="1:19" ht="28" outlineLevel="2" x14ac:dyDescent="0.15">
      <c r="A117" s="717" t="s">
        <v>103</v>
      </c>
      <c r="B117" s="717" t="s">
        <v>3091</v>
      </c>
      <c r="C117" s="717"/>
      <c r="D117" s="717" t="s">
        <v>104</v>
      </c>
      <c r="E117" s="717"/>
      <c r="F117" s="717" t="s">
        <v>342</v>
      </c>
      <c r="G117" s="717" t="s">
        <v>1934</v>
      </c>
      <c r="H117" s="720"/>
      <c r="I117" s="720">
        <v>194509.89</v>
      </c>
      <c r="J117" s="720"/>
      <c r="K117" s="720">
        <v>693970.35</v>
      </c>
      <c r="L117" s="717" t="s">
        <v>3092</v>
      </c>
      <c r="M117" s="717" t="s">
        <v>2856</v>
      </c>
      <c r="N117" s="599">
        <f t="shared" si="2"/>
        <v>194509.89</v>
      </c>
      <c r="O117" s="456">
        <f t="shared" si="3"/>
        <v>499460.45999999996</v>
      </c>
    </row>
    <row r="118" spans="1:19" ht="28" outlineLevel="2" x14ac:dyDescent="0.15">
      <c r="A118" s="717" t="s">
        <v>103</v>
      </c>
      <c r="B118" s="717" t="s">
        <v>3093</v>
      </c>
      <c r="C118" s="717"/>
      <c r="D118" s="717" t="s">
        <v>104</v>
      </c>
      <c r="E118" s="717"/>
      <c r="F118" s="717" t="s">
        <v>341</v>
      </c>
      <c r="G118" s="717" t="s">
        <v>106</v>
      </c>
      <c r="H118" s="720"/>
      <c r="I118" s="720">
        <v>117776.68</v>
      </c>
      <c r="J118" s="720"/>
      <c r="K118" s="720">
        <v>422480.51</v>
      </c>
      <c r="L118" s="717" t="s">
        <v>3094</v>
      </c>
      <c r="M118" s="717" t="s">
        <v>2856</v>
      </c>
      <c r="N118" s="599">
        <f t="shared" si="2"/>
        <v>117776.68</v>
      </c>
      <c r="O118" s="456">
        <f t="shared" si="3"/>
        <v>304703.83</v>
      </c>
    </row>
    <row r="119" spans="1:19" ht="28" outlineLevel="2" x14ac:dyDescent="0.15">
      <c r="A119" s="717" t="s">
        <v>103</v>
      </c>
      <c r="B119" s="717" t="s">
        <v>3095</v>
      </c>
      <c r="C119" s="717"/>
      <c r="D119" s="717" t="s">
        <v>107</v>
      </c>
      <c r="E119" s="717"/>
      <c r="F119" s="717" t="s">
        <v>3096</v>
      </c>
      <c r="G119" s="717" t="s">
        <v>3097</v>
      </c>
      <c r="H119" s="720"/>
      <c r="I119" s="720">
        <v>54627.1</v>
      </c>
      <c r="J119" s="720"/>
      <c r="K119" s="720">
        <v>195158.31</v>
      </c>
      <c r="L119" s="717" t="s">
        <v>3098</v>
      </c>
      <c r="M119" s="717" t="s">
        <v>3099</v>
      </c>
      <c r="N119" s="599">
        <f t="shared" si="2"/>
        <v>54627.1</v>
      </c>
      <c r="O119" s="456">
        <f t="shared" si="3"/>
        <v>140531.21</v>
      </c>
    </row>
    <row r="120" spans="1:19" ht="28" outlineLevel="2" x14ac:dyDescent="0.15">
      <c r="A120" s="717" t="s">
        <v>103</v>
      </c>
      <c r="B120" s="717" t="s">
        <v>3100</v>
      </c>
      <c r="C120" s="717"/>
      <c r="D120" s="717" t="s">
        <v>107</v>
      </c>
      <c r="E120" s="717"/>
      <c r="F120" s="717" t="s">
        <v>3101</v>
      </c>
      <c r="G120" s="717" t="s">
        <v>3097</v>
      </c>
      <c r="H120" s="720"/>
      <c r="I120" s="720">
        <v>31324.3</v>
      </c>
      <c r="J120" s="720"/>
      <c r="K120" s="720">
        <v>105554.77</v>
      </c>
      <c r="L120" s="717" t="s">
        <v>3102</v>
      </c>
      <c r="M120" s="717" t="s">
        <v>3099</v>
      </c>
      <c r="N120" s="599">
        <f t="shared" si="2"/>
        <v>31324.3</v>
      </c>
      <c r="O120" s="456">
        <f t="shared" si="3"/>
        <v>74230.47</v>
      </c>
      <c r="Q120" t="s">
        <v>2763</v>
      </c>
      <c r="R120" s="411">
        <f>SUM(N120:N121)</f>
        <v>80095.149999999994</v>
      </c>
    </row>
    <row r="121" spans="1:19" ht="28" outlineLevel="2" x14ac:dyDescent="0.15">
      <c r="A121" s="717" t="s">
        <v>103</v>
      </c>
      <c r="B121" s="717" t="s">
        <v>3103</v>
      </c>
      <c r="C121" s="717"/>
      <c r="D121" s="717" t="s">
        <v>107</v>
      </c>
      <c r="E121" s="717"/>
      <c r="F121" s="717" t="s">
        <v>3104</v>
      </c>
      <c r="G121" s="717" t="s">
        <v>3097</v>
      </c>
      <c r="H121" s="720"/>
      <c r="I121" s="720">
        <v>48770.85</v>
      </c>
      <c r="J121" s="720"/>
      <c r="K121" s="720">
        <v>174236.54</v>
      </c>
      <c r="L121" s="717" t="s">
        <v>3105</v>
      </c>
      <c r="M121" s="717" t="s">
        <v>3099</v>
      </c>
      <c r="N121" s="599">
        <f t="shared" si="2"/>
        <v>48770.85</v>
      </c>
      <c r="O121" s="456">
        <f t="shared" si="3"/>
        <v>125465.69</v>
      </c>
    </row>
    <row r="122" spans="1:19" ht="28" outlineLevel="1" x14ac:dyDescent="0.15">
      <c r="A122" s="704" t="s">
        <v>116</v>
      </c>
      <c r="B122" s="704"/>
      <c r="C122" s="704"/>
      <c r="D122" s="704"/>
      <c r="E122" s="704"/>
      <c r="F122" s="704"/>
      <c r="G122" s="704"/>
      <c r="H122" s="721">
        <f>SUBTOTAL(9,H106:H121)</f>
        <v>0</v>
      </c>
      <c r="I122" s="721">
        <f>SUBTOTAL(9,I106:I121)</f>
        <v>1730158.1</v>
      </c>
      <c r="J122" s="721">
        <f>SUBTOTAL(9,J106:J121)</f>
        <v>0</v>
      </c>
      <c r="K122" s="721">
        <f>SUBTOTAL(9,K106:K121)</f>
        <v>6073243.8599999994</v>
      </c>
      <c r="L122" s="704"/>
      <c r="M122" s="704"/>
      <c r="N122" s="722">
        <f>SUBTOTAL(9,N106:N121)</f>
        <v>1730158.1</v>
      </c>
      <c r="O122" s="722">
        <f>SUBTOTAL(9,O106:O121)</f>
        <v>4343085.76</v>
      </c>
    </row>
    <row r="123" spans="1:19" ht="42" outlineLevel="2" x14ac:dyDescent="0.15">
      <c r="A123" s="717" t="s">
        <v>108</v>
      </c>
      <c r="B123" s="717" t="s">
        <v>3106</v>
      </c>
      <c r="C123" s="717" t="s">
        <v>109</v>
      </c>
      <c r="D123" s="717"/>
      <c r="E123" s="717"/>
      <c r="F123" s="717" t="s">
        <v>3107</v>
      </c>
      <c r="G123" s="717" t="s">
        <v>2741</v>
      </c>
      <c r="H123" s="720"/>
      <c r="I123" s="720">
        <v>496184.78</v>
      </c>
      <c r="J123" s="720"/>
      <c r="K123" s="720">
        <v>1622172</v>
      </c>
      <c r="L123" s="717" t="s">
        <v>3108</v>
      </c>
      <c r="M123" s="717" t="s">
        <v>3040</v>
      </c>
      <c r="N123" s="599">
        <f t="shared" si="2"/>
        <v>496184.78</v>
      </c>
      <c r="O123" s="456">
        <f t="shared" si="3"/>
        <v>1125987.22</v>
      </c>
      <c r="Q123" t="s">
        <v>3140</v>
      </c>
      <c r="R123">
        <v>2</v>
      </c>
      <c r="S123">
        <v>18</v>
      </c>
    </row>
    <row r="124" spans="1:19" ht="42" outlineLevel="2" x14ac:dyDescent="0.15">
      <c r="A124" s="717" t="s">
        <v>108</v>
      </c>
      <c r="B124" s="717" t="s">
        <v>3109</v>
      </c>
      <c r="C124" s="717" t="s">
        <v>109</v>
      </c>
      <c r="D124" s="717"/>
      <c r="E124" s="717"/>
      <c r="F124" s="717" t="s">
        <v>3110</v>
      </c>
      <c r="G124" s="717" t="s">
        <v>2741</v>
      </c>
      <c r="H124" s="720"/>
      <c r="I124" s="720">
        <v>567389.06000000006</v>
      </c>
      <c r="J124" s="720"/>
      <c r="K124" s="720">
        <v>1854959.77</v>
      </c>
      <c r="L124" s="717" t="s">
        <v>3111</v>
      </c>
      <c r="M124" s="717" t="s">
        <v>3040</v>
      </c>
      <c r="N124" s="599">
        <f t="shared" si="2"/>
        <v>567389.06000000006</v>
      </c>
      <c r="O124" s="456">
        <f t="shared" si="3"/>
        <v>1287570.71</v>
      </c>
    </row>
    <row r="125" spans="1:19" ht="14" outlineLevel="1" x14ac:dyDescent="0.15">
      <c r="A125" s="704" t="s">
        <v>117</v>
      </c>
      <c r="B125" s="704"/>
      <c r="C125" s="704"/>
      <c r="D125" s="704"/>
      <c r="E125" s="704"/>
      <c r="F125" s="704"/>
      <c r="G125" s="704"/>
      <c r="H125" s="721">
        <f>SUBTOTAL(9,H123:H124)</f>
        <v>0</v>
      </c>
      <c r="I125" s="721">
        <f>SUBTOTAL(9,I123:I124)</f>
        <v>1063573.8400000001</v>
      </c>
      <c r="J125" s="721">
        <f>SUBTOTAL(9,J123:J124)</f>
        <v>0</v>
      </c>
      <c r="K125" s="721">
        <f>SUBTOTAL(9,K123:K124)</f>
        <v>3477131.77</v>
      </c>
      <c r="L125" s="704"/>
      <c r="M125" s="704"/>
      <c r="N125" s="722">
        <f>SUBTOTAL(9,N123:N124)</f>
        <v>1063573.8400000001</v>
      </c>
      <c r="O125" s="722">
        <f>SUBTOTAL(9,O123:O124)</f>
        <v>2413557.9299999997</v>
      </c>
    </row>
    <row r="126" spans="1:19" ht="42" outlineLevel="2" x14ac:dyDescent="0.15">
      <c r="A126" s="717" t="s">
        <v>112</v>
      </c>
      <c r="B126" s="717" t="s">
        <v>3112</v>
      </c>
      <c r="C126" s="717" t="s">
        <v>113</v>
      </c>
      <c r="D126" s="717"/>
      <c r="E126" s="717"/>
      <c r="F126" s="717" t="s">
        <v>3113</v>
      </c>
      <c r="G126" s="717" t="s">
        <v>3114</v>
      </c>
      <c r="H126" s="720"/>
      <c r="I126" s="720">
        <v>229866</v>
      </c>
      <c r="J126" s="720">
        <v>988390.9</v>
      </c>
      <c r="K126" s="720"/>
      <c r="L126" s="717" t="s">
        <v>3115</v>
      </c>
      <c r="M126" s="717" t="s">
        <v>375</v>
      </c>
      <c r="N126" s="599">
        <f t="shared" si="2"/>
        <v>229866</v>
      </c>
      <c r="O126" s="456">
        <f t="shared" si="3"/>
        <v>758524.9</v>
      </c>
      <c r="Q126">
        <v>1</v>
      </c>
      <c r="R126">
        <v>1</v>
      </c>
    </row>
    <row r="127" spans="1:19" ht="14" outlineLevel="1" x14ac:dyDescent="0.15">
      <c r="A127" s="708" t="s">
        <v>119</v>
      </c>
      <c r="B127" s="708"/>
      <c r="C127" s="708"/>
      <c r="D127" s="708"/>
      <c r="E127" s="708"/>
      <c r="F127" s="708"/>
      <c r="G127" s="708"/>
      <c r="H127" s="723">
        <f>SUBTOTAL(9,H126:H126)</f>
        <v>0</v>
      </c>
      <c r="I127" s="723">
        <f>SUBTOTAL(9,I126:I126)</f>
        <v>229866</v>
      </c>
      <c r="J127" s="723">
        <f>SUBTOTAL(9,J126:J126)</f>
        <v>988390.9</v>
      </c>
      <c r="K127" s="723">
        <f>SUBTOTAL(9,K126:K126)</f>
        <v>0</v>
      </c>
      <c r="L127" s="708"/>
      <c r="M127" s="708"/>
      <c r="N127" s="722">
        <f>SUBTOTAL(9,N126:N126)</f>
        <v>229866</v>
      </c>
      <c r="O127" s="722">
        <f>SUBTOTAL(9,O126:O126)</f>
        <v>758524.9</v>
      </c>
    </row>
    <row r="128" spans="1:19" ht="14" x14ac:dyDescent="0.15">
      <c r="A128" s="509" t="s">
        <v>120</v>
      </c>
      <c r="B128" s="509"/>
      <c r="C128" s="509"/>
      <c r="D128" s="509"/>
      <c r="E128" s="509"/>
      <c r="F128" s="509"/>
      <c r="G128" s="509"/>
      <c r="H128" s="510">
        <f>SUBTOTAL(9,H2:H126)</f>
        <v>4318121.24</v>
      </c>
      <c r="I128" s="510">
        <f>SUBTOTAL(9,I2:I126)</f>
        <v>3023597.94</v>
      </c>
      <c r="J128" s="510">
        <f>SUBTOTAL(9,J2:J126)</f>
        <v>988390.9</v>
      </c>
      <c r="K128" s="510">
        <f>SUBTOTAL(9,K2:K126)</f>
        <v>9550375.629999999</v>
      </c>
      <c r="L128" s="509"/>
      <c r="M128" s="509"/>
      <c r="N128" s="511">
        <f>SUBTOTAL(9,N2:N126)</f>
        <v>7341719.1799999997</v>
      </c>
      <c r="O128" s="511">
        <f>SUBTOTAL(9,O2:O126)</f>
        <v>7515168.5899999999</v>
      </c>
    </row>
    <row r="130" spans="12:14" x14ac:dyDescent="0.15">
      <c r="L130" s="724"/>
      <c r="M130" s="725" t="s">
        <v>45</v>
      </c>
      <c r="N130" s="726">
        <f>SUM(N128:O128)</f>
        <v>14856887.77</v>
      </c>
    </row>
  </sheetData>
  <mergeCells count="56">
    <mergeCell ref="AC12:AD12"/>
    <mergeCell ref="Q11:R11"/>
    <mergeCell ref="S11:U11"/>
    <mergeCell ref="V11:W11"/>
    <mergeCell ref="AA11:AB11"/>
    <mergeCell ref="AC11:AD11"/>
    <mergeCell ref="Q12:R12"/>
    <mergeCell ref="S12:U12"/>
    <mergeCell ref="V12:W12"/>
    <mergeCell ref="AA12:AB12"/>
    <mergeCell ref="AC10:AD10"/>
    <mergeCell ref="Q9:R9"/>
    <mergeCell ref="S9:U9"/>
    <mergeCell ref="V9:W9"/>
    <mergeCell ref="AA9:AB9"/>
    <mergeCell ref="AC9:AD9"/>
    <mergeCell ref="Q10:R10"/>
    <mergeCell ref="S10:U10"/>
    <mergeCell ref="V10:W10"/>
    <mergeCell ref="AA10:AB10"/>
    <mergeCell ref="AC8:AD8"/>
    <mergeCell ref="Q7:R7"/>
    <mergeCell ref="S7:U7"/>
    <mergeCell ref="V7:W7"/>
    <mergeCell ref="AA7:AB7"/>
    <mergeCell ref="AC7:AD7"/>
    <mergeCell ref="Q8:R8"/>
    <mergeCell ref="S8:U8"/>
    <mergeCell ref="V8:W8"/>
    <mergeCell ref="AA8:AB8"/>
    <mergeCell ref="AC6:AD6"/>
    <mergeCell ref="Q5:R5"/>
    <mergeCell ref="S5:U5"/>
    <mergeCell ref="V5:W5"/>
    <mergeCell ref="AA5:AB5"/>
    <mergeCell ref="AC5:AD5"/>
    <mergeCell ref="Q6:R6"/>
    <mergeCell ref="S6:U6"/>
    <mergeCell ref="V6:W6"/>
    <mergeCell ref="AA6:AB6"/>
    <mergeCell ref="AC4:AD4"/>
    <mergeCell ref="Q3:R3"/>
    <mergeCell ref="S3:U3"/>
    <mergeCell ref="V3:W3"/>
    <mergeCell ref="AA3:AB3"/>
    <mergeCell ref="AC3:AD3"/>
    <mergeCell ref="Q4:R4"/>
    <mergeCell ref="S4:U4"/>
    <mergeCell ref="V4:W4"/>
    <mergeCell ref="AA4:AB4"/>
    <mergeCell ref="Q1:AD1"/>
    <mergeCell ref="Q2:R2"/>
    <mergeCell ref="S2:U2"/>
    <mergeCell ref="V2:W2"/>
    <mergeCell ref="AA2:AB2"/>
    <mergeCell ref="AC2:AD2"/>
  </mergeCells>
  <conditionalFormatting sqref="N1:O1">
    <cfRule type="expression" dxfId="6" priority="1">
      <formula>_xlfn.ISFORMULA($I1048546)</formula>
    </cfRule>
  </conditionalFormatting>
  <pageMargins left="0.7" right="0.7" top="0.75" bottom="0.75" header="0.3" footer="0.3"/>
  <pageSetup orientation="portrait" horizontalDpi="300" verticalDpi="300"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113D01-FDB1-4CE9-87F3-A40C24BB8A67}">
  <dimension ref="A1:J148"/>
  <sheetViews>
    <sheetView topLeftCell="A108" workbookViewId="0">
      <selection activeCell="K10" sqref="K10"/>
    </sheetView>
  </sheetViews>
  <sheetFormatPr baseColWidth="10" defaultColWidth="8.83203125" defaultRowHeight="13" x14ac:dyDescent="0.15"/>
  <cols>
    <col min="1" max="1" width="38.33203125" customWidth="1"/>
    <col min="2" max="2" width="29.5" customWidth="1"/>
    <col min="3" max="3" width="21.1640625" customWidth="1"/>
    <col min="5" max="5" width="44.83203125" customWidth="1"/>
    <col min="6" max="6" width="27.33203125" customWidth="1"/>
    <col min="7" max="7" width="19" customWidth="1"/>
    <col min="9" max="9" width="33.5" customWidth="1"/>
    <col min="10" max="10" width="16" bestFit="1" customWidth="1"/>
  </cols>
  <sheetData>
    <row r="1" spans="1:10" x14ac:dyDescent="0.15">
      <c r="A1" s="18" t="s">
        <v>121</v>
      </c>
      <c r="E1" s="18" t="s">
        <v>1091</v>
      </c>
      <c r="I1" s="18" t="s">
        <v>2486</v>
      </c>
      <c r="J1" s="18"/>
    </row>
    <row r="2" spans="1:10" ht="14" thickBot="1" x14ac:dyDescent="0.2">
      <c r="A2" s="444"/>
      <c r="B2" s="444"/>
      <c r="C2" s="444"/>
      <c r="E2" s="434"/>
      <c r="F2" s="434"/>
      <c r="G2" s="434"/>
      <c r="I2" s="18"/>
      <c r="J2" s="18"/>
    </row>
    <row r="3" spans="1:10" ht="29" thickBot="1" x14ac:dyDescent="0.2">
      <c r="A3" s="445" t="s">
        <v>287</v>
      </c>
      <c r="B3" s="445" t="s">
        <v>288</v>
      </c>
      <c r="C3" s="696">
        <v>1603</v>
      </c>
      <c r="E3" s="438" t="s">
        <v>320</v>
      </c>
      <c r="F3" s="438" t="s">
        <v>321</v>
      </c>
      <c r="G3" s="445" t="s">
        <v>204</v>
      </c>
      <c r="I3" s="452" t="s">
        <v>141</v>
      </c>
      <c r="J3" s="452" t="s">
        <v>142</v>
      </c>
    </row>
    <row r="4" spans="1:10" ht="15" thickBot="1" x14ac:dyDescent="0.2">
      <c r="A4" s="445" t="s">
        <v>217</v>
      </c>
      <c r="B4" s="445" t="s">
        <v>218</v>
      </c>
      <c r="C4" s="696">
        <v>807</v>
      </c>
      <c r="E4" s="438" t="s">
        <v>285</v>
      </c>
      <c r="F4" s="438" t="s">
        <v>286</v>
      </c>
      <c r="G4" s="515">
        <v>690</v>
      </c>
      <c r="I4" s="453" t="s">
        <v>49</v>
      </c>
      <c r="J4" s="494">
        <v>3</v>
      </c>
    </row>
    <row r="5" spans="1:10" ht="15" thickBot="1" x14ac:dyDescent="0.2">
      <c r="A5" s="445" t="s">
        <v>219</v>
      </c>
      <c r="B5" s="445" t="s">
        <v>220</v>
      </c>
      <c r="C5" s="696">
        <v>760</v>
      </c>
      <c r="E5" s="438" t="s">
        <v>213</v>
      </c>
      <c r="F5" s="438" t="s">
        <v>214</v>
      </c>
      <c r="G5" s="517">
        <v>4387</v>
      </c>
      <c r="I5" s="454" t="s">
        <v>126</v>
      </c>
      <c r="J5" s="495">
        <v>100</v>
      </c>
    </row>
    <row r="6" spans="1:10" ht="15" thickBot="1" x14ac:dyDescent="0.2">
      <c r="A6" s="445" t="s">
        <v>221</v>
      </c>
      <c r="B6" s="445" t="s">
        <v>222</v>
      </c>
      <c r="C6" s="696">
        <v>209</v>
      </c>
      <c r="E6" s="438" t="s">
        <v>215</v>
      </c>
      <c r="F6" s="438" t="s">
        <v>216</v>
      </c>
      <c r="G6" s="517">
        <v>3041</v>
      </c>
      <c r="I6" s="453" t="s">
        <v>128</v>
      </c>
      <c r="J6" s="494">
        <v>75</v>
      </c>
    </row>
    <row r="7" spans="1:10" ht="15" thickBot="1" x14ac:dyDescent="0.2">
      <c r="A7" s="445" t="s">
        <v>223</v>
      </c>
      <c r="B7" s="445" t="s">
        <v>224</v>
      </c>
      <c r="C7" s="696">
        <v>5849</v>
      </c>
      <c r="E7" s="438" t="s">
        <v>334</v>
      </c>
      <c r="F7" s="438" t="s">
        <v>335</v>
      </c>
      <c r="G7" s="517">
        <v>1595</v>
      </c>
      <c r="I7" s="454" t="s">
        <v>129</v>
      </c>
      <c r="J7" s="495">
        <v>73</v>
      </c>
    </row>
    <row r="8" spans="1:10" ht="16" thickTop="1" thickBot="1" x14ac:dyDescent="0.2">
      <c r="A8" s="445" t="s">
        <v>231</v>
      </c>
      <c r="B8" s="445" t="s">
        <v>232</v>
      </c>
      <c r="C8" s="696">
        <v>1388</v>
      </c>
      <c r="E8" s="438" t="s">
        <v>287</v>
      </c>
      <c r="F8" s="438" t="s">
        <v>288</v>
      </c>
      <c r="G8" s="515">
        <v>89</v>
      </c>
      <c r="I8" s="455"/>
      <c r="J8" s="496">
        <v>251</v>
      </c>
    </row>
    <row r="9" spans="1:10" ht="14" x14ac:dyDescent="0.15">
      <c r="A9" s="445" t="s">
        <v>233</v>
      </c>
      <c r="B9" s="445" t="s">
        <v>234</v>
      </c>
      <c r="C9" s="696">
        <v>35968.699999999997</v>
      </c>
      <c r="E9" s="438" t="s">
        <v>322</v>
      </c>
      <c r="F9" s="438" t="s">
        <v>323</v>
      </c>
      <c r="G9" s="515">
        <v>400</v>
      </c>
      <c r="I9" s="18"/>
      <c r="J9" s="18"/>
    </row>
    <row r="10" spans="1:10" ht="14" x14ac:dyDescent="0.15">
      <c r="A10" s="445" t="s">
        <v>235</v>
      </c>
      <c r="B10" s="445" t="s">
        <v>236</v>
      </c>
      <c r="C10" s="696">
        <v>15497</v>
      </c>
      <c r="E10" s="438" t="s">
        <v>1092</v>
      </c>
      <c r="F10" s="438" t="s">
        <v>1093</v>
      </c>
      <c r="G10" s="517">
        <v>6772</v>
      </c>
      <c r="I10" s="18" t="s">
        <v>143</v>
      </c>
      <c r="J10" s="18"/>
    </row>
    <row r="11" spans="1:10" ht="15" thickBot="1" x14ac:dyDescent="0.2">
      <c r="A11" s="445" t="s">
        <v>237</v>
      </c>
      <c r="B11" s="445" t="s">
        <v>238</v>
      </c>
      <c r="C11" s="696">
        <v>10000</v>
      </c>
      <c r="E11" s="438" t="s">
        <v>1795</v>
      </c>
      <c r="F11" s="438" t="s">
        <v>1796</v>
      </c>
      <c r="G11" s="517">
        <v>12361</v>
      </c>
      <c r="I11" s="18"/>
      <c r="J11" s="18"/>
    </row>
    <row r="12" spans="1:10" ht="29" thickBot="1" x14ac:dyDescent="0.2">
      <c r="A12" s="445" t="s">
        <v>239</v>
      </c>
      <c r="B12" s="445" t="s">
        <v>240</v>
      </c>
      <c r="C12" s="696">
        <v>7165</v>
      </c>
      <c r="E12" s="438" t="s">
        <v>291</v>
      </c>
      <c r="F12" s="438" t="s">
        <v>292</v>
      </c>
      <c r="G12" s="515">
        <v>164</v>
      </c>
      <c r="I12" s="452" t="s">
        <v>144</v>
      </c>
      <c r="J12" s="452" t="s">
        <v>142</v>
      </c>
    </row>
    <row r="13" spans="1:10" ht="15" thickBot="1" x14ac:dyDescent="0.2">
      <c r="A13" s="445" t="s">
        <v>361</v>
      </c>
      <c r="B13" s="444"/>
      <c r="C13" s="696">
        <v>969</v>
      </c>
      <c r="E13" s="438" t="s">
        <v>217</v>
      </c>
      <c r="F13" s="438" t="s">
        <v>218</v>
      </c>
      <c r="G13" s="515">
        <v>160</v>
      </c>
      <c r="I13" s="453" t="s">
        <v>131</v>
      </c>
      <c r="J13" s="494">
        <v>2</v>
      </c>
    </row>
    <row r="14" spans="1:10" ht="15" thickBot="1" x14ac:dyDescent="0.2">
      <c r="A14" s="445" t="s">
        <v>362</v>
      </c>
      <c r="B14" s="445" t="s">
        <v>363</v>
      </c>
      <c r="C14" s="696">
        <v>1531.7</v>
      </c>
      <c r="E14" s="438" t="s">
        <v>219</v>
      </c>
      <c r="F14" s="438" t="s">
        <v>220</v>
      </c>
      <c r="G14" s="515">
        <v>841</v>
      </c>
      <c r="I14" s="454" t="s">
        <v>132</v>
      </c>
      <c r="J14" s="495">
        <v>13</v>
      </c>
    </row>
    <row r="15" spans="1:10" ht="29" thickBot="1" x14ac:dyDescent="0.2">
      <c r="A15" s="445" t="s">
        <v>364</v>
      </c>
      <c r="B15" s="444"/>
      <c r="C15" s="696">
        <v>210</v>
      </c>
      <c r="E15" s="438" t="s">
        <v>221</v>
      </c>
      <c r="F15" s="438" t="s">
        <v>222</v>
      </c>
      <c r="G15" s="515">
        <v>308</v>
      </c>
      <c r="I15" s="453" t="s">
        <v>145</v>
      </c>
      <c r="J15" s="494">
        <v>12</v>
      </c>
    </row>
    <row r="16" spans="1:10" ht="15" thickBot="1" x14ac:dyDescent="0.2">
      <c r="A16" s="445" t="s">
        <v>370</v>
      </c>
      <c r="B16" s="444"/>
      <c r="C16" s="696">
        <v>318</v>
      </c>
      <c r="E16" s="438" t="s">
        <v>1974</v>
      </c>
      <c r="F16" s="435"/>
      <c r="G16" s="517">
        <v>2739</v>
      </c>
      <c r="I16" s="454" t="s">
        <v>133</v>
      </c>
      <c r="J16" s="495">
        <v>3</v>
      </c>
    </row>
    <row r="17" spans="1:10" ht="29" thickBot="1" x14ac:dyDescent="0.2">
      <c r="A17" s="445" t="s">
        <v>371</v>
      </c>
      <c r="B17" s="444"/>
      <c r="C17" s="696">
        <v>1848</v>
      </c>
      <c r="E17" s="438" t="s">
        <v>225</v>
      </c>
      <c r="F17" s="438" t="s">
        <v>226</v>
      </c>
      <c r="G17" s="515">
        <v>288</v>
      </c>
      <c r="I17" s="453" t="s">
        <v>134</v>
      </c>
      <c r="J17" s="494">
        <v>26</v>
      </c>
    </row>
    <row r="18" spans="1:10" ht="29" thickBot="1" x14ac:dyDescent="0.2">
      <c r="A18" s="445" t="s">
        <v>372</v>
      </c>
      <c r="B18" s="444"/>
      <c r="C18" s="696">
        <v>1232</v>
      </c>
      <c r="E18" s="438" t="s">
        <v>227</v>
      </c>
      <c r="F18" s="438" t="s">
        <v>228</v>
      </c>
      <c r="G18" s="515">
        <v>797</v>
      </c>
      <c r="I18" s="454" t="s">
        <v>135</v>
      </c>
      <c r="J18" s="495">
        <v>116</v>
      </c>
    </row>
    <row r="19" spans="1:10" ht="15" thickBot="1" x14ac:dyDescent="0.2">
      <c r="A19" s="445" t="s">
        <v>365</v>
      </c>
      <c r="B19" s="444"/>
      <c r="C19" s="696">
        <v>998</v>
      </c>
      <c r="E19" s="438" t="s">
        <v>229</v>
      </c>
      <c r="F19" s="438" t="s">
        <v>230</v>
      </c>
      <c r="G19" s="515">
        <v>924</v>
      </c>
      <c r="I19" s="453" t="s">
        <v>136</v>
      </c>
      <c r="J19" s="494">
        <v>4</v>
      </c>
    </row>
    <row r="20" spans="1:10" ht="15" thickBot="1" x14ac:dyDescent="0.2">
      <c r="A20" s="434"/>
      <c r="B20" s="434"/>
      <c r="C20" s="712"/>
      <c r="E20" s="434"/>
      <c r="F20" s="434"/>
      <c r="G20" s="434"/>
      <c r="I20" s="454" t="s">
        <v>2760</v>
      </c>
      <c r="J20" s="495">
        <v>2</v>
      </c>
    </row>
    <row r="21" spans="1:10" ht="15" thickBot="1" x14ac:dyDescent="0.2">
      <c r="A21" s="713"/>
      <c r="B21" s="713"/>
      <c r="C21" s="714"/>
      <c r="E21" s="525"/>
      <c r="F21" s="525"/>
      <c r="G21" s="525"/>
      <c r="I21" s="453" t="s">
        <v>139</v>
      </c>
      <c r="J21" s="494">
        <v>15</v>
      </c>
    </row>
    <row r="22" spans="1:10" ht="29" thickBot="1" x14ac:dyDescent="0.2">
      <c r="A22" s="450" t="s">
        <v>245</v>
      </c>
      <c r="B22" s="444"/>
      <c r="C22" s="698">
        <v>131176.71</v>
      </c>
      <c r="E22" s="438" t="s">
        <v>1094</v>
      </c>
      <c r="F22" s="435"/>
      <c r="G22" s="517">
        <v>1100</v>
      </c>
      <c r="I22" s="454" t="s">
        <v>360</v>
      </c>
      <c r="J22" s="495">
        <v>17</v>
      </c>
    </row>
    <row r="23" spans="1:10" ht="16" thickTop="1" thickBot="1" x14ac:dyDescent="0.2">
      <c r="A23" s="410"/>
      <c r="B23" s="410"/>
      <c r="C23" s="715"/>
      <c r="E23" s="438" t="s">
        <v>2756</v>
      </c>
      <c r="F23" s="438" t="s">
        <v>2757</v>
      </c>
      <c r="G23" s="515">
        <v>5</v>
      </c>
      <c r="I23" s="455"/>
      <c r="J23" s="496">
        <v>210</v>
      </c>
    </row>
    <row r="24" spans="1:10" ht="14" x14ac:dyDescent="0.15">
      <c r="A24" s="445" t="s">
        <v>246</v>
      </c>
      <c r="B24" s="481"/>
      <c r="C24" s="716" t="s">
        <v>204</v>
      </c>
      <c r="E24" s="438" t="s">
        <v>231</v>
      </c>
      <c r="F24" s="438" t="s">
        <v>232</v>
      </c>
      <c r="G24" s="517">
        <v>44084.87</v>
      </c>
      <c r="I24" s="18"/>
      <c r="J24" s="18"/>
    </row>
    <row r="25" spans="1:10" ht="14" x14ac:dyDescent="0.15">
      <c r="A25" s="450" t="s">
        <v>247</v>
      </c>
      <c r="B25" s="451"/>
      <c r="C25" s="700"/>
      <c r="E25" s="438" t="s">
        <v>295</v>
      </c>
      <c r="F25" s="435"/>
      <c r="G25" s="517">
        <v>13971.14</v>
      </c>
      <c r="I25" s="18" t="s">
        <v>146</v>
      </c>
      <c r="J25" s="18"/>
    </row>
    <row r="26" spans="1:10" ht="15" thickBot="1" x14ac:dyDescent="0.2">
      <c r="A26" s="445" t="s">
        <v>215</v>
      </c>
      <c r="B26" s="481"/>
      <c r="C26" s="696">
        <v>687</v>
      </c>
      <c r="E26" s="438" t="s">
        <v>233</v>
      </c>
      <c r="F26" s="438" t="s">
        <v>234</v>
      </c>
      <c r="G26" s="517">
        <v>27194.06</v>
      </c>
      <c r="I26" s="18"/>
      <c r="J26" s="18"/>
    </row>
    <row r="27" spans="1:10" ht="29" thickBot="1" x14ac:dyDescent="0.2">
      <c r="A27" s="445" t="s">
        <v>217</v>
      </c>
      <c r="B27" s="481"/>
      <c r="C27" s="696">
        <v>807</v>
      </c>
      <c r="E27" s="438" t="s">
        <v>235</v>
      </c>
      <c r="F27" s="438" t="s">
        <v>236</v>
      </c>
      <c r="G27" s="515">
        <v>788</v>
      </c>
      <c r="I27" s="452" t="s">
        <v>144</v>
      </c>
      <c r="J27" s="452" t="s">
        <v>142</v>
      </c>
    </row>
    <row r="28" spans="1:10" ht="15" thickBot="1" x14ac:dyDescent="0.2">
      <c r="A28" s="445" t="s">
        <v>219</v>
      </c>
      <c r="B28" s="481"/>
      <c r="C28" s="696">
        <v>760</v>
      </c>
      <c r="E28" s="438" t="s">
        <v>237</v>
      </c>
      <c r="F28" s="438" t="s">
        <v>238</v>
      </c>
      <c r="G28" s="515">
        <v>404</v>
      </c>
      <c r="I28" s="453" t="s">
        <v>738</v>
      </c>
      <c r="J28" s="494">
        <v>1</v>
      </c>
    </row>
    <row r="29" spans="1:10" ht="15" thickBot="1" x14ac:dyDescent="0.2">
      <c r="A29" s="445" t="s">
        <v>221</v>
      </c>
      <c r="B29" s="481"/>
      <c r="C29" s="696">
        <v>53</v>
      </c>
      <c r="E29" s="438" t="s">
        <v>239</v>
      </c>
      <c r="F29" s="438" t="s">
        <v>240</v>
      </c>
      <c r="G29" s="515">
        <v>393</v>
      </c>
      <c r="I29" s="454" t="s">
        <v>2159</v>
      </c>
      <c r="J29" s="495">
        <v>7</v>
      </c>
    </row>
    <row r="30" spans="1:10" ht="16" thickTop="1" thickBot="1" x14ac:dyDescent="0.2">
      <c r="A30" s="445" t="s">
        <v>233</v>
      </c>
      <c r="B30" s="481"/>
      <c r="C30" s="696">
        <v>14071.3</v>
      </c>
      <c r="E30" s="438" t="s">
        <v>362</v>
      </c>
      <c r="F30" s="438" t="s">
        <v>363</v>
      </c>
      <c r="G30" s="517">
        <v>30061.8</v>
      </c>
      <c r="I30" s="455"/>
      <c r="J30" s="496">
        <v>8</v>
      </c>
    </row>
    <row r="31" spans="1:10" ht="14" x14ac:dyDescent="0.15">
      <c r="A31" s="450" t="s">
        <v>248</v>
      </c>
      <c r="B31" s="451"/>
      <c r="C31" s="698">
        <v>16378.3</v>
      </c>
      <c r="E31" s="438" t="s">
        <v>382</v>
      </c>
      <c r="F31" s="435"/>
      <c r="G31" s="515">
        <v>320</v>
      </c>
    </row>
    <row r="32" spans="1:10" ht="14" x14ac:dyDescent="0.15">
      <c r="A32" s="450" t="s">
        <v>249</v>
      </c>
      <c r="B32" s="451"/>
      <c r="C32" s="700"/>
      <c r="E32" s="438" t="s">
        <v>364</v>
      </c>
      <c r="F32" s="435"/>
      <c r="G32" s="515">
        <v>70</v>
      </c>
    </row>
    <row r="33" spans="1:7" ht="14" x14ac:dyDescent="0.15">
      <c r="A33" s="445" t="s">
        <v>215</v>
      </c>
      <c r="B33" s="481"/>
      <c r="C33" s="696">
        <v>572</v>
      </c>
      <c r="E33" s="438" t="s">
        <v>368</v>
      </c>
      <c r="F33" s="435"/>
      <c r="G33" s="517">
        <v>2647</v>
      </c>
    </row>
    <row r="34" spans="1:7" ht="14" x14ac:dyDescent="0.15">
      <c r="A34" s="445" t="s">
        <v>221</v>
      </c>
      <c r="B34" s="481"/>
      <c r="C34" s="696">
        <v>156</v>
      </c>
      <c r="E34" s="438" t="s">
        <v>369</v>
      </c>
      <c r="F34" s="435"/>
      <c r="G34" s="515">
        <v>567</v>
      </c>
    </row>
    <row r="35" spans="1:7" ht="14" x14ac:dyDescent="0.15">
      <c r="A35" s="445" t="s">
        <v>231</v>
      </c>
      <c r="B35" s="481"/>
      <c r="C35" s="696">
        <v>1388</v>
      </c>
      <c r="E35" s="438" t="s">
        <v>370</v>
      </c>
      <c r="F35" s="435"/>
      <c r="G35" s="517">
        <v>2768</v>
      </c>
    </row>
    <row r="36" spans="1:7" ht="14" x14ac:dyDescent="0.15">
      <c r="A36" s="445" t="s">
        <v>233</v>
      </c>
      <c r="B36" s="481"/>
      <c r="C36" s="696">
        <v>21897.4</v>
      </c>
      <c r="E36" s="438" t="s">
        <v>371</v>
      </c>
      <c r="F36" s="435"/>
      <c r="G36" s="517">
        <v>4450</v>
      </c>
    </row>
    <row r="37" spans="1:7" ht="14" x14ac:dyDescent="0.15">
      <c r="A37" s="445" t="s">
        <v>370</v>
      </c>
      <c r="B37" s="481"/>
      <c r="C37" s="696">
        <v>318</v>
      </c>
      <c r="E37" s="438" t="s">
        <v>372</v>
      </c>
      <c r="F37" s="435"/>
      <c r="G37" s="517">
        <v>9535</v>
      </c>
    </row>
    <row r="38" spans="1:7" ht="14" x14ac:dyDescent="0.15">
      <c r="A38" s="450" t="s">
        <v>250</v>
      </c>
      <c r="B38" s="451"/>
      <c r="C38" s="698">
        <v>24331.4</v>
      </c>
      <c r="E38" s="438" t="s">
        <v>365</v>
      </c>
      <c r="F38" s="435"/>
      <c r="G38" s="517">
        <v>6500</v>
      </c>
    </row>
    <row r="39" spans="1:7" ht="14" x14ac:dyDescent="0.15">
      <c r="A39" s="450" t="s">
        <v>251</v>
      </c>
      <c r="B39" s="451"/>
      <c r="C39" s="701"/>
      <c r="E39" s="438" t="s">
        <v>296</v>
      </c>
      <c r="F39" s="438" t="s">
        <v>297</v>
      </c>
      <c r="G39" s="517">
        <v>5621.25</v>
      </c>
    </row>
    <row r="40" spans="1:7" ht="14" x14ac:dyDescent="0.15">
      <c r="A40" s="445" t="s">
        <v>205</v>
      </c>
      <c r="B40" s="481"/>
      <c r="C40" s="696">
        <v>552</v>
      </c>
      <c r="E40" s="438" t="s">
        <v>241</v>
      </c>
      <c r="F40" s="438" t="s">
        <v>242</v>
      </c>
      <c r="G40" s="517">
        <v>43706</v>
      </c>
    </row>
    <row r="41" spans="1:7" ht="28" x14ac:dyDescent="0.15">
      <c r="A41" s="450" t="s">
        <v>252</v>
      </c>
      <c r="B41" s="451"/>
      <c r="C41" s="698">
        <v>552</v>
      </c>
      <c r="E41" s="438" t="s">
        <v>298</v>
      </c>
      <c r="F41" s="438" t="s">
        <v>299</v>
      </c>
      <c r="G41" s="515">
        <v>307</v>
      </c>
    </row>
    <row r="42" spans="1:7" ht="14" x14ac:dyDescent="0.15">
      <c r="A42" s="450" t="s">
        <v>253</v>
      </c>
      <c r="B42" s="451"/>
      <c r="C42" s="700"/>
      <c r="E42" s="438" t="s">
        <v>243</v>
      </c>
      <c r="F42" s="438" t="s">
        <v>244</v>
      </c>
      <c r="G42" s="517">
        <v>42658</v>
      </c>
    </row>
    <row r="43" spans="1:7" ht="14" x14ac:dyDescent="0.15">
      <c r="A43" s="445" t="s">
        <v>205</v>
      </c>
      <c r="B43" s="481"/>
      <c r="C43" s="696">
        <v>5130</v>
      </c>
      <c r="E43" s="437" t="s">
        <v>245</v>
      </c>
      <c r="F43" s="435"/>
      <c r="G43" s="516">
        <v>272707.12</v>
      </c>
    </row>
    <row r="44" spans="1:7" ht="14" x14ac:dyDescent="0.15">
      <c r="A44" s="445" t="s">
        <v>223</v>
      </c>
      <c r="B44" s="481"/>
      <c r="C44" s="696">
        <v>3906</v>
      </c>
      <c r="E44" s="436"/>
      <c r="F44" s="436"/>
      <c r="G44" s="410"/>
    </row>
    <row r="45" spans="1:7" ht="14" x14ac:dyDescent="0.15">
      <c r="A45" s="450" t="s">
        <v>254</v>
      </c>
      <c r="B45" s="451"/>
      <c r="C45" s="698">
        <v>9036</v>
      </c>
      <c r="E45" s="821" t="s">
        <v>246</v>
      </c>
      <c r="F45" s="822"/>
      <c r="G45" s="445" t="s">
        <v>204</v>
      </c>
    </row>
    <row r="46" spans="1:7" ht="14" x14ac:dyDescent="0.15">
      <c r="A46" s="450" t="s">
        <v>1791</v>
      </c>
      <c r="B46" s="451"/>
      <c r="C46" s="700"/>
      <c r="E46" s="819" t="s">
        <v>247</v>
      </c>
      <c r="F46" s="820"/>
      <c r="G46" s="444"/>
    </row>
    <row r="47" spans="1:7" ht="14" x14ac:dyDescent="0.15">
      <c r="A47" s="445" t="s">
        <v>205</v>
      </c>
      <c r="B47" s="481"/>
      <c r="C47" s="696">
        <v>9144</v>
      </c>
      <c r="E47" s="817" t="s">
        <v>215</v>
      </c>
      <c r="F47" s="818"/>
      <c r="G47" s="517">
        <v>1134</v>
      </c>
    </row>
    <row r="48" spans="1:7" ht="14" x14ac:dyDescent="0.15">
      <c r="A48" s="450" t="s">
        <v>1792</v>
      </c>
      <c r="B48" s="451"/>
      <c r="C48" s="698">
        <v>9144</v>
      </c>
      <c r="E48" s="817" t="s">
        <v>217</v>
      </c>
      <c r="F48" s="818"/>
      <c r="G48" s="515">
        <v>160</v>
      </c>
    </row>
    <row r="49" spans="1:7" ht="14" x14ac:dyDescent="0.15">
      <c r="A49" s="450" t="s">
        <v>257</v>
      </c>
      <c r="B49" s="451"/>
      <c r="C49" s="700"/>
      <c r="E49" s="817" t="s">
        <v>219</v>
      </c>
      <c r="F49" s="818"/>
      <c r="G49" s="515">
        <v>841</v>
      </c>
    </row>
    <row r="50" spans="1:7" ht="14" x14ac:dyDescent="0.15">
      <c r="A50" s="445" t="s">
        <v>235</v>
      </c>
      <c r="B50" s="481"/>
      <c r="C50" s="696">
        <v>15497</v>
      </c>
      <c r="E50" s="817" t="s">
        <v>221</v>
      </c>
      <c r="F50" s="818"/>
      <c r="G50" s="515">
        <v>308</v>
      </c>
    </row>
    <row r="51" spans="1:7" ht="14" x14ac:dyDescent="0.15">
      <c r="A51" s="450" t="s">
        <v>258</v>
      </c>
      <c r="B51" s="451"/>
      <c r="C51" s="698">
        <v>15497</v>
      </c>
      <c r="E51" s="817" t="s">
        <v>231</v>
      </c>
      <c r="F51" s="818"/>
      <c r="G51" s="517">
        <v>19843.87</v>
      </c>
    </row>
    <row r="52" spans="1:7" ht="14" x14ac:dyDescent="0.15">
      <c r="A52" s="450" t="s">
        <v>302</v>
      </c>
      <c r="B52" s="451"/>
      <c r="C52" s="700"/>
      <c r="E52" s="817" t="s">
        <v>295</v>
      </c>
      <c r="F52" s="818"/>
      <c r="G52" s="517">
        <v>10201.14</v>
      </c>
    </row>
    <row r="53" spans="1:7" ht="14" x14ac:dyDescent="0.15">
      <c r="A53" s="445" t="s">
        <v>283</v>
      </c>
      <c r="B53" s="481"/>
      <c r="C53" s="696">
        <v>150</v>
      </c>
      <c r="E53" s="817" t="s">
        <v>233</v>
      </c>
      <c r="F53" s="818"/>
      <c r="G53" s="517">
        <v>6152.49</v>
      </c>
    </row>
    <row r="54" spans="1:7" ht="14" x14ac:dyDescent="0.15">
      <c r="A54" s="450" t="s">
        <v>303</v>
      </c>
      <c r="B54" s="451"/>
      <c r="C54" s="698">
        <v>150</v>
      </c>
      <c r="E54" s="817" t="s">
        <v>370</v>
      </c>
      <c r="F54" s="818"/>
      <c r="G54" s="515">
        <v>178</v>
      </c>
    </row>
    <row r="55" spans="1:7" x14ac:dyDescent="0.15">
      <c r="A55" s="525"/>
      <c r="B55" s="525"/>
      <c r="C55" s="699"/>
      <c r="E55" s="817" t="s">
        <v>296</v>
      </c>
      <c r="F55" s="818"/>
      <c r="G55" s="517">
        <v>1175</v>
      </c>
    </row>
    <row r="56" spans="1:7" ht="14" x14ac:dyDescent="0.15">
      <c r="A56" s="450" t="s">
        <v>261</v>
      </c>
      <c r="B56" s="451"/>
      <c r="C56" s="701"/>
      <c r="E56" s="819" t="s">
        <v>248</v>
      </c>
      <c r="F56" s="820"/>
      <c r="G56" s="516">
        <v>39993.5</v>
      </c>
    </row>
    <row r="57" spans="1:7" ht="14" x14ac:dyDescent="0.15">
      <c r="A57" s="445" t="s">
        <v>365</v>
      </c>
      <c r="B57" s="481"/>
      <c r="C57" s="696">
        <v>910</v>
      </c>
      <c r="E57" s="525"/>
      <c r="F57" s="525"/>
      <c r="G57" s="525"/>
    </row>
    <row r="58" spans="1:7" ht="28" x14ac:dyDescent="0.15">
      <c r="A58" s="450" t="s">
        <v>262</v>
      </c>
      <c r="B58" s="451"/>
      <c r="C58" s="698">
        <v>910</v>
      </c>
      <c r="E58" s="819" t="s">
        <v>249</v>
      </c>
      <c r="F58" s="820"/>
      <c r="G58" s="444"/>
    </row>
    <row r="59" spans="1:7" ht="14" x14ac:dyDescent="0.15">
      <c r="A59" s="450" t="s">
        <v>304</v>
      </c>
      <c r="B59" s="451"/>
      <c r="C59" s="700"/>
      <c r="E59" s="817" t="s">
        <v>215</v>
      </c>
      <c r="F59" s="818"/>
      <c r="G59" s="517">
        <v>1907</v>
      </c>
    </row>
    <row r="60" spans="1:7" ht="14" x14ac:dyDescent="0.15">
      <c r="A60" s="445" t="s">
        <v>365</v>
      </c>
      <c r="B60" s="481"/>
      <c r="C60" s="696">
        <v>88</v>
      </c>
      <c r="E60" s="817" t="s">
        <v>231</v>
      </c>
      <c r="F60" s="818"/>
      <c r="G60" s="517">
        <v>24241</v>
      </c>
    </row>
    <row r="61" spans="1:7" ht="14" x14ac:dyDescent="0.15">
      <c r="A61" s="450" t="s">
        <v>305</v>
      </c>
      <c r="B61" s="451"/>
      <c r="C61" s="698">
        <v>88</v>
      </c>
      <c r="E61" s="817" t="s">
        <v>295</v>
      </c>
      <c r="F61" s="818"/>
      <c r="G61" s="517">
        <v>3770</v>
      </c>
    </row>
    <row r="62" spans="1:7" ht="28" x14ac:dyDescent="0.15">
      <c r="A62" s="450" t="s">
        <v>265</v>
      </c>
      <c r="B62" s="451"/>
      <c r="C62" s="701"/>
      <c r="E62" s="817" t="s">
        <v>233</v>
      </c>
      <c r="F62" s="818"/>
      <c r="G62" s="517">
        <v>20965.57</v>
      </c>
    </row>
    <row r="63" spans="1:7" ht="14" x14ac:dyDescent="0.15">
      <c r="A63" s="445" t="s">
        <v>372</v>
      </c>
      <c r="B63" s="481"/>
      <c r="C63" s="696">
        <v>1232</v>
      </c>
      <c r="E63" s="817" t="s">
        <v>370</v>
      </c>
      <c r="F63" s="818"/>
      <c r="G63" s="517">
        <v>2590</v>
      </c>
    </row>
    <row r="64" spans="1:7" ht="28" x14ac:dyDescent="0.15">
      <c r="A64" s="450" t="s">
        <v>266</v>
      </c>
      <c r="B64" s="451"/>
      <c r="C64" s="698">
        <v>1232</v>
      </c>
      <c r="E64" s="817" t="s">
        <v>296</v>
      </c>
      <c r="F64" s="818"/>
      <c r="G64" s="517">
        <v>4051.25</v>
      </c>
    </row>
    <row r="65" spans="1:7" ht="28" x14ac:dyDescent="0.15">
      <c r="A65" s="450" t="s">
        <v>267</v>
      </c>
      <c r="B65" s="451"/>
      <c r="C65" s="701"/>
      <c r="E65" s="819" t="s">
        <v>250</v>
      </c>
      <c r="F65" s="820"/>
      <c r="G65" s="516">
        <v>57524.82</v>
      </c>
    </row>
    <row r="66" spans="1:7" ht="14" x14ac:dyDescent="0.15">
      <c r="A66" s="445" t="s">
        <v>371</v>
      </c>
      <c r="B66" s="481"/>
      <c r="C66" s="696">
        <v>1848</v>
      </c>
      <c r="E66" s="819" t="s">
        <v>255</v>
      </c>
      <c r="F66" s="820"/>
      <c r="G66" s="444"/>
    </row>
    <row r="67" spans="1:7" ht="28" x14ac:dyDescent="0.15">
      <c r="A67" s="450" t="s">
        <v>268</v>
      </c>
      <c r="B67" s="451"/>
      <c r="C67" s="698">
        <v>1848</v>
      </c>
      <c r="E67" s="817" t="s">
        <v>233</v>
      </c>
      <c r="F67" s="818"/>
      <c r="G67" s="515">
        <v>76</v>
      </c>
    </row>
    <row r="68" spans="1:7" ht="14" x14ac:dyDescent="0.15">
      <c r="A68" s="450" t="s">
        <v>306</v>
      </c>
      <c r="B68" s="451"/>
      <c r="C68" s="700"/>
      <c r="E68" s="819" t="s">
        <v>256</v>
      </c>
      <c r="F68" s="820"/>
      <c r="G68" s="518">
        <v>76</v>
      </c>
    </row>
    <row r="69" spans="1:7" ht="14" x14ac:dyDescent="0.15">
      <c r="A69" s="445" t="s">
        <v>364</v>
      </c>
      <c r="B69" s="481"/>
      <c r="C69" s="696">
        <v>210</v>
      </c>
      <c r="E69" s="819" t="s">
        <v>257</v>
      </c>
      <c r="F69" s="820"/>
      <c r="G69" s="444"/>
    </row>
    <row r="70" spans="1:7" ht="14" x14ac:dyDescent="0.15">
      <c r="A70" s="450" t="s">
        <v>307</v>
      </c>
      <c r="B70" s="451"/>
      <c r="C70" s="698">
        <v>210</v>
      </c>
      <c r="E70" s="817" t="s">
        <v>235</v>
      </c>
      <c r="F70" s="818"/>
      <c r="G70" s="515">
        <v>788</v>
      </c>
    </row>
    <row r="71" spans="1:7" ht="14" x14ac:dyDescent="0.15">
      <c r="A71" s="450" t="s">
        <v>269</v>
      </c>
      <c r="B71" s="451"/>
      <c r="C71" s="700"/>
      <c r="E71" s="819" t="s">
        <v>258</v>
      </c>
      <c r="F71" s="820"/>
      <c r="G71" s="518">
        <v>788</v>
      </c>
    </row>
    <row r="72" spans="1:7" ht="14" x14ac:dyDescent="0.15">
      <c r="A72" s="445" t="s">
        <v>205</v>
      </c>
      <c r="B72" s="481"/>
      <c r="C72" s="696">
        <v>6328</v>
      </c>
      <c r="E72" s="819" t="s">
        <v>302</v>
      </c>
      <c r="F72" s="820"/>
      <c r="G72" s="444"/>
    </row>
    <row r="73" spans="1:7" ht="14" x14ac:dyDescent="0.15">
      <c r="A73" s="445" t="s">
        <v>223</v>
      </c>
      <c r="B73" s="481"/>
      <c r="C73" s="696">
        <v>1827</v>
      </c>
      <c r="E73" s="817" t="s">
        <v>369</v>
      </c>
      <c r="F73" s="818"/>
      <c r="G73" s="515">
        <v>567</v>
      </c>
    </row>
    <row r="74" spans="1:7" ht="14" x14ac:dyDescent="0.15">
      <c r="A74" s="450" t="s">
        <v>270</v>
      </c>
      <c r="B74" s="451"/>
      <c r="C74" s="698">
        <v>8155</v>
      </c>
      <c r="E74" s="819" t="s">
        <v>303</v>
      </c>
      <c r="F74" s="820"/>
      <c r="G74" s="518">
        <v>567</v>
      </c>
    </row>
    <row r="75" spans="1:7" ht="14" x14ac:dyDescent="0.15">
      <c r="A75" s="450" t="s">
        <v>271</v>
      </c>
      <c r="B75" s="451"/>
      <c r="C75" s="700"/>
      <c r="E75" s="819" t="s">
        <v>259</v>
      </c>
      <c r="F75" s="820"/>
      <c r="G75" s="444"/>
    </row>
    <row r="76" spans="1:7" ht="14" x14ac:dyDescent="0.15">
      <c r="A76" s="445" t="s">
        <v>205</v>
      </c>
      <c r="B76" s="481"/>
      <c r="C76" s="696">
        <v>1208</v>
      </c>
      <c r="E76" s="817" t="s">
        <v>368</v>
      </c>
      <c r="F76" s="818"/>
      <c r="G76" s="517">
        <v>2647</v>
      </c>
    </row>
    <row r="77" spans="1:7" ht="14" x14ac:dyDescent="0.15">
      <c r="A77" s="450" t="s">
        <v>272</v>
      </c>
      <c r="B77" s="451"/>
      <c r="C77" s="698">
        <v>1208</v>
      </c>
      <c r="E77" s="819" t="s">
        <v>260</v>
      </c>
      <c r="F77" s="820"/>
      <c r="G77" s="516">
        <v>2647</v>
      </c>
    </row>
    <row r="78" spans="1:7" ht="14" x14ac:dyDescent="0.15">
      <c r="A78" s="450" t="s">
        <v>273</v>
      </c>
      <c r="B78" s="451"/>
      <c r="C78" s="700"/>
      <c r="E78" s="819" t="s">
        <v>261</v>
      </c>
      <c r="F78" s="820"/>
      <c r="G78" s="519"/>
    </row>
    <row r="79" spans="1:7" ht="14" x14ac:dyDescent="0.15">
      <c r="A79" s="445" t="s">
        <v>205</v>
      </c>
      <c r="B79" s="481"/>
      <c r="C79" s="696">
        <v>314</v>
      </c>
      <c r="E79" s="817" t="s">
        <v>229</v>
      </c>
      <c r="F79" s="818"/>
      <c r="G79" s="515">
        <v>924</v>
      </c>
    </row>
    <row r="80" spans="1:7" ht="14" x14ac:dyDescent="0.15">
      <c r="A80" s="445" t="s">
        <v>223</v>
      </c>
      <c r="B80" s="481"/>
      <c r="C80" s="696">
        <v>116</v>
      </c>
      <c r="E80" s="817" t="s">
        <v>365</v>
      </c>
      <c r="F80" s="818"/>
      <c r="G80" s="517">
        <v>6147</v>
      </c>
    </row>
    <row r="81" spans="1:7" ht="14" x14ac:dyDescent="0.15">
      <c r="A81" s="450" t="s">
        <v>274</v>
      </c>
      <c r="B81" s="451"/>
      <c r="C81" s="698">
        <v>430</v>
      </c>
      <c r="E81" s="819" t="s">
        <v>262</v>
      </c>
      <c r="F81" s="820"/>
      <c r="G81" s="516">
        <v>7071</v>
      </c>
    </row>
    <row r="82" spans="1:7" ht="14" x14ac:dyDescent="0.15">
      <c r="A82" s="450" t="s">
        <v>332</v>
      </c>
      <c r="B82" s="451"/>
      <c r="C82" s="700"/>
      <c r="E82" s="819" t="s">
        <v>304</v>
      </c>
      <c r="F82" s="820"/>
      <c r="G82" s="444"/>
    </row>
    <row r="83" spans="1:7" ht="14" x14ac:dyDescent="0.15">
      <c r="A83" s="445" t="s">
        <v>330</v>
      </c>
      <c r="B83" s="481"/>
      <c r="C83" s="696">
        <v>1188</v>
      </c>
      <c r="E83" s="817" t="s">
        <v>365</v>
      </c>
      <c r="F83" s="818"/>
      <c r="G83" s="515">
        <v>353</v>
      </c>
    </row>
    <row r="84" spans="1:7" ht="28" x14ac:dyDescent="0.15">
      <c r="A84" s="450" t="s">
        <v>333</v>
      </c>
      <c r="B84" s="451"/>
      <c r="C84" s="698">
        <v>1188</v>
      </c>
      <c r="E84" s="819" t="s">
        <v>305</v>
      </c>
      <c r="F84" s="820"/>
      <c r="G84" s="518">
        <v>353</v>
      </c>
    </row>
    <row r="85" spans="1:7" ht="14" x14ac:dyDescent="0.15">
      <c r="A85" s="450" t="s">
        <v>349</v>
      </c>
      <c r="B85" s="451"/>
      <c r="C85" s="700"/>
      <c r="E85" s="819" t="s">
        <v>265</v>
      </c>
      <c r="F85" s="820"/>
      <c r="G85" s="519"/>
    </row>
    <row r="86" spans="1:7" ht="14" x14ac:dyDescent="0.15">
      <c r="A86" s="445" t="s">
        <v>345</v>
      </c>
      <c r="B86" s="481"/>
      <c r="C86" s="696">
        <v>500</v>
      </c>
      <c r="E86" s="817" t="s">
        <v>227</v>
      </c>
      <c r="F86" s="818"/>
      <c r="G86" s="515">
        <v>797</v>
      </c>
    </row>
    <row r="87" spans="1:7" x14ac:dyDescent="0.15">
      <c r="A87" s="525"/>
      <c r="B87" s="525"/>
      <c r="C87" s="699"/>
      <c r="E87" s="817" t="s">
        <v>372</v>
      </c>
      <c r="F87" s="818"/>
      <c r="G87" s="517">
        <v>9227</v>
      </c>
    </row>
    <row r="88" spans="1:7" ht="14" x14ac:dyDescent="0.15">
      <c r="A88" s="445" t="s">
        <v>205</v>
      </c>
      <c r="B88" s="481"/>
      <c r="C88" s="696">
        <v>2204</v>
      </c>
      <c r="E88" s="817" t="s">
        <v>243</v>
      </c>
      <c r="F88" s="818"/>
      <c r="G88" s="517">
        <v>42658</v>
      </c>
    </row>
    <row r="89" spans="1:7" ht="14" x14ac:dyDescent="0.15">
      <c r="A89" s="450" t="s">
        <v>350</v>
      </c>
      <c r="B89" s="451"/>
      <c r="C89" s="698">
        <v>2704</v>
      </c>
      <c r="E89" s="819" t="s">
        <v>266</v>
      </c>
      <c r="F89" s="820"/>
      <c r="G89" s="516">
        <v>52682</v>
      </c>
    </row>
    <row r="90" spans="1:7" ht="14" x14ac:dyDescent="0.15">
      <c r="A90" s="450" t="s">
        <v>275</v>
      </c>
      <c r="B90" s="451"/>
      <c r="C90" s="700"/>
      <c r="E90" s="525"/>
      <c r="F90" s="525"/>
      <c r="G90" s="525"/>
    </row>
    <row r="91" spans="1:7" ht="14" x14ac:dyDescent="0.15">
      <c r="A91" s="445" t="s">
        <v>239</v>
      </c>
      <c r="B91" s="481"/>
      <c r="C91" s="696">
        <v>7165</v>
      </c>
      <c r="E91" s="819" t="s">
        <v>1802</v>
      </c>
      <c r="F91" s="820"/>
      <c r="G91" s="519"/>
    </row>
    <row r="92" spans="1:7" ht="14" x14ac:dyDescent="0.15">
      <c r="A92" s="450" t="s">
        <v>276</v>
      </c>
      <c r="B92" s="451"/>
      <c r="C92" s="698">
        <v>7165</v>
      </c>
      <c r="E92" s="817" t="s">
        <v>372</v>
      </c>
      <c r="F92" s="818"/>
      <c r="G92" s="515">
        <v>308</v>
      </c>
    </row>
    <row r="93" spans="1:7" ht="14" x14ac:dyDescent="0.15">
      <c r="A93" s="450" t="s">
        <v>277</v>
      </c>
      <c r="B93" s="451"/>
      <c r="C93" s="700"/>
      <c r="E93" s="819" t="s">
        <v>1803</v>
      </c>
      <c r="F93" s="820"/>
      <c r="G93" s="518">
        <v>308</v>
      </c>
    </row>
    <row r="94" spans="1:7" ht="14" x14ac:dyDescent="0.15">
      <c r="A94" s="445" t="s">
        <v>237</v>
      </c>
      <c r="B94" s="481"/>
      <c r="C94" s="696">
        <v>10000</v>
      </c>
      <c r="E94" s="819" t="s">
        <v>267</v>
      </c>
      <c r="F94" s="820"/>
      <c r="G94" s="519"/>
    </row>
    <row r="95" spans="1:7" ht="14" x14ac:dyDescent="0.15">
      <c r="A95" s="450" t="s">
        <v>278</v>
      </c>
      <c r="B95" s="451"/>
      <c r="C95" s="698">
        <v>10000</v>
      </c>
      <c r="E95" s="817" t="s">
        <v>225</v>
      </c>
      <c r="F95" s="818"/>
      <c r="G95" s="515">
        <v>288</v>
      </c>
    </row>
    <row r="96" spans="1:7" ht="14" x14ac:dyDescent="0.15">
      <c r="A96" s="450" t="s">
        <v>1089</v>
      </c>
      <c r="B96" s="451"/>
      <c r="C96" s="700"/>
      <c r="E96" s="817" t="s">
        <v>362</v>
      </c>
      <c r="F96" s="818"/>
      <c r="G96" s="515">
        <v>264</v>
      </c>
    </row>
    <row r="97" spans="1:7" ht="14" x14ac:dyDescent="0.15">
      <c r="A97" s="445" t="s">
        <v>207</v>
      </c>
      <c r="B97" s="481"/>
      <c r="C97" s="696">
        <v>9836.31</v>
      </c>
      <c r="E97" s="817" t="s">
        <v>371</v>
      </c>
      <c r="F97" s="818"/>
      <c r="G97" s="517">
        <v>4450</v>
      </c>
    </row>
    <row r="98" spans="1:7" ht="14" x14ac:dyDescent="0.15">
      <c r="A98" s="450" t="s">
        <v>1090</v>
      </c>
      <c r="B98" s="451"/>
      <c r="C98" s="698">
        <v>9836.31</v>
      </c>
      <c r="E98" s="817" t="s">
        <v>241</v>
      </c>
      <c r="F98" s="818"/>
      <c r="G98" s="517">
        <v>43706</v>
      </c>
    </row>
    <row r="99" spans="1:7" ht="14" x14ac:dyDescent="0.15">
      <c r="A99" s="450" t="s">
        <v>2155</v>
      </c>
      <c r="B99" s="451"/>
      <c r="C99" s="700"/>
      <c r="E99" s="819" t="s">
        <v>268</v>
      </c>
      <c r="F99" s="820"/>
      <c r="G99" s="516">
        <v>48708</v>
      </c>
    </row>
    <row r="100" spans="1:7" ht="14" x14ac:dyDescent="0.15">
      <c r="A100" s="445" t="s">
        <v>287</v>
      </c>
      <c r="B100" s="481"/>
      <c r="C100" s="696">
        <v>1603</v>
      </c>
      <c r="E100" s="819" t="s">
        <v>306</v>
      </c>
      <c r="F100" s="820"/>
      <c r="G100" s="444"/>
    </row>
    <row r="101" spans="1:7" ht="14" x14ac:dyDescent="0.15">
      <c r="A101" s="450" t="s">
        <v>2156</v>
      </c>
      <c r="B101" s="451"/>
      <c r="C101" s="698">
        <v>1603</v>
      </c>
      <c r="E101" s="817" t="s">
        <v>364</v>
      </c>
      <c r="F101" s="818"/>
      <c r="G101" s="515">
        <v>70</v>
      </c>
    </row>
    <row r="102" spans="1:7" ht="14" x14ac:dyDescent="0.15">
      <c r="A102" s="450" t="s">
        <v>281</v>
      </c>
      <c r="B102" s="451"/>
      <c r="C102" s="700"/>
      <c r="E102" s="819" t="s">
        <v>307</v>
      </c>
      <c r="F102" s="820"/>
      <c r="G102" s="518">
        <v>70</v>
      </c>
    </row>
    <row r="103" spans="1:7" ht="14" x14ac:dyDescent="0.15">
      <c r="A103" s="445" t="s">
        <v>213</v>
      </c>
      <c r="B103" s="481"/>
      <c r="C103" s="696">
        <v>830</v>
      </c>
      <c r="E103" s="819" t="s">
        <v>275</v>
      </c>
      <c r="F103" s="820"/>
      <c r="G103" s="444"/>
    </row>
    <row r="104" spans="1:7" ht="14" x14ac:dyDescent="0.15">
      <c r="A104" s="450" t="s">
        <v>282</v>
      </c>
      <c r="B104" s="451"/>
      <c r="C104" s="698">
        <v>830</v>
      </c>
      <c r="E104" s="817" t="s">
        <v>239</v>
      </c>
      <c r="F104" s="818"/>
      <c r="G104" s="515">
        <v>393</v>
      </c>
    </row>
    <row r="105" spans="1:7" ht="28" x14ac:dyDescent="0.15">
      <c r="A105" s="450" t="s">
        <v>366</v>
      </c>
      <c r="B105" s="451"/>
      <c r="C105" s="701"/>
      <c r="E105" s="819" t="s">
        <v>276</v>
      </c>
      <c r="F105" s="820"/>
      <c r="G105" s="518">
        <v>393</v>
      </c>
    </row>
    <row r="106" spans="1:7" ht="14" x14ac:dyDescent="0.15">
      <c r="A106" s="445" t="s">
        <v>361</v>
      </c>
      <c r="B106" s="481"/>
      <c r="C106" s="696">
        <v>969</v>
      </c>
      <c r="E106" s="819" t="s">
        <v>308</v>
      </c>
      <c r="F106" s="820"/>
      <c r="G106" s="444"/>
    </row>
    <row r="107" spans="1:7" ht="14" x14ac:dyDescent="0.15">
      <c r="A107" s="445" t="s">
        <v>362</v>
      </c>
      <c r="B107" s="481"/>
      <c r="C107" s="696">
        <v>1531.7</v>
      </c>
      <c r="E107" s="817" t="s">
        <v>285</v>
      </c>
      <c r="F107" s="818"/>
      <c r="G107" s="515">
        <v>690</v>
      </c>
    </row>
    <row r="108" spans="1:7" ht="28" x14ac:dyDescent="0.15">
      <c r="A108" s="450" t="s">
        <v>367</v>
      </c>
      <c r="B108" s="451"/>
      <c r="C108" s="698">
        <v>2500.6999999999998</v>
      </c>
      <c r="E108" s="817" t="s">
        <v>1974</v>
      </c>
      <c r="F108" s="818"/>
      <c r="G108" s="517">
        <v>2739</v>
      </c>
    </row>
    <row r="109" spans="1:7" ht="14" x14ac:dyDescent="0.15">
      <c r="A109" s="450" t="s">
        <v>2496</v>
      </c>
      <c r="B109" s="451"/>
      <c r="C109" s="700"/>
      <c r="E109" s="817" t="s">
        <v>1094</v>
      </c>
      <c r="F109" s="818"/>
      <c r="G109" s="517">
        <v>1100</v>
      </c>
    </row>
    <row r="110" spans="1:7" ht="14" x14ac:dyDescent="0.15">
      <c r="A110" s="445" t="s">
        <v>215</v>
      </c>
      <c r="B110" s="481"/>
      <c r="C110" s="696">
        <v>6180</v>
      </c>
      <c r="E110" s="817" t="s">
        <v>2756</v>
      </c>
      <c r="F110" s="818"/>
      <c r="G110" s="515">
        <v>5</v>
      </c>
    </row>
    <row r="111" spans="1:7" ht="14" x14ac:dyDescent="0.15">
      <c r="A111" s="450" t="s">
        <v>2497</v>
      </c>
      <c r="B111" s="451"/>
      <c r="C111" s="698">
        <v>6180</v>
      </c>
      <c r="E111" s="817" t="s">
        <v>296</v>
      </c>
      <c r="F111" s="818"/>
      <c r="G111" s="515">
        <v>395</v>
      </c>
    </row>
    <row r="112" spans="1:7" ht="14" x14ac:dyDescent="0.15">
      <c r="A112" s="450" t="s">
        <v>245</v>
      </c>
      <c r="B112" s="451"/>
      <c r="C112" s="698">
        <v>131176.71</v>
      </c>
      <c r="E112" s="817" t="s">
        <v>298</v>
      </c>
      <c r="F112" s="818"/>
      <c r="G112" s="515">
        <v>307</v>
      </c>
    </row>
    <row r="113" spans="5:7" x14ac:dyDescent="0.15">
      <c r="E113" s="819" t="s">
        <v>309</v>
      </c>
      <c r="F113" s="820"/>
      <c r="G113" s="516">
        <v>5236</v>
      </c>
    </row>
    <row r="114" spans="5:7" x14ac:dyDescent="0.15">
      <c r="E114" s="819" t="s">
        <v>336</v>
      </c>
      <c r="F114" s="820"/>
      <c r="G114" s="444"/>
    </row>
    <row r="115" spans="5:7" x14ac:dyDescent="0.15">
      <c r="E115" s="817" t="s">
        <v>334</v>
      </c>
      <c r="F115" s="818"/>
      <c r="G115" s="517">
        <v>1595</v>
      </c>
    </row>
    <row r="116" spans="5:7" x14ac:dyDescent="0.15">
      <c r="E116" s="819" t="s">
        <v>337</v>
      </c>
      <c r="F116" s="820"/>
      <c r="G116" s="516">
        <v>1595</v>
      </c>
    </row>
    <row r="117" spans="5:7" x14ac:dyDescent="0.15">
      <c r="E117" s="819" t="s">
        <v>310</v>
      </c>
      <c r="F117" s="820"/>
      <c r="G117" s="444"/>
    </row>
    <row r="118" spans="5:7" x14ac:dyDescent="0.15">
      <c r="E118" s="817" t="s">
        <v>291</v>
      </c>
      <c r="F118" s="818"/>
      <c r="G118" s="515">
        <v>164</v>
      </c>
    </row>
    <row r="119" spans="5:7" x14ac:dyDescent="0.15">
      <c r="E119" s="819" t="s">
        <v>311</v>
      </c>
      <c r="F119" s="820"/>
      <c r="G119" s="518">
        <v>164</v>
      </c>
    </row>
    <row r="120" spans="5:7" x14ac:dyDescent="0.15">
      <c r="E120" s="819" t="s">
        <v>1804</v>
      </c>
      <c r="F120" s="820"/>
      <c r="G120" s="444"/>
    </row>
    <row r="121" spans="5:7" x14ac:dyDescent="0.15">
      <c r="E121" s="817" t="s">
        <v>1092</v>
      </c>
      <c r="F121" s="818"/>
      <c r="G121" s="517">
        <v>1374</v>
      </c>
    </row>
    <row r="122" spans="5:7" x14ac:dyDescent="0.15">
      <c r="E122" s="525"/>
      <c r="F122" s="525"/>
      <c r="G122" s="525"/>
    </row>
    <row r="123" spans="5:7" x14ac:dyDescent="0.15">
      <c r="E123" s="817" t="s">
        <v>1795</v>
      </c>
      <c r="F123" s="818"/>
      <c r="G123" s="517">
        <v>12361</v>
      </c>
    </row>
    <row r="124" spans="5:7" x14ac:dyDescent="0.15">
      <c r="E124" s="819" t="s">
        <v>1805</v>
      </c>
      <c r="F124" s="820"/>
      <c r="G124" s="516">
        <v>13735</v>
      </c>
    </row>
    <row r="125" spans="5:7" x14ac:dyDescent="0.15">
      <c r="E125" s="819" t="s">
        <v>324</v>
      </c>
      <c r="F125" s="820"/>
      <c r="G125" s="519"/>
    </row>
    <row r="126" spans="5:7" x14ac:dyDescent="0.15">
      <c r="E126" s="817" t="s">
        <v>322</v>
      </c>
      <c r="F126" s="818"/>
      <c r="G126" s="515">
        <v>400</v>
      </c>
    </row>
    <row r="127" spans="5:7" x14ac:dyDescent="0.15">
      <c r="E127" s="817" t="s">
        <v>1092</v>
      </c>
      <c r="F127" s="818"/>
      <c r="G127" s="515">
        <v>400</v>
      </c>
    </row>
    <row r="128" spans="5:7" x14ac:dyDescent="0.15">
      <c r="E128" s="819" t="s">
        <v>325</v>
      </c>
      <c r="F128" s="820"/>
      <c r="G128" s="518">
        <v>800</v>
      </c>
    </row>
    <row r="129" spans="5:7" x14ac:dyDescent="0.15">
      <c r="E129" s="819" t="s">
        <v>2157</v>
      </c>
      <c r="F129" s="820"/>
      <c r="G129" s="444"/>
    </row>
    <row r="130" spans="5:7" x14ac:dyDescent="0.15">
      <c r="E130" s="817" t="s">
        <v>1092</v>
      </c>
      <c r="F130" s="818"/>
      <c r="G130" s="517">
        <v>4998</v>
      </c>
    </row>
    <row r="131" spans="5:7" x14ac:dyDescent="0.15">
      <c r="E131" s="819" t="s">
        <v>2158</v>
      </c>
      <c r="F131" s="820"/>
      <c r="G131" s="516">
        <v>4998</v>
      </c>
    </row>
    <row r="132" spans="5:7" x14ac:dyDescent="0.15">
      <c r="E132" s="819" t="s">
        <v>277</v>
      </c>
      <c r="F132" s="820"/>
      <c r="G132" s="444"/>
    </row>
    <row r="133" spans="5:7" x14ac:dyDescent="0.15">
      <c r="E133" s="817" t="s">
        <v>237</v>
      </c>
      <c r="F133" s="818"/>
      <c r="G133" s="515">
        <v>404</v>
      </c>
    </row>
    <row r="134" spans="5:7" x14ac:dyDescent="0.15">
      <c r="E134" s="819" t="s">
        <v>278</v>
      </c>
      <c r="F134" s="820"/>
      <c r="G134" s="518">
        <v>404</v>
      </c>
    </row>
    <row r="135" spans="5:7" x14ac:dyDescent="0.15">
      <c r="E135" s="819" t="s">
        <v>2758</v>
      </c>
      <c r="F135" s="820"/>
      <c r="G135" s="444"/>
    </row>
    <row r="136" spans="5:7" x14ac:dyDescent="0.15">
      <c r="E136" s="817" t="s">
        <v>372</v>
      </c>
      <c r="F136" s="818"/>
      <c r="G136" s="515">
        <v>0</v>
      </c>
    </row>
    <row r="137" spans="5:7" x14ac:dyDescent="0.15">
      <c r="E137" s="819" t="s">
        <v>2759</v>
      </c>
      <c r="F137" s="820"/>
      <c r="G137" s="518">
        <v>0</v>
      </c>
    </row>
    <row r="138" spans="5:7" x14ac:dyDescent="0.15">
      <c r="E138" s="819" t="s">
        <v>2155</v>
      </c>
      <c r="F138" s="820"/>
      <c r="G138" s="444"/>
    </row>
    <row r="139" spans="5:7" x14ac:dyDescent="0.15">
      <c r="E139" s="817" t="s">
        <v>287</v>
      </c>
      <c r="F139" s="818"/>
      <c r="G139" s="515">
        <v>89</v>
      </c>
    </row>
    <row r="140" spans="5:7" x14ac:dyDescent="0.15">
      <c r="E140" s="819" t="s">
        <v>2156</v>
      </c>
      <c r="F140" s="820"/>
      <c r="G140" s="518">
        <v>89</v>
      </c>
    </row>
    <row r="141" spans="5:7" x14ac:dyDescent="0.15">
      <c r="E141" s="819" t="s">
        <v>281</v>
      </c>
      <c r="F141" s="820"/>
      <c r="G141" s="444"/>
    </row>
    <row r="142" spans="5:7" x14ac:dyDescent="0.15">
      <c r="E142" s="817" t="s">
        <v>213</v>
      </c>
      <c r="F142" s="818"/>
      <c r="G142" s="517">
        <v>4387</v>
      </c>
    </row>
    <row r="143" spans="5:7" x14ac:dyDescent="0.15">
      <c r="E143" s="819" t="s">
        <v>282</v>
      </c>
      <c r="F143" s="820"/>
      <c r="G143" s="516">
        <v>4387</v>
      </c>
    </row>
    <row r="144" spans="5:7" x14ac:dyDescent="0.15">
      <c r="E144" s="819" t="s">
        <v>366</v>
      </c>
      <c r="F144" s="820"/>
      <c r="G144" s="519"/>
    </row>
    <row r="145" spans="5:7" x14ac:dyDescent="0.15">
      <c r="E145" s="817" t="s">
        <v>362</v>
      </c>
      <c r="F145" s="818"/>
      <c r="G145" s="517">
        <v>29797.8</v>
      </c>
    </row>
    <row r="146" spans="5:7" x14ac:dyDescent="0.15">
      <c r="E146" s="817" t="s">
        <v>382</v>
      </c>
      <c r="F146" s="818"/>
      <c r="G146" s="515">
        <v>320</v>
      </c>
    </row>
    <row r="147" spans="5:7" x14ac:dyDescent="0.15">
      <c r="E147" s="819" t="s">
        <v>367</v>
      </c>
      <c r="F147" s="820"/>
      <c r="G147" s="516">
        <v>30117.8</v>
      </c>
    </row>
    <row r="148" spans="5:7" x14ac:dyDescent="0.15">
      <c r="E148" s="819" t="s">
        <v>245</v>
      </c>
      <c r="F148" s="820"/>
      <c r="G148" s="516">
        <v>272707.12</v>
      </c>
    </row>
  </sheetData>
  <mergeCells count="101">
    <mergeCell ref="E144:F144"/>
    <mergeCell ref="E145:F145"/>
    <mergeCell ref="E146:F146"/>
    <mergeCell ref="E147:F147"/>
    <mergeCell ref="E148:F148"/>
    <mergeCell ref="E138:F138"/>
    <mergeCell ref="E139:F139"/>
    <mergeCell ref="E140:F140"/>
    <mergeCell ref="E141:F141"/>
    <mergeCell ref="E142:F142"/>
    <mergeCell ref="E143:F143"/>
    <mergeCell ref="E132:F132"/>
    <mergeCell ref="E133:F133"/>
    <mergeCell ref="E134:F134"/>
    <mergeCell ref="E135:F135"/>
    <mergeCell ref="E136:F136"/>
    <mergeCell ref="E137:F137"/>
    <mergeCell ref="E126:F126"/>
    <mergeCell ref="E127:F127"/>
    <mergeCell ref="E128:F128"/>
    <mergeCell ref="E129:F129"/>
    <mergeCell ref="E130:F130"/>
    <mergeCell ref="E131:F131"/>
    <mergeCell ref="E119:F119"/>
    <mergeCell ref="E120:F120"/>
    <mergeCell ref="E121:F121"/>
    <mergeCell ref="E123:F123"/>
    <mergeCell ref="E124:F124"/>
    <mergeCell ref="E125:F125"/>
    <mergeCell ref="E113:F113"/>
    <mergeCell ref="E114:F114"/>
    <mergeCell ref="E115:F115"/>
    <mergeCell ref="E116:F116"/>
    <mergeCell ref="E117:F117"/>
    <mergeCell ref="E118:F118"/>
    <mergeCell ref="E107:F107"/>
    <mergeCell ref="E108:F108"/>
    <mergeCell ref="E109:F109"/>
    <mergeCell ref="E110:F110"/>
    <mergeCell ref="E111:F111"/>
    <mergeCell ref="E112:F112"/>
    <mergeCell ref="E101:F101"/>
    <mergeCell ref="E102:F102"/>
    <mergeCell ref="E103:F103"/>
    <mergeCell ref="E104:F104"/>
    <mergeCell ref="E105:F105"/>
    <mergeCell ref="E106:F106"/>
    <mergeCell ref="E95:F95"/>
    <mergeCell ref="E96:F96"/>
    <mergeCell ref="E97:F97"/>
    <mergeCell ref="E98:F98"/>
    <mergeCell ref="E99:F99"/>
    <mergeCell ref="E100:F100"/>
    <mergeCell ref="E88:F88"/>
    <mergeCell ref="E89:F89"/>
    <mergeCell ref="E91:F91"/>
    <mergeCell ref="E92:F92"/>
    <mergeCell ref="E93:F93"/>
    <mergeCell ref="E94:F94"/>
    <mergeCell ref="E82:F82"/>
    <mergeCell ref="E83:F83"/>
    <mergeCell ref="E84:F84"/>
    <mergeCell ref="E85:F85"/>
    <mergeCell ref="E86:F86"/>
    <mergeCell ref="E87:F87"/>
    <mergeCell ref="E76:F76"/>
    <mergeCell ref="E77:F77"/>
    <mergeCell ref="E78:F78"/>
    <mergeCell ref="E79:F79"/>
    <mergeCell ref="E80:F80"/>
    <mergeCell ref="E81:F81"/>
    <mergeCell ref="E70:F70"/>
    <mergeCell ref="E71:F71"/>
    <mergeCell ref="E72:F72"/>
    <mergeCell ref="E73:F73"/>
    <mergeCell ref="E74:F74"/>
    <mergeCell ref="E75:F75"/>
    <mergeCell ref="E64:F64"/>
    <mergeCell ref="E65:F65"/>
    <mergeCell ref="E66:F66"/>
    <mergeCell ref="E67:F67"/>
    <mergeCell ref="E68:F68"/>
    <mergeCell ref="E69:F69"/>
    <mergeCell ref="E61:F61"/>
    <mergeCell ref="E62:F62"/>
    <mergeCell ref="E63:F63"/>
    <mergeCell ref="E51:F51"/>
    <mergeCell ref="E52:F52"/>
    <mergeCell ref="E53:F53"/>
    <mergeCell ref="E54:F54"/>
    <mergeCell ref="E55:F55"/>
    <mergeCell ref="E56:F56"/>
    <mergeCell ref="E45:F45"/>
    <mergeCell ref="E46:F46"/>
    <mergeCell ref="E47:F47"/>
    <mergeCell ref="E48:F48"/>
    <mergeCell ref="E49:F49"/>
    <mergeCell ref="E50:F50"/>
    <mergeCell ref="E58:F58"/>
    <mergeCell ref="E59:F59"/>
    <mergeCell ref="E60:F60"/>
  </mergeCells>
  <pageMargins left="0.7" right="0.7" top="0.75" bottom="0.75" header="0.3" footer="0.3"/>
  <pageSetup orientation="portrait" horizontalDpi="300" verticalDpi="300"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F13F03-91DA-4C32-B43C-5917212BA6BB}">
  <dimension ref="A1:M150"/>
  <sheetViews>
    <sheetView topLeftCell="A110" workbookViewId="0">
      <selection activeCell="L13" sqref="L13"/>
    </sheetView>
  </sheetViews>
  <sheetFormatPr baseColWidth="10" defaultColWidth="8.83203125" defaultRowHeight="13" x14ac:dyDescent="0.15"/>
  <cols>
    <col min="1" max="1" width="52.33203125" customWidth="1"/>
    <col min="2" max="2" width="29.1640625" customWidth="1"/>
    <col min="3" max="3" width="23.6640625" customWidth="1"/>
    <col min="5" max="5" width="41.5" customWidth="1"/>
    <col min="6" max="7" width="30" customWidth="1"/>
    <col min="9" max="9" width="30.5" customWidth="1"/>
    <col min="10" max="10" width="16" bestFit="1" customWidth="1"/>
    <col min="12" max="12" width="26.33203125" customWidth="1"/>
    <col min="13" max="13" width="16" bestFit="1" customWidth="1"/>
  </cols>
  <sheetData>
    <row r="1" spans="1:13" ht="17" thickBot="1" x14ac:dyDescent="0.25">
      <c r="A1" s="425" t="s">
        <v>3143</v>
      </c>
      <c r="E1" s="425" t="s">
        <v>3144</v>
      </c>
      <c r="I1" s="75" t="s">
        <v>140</v>
      </c>
      <c r="J1" s="75"/>
      <c r="K1" s="75"/>
      <c r="L1" s="75" t="s">
        <v>146</v>
      </c>
      <c r="M1" s="75"/>
    </row>
    <row r="2" spans="1:13" ht="35" thickBot="1" x14ac:dyDescent="0.25">
      <c r="A2" s="729" t="s">
        <v>320</v>
      </c>
      <c r="B2" s="729" t="s">
        <v>321</v>
      </c>
      <c r="C2" s="730" t="s">
        <v>204</v>
      </c>
      <c r="E2" s="438" t="s">
        <v>320</v>
      </c>
      <c r="F2" s="438" t="s">
        <v>321</v>
      </c>
      <c r="G2" s="445" t="s">
        <v>204</v>
      </c>
      <c r="I2" s="629" t="s">
        <v>141</v>
      </c>
      <c r="J2" s="629" t="s">
        <v>142</v>
      </c>
      <c r="K2" s="75"/>
      <c r="L2" s="629" t="s">
        <v>144</v>
      </c>
      <c r="M2" s="629" t="s">
        <v>142</v>
      </c>
    </row>
    <row r="3" spans="1:13" ht="18" thickBot="1" x14ac:dyDescent="0.25">
      <c r="A3" s="729" t="s">
        <v>345</v>
      </c>
      <c r="B3" s="729" t="s">
        <v>346</v>
      </c>
      <c r="C3" s="517">
        <v>3543</v>
      </c>
      <c r="E3" s="438" t="s">
        <v>211</v>
      </c>
      <c r="F3" s="438" t="s">
        <v>212</v>
      </c>
      <c r="G3" s="696">
        <v>318</v>
      </c>
      <c r="I3" s="630" t="s">
        <v>49</v>
      </c>
      <c r="J3" s="633">
        <v>7</v>
      </c>
      <c r="K3" s="75"/>
      <c r="L3" s="630" t="s">
        <v>738</v>
      </c>
      <c r="M3" s="633">
        <v>1</v>
      </c>
    </row>
    <row r="4" spans="1:13" ht="18" thickBot="1" x14ac:dyDescent="0.25">
      <c r="A4" s="729" t="s">
        <v>347</v>
      </c>
      <c r="B4" s="729" t="s">
        <v>348</v>
      </c>
      <c r="C4" s="517">
        <v>4800</v>
      </c>
      <c r="E4" s="438" t="s">
        <v>285</v>
      </c>
      <c r="F4" s="438" t="s">
        <v>286</v>
      </c>
      <c r="G4" s="696">
        <v>460</v>
      </c>
      <c r="I4" s="631" t="s">
        <v>126</v>
      </c>
      <c r="J4" s="634">
        <v>146</v>
      </c>
      <c r="K4" s="75"/>
      <c r="L4" s="631" t="s">
        <v>137</v>
      </c>
      <c r="M4" s="634">
        <v>1</v>
      </c>
    </row>
    <row r="5" spans="1:13" ht="35" thickBot="1" x14ac:dyDescent="0.25">
      <c r="A5" s="729" t="s">
        <v>205</v>
      </c>
      <c r="B5" s="729" t="s">
        <v>206</v>
      </c>
      <c r="C5" s="517">
        <v>131088</v>
      </c>
      <c r="E5" s="438" t="s">
        <v>213</v>
      </c>
      <c r="F5" s="438" t="s">
        <v>214</v>
      </c>
      <c r="G5" s="696">
        <v>5192</v>
      </c>
      <c r="I5" s="630" t="s">
        <v>128</v>
      </c>
      <c r="J5" s="633">
        <v>97</v>
      </c>
      <c r="K5" s="75"/>
      <c r="L5" s="630" t="s">
        <v>138</v>
      </c>
      <c r="M5" s="633">
        <v>2</v>
      </c>
    </row>
    <row r="6" spans="1:13" ht="18" thickBot="1" x14ac:dyDescent="0.25">
      <c r="A6" s="729" t="s">
        <v>207</v>
      </c>
      <c r="B6" s="729" t="s">
        <v>208</v>
      </c>
      <c r="C6" s="517">
        <v>9501.6299999999992</v>
      </c>
      <c r="E6" s="438" t="s">
        <v>215</v>
      </c>
      <c r="F6" s="438" t="s">
        <v>216</v>
      </c>
      <c r="G6" s="696">
        <v>7496.8</v>
      </c>
      <c r="I6" s="631" t="s">
        <v>129</v>
      </c>
      <c r="J6" s="634">
        <v>64</v>
      </c>
      <c r="K6" s="75"/>
      <c r="L6" s="631" t="s">
        <v>2159</v>
      </c>
      <c r="M6" s="634">
        <v>6</v>
      </c>
    </row>
    <row r="7" spans="1:13" ht="19" thickTop="1" thickBot="1" x14ac:dyDescent="0.25">
      <c r="A7" s="729" t="s">
        <v>328</v>
      </c>
      <c r="B7" s="729" t="s">
        <v>329</v>
      </c>
      <c r="C7" s="517">
        <v>5128</v>
      </c>
      <c r="E7" s="438" t="s">
        <v>334</v>
      </c>
      <c r="F7" s="438" t="s">
        <v>335</v>
      </c>
      <c r="G7" s="696">
        <v>755</v>
      </c>
      <c r="I7" s="632"/>
      <c r="J7" s="635">
        <v>314</v>
      </c>
      <c r="K7" s="75"/>
      <c r="L7" s="630" t="s">
        <v>33</v>
      </c>
      <c r="M7" s="633">
        <v>1</v>
      </c>
    </row>
    <row r="8" spans="1:13" ht="18" thickTop="1" thickBot="1" x14ac:dyDescent="0.25">
      <c r="A8" s="729" t="s">
        <v>330</v>
      </c>
      <c r="B8" s="729" t="s">
        <v>331</v>
      </c>
      <c r="C8" s="517">
        <v>2376</v>
      </c>
      <c r="E8" s="438" t="s">
        <v>287</v>
      </c>
      <c r="F8" s="438" t="s">
        <v>288</v>
      </c>
      <c r="G8" s="696">
        <v>89</v>
      </c>
      <c r="I8" s="75"/>
      <c r="J8" s="75"/>
      <c r="K8" s="75"/>
      <c r="L8" s="632"/>
      <c r="M8" s="635">
        <v>11</v>
      </c>
    </row>
    <row r="9" spans="1:13" ht="17" thickBot="1" x14ac:dyDescent="0.25">
      <c r="A9" s="729" t="s">
        <v>213</v>
      </c>
      <c r="B9" s="729" t="s">
        <v>214</v>
      </c>
      <c r="C9" s="515">
        <v>591</v>
      </c>
      <c r="E9" s="438" t="s">
        <v>289</v>
      </c>
      <c r="F9" s="438" t="s">
        <v>290</v>
      </c>
      <c r="G9" s="696">
        <v>452</v>
      </c>
      <c r="I9" s="75" t="s">
        <v>143</v>
      </c>
      <c r="J9" s="75"/>
      <c r="K9" s="75"/>
      <c r="L9" s="75"/>
      <c r="M9" s="75"/>
    </row>
    <row r="10" spans="1:13" ht="35" thickBot="1" x14ac:dyDescent="0.25">
      <c r="A10" s="729" t="s">
        <v>215</v>
      </c>
      <c r="B10" s="729" t="s">
        <v>216</v>
      </c>
      <c r="C10" s="517">
        <v>3566</v>
      </c>
      <c r="E10" s="525"/>
      <c r="F10" s="525"/>
      <c r="G10" s="699"/>
      <c r="I10" s="629" t="s">
        <v>144</v>
      </c>
      <c r="J10" s="629" t="s">
        <v>142</v>
      </c>
      <c r="K10" s="75"/>
      <c r="L10" s="75"/>
      <c r="M10" s="75"/>
    </row>
    <row r="11" spans="1:13" ht="18" thickBot="1" x14ac:dyDescent="0.25">
      <c r="A11" s="729" t="s">
        <v>287</v>
      </c>
      <c r="B11" s="729" t="s">
        <v>288</v>
      </c>
      <c r="C11" s="517">
        <v>1260</v>
      </c>
      <c r="E11" s="438" t="s">
        <v>322</v>
      </c>
      <c r="F11" s="438" t="s">
        <v>323</v>
      </c>
      <c r="G11" s="696">
        <v>400</v>
      </c>
      <c r="I11" s="630" t="s">
        <v>132</v>
      </c>
      <c r="J11" s="633">
        <v>17</v>
      </c>
      <c r="K11" s="75"/>
      <c r="L11" s="75"/>
      <c r="M11" s="75"/>
    </row>
    <row r="12" spans="1:13" ht="35" thickBot="1" x14ac:dyDescent="0.25">
      <c r="A12" s="729" t="s">
        <v>2482</v>
      </c>
      <c r="B12" s="680" t="s">
        <v>2483</v>
      </c>
      <c r="C12" s="515">
        <v>37</v>
      </c>
      <c r="E12" s="438" t="s">
        <v>1092</v>
      </c>
      <c r="F12" s="438" t="s">
        <v>1093</v>
      </c>
      <c r="G12" s="696">
        <v>14342.28</v>
      </c>
      <c r="I12" s="631" t="s">
        <v>145</v>
      </c>
      <c r="J12" s="634">
        <v>24</v>
      </c>
      <c r="K12" s="75"/>
      <c r="L12" s="75"/>
      <c r="M12" s="75"/>
    </row>
    <row r="13" spans="1:13" ht="18" thickBot="1" x14ac:dyDescent="0.25">
      <c r="A13" s="729" t="s">
        <v>289</v>
      </c>
      <c r="B13" s="729" t="s">
        <v>290</v>
      </c>
      <c r="C13" s="515">
        <v>113</v>
      </c>
      <c r="E13" s="438" t="s">
        <v>1795</v>
      </c>
      <c r="F13" s="438" t="s">
        <v>1796</v>
      </c>
      <c r="G13" s="696">
        <v>10497.5</v>
      </c>
      <c r="I13" s="630" t="s">
        <v>133</v>
      </c>
      <c r="J13" s="633">
        <v>3</v>
      </c>
      <c r="K13" s="75"/>
      <c r="L13" s="75"/>
      <c r="M13" s="75"/>
    </row>
    <row r="14" spans="1:13" ht="52" thickBot="1" x14ac:dyDescent="0.25">
      <c r="A14" s="729" t="s">
        <v>217</v>
      </c>
      <c r="B14" s="729" t="s">
        <v>218</v>
      </c>
      <c r="C14" s="517">
        <v>2090</v>
      </c>
      <c r="E14" s="438" t="s">
        <v>291</v>
      </c>
      <c r="F14" s="438" t="s">
        <v>292</v>
      </c>
      <c r="G14" s="696">
        <v>1375</v>
      </c>
      <c r="I14" s="631" t="s">
        <v>134</v>
      </c>
      <c r="J14" s="634">
        <v>23</v>
      </c>
      <c r="K14" s="75"/>
      <c r="L14" s="75"/>
      <c r="M14" s="75"/>
    </row>
    <row r="15" spans="1:13" ht="52" thickBot="1" x14ac:dyDescent="0.25">
      <c r="A15" s="729" t="s">
        <v>219</v>
      </c>
      <c r="B15" s="729" t="s">
        <v>220</v>
      </c>
      <c r="C15" s="517">
        <v>1260</v>
      </c>
      <c r="E15" s="438" t="s">
        <v>293</v>
      </c>
      <c r="F15" s="438" t="s">
        <v>294</v>
      </c>
      <c r="G15" s="696">
        <v>286</v>
      </c>
      <c r="I15" s="630" t="s">
        <v>1806</v>
      </c>
      <c r="J15" s="633">
        <v>1</v>
      </c>
      <c r="K15" s="75"/>
      <c r="L15" s="75"/>
      <c r="M15" s="75"/>
    </row>
    <row r="16" spans="1:13" ht="35" thickBot="1" x14ac:dyDescent="0.25">
      <c r="A16" s="525"/>
      <c r="B16" s="525"/>
      <c r="C16" s="525"/>
      <c r="E16" s="438" t="s">
        <v>217</v>
      </c>
      <c r="F16" s="438" t="s">
        <v>218</v>
      </c>
      <c r="G16" s="696">
        <v>1743</v>
      </c>
      <c r="I16" s="631" t="s">
        <v>135</v>
      </c>
      <c r="J16" s="634">
        <v>96</v>
      </c>
      <c r="K16" s="75"/>
      <c r="L16" s="75"/>
      <c r="M16" s="75"/>
    </row>
    <row r="17" spans="1:13" ht="18" thickBot="1" x14ac:dyDescent="0.25">
      <c r="A17" s="729" t="s">
        <v>221</v>
      </c>
      <c r="B17" s="729" t="s">
        <v>222</v>
      </c>
      <c r="C17" s="515">
        <v>345</v>
      </c>
      <c r="E17" s="438" t="s">
        <v>219</v>
      </c>
      <c r="F17" s="438" t="s">
        <v>220</v>
      </c>
      <c r="G17" s="696">
        <v>3770</v>
      </c>
      <c r="I17" s="630" t="s">
        <v>136</v>
      </c>
      <c r="J17" s="633">
        <v>28</v>
      </c>
      <c r="K17" s="75"/>
      <c r="L17" s="75"/>
      <c r="M17" s="75"/>
    </row>
    <row r="18" spans="1:13" ht="18" thickBot="1" x14ac:dyDescent="0.25">
      <c r="A18" s="729" t="s">
        <v>223</v>
      </c>
      <c r="B18" s="729" t="s">
        <v>224</v>
      </c>
      <c r="C18" s="517">
        <v>4206</v>
      </c>
      <c r="E18" s="438" t="s">
        <v>221</v>
      </c>
      <c r="F18" s="438" t="s">
        <v>222</v>
      </c>
      <c r="G18" s="696">
        <v>671</v>
      </c>
      <c r="I18" s="631" t="s">
        <v>2760</v>
      </c>
      <c r="J18" s="634">
        <v>13</v>
      </c>
      <c r="K18" s="75"/>
      <c r="L18" s="75"/>
      <c r="M18" s="75"/>
    </row>
    <row r="19" spans="1:13" ht="18" thickBot="1" x14ac:dyDescent="0.25">
      <c r="A19" s="729" t="s">
        <v>231</v>
      </c>
      <c r="B19" s="729" t="s">
        <v>232</v>
      </c>
      <c r="C19" s="517">
        <v>17829.73</v>
      </c>
      <c r="E19" s="438" t="s">
        <v>229</v>
      </c>
      <c r="F19" s="438" t="s">
        <v>230</v>
      </c>
      <c r="G19" s="696">
        <v>630</v>
      </c>
      <c r="I19" s="630" t="s">
        <v>139</v>
      </c>
      <c r="J19" s="633">
        <v>17</v>
      </c>
      <c r="K19" s="75"/>
      <c r="L19" s="75"/>
      <c r="M19" s="75"/>
    </row>
    <row r="20" spans="1:13" ht="35" thickBot="1" x14ac:dyDescent="0.25">
      <c r="A20" s="729" t="s">
        <v>233</v>
      </c>
      <c r="B20" s="729" t="s">
        <v>234</v>
      </c>
      <c r="C20" s="517">
        <v>72043.070000000007</v>
      </c>
      <c r="E20" s="438" t="s">
        <v>1094</v>
      </c>
      <c r="F20" s="435"/>
      <c r="G20" s="696">
        <v>275</v>
      </c>
      <c r="I20" s="631" t="s">
        <v>360</v>
      </c>
      <c r="J20" s="634">
        <v>27</v>
      </c>
      <c r="K20" s="75"/>
      <c r="L20" s="75"/>
      <c r="M20" s="75"/>
    </row>
    <row r="21" spans="1:13" ht="18" thickBot="1" x14ac:dyDescent="0.25">
      <c r="A21" s="729" t="s">
        <v>235</v>
      </c>
      <c r="B21" s="729" t="s">
        <v>236</v>
      </c>
      <c r="C21" s="517">
        <v>26912.5</v>
      </c>
      <c r="E21" s="438" t="s">
        <v>231</v>
      </c>
      <c r="F21" s="438" t="s">
        <v>232</v>
      </c>
      <c r="G21" s="696">
        <v>66793</v>
      </c>
      <c r="I21" s="630" t="s">
        <v>3145</v>
      </c>
      <c r="J21" s="633">
        <v>28</v>
      </c>
      <c r="K21" s="75"/>
      <c r="L21" s="75"/>
      <c r="M21" s="75"/>
    </row>
    <row r="22" spans="1:13" ht="18" thickTop="1" thickBot="1" x14ac:dyDescent="0.25">
      <c r="A22" s="729" t="s">
        <v>237</v>
      </c>
      <c r="B22" s="729" t="s">
        <v>238</v>
      </c>
      <c r="C22" s="517">
        <v>10331</v>
      </c>
      <c r="E22" s="438" t="s">
        <v>295</v>
      </c>
      <c r="F22" s="435"/>
      <c r="G22" s="696">
        <v>30802</v>
      </c>
      <c r="I22" s="632"/>
      <c r="J22" s="635">
        <v>277</v>
      </c>
      <c r="K22" s="75"/>
      <c r="L22" s="75"/>
      <c r="M22" s="75"/>
    </row>
    <row r="23" spans="1:13" ht="14" x14ac:dyDescent="0.15">
      <c r="A23" s="729" t="s">
        <v>239</v>
      </c>
      <c r="B23" s="729" t="s">
        <v>240</v>
      </c>
      <c r="C23" s="517">
        <v>13833</v>
      </c>
      <c r="E23" s="438" t="s">
        <v>233</v>
      </c>
      <c r="F23" s="438" t="s">
        <v>234</v>
      </c>
      <c r="G23" s="696">
        <v>34987.86</v>
      </c>
    </row>
    <row r="24" spans="1:13" ht="14" x14ac:dyDescent="0.15">
      <c r="A24" s="729" t="s">
        <v>361</v>
      </c>
      <c r="B24" s="435"/>
      <c r="C24" s="517">
        <v>7577.81</v>
      </c>
      <c r="E24" s="438" t="s">
        <v>235</v>
      </c>
      <c r="F24" s="438" t="s">
        <v>236</v>
      </c>
      <c r="G24" s="696">
        <v>516</v>
      </c>
    </row>
    <row r="25" spans="1:13" ht="14" x14ac:dyDescent="0.15">
      <c r="A25" s="729" t="s">
        <v>362</v>
      </c>
      <c r="B25" s="729" t="s">
        <v>363</v>
      </c>
      <c r="C25" s="517">
        <v>24445.26</v>
      </c>
      <c r="E25" s="438" t="s">
        <v>237</v>
      </c>
      <c r="F25" s="438" t="s">
        <v>238</v>
      </c>
      <c r="G25" s="696">
        <v>66</v>
      </c>
    </row>
    <row r="26" spans="1:13" ht="14" x14ac:dyDescent="0.15">
      <c r="A26" s="729" t="s">
        <v>364</v>
      </c>
      <c r="B26" s="435"/>
      <c r="C26" s="517">
        <v>1115</v>
      </c>
      <c r="E26" s="438" t="s">
        <v>239</v>
      </c>
      <c r="F26" s="438" t="s">
        <v>240</v>
      </c>
      <c r="G26" s="696">
        <v>296</v>
      </c>
    </row>
    <row r="27" spans="1:13" ht="14" x14ac:dyDescent="0.15">
      <c r="A27" s="729" t="s">
        <v>370</v>
      </c>
      <c r="B27" s="435"/>
      <c r="C27" s="515">
        <v>385</v>
      </c>
      <c r="E27" s="438" t="s">
        <v>1798</v>
      </c>
      <c r="F27" s="438" t="s">
        <v>1799</v>
      </c>
      <c r="G27" s="696">
        <v>5</v>
      </c>
    </row>
    <row r="28" spans="1:13" ht="14" x14ac:dyDescent="0.15">
      <c r="A28" s="729" t="s">
        <v>371</v>
      </c>
      <c r="B28" s="435"/>
      <c r="C28" s="515">
        <v>616</v>
      </c>
      <c r="E28" s="438" t="s">
        <v>362</v>
      </c>
      <c r="F28" s="438" t="s">
        <v>363</v>
      </c>
      <c r="G28" s="696">
        <v>22412.3</v>
      </c>
    </row>
    <row r="29" spans="1:13" ht="14" x14ac:dyDescent="0.15">
      <c r="A29" s="729" t="s">
        <v>372</v>
      </c>
      <c r="B29" s="435"/>
      <c r="C29" s="517">
        <v>2049</v>
      </c>
      <c r="E29" s="438" t="s">
        <v>364</v>
      </c>
      <c r="F29" s="435"/>
      <c r="G29" s="696">
        <v>840</v>
      </c>
    </row>
    <row r="30" spans="1:13" ht="14" x14ac:dyDescent="0.15">
      <c r="A30" s="729" t="s">
        <v>365</v>
      </c>
      <c r="B30" s="435"/>
      <c r="C30" s="517">
        <v>1963</v>
      </c>
      <c r="E30" s="438" t="s">
        <v>368</v>
      </c>
      <c r="F30" s="435"/>
      <c r="G30" s="696">
        <v>3023</v>
      </c>
    </row>
    <row r="31" spans="1:13" ht="14" x14ac:dyDescent="0.15">
      <c r="A31" s="729" t="s">
        <v>296</v>
      </c>
      <c r="B31" s="729" t="s">
        <v>297</v>
      </c>
      <c r="C31" s="515">
        <v>766</v>
      </c>
      <c r="E31" s="438" t="s">
        <v>370</v>
      </c>
      <c r="F31" s="435"/>
      <c r="G31" s="696">
        <v>3049</v>
      </c>
    </row>
    <row r="32" spans="1:13" ht="14" x14ac:dyDescent="0.15">
      <c r="A32" s="729" t="s">
        <v>243</v>
      </c>
      <c r="B32" s="729" t="s">
        <v>244</v>
      </c>
      <c r="C32" s="517">
        <v>2430</v>
      </c>
      <c r="E32" s="438" t="s">
        <v>371</v>
      </c>
      <c r="F32" s="435"/>
      <c r="G32" s="696">
        <v>5997</v>
      </c>
    </row>
    <row r="33" spans="1:7" ht="14" x14ac:dyDescent="0.15">
      <c r="A33" s="731" t="s">
        <v>245</v>
      </c>
      <c r="B33" s="435"/>
      <c r="C33" s="516">
        <v>352201</v>
      </c>
      <c r="E33" s="438" t="s">
        <v>372</v>
      </c>
      <c r="F33" s="435"/>
      <c r="G33" s="696">
        <v>14011</v>
      </c>
    </row>
    <row r="34" spans="1:7" ht="14" x14ac:dyDescent="0.15">
      <c r="A34" s="436"/>
      <c r="B34" s="436"/>
      <c r="C34" s="732"/>
      <c r="E34" s="438" t="s">
        <v>365</v>
      </c>
      <c r="F34" s="435"/>
      <c r="G34" s="696">
        <v>34468.949999999997</v>
      </c>
    </row>
    <row r="35" spans="1:7" ht="14" x14ac:dyDescent="0.15">
      <c r="A35" s="875" t="s">
        <v>246</v>
      </c>
      <c r="B35" s="876"/>
      <c r="C35" s="730" t="s">
        <v>204</v>
      </c>
      <c r="E35" s="438" t="s">
        <v>296</v>
      </c>
      <c r="F35" s="438" t="s">
        <v>297</v>
      </c>
      <c r="G35" s="696">
        <v>7506.44</v>
      </c>
    </row>
    <row r="36" spans="1:7" ht="14" x14ac:dyDescent="0.15">
      <c r="A36" s="873" t="s">
        <v>247</v>
      </c>
      <c r="B36" s="874"/>
      <c r="C36" s="444"/>
      <c r="E36" s="438" t="s">
        <v>241</v>
      </c>
      <c r="F36" s="438" t="s">
        <v>242</v>
      </c>
      <c r="G36" s="696">
        <v>63110</v>
      </c>
    </row>
    <row r="37" spans="1:7" ht="14" x14ac:dyDescent="0.15">
      <c r="A37" s="871" t="s">
        <v>215</v>
      </c>
      <c r="B37" s="872"/>
      <c r="C37" s="517">
        <v>2112</v>
      </c>
      <c r="E37" s="438" t="s">
        <v>298</v>
      </c>
      <c r="F37" s="438" t="s">
        <v>299</v>
      </c>
      <c r="G37" s="696">
        <v>786</v>
      </c>
    </row>
    <row r="38" spans="1:7" ht="14" x14ac:dyDescent="0.15">
      <c r="A38" s="871" t="s">
        <v>217</v>
      </c>
      <c r="B38" s="872"/>
      <c r="C38" s="517">
        <v>2090</v>
      </c>
      <c r="E38" s="438" t="s">
        <v>243</v>
      </c>
      <c r="F38" s="438" t="s">
        <v>244</v>
      </c>
      <c r="G38" s="696">
        <v>69769</v>
      </c>
    </row>
    <row r="39" spans="1:7" ht="14" x14ac:dyDescent="0.15">
      <c r="A39" s="871" t="s">
        <v>219</v>
      </c>
      <c r="B39" s="872"/>
      <c r="C39" s="517">
        <v>1260</v>
      </c>
      <c r="E39" s="437" t="s">
        <v>245</v>
      </c>
      <c r="F39" s="435"/>
      <c r="G39" s="698">
        <v>407191.13</v>
      </c>
    </row>
    <row r="40" spans="1:7" x14ac:dyDescent="0.15">
      <c r="A40" s="871" t="s">
        <v>221</v>
      </c>
      <c r="B40" s="872"/>
      <c r="C40" s="515">
        <v>345</v>
      </c>
      <c r="E40" s="436"/>
      <c r="F40" s="436"/>
      <c r="G40" s="715"/>
    </row>
    <row r="41" spans="1:7" ht="14" x14ac:dyDescent="0.15">
      <c r="A41" s="871" t="s">
        <v>231</v>
      </c>
      <c r="B41" s="872"/>
      <c r="C41" s="517">
        <v>14106.73</v>
      </c>
      <c r="E41" s="821" t="s">
        <v>246</v>
      </c>
      <c r="F41" s="822"/>
      <c r="G41" s="716" t="s">
        <v>204</v>
      </c>
    </row>
    <row r="42" spans="1:7" x14ac:dyDescent="0.15">
      <c r="A42" s="871" t="s">
        <v>233</v>
      </c>
      <c r="B42" s="872"/>
      <c r="C42" s="517">
        <v>44444.74</v>
      </c>
      <c r="E42" s="525"/>
      <c r="F42" s="525"/>
      <c r="G42" s="699"/>
    </row>
    <row r="43" spans="1:7" x14ac:dyDescent="0.15">
      <c r="A43" s="871" t="s">
        <v>296</v>
      </c>
      <c r="B43" s="872"/>
      <c r="C43" s="515">
        <v>766</v>
      </c>
      <c r="E43" s="819" t="s">
        <v>247</v>
      </c>
      <c r="F43" s="820"/>
      <c r="G43" s="700"/>
    </row>
    <row r="44" spans="1:7" x14ac:dyDescent="0.15">
      <c r="A44" s="873" t="s">
        <v>248</v>
      </c>
      <c r="B44" s="874"/>
      <c r="C44" s="516">
        <v>65124.47</v>
      </c>
      <c r="E44" s="817" t="s">
        <v>215</v>
      </c>
      <c r="F44" s="818"/>
      <c r="G44" s="696">
        <v>996</v>
      </c>
    </row>
    <row r="45" spans="1:7" x14ac:dyDescent="0.15">
      <c r="A45" s="873" t="s">
        <v>249</v>
      </c>
      <c r="B45" s="874"/>
      <c r="C45" s="444"/>
      <c r="E45" s="817" t="s">
        <v>217</v>
      </c>
      <c r="F45" s="818"/>
      <c r="G45" s="696">
        <v>1743</v>
      </c>
    </row>
    <row r="46" spans="1:7" x14ac:dyDescent="0.15">
      <c r="A46" s="871" t="s">
        <v>215</v>
      </c>
      <c r="B46" s="872"/>
      <c r="C46" s="515">
        <v>338</v>
      </c>
      <c r="E46" s="817" t="s">
        <v>219</v>
      </c>
      <c r="F46" s="818"/>
      <c r="G46" s="696">
        <v>3770</v>
      </c>
    </row>
    <row r="47" spans="1:7" x14ac:dyDescent="0.15">
      <c r="A47" s="871" t="s">
        <v>231</v>
      </c>
      <c r="B47" s="872"/>
      <c r="C47" s="517">
        <v>1561</v>
      </c>
      <c r="E47" s="817" t="s">
        <v>221</v>
      </c>
      <c r="F47" s="818"/>
      <c r="G47" s="696">
        <v>53</v>
      </c>
    </row>
    <row r="48" spans="1:7" x14ac:dyDescent="0.15">
      <c r="A48" s="871" t="s">
        <v>233</v>
      </c>
      <c r="B48" s="872"/>
      <c r="C48" s="517">
        <v>27535.33</v>
      </c>
      <c r="E48" s="817" t="s">
        <v>231</v>
      </c>
      <c r="F48" s="818"/>
      <c r="G48" s="696">
        <v>31052</v>
      </c>
    </row>
    <row r="49" spans="1:7" x14ac:dyDescent="0.15">
      <c r="A49" s="871" t="s">
        <v>370</v>
      </c>
      <c r="B49" s="872"/>
      <c r="C49" s="515">
        <v>385</v>
      </c>
      <c r="E49" s="817" t="s">
        <v>295</v>
      </c>
      <c r="F49" s="818"/>
      <c r="G49" s="696">
        <v>27442</v>
      </c>
    </row>
    <row r="50" spans="1:7" x14ac:dyDescent="0.15">
      <c r="A50" s="873" t="s">
        <v>250</v>
      </c>
      <c r="B50" s="874"/>
      <c r="C50" s="516">
        <v>29819.33</v>
      </c>
      <c r="E50" s="817" t="s">
        <v>233</v>
      </c>
      <c r="F50" s="818"/>
      <c r="G50" s="696">
        <v>12932.03</v>
      </c>
    </row>
    <row r="51" spans="1:7" x14ac:dyDescent="0.15">
      <c r="A51" s="525"/>
      <c r="B51" s="525"/>
      <c r="C51" s="525"/>
      <c r="E51" s="817" t="s">
        <v>370</v>
      </c>
      <c r="F51" s="818"/>
      <c r="G51" s="696">
        <v>546</v>
      </c>
    </row>
    <row r="52" spans="1:7" x14ac:dyDescent="0.15">
      <c r="A52" s="873" t="s">
        <v>373</v>
      </c>
      <c r="B52" s="874"/>
      <c r="C52" s="444"/>
      <c r="E52" s="817" t="s">
        <v>296</v>
      </c>
      <c r="F52" s="818"/>
      <c r="G52" s="696">
        <v>2250.04</v>
      </c>
    </row>
    <row r="53" spans="1:7" x14ac:dyDescent="0.15">
      <c r="A53" s="871" t="s">
        <v>205</v>
      </c>
      <c r="B53" s="872"/>
      <c r="C53" s="515">
        <v>576</v>
      </c>
      <c r="E53" s="819" t="s">
        <v>248</v>
      </c>
      <c r="F53" s="820"/>
      <c r="G53" s="698">
        <v>80784.070000000007</v>
      </c>
    </row>
    <row r="54" spans="1:7" x14ac:dyDescent="0.15">
      <c r="A54" s="873" t="s">
        <v>374</v>
      </c>
      <c r="B54" s="874"/>
      <c r="C54" s="518">
        <v>576</v>
      </c>
      <c r="E54" s="819" t="s">
        <v>249</v>
      </c>
      <c r="F54" s="820"/>
      <c r="G54" s="700"/>
    </row>
    <row r="55" spans="1:7" x14ac:dyDescent="0.15">
      <c r="A55" s="873" t="s">
        <v>253</v>
      </c>
      <c r="B55" s="874"/>
      <c r="C55" s="444"/>
      <c r="E55" s="817" t="s">
        <v>215</v>
      </c>
      <c r="F55" s="818"/>
      <c r="G55" s="696">
        <v>3251</v>
      </c>
    </row>
    <row r="56" spans="1:7" x14ac:dyDescent="0.15">
      <c r="A56" s="871" t="s">
        <v>205</v>
      </c>
      <c r="B56" s="872"/>
      <c r="C56" s="517">
        <v>4230</v>
      </c>
      <c r="E56" s="817" t="s">
        <v>221</v>
      </c>
      <c r="F56" s="818"/>
      <c r="G56" s="696">
        <v>618</v>
      </c>
    </row>
    <row r="57" spans="1:7" x14ac:dyDescent="0.15">
      <c r="A57" s="871" t="s">
        <v>223</v>
      </c>
      <c r="B57" s="872"/>
      <c r="C57" s="517">
        <v>2016</v>
      </c>
      <c r="E57" s="817" t="s">
        <v>231</v>
      </c>
      <c r="F57" s="818"/>
      <c r="G57" s="696">
        <v>33670</v>
      </c>
    </row>
    <row r="58" spans="1:7" x14ac:dyDescent="0.15">
      <c r="A58" s="873" t="s">
        <v>254</v>
      </c>
      <c r="B58" s="874"/>
      <c r="C58" s="516">
        <v>6246</v>
      </c>
      <c r="E58" s="817" t="s">
        <v>295</v>
      </c>
      <c r="F58" s="818"/>
      <c r="G58" s="696">
        <v>3360</v>
      </c>
    </row>
    <row r="59" spans="1:7" x14ac:dyDescent="0.15">
      <c r="A59" s="873" t="s">
        <v>1791</v>
      </c>
      <c r="B59" s="874"/>
      <c r="C59" s="444"/>
      <c r="E59" s="817" t="s">
        <v>233</v>
      </c>
      <c r="F59" s="818"/>
      <c r="G59" s="696">
        <v>21910.83</v>
      </c>
    </row>
    <row r="60" spans="1:7" x14ac:dyDescent="0.15">
      <c r="A60" s="871" t="s">
        <v>205</v>
      </c>
      <c r="B60" s="872"/>
      <c r="C60" s="517">
        <v>2040</v>
      </c>
      <c r="E60" s="817" t="s">
        <v>370</v>
      </c>
      <c r="F60" s="818"/>
      <c r="G60" s="696">
        <v>2503</v>
      </c>
    </row>
    <row r="61" spans="1:7" x14ac:dyDescent="0.15">
      <c r="A61" s="871" t="s">
        <v>328</v>
      </c>
      <c r="B61" s="872"/>
      <c r="C61" s="515">
        <v>414</v>
      </c>
      <c r="E61" s="817" t="s">
        <v>296</v>
      </c>
      <c r="F61" s="818"/>
      <c r="G61" s="696">
        <v>4861.3999999999996</v>
      </c>
    </row>
    <row r="62" spans="1:7" x14ac:dyDescent="0.15">
      <c r="A62" s="873" t="s">
        <v>1792</v>
      </c>
      <c r="B62" s="874"/>
      <c r="C62" s="516">
        <v>2454</v>
      </c>
      <c r="E62" s="819" t="s">
        <v>250</v>
      </c>
      <c r="F62" s="820"/>
      <c r="G62" s="698">
        <v>70174.23</v>
      </c>
    </row>
    <row r="63" spans="1:7" x14ac:dyDescent="0.15">
      <c r="A63" s="873" t="s">
        <v>255</v>
      </c>
      <c r="B63" s="874"/>
      <c r="C63" s="444"/>
      <c r="E63" s="819" t="s">
        <v>255</v>
      </c>
      <c r="F63" s="820"/>
      <c r="G63" s="700"/>
    </row>
    <row r="64" spans="1:7" x14ac:dyDescent="0.15">
      <c r="A64" s="871" t="s">
        <v>233</v>
      </c>
      <c r="B64" s="872"/>
      <c r="C64" s="515">
        <v>63</v>
      </c>
      <c r="E64" s="817" t="s">
        <v>233</v>
      </c>
      <c r="F64" s="818"/>
      <c r="G64" s="696">
        <v>145</v>
      </c>
    </row>
    <row r="65" spans="1:7" x14ac:dyDescent="0.15">
      <c r="A65" s="873" t="s">
        <v>256</v>
      </c>
      <c r="B65" s="874"/>
      <c r="C65" s="518">
        <v>63</v>
      </c>
      <c r="E65" s="819" t="s">
        <v>256</v>
      </c>
      <c r="F65" s="820"/>
      <c r="G65" s="698">
        <v>145</v>
      </c>
    </row>
    <row r="66" spans="1:7" x14ac:dyDescent="0.15">
      <c r="A66" s="873" t="s">
        <v>257</v>
      </c>
      <c r="B66" s="874"/>
      <c r="C66" s="444"/>
      <c r="E66" s="819" t="s">
        <v>257</v>
      </c>
      <c r="F66" s="820"/>
      <c r="G66" s="700"/>
    </row>
    <row r="67" spans="1:7" x14ac:dyDescent="0.15">
      <c r="A67" s="871" t="s">
        <v>235</v>
      </c>
      <c r="B67" s="872"/>
      <c r="C67" s="517">
        <v>26912.5</v>
      </c>
      <c r="E67" s="817" t="s">
        <v>235</v>
      </c>
      <c r="F67" s="818"/>
      <c r="G67" s="696">
        <v>516</v>
      </c>
    </row>
    <row r="68" spans="1:7" x14ac:dyDescent="0.15">
      <c r="A68" s="873" t="s">
        <v>258</v>
      </c>
      <c r="B68" s="874"/>
      <c r="C68" s="516">
        <v>26912.5</v>
      </c>
      <c r="E68" s="819" t="s">
        <v>258</v>
      </c>
      <c r="F68" s="820"/>
      <c r="G68" s="698">
        <v>516</v>
      </c>
    </row>
    <row r="69" spans="1:7" x14ac:dyDescent="0.15">
      <c r="A69" s="873" t="s">
        <v>261</v>
      </c>
      <c r="B69" s="874"/>
      <c r="C69" s="519"/>
      <c r="E69" s="819" t="s">
        <v>259</v>
      </c>
      <c r="F69" s="820"/>
      <c r="G69" s="700"/>
    </row>
    <row r="70" spans="1:7" x14ac:dyDescent="0.15">
      <c r="A70" s="871" t="s">
        <v>365</v>
      </c>
      <c r="B70" s="872"/>
      <c r="C70" s="517">
        <v>1963</v>
      </c>
      <c r="E70" s="817" t="s">
        <v>211</v>
      </c>
      <c r="F70" s="818"/>
      <c r="G70" s="696">
        <v>318</v>
      </c>
    </row>
    <row r="71" spans="1:7" x14ac:dyDescent="0.15">
      <c r="A71" s="873" t="s">
        <v>262</v>
      </c>
      <c r="B71" s="874"/>
      <c r="C71" s="516">
        <v>1963</v>
      </c>
      <c r="E71" s="817" t="s">
        <v>368</v>
      </c>
      <c r="F71" s="818"/>
      <c r="G71" s="696">
        <v>3023</v>
      </c>
    </row>
    <row r="72" spans="1:7" x14ac:dyDescent="0.15">
      <c r="A72" s="873" t="s">
        <v>265</v>
      </c>
      <c r="B72" s="874"/>
      <c r="C72" s="519"/>
      <c r="E72" s="819" t="s">
        <v>260</v>
      </c>
      <c r="F72" s="820"/>
      <c r="G72" s="698">
        <v>3341</v>
      </c>
    </row>
    <row r="73" spans="1:7" x14ac:dyDescent="0.15">
      <c r="A73" s="871" t="s">
        <v>289</v>
      </c>
      <c r="B73" s="872"/>
      <c r="C73" s="515">
        <v>113</v>
      </c>
      <c r="E73" s="819" t="s">
        <v>261</v>
      </c>
      <c r="F73" s="820"/>
      <c r="G73" s="701"/>
    </row>
    <row r="74" spans="1:7" x14ac:dyDescent="0.15">
      <c r="A74" s="871" t="s">
        <v>231</v>
      </c>
      <c r="B74" s="872"/>
      <c r="C74" s="517">
        <v>2162</v>
      </c>
      <c r="E74" s="817" t="s">
        <v>229</v>
      </c>
      <c r="F74" s="818"/>
      <c r="G74" s="696">
        <v>630</v>
      </c>
    </row>
    <row r="75" spans="1:7" x14ac:dyDescent="0.15">
      <c r="A75" s="871" t="s">
        <v>243</v>
      </c>
      <c r="B75" s="872"/>
      <c r="C75" s="517">
        <v>2430</v>
      </c>
      <c r="E75" s="817" t="s">
        <v>365</v>
      </c>
      <c r="F75" s="818"/>
      <c r="G75" s="696">
        <v>34210.949999999997</v>
      </c>
    </row>
    <row r="76" spans="1:7" x14ac:dyDescent="0.15">
      <c r="A76" s="873" t="s">
        <v>266</v>
      </c>
      <c r="B76" s="874"/>
      <c r="C76" s="516">
        <v>4705</v>
      </c>
      <c r="E76" s="819" t="s">
        <v>262</v>
      </c>
      <c r="F76" s="820"/>
      <c r="G76" s="698">
        <v>34840.949999999997</v>
      </c>
    </row>
    <row r="77" spans="1:7" x14ac:dyDescent="0.15">
      <c r="A77" s="873" t="s">
        <v>267</v>
      </c>
      <c r="B77" s="874"/>
      <c r="C77" s="519"/>
      <c r="E77" s="525"/>
      <c r="F77" s="525"/>
      <c r="G77" s="699"/>
    </row>
    <row r="78" spans="1:7" x14ac:dyDescent="0.15">
      <c r="A78" s="871" t="s">
        <v>371</v>
      </c>
      <c r="B78" s="872"/>
      <c r="C78" s="515">
        <v>616</v>
      </c>
      <c r="E78" s="819" t="s">
        <v>304</v>
      </c>
      <c r="F78" s="820"/>
      <c r="G78" s="700"/>
    </row>
    <row r="79" spans="1:7" x14ac:dyDescent="0.15">
      <c r="A79" s="873" t="s">
        <v>268</v>
      </c>
      <c r="B79" s="874"/>
      <c r="C79" s="518">
        <v>616</v>
      </c>
      <c r="E79" s="817" t="s">
        <v>365</v>
      </c>
      <c r="F79" s="818"/>
      <c r="G79" s="696">
        <v>258</v>
      </c>
    </row>
    <row r="80" spans="1:7" x14ac:dyDescent="0.15">
      <c r="A80" s="873" t="s">
        <v>306</v>
      </c>
      <c r="B80" s="874"/>
      <c r="C80" s="444"/>
      <c r="E80" s="819" t="s">
        <v>305</v>
      </c>
      <c r="F80" s="820"/>
      <c r="G80" s="698">
        <v>258</v>
      </c>
    </row>
    <row r="81" spans="1:7" x14ac:dyDescent="0.15">
      <c r="A81" s="871" t="s">
        <v>364</v>
      </c>
      <c r="B81" s="872"/>
      <c r="C81" s="517">
        <v>1115</v>
      </c>
      <c r="E81" s="819" t="s">
        <v>265</v>
      </c>
      <c r="F81" s="820"/>
      <c r="G81" s="701"/>
    </row>
    <row r="82" spans="1:7" x14ac:dyDescent="0.15">
      <c r="A82" s="873" t="s">
        <v>307</v>
      </c>
      <c r="B82" s="874"/>
      <c r="C82" s="516">
        <v>1115</v>
      </c>
      <c r="E82" s="817" t="s">
        <v>289</v>
      </c>
      <c r="F82" s="818"/>
      <c r="G82" s="696">
        <v>113</v>
      </c>
    </row>
    <row r="83" spans="1:7" x14ac:dyDescent="0.15">
      <c r="A83" s="525"/>
      <c r="B83" s="525"/>
      <c r="C83" s="525"/>
      <c r="E83" s="817" t="s">
        <v>372</v>
      </c>
      <c r="F83" s="818"/>
      <c r="G83" s="696">
        <v>10862</v>
      </c>
    </row>
    <row r="84" spans="1:7" x14ac:dyDescent="0.15">
      <c r="A84" s="873" t="s">
        <v>269</v>
      </c>
      <c r="B84" s="874"/>
      <c r="C84" s="444"/>
      <c r="E84" s="817" t="s">
        <v>243</v>
      </c>
      <c r="F84" s="818"/>
      <c r="G84" s="696">
        <v>49161</v>
      </c>
    </row>
    <row r="85" spans="1:7" x14ac:dyDescent="0.15">
      <c r="A85" s="871" t="s">
        <v>205</v>
      </c>
      <c r="B85" s="872"/>
      <c r="C85" s="517">
        <v>9238</v>
      </c>
      <c r="E85" s="819" t="s">
        <v>266</v>
      </c>
      <c r="F85" s="820"/>
      <c r="G85" s="698">
        <v>60136</v>
      </c>
    </row>
    <row r="86" spans="1:7" x14ac:dyDescent="0.15">
      <c r="A86" s="871" t="s">
        <v>223</v>
      </c>
      <c r="B86" s="872"/>
      <c r="C86" s="517">
        <v>2132</v>
      </c>
      <c r="E86" s="819" t="s">
        <v>1802</v>
      </c>
      <c r="F86" s="820"/>
      <c r="G86" s="701"/>
    </row>
    <row r="87" spans="1:7" x14ac:dyDescent="0.15">
      <c r="A87" s="873" t="s">
        <v>270</v>
      </c>
      <c r="B87" s="874"/>
      <c r="C87" s="516">
        <v>11370</v>
      </c>
      <c r="E87" s="817" t="s">
        <v>372</v>
      </c>
      <c r="F87" s="818"/>
      <c r="G87" s="696">
        <v>308</v>
      </c>
    </row>
    <row r="88" spans="1:7" x14ac:dyDescent="0.15">
      <c r="A88" s="873" t="s">
        <v>271</v>
      </c>
      <c r="B88" s="874"/>
      <c r="C88" s="444"/>
      <c r="E88" s="819" t="s">
        <v>1803</v>
      </c>
      <c r="F88" s="820"/>
      <c r="G88" s="698">
        <v>308</v>
      </c>
    </row>
    <row r="89" spans="1:7" x14ac:dyDescent="0.15">
      <c r="A89" s="871" t="s">
        <v>205</v>
      </c>
      <c r="B89" s="872"/>
      <c r="C89" s="517">
        <v>110412</v>
      </c>
      <c r="E89" s="819" t="s">
        <v>267</v>
      </c>
      <c r="F89" s="820"/>
      <c r="G89" s="701"/>
    </row>
    <row r="90" spans="1:7" x14ac:dyDescent="0.15">
      <c r="A90" s="871" t="s">
        <v>2482</v>
      </c>
      <c r="B90" s="872"/>
      <c r="C90" s="515">
        <v>37</v>
      </c>
      <c r="E90" s="817" t="s">
        <v>371</v>
      </c>
      <c r="F90" s="818"/>
      <c r="G90" s="696">
        <v>5997</v>
      </c>
    </row>
    <row r="91" spans="1:7" x14ac:dyDescent="0.15">
      <c r="A91" s="873" t="s">
        <v>272</v>
      </c>
      <c r="B91" s="874"/>
      <c r="C91" s="516">
        <v>110449</v>
      </c>
      <c r="E91" s="817" t="s">
        <v>296</v>
      </c>
      <c r="F91" s="818"/>
      <c r="G91" s="696">
        <v>395</v>
      </c>
    </row>
    <row r="92" spans="1:7" x14ac:dyDescent="0.15">
      <c r="A92" s="873" t="s">
        <v>3141</v>
      </c>
      <c r="B92" s="874"/>
      <c r="C92" s="444"/>
      <c r="E92" s="817" t="s">
        <v>241</v>
      </c>
      <c r="F92" s="818"/>
      <c r="G92" s="696">
        <v>63110</v>
      </c>
    </row>
    <row r="93" spans="1:7" x14ac:dyDescent="0.15">
      <c r="A93" s="871" t="s">
        <v>205</v>
      </c>
      <c r="B93" s="872"/>
      <c r="C93" s="515">
        <v>711</v>
      </c>
      <c r="E93" s="819" t="s">
        <v>268</v>
      </c>
      <c r="F93" s="820"/>
      <c r="G93" s="698">
        <v>69502</v>
      </c>
    </row>
    <row r="94" spans="1:7" x14ac:dyDescent="0.15">
      <c r="A94" s="873" t="s">
        <v>3142</v>
      </c>
      <c r="B94" s="874"/>
      <c r="C94" s="518">
        <v>711</v>
      </c>
      <c r="E94" s="819" t="s">
        <v>306</v>
      </c>
      <c r="F94" s="820"/>
      <c r="G94" s="700"/>
    </row>
    <row r="95" spans="1:7" x14ac:dyDescent="0.15">
      <c r="A95" s="873" t="s">
        <v>273</v>
      </c>
      <c r="B95" s="874"/>
      <c r="C95" s="444"/>
      <c r="E95" s="817" t="s">
        <v>364</v>
      </c>
      <c r="F95" s="818"/>
      <c r="G95" s="696">
        <v>840</v>
      </c>
    </row>
    <row r="96" spans="1:7" x14ac:dyDescent="0.15">
      <c r="A96" s="871" t="s">
        <v>205</v>
      </c>
      <c r="B96" s="872"/>
      <c r="C96" s="515">
        <v>157</v>
      </c>
      <c r="E96" s="819" t="s">
        <v>307</v>
      </c>
      <c r="F96" s="820"/>
      <c r="G96" s="698">
        <v>840</v>
      </c>
    </row>
    <row r="97" spans="1:7" x14ac:dyDescent="0.15">
      <c r="A97" s="871" t="s">
        <v>223</v>
      </c>
      <c r="B97" s="872"/>
      <c r="C97" s="515">
        <v>58</v>
      </c>
      <c r="E97" s="819" t="s">
        <v>275</v>
      </c>
      <c r="F97" s="820"/>
      <c r="G97" s="700"/>
    </row>
    <row r="98" spans="1:7" x14ac:dyDescent="0.15">
      <c r="A98" s="873" t="s">
        <v>274</v>
      </c>
      <c r="B98" s="874"/>
      <c r="C98" s="518">
        <v>215</v>
      </c>
      <c r="E98" s="817" t="s">
        <v>239</v>
      </c>
      <c r="F98" s="818"/>
      <c r="G98" s="696">
        <v>296</v>
      </c>
    </row>
    <row r="99" spans="1:7" x14ac:dyDescent="0.15">
      <c r="A99" s="873" t="s">
        <v>332</v>
      </c>
      <c r="B99" s="874"/>
      <c r="C99" s="444"/>
      <c r="E99" s="819" t="s">
        <v>276</v>
      </c>
      <c r="F99" s="820"/>
      <c r="G99" s="698">
        <v>296</v>
      </c>
    </row>
    <row r="100" spans="1:7" x14ac:dyDescent="0.15">
      <c r="A100" s="871" t="s">
        <v>330</v>
      </c>
      <c r="B100" s="872"/>
      <c r="C100" s="517">
        <v>2376</v>
      </c>
      <c r="E100" s="819" t="s">
        <v>308</v>
      </c>
      <c r="F100" s="820"/>
      <c r="G100" s="700"/>
    </row>
    <row r="101" spans="1:7" x14ac:dyDescent="0.15">
      <c r="A101" s="873" t="s">
        <v>333</v>
      </c>
      <c r="B101" s="874"/>
      <c r="C101" s="516">
        <v>2376</v>
      </c>
      <c r="E101" s="817" t="s">
        <v>285</v>
      </c>
      <c r="F101" s="818"/>
      <c r="G101" s="696">
        <v>460</v>
      </c>
    </row>
    <row r="102" spans="1:7" x14ac:dyDescent="0.15">
      <c r="A102" s="873" t="s">
        <v>349</v>
      </c>
      <c r="B102" s="874"/>
      <c r="C102" s="444"/>
      <c r="E102" s="817" t="s">
        <v>1094</v>
      </c>
      <c r="F102" s="818"/>
      <c r="G102" s="696">
        <v>275</v>
      </c>
    </row>
    <row r="103" spans="1:7" x14ac:dyDescent="0.15">
      <c r="A103" s="871" t="s">
        <v>345</v>
      </c>
      <c r="B103" s="872"/>
      <c r="C103" s="515">
        <v>500</v>
      </c>
      <c r="E103" s="817" t="s">
        <v>1798</v>
      </c>
      <c r="F103" s="818"/>
      <c r="G103" s="696">
        <v>5</v>
      </c>
    </row>
    <row r="104" spans="1:7" x14ac:dyDescent="0.15">
      <c r="A104" s="871" t="s">
        <v>205</v>
      </c>
      <c r="B104" s="872"/>
      <c r="C104" s="515">
        <v>304</v>
      </c>
      <c r="E104" s="817" t="s">
        <v>298</v>
      </c>
      <c r="F104" s="818"/>
      <c r="G104" s="696">
        <v>786</v>
      </c>
    </row>
    <row r="105" spans="1:7" x14ac:dyDescent="0.15">
      <c r="A105" s="873" t="s">
        <v>350</v>
      </c>
      <c r="B105" s="874"/>
      <c r="C105" s="518">
        <v>804</v>
      </c>
      <c r="E105" s="819" t="s">
        <v>309</v>
      </c>
      <c r="F105" s="820"/>
      <c r="G105" s="698">
        <v>1526</v>
      </c>
    </row>
    <row r="106" spans="1:7" x14ac:dyDescent="0.15">
      <c r="A106" s="873" t="s">
        <v>2484</v>
      </c>
      <c r="B106" s="874"/>
      <c r="C106" s="444"/>
      <c r="E106" s="819" t="s">
        <v>336</v>
      </c>
      <c r="F106" s="820"/>
      <c r="G106" s="700"/>
    </row>
    <row r="107" spans="1:7" x14ac:dyDescent="0.15">
      <c r="A107" s="871" t="s">
        <v>345</v>
      </c>
      <c r="B107" s="872"/>
      <c r="C107" s="517">
        <v>3043</v>
      </c>
      <c r="E107" s="817" t="s">
        <v>334</v>
      </c>
      <c r="F107" s="818"/>
      <c r="G107" s="696">
        <v>755</v>
      </c>
    </row>
    <row r="108" spans="1:7" x14ac:dyDescent="0.15">
      <c r="A108" s="871" t="s">
        <v>347</v>
      </c>
      <c r="B108" s="872"/>
      <c r="C108" s="517">
        <v>4800</v>
      </c>
      <c r="E108" s="819" t="s">
        <v>337</v>
      </c>
      <c r="F108" s="820"/>
      <c r="G108" s="698">
        <v>755</v>
      </c>
    </row>
    <row r="109" spans="1:7" x14ac:dyDescent="0.15">
      <c r="A109" s="871" t="s">
        <v>205</v>
      </c>
      <c r="B109" s="872"/>
      <c r="C109" s="517">
        <v>3420</v>
      </c>
      <c r="E109" s="525"/>
      <c r="F109" s="525"/>
      <c r="G109" s="699"/>
    </row>
    <row r="110" spans="1:7" x14ac:dyDescent="0.15">
      <c r="A110" s="871" t="s">
        <v>328</v>
      </c>
      <c r="B110" s="872"/>
      <c r="C110" s="517">
        <v>4654</v>
      </c>
      <c r="E110" s="819" t="s">
        <v>310</v>
      </c>
      <c r="F110" s="820"/>
      <c r="G110" s="700"/>
    </row>
    <row r="111" spans="1:7" x14ac:dyDescent="0.15">
      <c r="A111" s="873" t="s">
        <v>2485</v>
      </c>
      <c r="B111" s="874"/>
      <c r="C111" s="516">
        <v>15917</v>
      </c>
      <c r="E111" s="817" t="s">
        <v>1795</v>
      </c>
      <c r="F111" s="818"/>
      <c r="G111" s="696">
        <v>3091</v>
      </c>
    </row>
    <row r="112" spans="1:7" x14ac:dyDescent="0.15">
      <c r="A112" s="873" t="s">
        <v>275</v>
      </c>
      <c r="B112" s="874"/>
      <c r="C112" s="444"/>
      <c r="E112" s="817" t="s">
        <v>291</v>
      </c>
      <c r="F112" s="818"/>
      <c r="G112" s="696">
        <v>1375</v>
      </c>
    </row>
    <row r="113" spans="1:7" x14ac:dyDescent="0.15">
      <c r="A113" s="871" t="s">
        <v>239</v>
      </c>
      <c r="B113" s="872"/>
      <c r="C113" s="517">
        <v>13833</v>
      </c>
      <c r="E113" s="819" t="s">
        <v>311</v>
      </c>
      <c r="F113" s="820"/>
      <c r="G113" s="698">
        <v>4466</v>
      </c>
    </row>
    <row r="114" spans="1:7" x14ac:dyDescent="0.15">
      <c r="A114" s="873" t="s">
        <v>276</v>
      </c>
      <c r="B114" s="874"/>
      <c r="C114" s="516">
        <v>13833</v>
      </c>
      <c r="E114" s="819" t="s">
        <v>312</v>
      </c>
      <c r="F114" s="820"/>
      <c r="G114" s="700"/>
    </row>
    <row r="115" spans="1:7" x14ac:dyDescent="0.15">
      <c r="A115" s="873" t="s">
        <v>277</v>
      </c>
      <c r="B115" s="874"/>
      <c r="C115" s="444"/>
      <c r="E115" s="817" t="s">
        <v>293</v>
      </c>
      <c r="F115" s="818"/>
      <c r="G115" s="696">
        <v>286</v>
      </c>
    </row>
    <row r="116" spans="1:7" x14ac:dyDescent="0.15">
      <c r="A116" s="871" t="s">
        <v>237</v>
      </c>
      <c r="B116" s="872"/>
      <c r="C116" s="517">
        <v>10331</v>
      </c>
      <c r="E116" s="819" t="s">
        <v>313</v>
      </c>
      <c r="F116" s="820"/>
      <c r="G116" s="698">
        <v>286</v>
      </c>
    </row>
    <row r="117" spans="1:7" x14ac:dyDescent="0.15">
      <c r="A117" s="873" t="s">
        <v>278</v>
      </c>
      <c r="B117" s="874"/>
      <c r="C117" s="516">
        <v>10331</v>
      </c>
      <c r="E117" s="819" t="s">
        <v>1804</v>
      </c>
      <c r="F117" s="820"/>
      <c r="G117" s="700"/>
    </row>
    <row r="118" spans="1:7" x14ac:dyDescent="0.15">
      <c r="A118" s="525"/>
      <c r="B118" s="525"/>
      <c r="C118" s="525"/>
      <c r="E118" s="817" t="s">
        <v>1795</v>
      </c>
      <c r="F118" s="818"/>
      <c r="G118" s="696">
        <v>30.5</v>
      </c>
    </row>
    <row r="119" spans="1:7" x14ac:dyDescent="0.15">
      <c r="A119" s="873" t="s">
        <v>279</v>
      </c>
      <c r="B119" s="874"/>
      <c r="C119" s="444"/>
      <c r="E119" s="819" t="s">
        <v>1805</v>
      </c>
      <c r="F119" s="820"/>
      <c r="G119" s="698">
        <v>30.5</v>
      </c>
    </row>
    <row r="120" spans="1:7" x14ac:dyDescent="0.15">
      <c r="A120" s="871" t="s">
        <v>207</v>
      </c>
      <c r="B120" s="872"/>
      <c r="C120" s="515">
        <v>809.61</v>
      </c>
      <c r="E120" s="819" t="s">
        <v>314</v>
      </c>
      <c r="F120" s="820"/>
      <c r="G120" s="700"/>
    </row>
    <row r="121" spans="1:7" x14ac:dyDescent="0.15">
      <c r="A121" s="873" t="s">
        <v>280</v>
      </c>
      <c r="B121" s="874"/>
      <c r="C121" s="518">
        <v>809.61</v>
      </c>
      <c r="E121" s="817" t="s">
        <v>287</v>
      </c>
      <c r="F121" s="818"/>
      <c r="G121" s="696">
        <v>89</v>
      </c>
    </row>
    <row r="122" spans="1:7" x14ac:dyDescent="0.15">
      <c r="A122" s="873" t="s">
        <v>1089</v>
      </c>
      <c r="B122" s="874"/>
      <c r="C122" s="444"/>
      <c r="E122" s="819" t="s">
        <v>315</v>
      </c>
      <c r="F122" s="820"/>
      <c r="G122" s="698">
        <v>89</v>
      </c>
    </row>
    <row r="123" spans="1:7" x14ac:dyDescent="0.15">
      <c r="A123" s="871" t="s">
        <v>207</v>
      </c>
      <c r="B123" s="872"/>
      <c r="C123" s="517">
        <v>8692.02</v>
      </c>
      <c r="E123" s="819" t="s">
        <v>324</v>
      </c>
      <c r="F123" s="820"/>
      <c r="G123" s="701"/>
    </row>
    <row r="124" spans="1:7" x14ac:dyDescent="0.15">
      <c r="A124" s="871" t="s">
        <v>328</v>
      </c>
      <c r="B124" s="872"/>
      <c r="C124" s="515">
        <v>60</v>
      </c>
      <c r="E124" s="817" t="s">
        <v>322</v>
      </c>
      <c r="F124" s="818"/>
      <c r="G124" s="696">
        <v>400</v>
      </c>
    </row>
    <row r="125" spans="1:7" x14ac:dyDescent="0.15">
      <c r="A125" s="873" t="s">
        <v>1090</v>
      </c>
      <c r="B125" s="874"/>
      <c r="C125" s="516">
        <v>8752.02</v>
      </c>
      <c r="E125" s="819" t="s">
        <v>325</v>
      </c>
      <c r="F125" s="820"/>
      <c r="G125" s="698">
        <v>400</v>
      </c>
    </row>
    <row r="126" spans="1:7" x14ac:dyDescent="0.15">
      <c r="A126" s="873" t="s">
        <v>2758</v>
      </c>
      <c r="B126" s="874"/>
      <c r="C126" s="444"/>
      <c r="E126" s="819" t="s">
        <v>1095</v>
      </c>
      <c r="F126" s="820"/>
      <c r="G126" s="700"/>
    </row>
    <row r="127" spans="1:7" x14ac:dyDescent="0.15">
      <c r="A127" s="871" t="s">
        <v>372</v>
      </c>
      <c r="B127" s="872"/>
      <c r="C127" s="517">
        <v>2049</v>
      </c>
      <c r="E127" s="817" t="s">
        <v>215</v>
      </c>
      <c r="F127" s="818"/>
      <c r="G127" s="696">
        <v>368.8</v>
      </c>
    </row>
    <row r="128" spans="1:7" x14ac:dyDescent="0.15">
      <c r="A128" s="873" t="s">
        <v>2759</v>
      </c>
      <c r="B128" s="874"/>
      <c r="C128" s="516">
        <v>2049</v>
      </c>
      <c r="E128" s="817" t="s">
        <v>1092</v>
      </c>
      <c r="F128" s="818"/>
      <c r="G128" s="696">
        <v>14342.28</v>
      </c>
    </row>
    <row r="129" spans="1:7" x14ac:dyDescent="0.15">
      <c r="A129" s="873" t="s">
        <v>2155</v>
      </c>
      <c r="B129" s="874"/>
      <c r="C129" s="444"/>
      <c r="E129" s="817" t="s">
        <v>1795</v>
      </c>
      <c r="F129" s="818"/>
      <c r="G129" s="696">
        <v>7376</v>
      </c>
    </row>
    <row r="130" spans="1:7" x14ac:dyDescent="0.15">
      <c r="A130" s="871" t="s">
        <v>287</v>
      </c>
      <c r="B130" s="872"/>
      <c r="C130" s="517">
        <v>1260</v>
      </c>
      <c r="E130" s="819" t="s">
        <v>1096</v>
      </c>
      <c r="F130" s="820"/>
      <c r="G130" s="698">
        <v>22087.08</v>
      </c>
    </row>
    <row r="131" spans="1:7" x14ac:dyDescent="0.15">
      <c r="A131" s="873" t="s">
        <v>2156</v>
      </c>
      <c r="B131" s="874"/>
      <c r="C131" s="516">
        <v>1260</v>
      </c>
      <c r="E131" s="819" t="s">
        <v>316</v>
      </c>
      <c r="F131" s="820"/>
      <c r="G131" s="700"/>
    </row>
    <row r="132" spans="1:7" x14ac:dyDescent="0.15">
      <c r="A132" s="873" t="s">
        <v>281</v>
      </c>
      <c r="B132" s="874"/>
      <c r="C132" s="444"/>
      <c r="E132" s="817" t="s">
        <v>215</v>
      </c>
      <c r="F132" s="818"/>
      <c r="G132" s="696">
        <v>2881</v>
      </c>
    </row>
    <row r="133" spans="1:7" x14ac:dyDescent="0.15">
      <c r="A133" s="871" t="s">
        <v>213</v>
      </c>
      <c r="B133" s="872"/>
      <c r="C133" s="515">
        <v>591</v>
      </c>
      <c r="E133" s="819" t="s">
        <v>317</v>
      </c>
      <c r="F133" s="820"/>
      <c r="G133" s="698">
        <v>2881</v>
      </c>
    </row>
    <row r="134" spans="1:7" x14ac:dyDescent="0.15">
      <c r="A134" s="873" t="s">
        <v>282</v>
      </c>
      <c r="B134" s="874"/>
      <c r="C134" s="518">
        <v>591</v>
      </c>
      <c r="E134" s="819" t="s">
        <v>277</v>
      </c>
      <c r="F134" s="820"/>
      <c r="G134" s="700"/>
    </row>
    <row r="135" spans="1:7" x14ac:dyDescent="0.15">
      <c r="A135" s="873" t="s">
        <v>366</v>
      </c>
      <c r="B135" s="874"/>
      <c r="C135" s="519"/>
      <c r="E135" s="817" t="s">
        <v>237</v>
      </c>
      <c r="F135" s="818"/>
      <c r="G135" s="696">
        <v>66</v>
      </c>
    </row>
    <row r="136" spans="1:7" x14ac:dyDescent="0.15">
      <c r="A136" s="871" t="s">
        <v>361</v>
      </c>
      <c r="B136" s="872"/>
      <c r="C136" s="517">
        <v>7577.81</v>
      </c>
      <c r="E136" s="819" t="s">
        <v>278</v>
      </c>
      <c r="F136" s="820"/>
      <c r="G136" s="698">
        <v>66</v>
      </c>
    </row>
    <row r="137" spans="1:7" x14ac:dyDescent="0.15">
      <c r="A137" s="871" t="s">
        <v>362</v>
      </c>
      <c r="B137" s="872"/>
      <c r="C137" s="517">
        <v>24445.26</v>
      </c>
      <c r="E137" s="819" t="s">
        <v>2758</v>
      </c>
      <c r="F137" s="820"/>
      <c r="G137" s="700"/>
    </row>
    <row r="138" spans="1:7" x14ac:dyDescent="0.15">
      <c r="A138" s="873" t="s">
        <v>367</v>
      </c>
      <c r="B138" s="874"/>
      <c r="C138" s="516">
        <v>32023.07</v>
      </c>
      <c r="E138" s="817" t="s">
        <v>289</v>
      </c>
      <c r="F138" s="818"/>
      <c r="G138" s="696">
        <v>339</v>
      </c>
    </row>
    <row r="139" spans="1:7" x14ac:dyDescent="0.15">
      <c r="A139" s="873" t="s">
        <v>2496</v>
      </c>
      <c r="B139" s="874"/>
      <c r="C139" s="444"/>
      <c r="E139" s="817" t="s">
        <v>231</v>
      </c>
      <c r="F139" s="818"/>
      <c r="G139" s="696">
        <v>2071</v>
      </c>
    </row>
    <row r="140" spans="1:7" x14ac:dyDescent="0.15">
      <c r="A140" s="871" t="s">
        <v>215</v>
      </c>
      <c r="B140" s="872"/>
      <c r="C140" s="517">
        <v>1116</v>
      </c>
      <c r="E140" s="817" t="s">
        <v>372</v>
      </c>
      <c r="F140" s="818"/>
      <c r="G140" s="696">
        <v>2841</v>
      </c>
    </row>
    <row r="141" spans="1:7" x14ac:dyDescent="0.15">
      <c r="A141" s="873" t="s">
        <v>2497</v>
      </c>
      <c r="B141" s="874"/>
      <c r="C141" s="516">
        <v>1116</v>
      </c>
      <c r="E141" s="817" t="s">
        <v>243</v>
      </c>
      <c r="F141" s="818"/>
      <c r="G141" s="696">
        <v>20608</v>
      </c>
    </row>
    <row r="142" spans="1:7" x14ac:dyDescent="0.15">
      <c r="A142" s="873" t="s">
        <v>245</v>
      </c>
      <c r="B142" s="874"/>
      <c r="C142" s="516">
        <v>352201</v>
      </c>
      <c r="E142" s="819" t="s">
        <v>2759</v>
      </c>
      <c r="F142" s="820"/>
      <c r="G142" s="698">
        <v>25859</v>
      </c>
    </row>
    <row r="143" spans="1:7" x14ac:dyDescent="0.15">
      <c r="E143" s="525"/>
      <c r="F143" s="525"/>
      <c r="G143" s="699"/>
    </row>
    <row r="144" spans="1:7" x14ac:dyDescent="0.15">
      <c r="E144" s="819" t="s">
        <v>281</v>
      </c>
      <c r="F144" s="820"/>
      <c r="G144" s="700"/>
    </row>
    <row r="145" spans="5:7" x14ac:dyDescent="0.15">
      <c r="E145" s="817" t="s">
        <v>213</v>
      </c>
      <c r="F145" s="818"/>
      <c r="G145" s="696">
        <v>5192</v>
      </c>
    </row>
    <row r="146" spans="5:7" x14ac:dyDescent="0.15">
      <c r="E146" s="819" t="s">
        <v>282</v>
      </c>
      <c r="F146" s="820"/>
      <c r="G146" s="698">
        <v>5192</v>
      </c>
    </row>
    <row r="147" spans="5:7" x14ac:dyDescent="0.15">
      <c r="E147" s="819" t="s">
        <v>366</v>
      </c>
      <c r="F147" s="820"/>
      <c r="G147" s="701"/>
    </row>
    <row r="148" spans="5:7" x14ac:dyDescent="0.15">
      <c r="E148" s="817" t="s">
        <v>362</v>
      </c>
      <c r="F148" s="818"/>
      <c r="G148" s="696">
        <v>22412.3</v>
      </c>
    </row>
    <row r="149" spans="5:7" x14ac:dyDescent="0.15">
      <c r="E149" s="819" t="s">
        <v>367</v>
      </c>
      <c r="F149" s="820"/>
      <c r="G149" s="698">
        <v>22412.3</v>
      </c>
    </row>
    <row r="150" spans="5:7" x14ac:dyDescent="0.15">
      <c r="E150" s="819" t="s">
        <v>245</v>
      </c>
      <c r="F150" s="820"/>
      <c r="G150" s="698">
        <v>407191.13</v>
      </c>
    </row>
  </sheetData>
  <mergeCells count="211">
    <mergeCell ref="A41:B41"/>
    <mergeCell ref="A42:B42"/>
    <mergeCell ref="A43:B43"/>
    <mergeCell ref="A44:B44"/>
    <mergeCell ref="A45:B45"/>
    <mergeCell ref="A46:B46"/>
    <mergeCell ref="A35:B35"/>
    <mergeCell ref="A36:B36"/>
    <mergeCell ref="A37:B37"/>
    <mergeCell ref="A38:B38"/>
    <mergeCell ref="A39:B39"/>
    <mergeCell ref="A40:B40"/>
    <mergeCell ref="A54:B54"/>
    <mergeCell ref="A55:B55"/>
    <mergeCell ref="A56:B56"/>
    <mergeCell ref="A57:B57"/>
    <mergeCell ref="A58:B58"/>
    <mergeCell ref="A59:B59"/>
    <mergeCell ref="A47:B47"/>
    <mergeCell ref="A48:B48"/>
    <mergeCell ref="A49:B49"/>
    <mergeCell ref="A50:B50"/>
    <mergeCell ref="A52:B52"/>
    <mergeCell ref="A53:B53"/>
    <mergeCell ref="A66:B66"/>
    <mergeCell ref="A67:B67"/>
    <mergeCell ref="A68:B68"/>
    <mergeCell ref="A69:B69"/>
    <mergeCell ref="A70:B70"/>
    <mergeCell ref="A71:B71"/>
    <mergeCell ref="A60:B60"/>
    <mergeCell ref="A61:B61"/>
    <mergeCell ref="A62:B62"/>
    <mergeCell ref="A63:B63"/>
    <mergeCell ref="A64:B64"/>
    <mergeCell ref="A65:B65"/>
    <mergeCell ref="A78:B78"/>
    <mergeCell ref="A79:B79"/>
    <mergeCell ref="A80:B80"/>
    <mergeCell ref="A81:B81"/>
    <mergeCell ref="A82:B82"/>
    <mergeCell ref="A84:B84"/>
    <mergeCell ref="A72:B72"/>
    <mergeCell ref="A73:B73"/>
    <mergeCell ref="A74:B74"/>
    <mergeCell ref="A75:B75"/>
    <mergeCell ref="A76:B76"/>
    <mergeCell ref="A77:B77"/>
    <mergeCell ref="A91:B91"/>
    <mergeCell ref="A92:B92"/>
    <mergeCell ref="A93:B93"/>
    <mergeCell ref="A94:B94"/>
    <mergeCell ref="A95:B95"/>
    <mergeCell ref="A96:B96"/>
    <mergeCell ref="A85:B85"/>
    <mergeCell ref="A86:B86"/>
    <mergeCell ref="A87:B87"/>
    <mergeCell ref="A88:B88"/>
    <mergeCell ref="A89:B89"/>
    <mergeCell ref="A90:B90"/>
    <mergeCell ref="A105:B105"/>
    <mergeCell ref="A106:B106"/>
    <mergeCell ref="A107:B107"/>
    <mergeCell ref="A108:B108"/>
    <mergeCell ref="A97:B97"/>
    <mergeCell ref="A98:B98"/>
    <mergeCell ref="A99:B99"/>
    <mergeCell ref="A100:B100"/>
    <mergeCell ref="A101:B101"/>
    <mergeCell ref="A102:B102"/>
    <mergeCell ref="E41:F41"/>
    <mergeCell ref="E43:F43"/>
    <mergeCell ref="E44:F44"/>
    <mergeCell ref="E45:F45"/>
    <mergeCell ref="E46:F46"/>
    <mergeCell ref="E47:F47"/>
    <mergeCell ref="E48:F48"/>
    <mergeCell ref="A134:B134"/>
    <mergeCell ref="A135:B135"/>
    <mergeCell ref="A128:B128"/>
    <mergeCell ref="A129:B129"/>
    <mergeCell ref="A130:B130"/>
    <mergeCell ref="A131:B131"/>
    <mergeCell ref="A132:B132"/>
    <mergeCell ref="A133:B133"/>
    <mergeCell ref="A122:B122"/>
    <mergeCell ref="A123:B123"/>
    <mergeCell ref="A124:B124"/>
    <mergeCell ref="A125:B125"/>
    <mergeCell ref="A126:B126"/>
    <mergeCell ref="A127:B127"/>
    <mergeCell ref="A115:B115"/>
    <mergeCell ref="A116:B116"/>
    <mergeCell ref="A117:B117"/>
    <mergeCell ref="E49:F49"/>
    <mergeCell ref="E50:F50"/>
    <mergeCell ref="E51:F51"/>
    <mergeCell ref="E52:F52"/>
    <mergeCell ref="E53:F53"/>
    <mergeCell ref="E54:F54"/>
    <mergeCell ref="A140:B140"/>
    <mergeCell ref="A141:B141"/>
    <mergeCell ref="A142:B142"/>
    <mergeCell ref="A136:B136"/>
    <mergeCell ref="A137:B137"/>
    <mergeCell ref="A138:B138"/>
    <mergeCell ref="A139:B139"/>
    <mergeCell ref="A119:B119"/>
    <mergeCell ref="A120:B120"/>
    <mergeCell ref="A121:B121"/>
    <mergeCell ref="A109:B109"/>
    <mergeCell ref="A110:B110"/>
    <mergeCell ref="A111:B111"/>
    <mergeCell ref="A112:B112"/>
    <mergeCell ref="A113:B113"/>
    <mergeCell ref="A114:B114"/>
    <mergeCell ref="A103:B103"/>
    <mergeCell ref="A104:B104"/>
    <mergeCell ref="E61:F61"/>
    <mergeCell ref="E62:F62"/>
    <mergeCell ref="E63:F63"/>
    <mergeCell ref="E64:F64"/>
    <mergeCell ref="E65:F65"/>
    <mergeCell ref="E66:F66"/>
    <mergeCell ref="E55:F55"/>
    <mergeCell ref="E56:F56"/>
    <mergeCell ref="E57:F57"/>
    <mergeCell ref="E58:F58"/>
    <mergeCell ref="E59:F59"/>
    <mergeCell ref="E60:F60"/>
    <mergeCell ref="E73:F73"/>
    <mergeCell ref="E74:F74"/>
    <mergeCell ref="E75:F75"/>
    <mergeCell ref="E76:F76"/>
    <mergeCell ref="E78:F78"/>
    <mergeCell ref="E79:F79"/>
    <mergeCell ref="E67:F67"/>
    <mergeCell ref="E68:F68"/>
    <mergeCell ref="E69:F69"/>
    <mergeCell ref="E70:F70"/>
    <mergeCell ref="E71:F71"/>
    <mergeCell ref="E72:F72"/>
    <mergeCell ref="E86:F86"/>
    <mergeCell ref="E87:F87"/>
    <mergeCell ref="E88:F88"/>
    <mergeCell ref="E89:F89"/>
    <mergeCell ref="E90:F90"/>
    <mergeCell ref="E91:F91"/>
    <mergeCell ref="E80:F80"/>
    <mergeCell ref="E81:F81"/>
    <mergeCell ref="E82:F82"/>
    <mergeCell ref="E83:F83"/>
    <mergeCell ref="E84:F84"/>
    <mergeCell ref="E85:F85"/>
    <mergeCell ref="E98:F98"/>
    <mergeCell ref="E99:F99"/>
    <mergeCell ref="E100:F100"/>
    <mergeCell ref="E101:F101"/>
    <mergeCell ref="E102:F102"/>
    <mergeCell ref="E103:F103"/>
    <mergeCell ref="E92:F92"/>
    <mergeCell ref="E93:F93"/>
    <mergeCell ref="E94:F94"/>
    <mergeCell ref="E95:F95"/>
    <mergeCell ref="E96:F96"/>
    <mergeCell ref="E97:F97"/>
    <mergeCell ref="E111:F111"/>
    <mergeCell ref="E112:F112"/>
    <mergeCell ref="E113:F113"/>
    <mergeCell ref="E114:F114"/>
    <mergeCell ref="E115:F115"/>
    <mergeCell ref="E116:F116"/>
    <mergeCell ref="E104:F104"/>
    <mergeCell ref="E105:F105"/>
    <mergeCell ref="E106:F106"/>
    <mergeCell ref="E107:F107"/>
    <mergeCell ref="E108:F108"/>
    <mergeCell ref="E110:F110"/>
    <mergeCell ref="E123:F123"/>
    <mergeCell ref="E124:F124"/>
    <mergeCell ref="E125:F125"/>
    <mergeCell ref="E126:F126"/>
    <mergeCell ref="E127:F127"/>
    <mergeCell ref="E128:F128"/>
    <mergeCell ref="E117:F117"/>
    <mergeCell ref="E118:F118"/>
    <mergeCell ref="E119:F119"/>
    <mergeCell ref="E120:F120"/>
    <mergeCell ref="E121:F121"/>
    <mergeCell ref="E122:F122"/>
    <mergeCell ref="E135:F135"/>
    <mergeCell ref="E136:F136"/>
    <mergeCell ref="E137:F137"/>
    <mergeCell ref="E138:F138"/>
    <mergeCell ref="E139:F139"/>
    <mergeCell ref="E140:F140"/>
    <mergeCell ref="E129:F129"/>
    <mergeCell ref="E130:F130"/>
    <mergeCell ref="E131:F131"/>
    <mergeCell ref="E132:F132"/>
    <mergeCell ref="E133:F133"/>
    <mergeCell ref="E134:F134"/>
    <mergeCell ref="E148:F148"/>
    <mergeCell ref="E149:F149"/>
    <mergeCell ref="E150:F150"/>
    <mergeCell ref="E141:F141"/>
    <mergeCell ref="E142:F142"/>
    <mergeCell ref="E144:F144"/>
    <mergeCell ref="E145:F145"/>
    <mergeCell ref="E146:F146"/>
    <mergeCell ref="E147:F147"/>
  </mergeCells>
  <pageMargins left="0.7" right="0.7" top="0.75" bottom="0.75" header="0.3" footer="0.3"/>
  <pageSetup orientation="portrait" horizontalDpi="300" verticalDpi="300" r:id="rId1"/>
  <drawing r:id="rId2"/>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3AF2E0-CE16-4455-84C1-BF2AAAE30E1A}">
  <sheetPr>
    <pageSetUpPr fitToPage="1"/>
  </sheetPr>
  <dimension ref="A1:O64"/>
  <sheetViews>
    <sheetView topLeftCell="A2" workbookViewId="0">
      <selection activeCell="H19" sqref="H19"/>
    </sheetView>
  </sheetViews>
  <sheetFormatPr baseColWidth="10" defaultColWidth="8.83203125" defaultRowHeight="13" x14ac:dyDescent="0.15"/>
  <cols>
    <col min="1" max="1" width="32.5" customWidth="1"/>
    <col min="2" max="2" width="7.6640625" customWidth="1"/>
    <col min="3" max="3" width="10.6640625" customWidth="1"/>
    <col min="4" max="4" width="20.83203125" customWidth="1"/>
    <col min="5" max="5" width="7.6640625" customWidth="1"/>
    <col min="6" max="6" width="8.1640625" customWidth="1"/>
    <col min="7" max="7" width="18.5" customWidth="1"/>
    <col min="8" max="9" width="7.6640625" customWidth="1"/>
    <col min="10" max="10" width="20.33203125" customWidth="1"/>
    <col min="11" max="12" width="7.6640625" customWidth="1"/>
    <col min="13" max="13" width="20.33203125" customWidth="1"/>
    <col min="15" max="15" width="15.6640625" customWidth="1"/>
  </cols>
  <sheetData>
    <row r="1" spans="1:15" ht="97.25" customHeight="1" thickBot="1" x14ac:dyDescent="0.2">
      <c r="A1" s="790"/>
      <c r="B1" s="790"/>
      <c r="C1" s="790"/>
      <c r="D1" s="790"/>
      <c r="E1" s="790"/>
      <c r="F1" s="790"/>
      <c r="G1" s="790"/>
      <c r="H1" s="790"/>
      <c r="I1" s="790"/>
      <c r="J1" s="790"/>
      <c r="K1" s="790"/>
      <c r="L1" s="790"/>
      <c r="M1" s="791"/>
    </row>
    <row r="2" spans="1:15" ht="17" thickBot="1" x14ac:dyDescent="0.25">
      <c r="A2" s="37">
        <v>45413</v>
      </c>
      <c r="B2" s="38"/>
      <c r="C2" s="38"/>
      <c r="D2" s="38"/>
      <c r="E2" s="38"/>
      <c r="F2" s="38"/>
      <c r="G2" s="38"/>
      <c r="H2" s="38"/>
      <c r="I2" s="38"/>
      <c r="J2" s="38"/>
      <c r="K2" s="38"/>
      <c r="L2" s="38"/>
      <c r="M2" s="39" t="s">
        <v>392</v>
      </c>
      <c r="O2" s="18"/>
    </row>
    <row r="3" spans="1:15" ht="17" thickBot="1" x14ac:dyDescent="0.2">
      <c r="A3" s="40"/>
      <c r="B3" s="792" t="s">
        <v>390</v>
      </c>
      <c r="C3" s="792"/>
      <c r="D3" s="793"/>
      <c r="E3" s="792" t="s">
        <v>64</v>
      </c>
      <c r="F3" s="792"/>
      <c r="G3" s="793"/>
      <c r="H3" s="792" t="s">
        <v>391</v>
      </c>
      <c r="I3" s="792"/>
      <c r="J3" s="793"/>
      <c r="K3" s="792" t="s">
        <v>65</v>
      </c>
      <c r="L3" s="792"/>
      <c r="M3" s="794"/>
      <c r="O3" s="18"/>
    </row>
    <row r="4" spans="1:15" ht="17" thickBot="1" x14ac:dyDescent="0.2">
      <c r="A4" s="41" t="s">
        <v>17</v>
      </c>
      <c r="B4" s="42" t="s">
        <v>2</v>
      </c>
      <c r="C4" s="42" t="s">
        <v>48</v>
      </c>
      <c r="D4" s="42" t="s">
        <v>0</v>
      </c>
      <c r="E4" s="42" t="s">
        <v>2</v>
      </c>
      <c r="F4" s="42" t="s">
        <v>48</v>
      </c>
      <c r="G4" s="42" t="s">
        <v>0</v>
      </c>
      <c r="H4" s="42" t="s">
        <v>2</v>
      </c>
      <c r="I4" s="42" t="s">
        <v>48</v>
      </c>
      <c r="J4" s="42" t="s">
        <v>0</v>
      </c>
      <c r="K4" s="43" t="s">
        <v>2</v>
      </c>
      <c r="L4" s="42" t="s">
        <v>48</v>
      </c>
      <c r="M4" s="44" t="s">
        <v>0</v>
      </c>
    </row>
    <row r="5" spans="1:15" ht="16" x14ac:dyDescent="0.2">
      <c r="A5" s="45" t="s">
        <v>42</v>
      </c>
      <c r="B5" s="216">
        <f>'05 Data Dump'!R124</f>
        <v>7</v>
      </c>
      <c r="C5" s="216">
        <f>'05 Data Dump'!R124</f>
        <v>7</v>
      </c>
      <c r="D5" s="113">
        <f>'05 Data Dump'!S124</f>
        <v>610785.87</v>
      </c>
      <c r="E5" s="222">
        <v>1</v>
      </c>
      <c r="F5" s="222">
        <v>1</v>
      </c>
      <c r="G5" s="342">
        <v>78703.31</v>
      </c>
      <c r="H5" s="229">
        <f>SUM(B5+'Apr Report'!H5)</f>
        <v>24</v>
      </c>
      <c r="I5" s="229">
        <f>SUM(C5+'Apr Report'!I5)</f>
        <v>24</v>
      </c>
      <c r="J5" s="281">
        <f>SUM(D5+'Apr Report'!J5)</f>
        <v>2264671.39</v>
      </c>
      <c r="K5" s="222">
        <f>SUM(E5+'Apr Report'!K5)</f>
        <v>17</v>
      </c>
      <c r="L5" s="222">
        <f>SUM(F5+'Apr Report'!L5)</f>
        <v>17</v>
      </c>
      <c r="M5" s="284">
        <f>SUM(G5+'Apr Report'!M5)</f>
        <v>1600627.17</v>
      </c>
      <c r="O5" s="321"/>
    </row>
    <row r="6" spans="1:15" ht="16" x14ac:dyDescent="0.2">
      <c r="A6" s="46" t="s">
        <v>41</v>
      </c>
      <c r="B6" s="216">
        <f>'05 Data Dump'!R123</f>
        <v>8</v>
      </c>
      <c r="C6" s="216">
        <f>'05 Data Dump'!R123</f>
        <v>8</v>
      </c>
      <c r="D6" s="354">
        <f>'05 Data Dump'!S123</f>
        <v>920301.75</v>
      </c>
      <c r="E6" s="224">
        <v>5</v>
      </c>
      <c r="F6" s="224">
        <v>5</v>
      </c>
      <c r="G6" s="342">
        <v>498825.5</v>
      </c>
      <c r="H6" s="219">
        <f>SUM(B6+'Apr Report'!H6)</f>
        <v>77</v>
      </c>
      <c r="I6" s="219">
        <f>SUM(C6+'Apr Report'!I6)</f>
        <v>77</v>
      </c>
      <c r="J6" s="282">
        <f>SUM(D6+'Apr Report'!J6)</f>
        <v>9889068.4999999981</v>
      </c>
      <c r="K6" s="224">
        <f>SUM(E6+'Apr Report'!K6)</f>
        <v>90</v>
      </c>
      <c r="L6" s="224">
        <f>SUM(F6+'Apr Report'!L6)</f>
        <v>90</v>
      </c>
      <c r="M6" s="285">
        <f>SUM(G6+'Apr Report'!M6)</f>
        <v>12056661.689999999</v>
      </c>
    </row>
    <row r="7" spans="1:15" ht="16" x14ac:dyDescent="0.2">
      <c r="A7" s="46" t="s">
        <v>5</v>
      </c>
      <c r="B7" s="217">
        <v>1</v>
      </c>
      <c r="C7" s="217">
        <v>2</v>
      </c>
      <c r="D7" s="355">
        <f>'05 Data Dump'!N142</f>
        <v>80520.399999999994</v>
      </c>
      <c r="E7" s="224">
        <v>1</v>
      </c>
      <c r="F7" s="224">
        <v>2</v>
      </c>
      <c r="G7" s="342">
        <v>44944.65</v>
      </c>
      <c r="H7" s="219">
        <f>SUM(B7+'Apr Report'!H7)</f>
        <v>2</v>
      </c>
      <c r="I7" s="219">
        <f>SUM(C7+'Apr Report'!I7)</f>
        <v>4</v>
      </c>
      <c r="J7" s="282">
        <f>SUM(D7+'Apr Report'!J7)</f>
        <v>179805.84</v>
      </c>
      <c r="K7" s="224">
        <f>SUM(E7+'Apr Report'!K7)</f>
        <v>8</v>
      </c>
      <c r="L7" s="224">
        <f>SUM(F7+'Apr Report'!L7)</f>
        <v>15</v>
      </c>
      <c r="M7" s="285">
        <f>SUM(G7+'Apr Report'!M7)</f>
        <v>507609.95</v>
      </c>
    </row>
    <row r="8" spans="1:15" ht="16" x14ac:dyDescent="0.2">
      <c r="A8" s="46" t="s">
        <v>39</v>
      </c>
      <c r="B8" s="217">
        <v>2</v>
      </c>
      <c r="C8" s="217">
        <v>24</v>
      </c>
      <c r="D8" s="355">
        <f>'05 Data Dump'!N146</f>
        <v>1134778.1200000001</v>
      </c>
      <c r="E8" s="224">
        <v>2</v>
      </c>
      <c r="F8" s="224">
        <v>16</v>
      </c>
      <c r="G8" s="342">
        <v>751847.24</v>
      </c>
      <c r="H8" s="219">
        <f>SUM(B8+'Apr Report'!H8)</f>
        <v>10</v>
      </c>
      <c r="I8" s="219">
        <f>SUM(C8+'Apr Report'!I8)</f>
        <v>109</v>
      </c>
      <c r="J8" s="282">
        <f>SUM(D8+'Apr Report'!J8)</f>
        <v>5061229.6800000006</v>
      </c>
      <c r="K8" s="224">
        <f>SUM(E8+'Apr Report'!K8)</f>
        <v>23</v>
      </c>
      <c r="L8" s="224">
        <f>SUM(F8+'Apr Report'!L8)</f>
        <v>513</v>
      </c>
      <c r="M8" s="285">
        <f>SUM(G8+'Apr Report'!M8)</f>
        <v>25187422.459999997</v>
      </c>
    </row>
    <row r="9" spans="1:15" ht="16" x14ac:dyDescent="0.2">
      <c r="A9" s="46" t="s">
        <v>40</v>
      </c>
      <c r="B9" s="219">
        <v>0</v>
      </c>
      <c r="C9" s="219">
        <v>0</v>
      </c>
      <c r="D9" s="115">
        <v>0</v>
      </c>
      <c r="E9" s="224">
        <v>0</v>
      </c>
      <c r="F9" s="224">
        <v>0</v>
      </c>
      <c r="G9" s="342">
        <v>0</v>
      </c>
      <c r="H9" s="219">
        <f>SUM(B9+'Apr Report'!H9)</f>
        <v>1</v>
      </c>
      <c r="I9" s="219">
        <f>SUM(C9+'Apr Report'!I9)</f>
        <v>4</v>
      </c>
      <c r="J9" s="282">
        <f>SUM(D9+'Apr Report'!J9)</f>
        <v>807724.8</v>
      </c>
      <c r="K9" s="224">
        <f>SUM(E9+'Apr Report'!K9)</f>
        <v>0</v>
      </c>
      <c r="L9" s="224">
        <f>SUM(F9+'Apr Report'!L9)</f>
        <v>0</v>
      </c>
      <c r="M9" s="285">
        <f>SUM(G9+'Apr Report'!M9)</f>
        <v>0</v>
      </c>
      <c r="O9" s="18"/>
    </row>
    <row r="10" spans="1:15" ht="16" x14ac:dyDescent="0.2">
      <c r="A10" s="46" t="s">
        <v>43</v>
      </c>
      <c r="B10" s="219">
        <v>0</v>
      </c>
      <c r="C10" s="219">
        <v>0</v>
      </c>
      <c r="D10" s="115">
        <v>0</v>
      </c>
      <c r="E10" s="224">
        <v>5</v>
      </c>
      <c r="F10" s="223">
        <v>5</v>
      </c>
      <c r="G10" s="342">
        <v>275043.67000000004</v>
      </c>
      <c r="H10" s="219">
        <f>SUM(B10+'Apr Report'!H10)</f>
        <v>12</v>
      </c>
      <c r="I10" s="219">
        <f>SUM(C10+'Apr Report'!I10)</f>
        <v>12</v>
      </c>
      <c r="J10" s="282">
        <f>SUM(D10+'Apr Report'!J10)</f>
        <v>677048.99999999988</v>
      </c>
      <c r="K10" s="224">
        <f>SUM(E10+'Apr Report'!K10)</f>
        <v>20</v>
      </c>
      <c r="L10" s="224">
        <f>SUM(F10+'Apr Report'!L10)</f>
        <v>20</v>
      </c>
      <c r="M10" s="285">
        <f>SUM(G10+'Apr Report'!M10)</f>
        <v>1270641.57</v>
      </c>
      <c r="N10" s="18"/>
    </row>
    <row r="11" spans="1:15" ht="16" x14ac:dyDescent="0.2">
      <c r="A11" s="46" t="s">
        <v>37</v>
      </c>
      <c r="B11" s="219">
        <v>0</v>
      </c>
      <c r="C11" s="219">
        <v>0</v>
      </c>
      <c r="D11" s="115">
        <v>0</v>
      </c>
      <c r="E11" s="224">
        <v>0</v>
      </c>
      <c r="F11" s="223">
        <v>0</v>
      </c>
      <c r="G11" s="343">
        <v>0</v>
      </c>
      <c r="H11" s="219">
        <f>SUM(B11+'Apr Report'!H11)</f>
        <v>4</v>
      </c>
      <c r="I11" s="219">
        <f>SUM(C11+'Apr Report'!I11)</f>
        <v>4</v>
      </c>
      <c r="J11" s="282">
        <f>SUM(D11+'Apr Report'!J11)</f>
        <v>365712</v>
      </c>
      <c r="K11" s="224">
        <f>SUM(E11+'Apr Report'!K11)</f>
        <v>6</v>
      </c>
      <c r="L11" s="224">
        <f>SUM(F11+'Apr Report'!L11)</f>
        <v>6</v>
      </c>
      <c r="M11" s="285">
        <f>SUM(G11+'Apr Report'!M11)</f>
        <v>495655.6</v>
      </c>
    </row>
    <row r="12" spans="1:15" ht="16" x14ac:dyDescent="0.2">
      <c r="A12" s="46" t="s">
        <v>38</v>
      </c>
      <c r="B12" s="219">
        <v>0</v>
      </c>
      <c r="C12" s="219">
        <v>0</v>
      </c>
      <c r="D12" s="115">
        <v>0</v>
      </c>
      <c r="E12" s="224">
        <v>0</v>
      </c>
      <c r="F12" s="226">
        <v>0</v>
      </c>
      <c r="G12" s="343">
        <v>0</v>
      </c>
      <c r="H12" s="219">
        <f>SUM(B12+'Apr Report'!H12)</f>
        <v>4</v>
      </c>
      <c r="I12" s="219">
        <f>SUM(C12+'Apr Report'!I12)</f>
        <v>6</v>
      </c>
      <c r="J12" s="282">
        <f>SUM(D12+'Apr Report'!J12)</f>
        <v>306755.45</v>
      </c>
      <c r="K12" s="224">
        <f>SUM(E12+'Apr Report'!K12)</f>
        <v>0</v>
      </c>
      <c r="L12" s="224">
        <f>SUM(F12+'Apr Report'!L12)</f>
        <v>0</v>
      </c>
      <c r="M12" s="285">
        <f>SUM(G12+'Apr Report'!M12)</f>
        <v>0</v>
      </c>
    </row>
    <row r="13" spans="1:15" ht="17" x14ac:dyDescent="0.2">
      <c r="A13" s="48" t="s">
        <v>6</v>
      </c>
      <c r="B13" s="217">
        <v>1</v>
      </c>
      <c r="C13" s="217">
        <v>1</v>
      </c>
      <c r="D13" s="355">
        <f>'05 Data Dump'!N148</f>
        <v>12787.5</v>
      </c>
      <c r="E13" s="224">
        <v>5</v>
      </c>
      <c r="F13" s="223">
        <v>5</v>
      </c>
      <c r="G13" s="342">
        <v>134525.87</v>
      </c>
      <c r="H13" s="219">
        <f>SUM(B13+'Apr Report'!H13)</f>
        <v>21</v>
      </c>
      <c r="I13" s="219">
        <f>SUM(C13+'Apr Report'!I13)</f>
        <v>21</v>
      </c>
      <c r="J13" s="282">
        <f>SUM(D13+'Apr Report'!J13)</f>
        <v>391503.32999999996</v>
      </c>
      <c r="K13" s="224">
        <f>SUM(E13+'Apr Report'!K13)</f>
        <v>38</v>
      </c>
      <c r="L13" s="224">
        <f>SUM(F13+'Apr Report'!L13)</f>
        <v>38</v>
      </c>
      <c r="M13" s="285">
        <f>SUM(G13+'Apr Report'!M13)</f>
        <v>621348.32999999996</v>
      </c>
    </row>
    <row r="14" spans="1:15" ht="16" x14ac:dyDescent="0.2">
      <c r="A14" s="46" t="s">
        <v>7</v>
      </c>
      <c r="B14" s="219">
        <v>0</v>
      </c>
      <c r="C14" s="219">
        <v>0</v>
      </c>
      <c r="D14" s="115">
        <v>0</v>
      </c>
      <c r="E14" s="224">
        <v>0</v>
      </c>
      <c r="F14" s="223">
        <v>0</v>
      </c>
      <c r="G14" s="343">
        <v>0</v>
      </c>
      <c r="H14" s="219">
        <f>SUM(B14+'Apr Report'!H14)</f>
        <v>0</v>
      </c>
      <c r="I14" s="219">
        <f>SUM(C14+'Apr Report'!I14)</f>
        <v>0</v>
      </c>
      <c r="J14" s="282">
        <f>SUM(D14+'Apr Report'!J14)</f>
        <v>0</v>
      </c>
      <c r="K14" s="224">
        <f>SUM(E14+'Apr Report'!K14)</f>
        <v>0</v>
      </c>
      <c r="L14" s="224">
        <f>SUM(F14+'Apr Report'!L14)</f>
        <v>0</v>
      </c>
      <c r="M14" s="285">
        <f>SUM(G14+'Apr Report'!M14)</f>
        <v>0</v>
      </c>
    </row>
    <row r="15" spans="1:15" ht="16" x14ac:dyDescent="0.2">
      <c r="A15" s="46" t="s">
        <v>8</v>
      </c>
      <c r="B15" s="217">
        <v>2</v>
      </c>
      <c r="C15" s="217">
        <v>2</v>
      </c>
      <c r="D15" s="355">
        <f>'05 Data Dump'!N151</f>
        <v>1455884.4</v>
      </c>
      <c r="E15" s="224">
        <v>11</v>
      </c>
      <c r="F15" s="223">
        <v>11</v>
      </c>
      <c r="G15" s="343">
        <v>5172151.91</v>
      </c>
      <c r="H15" s="219">
        <f>SUM(B15+'Apr Report'!H15)</f>
        <v>23</v>
      </c>
      <c r="I15" s="219">
        <f>SUM(C15+'Apr Report'!I15)</f>
        <v>23</v>
      </c>
      <c r="J15" s="282">
        <f>SUM(D15+'Apr Report'!J15)</f>
        <v>17194396.73</v>
      </c>
      <c r="K15" s="224">
        <f>SUM(E15+'Apr Report'!K15)</f>
        <v>28</v>
      </c>
      <c r="L15" s="224">
        <f>SUM(F15+'Apr Report'!L15)</f>
        <v>27</v>
      </c>
      <c r="M15" s="285">
        <f>SUM(G15+'Apr Report'!M15)</f>
        <v>13016724.59</v>
      </c>
      <c r="O15" s="18"/>
    </row>
    <row r="16" spans="1:15" ht="16" x14ac:dyDescent="0.2">
      <c r="A16" s="46" t="s">
        <v>9</v>
      </c>
      <c r="B16" s="219">
        <v>0</v>
      </c>
      <c r="C16" s="219">
        <v>0</v>
      </c>
      <c r="D16" s="115">
        <v>0</v>
      </c>
      <c r="E16" s="224">
        <v>0</v>
      </c>
      <c r="F16" s="223">
        <v>0</v>
      </c>
      <c r="G16" s="344">
        <v>0</v>
      </c>
      <c r="H16" s="219">
        <f>SUM(B16+'Apr Report'!H16)</f>
        <v>0</v>
      </c>
      <c r="I16" s="219">
        <f>SUM(C16+'Apr Report'!I16)</f>
        <v>0</v>
      </c>
      <c r="J16" s="282">
        <f>SUM(D16+'Apr Report'!J16)</f>
        <v>0</v>
      </c>
      <c r="K16" s="224">
        <f>SUM(E16+'Apr Report'!K16)</f>
        <v>1</v>
      </c>
      <c r="L16" s="224">
        <f>SUM(F16+'Apr Report'!L16)</f>
        <v>1</v>
      </c>
      <c r="M16" s="285">
        <f>SUM(G16+'Apr Report'!M16)</f>
        <v>37000000</v>
      </c>
    </row>
    <row r="17" spans="1:15" ht="16" x14ac:dyDescent="0.2">
      <c r="A17" s="46" t="s">
        <v>10</v>
      </c>
      <c r="B17" s="219">
        <v>0</v>
      </c>
      <c r="C17" s="219">
        <v>0</v>
      </c>
      <c r="D17" s="115">
        <v>0</v>
      </c>
      <c r="E17" s="224">
        <v>0</v>
      </c>
      <c r="F17" s="223">
        <v>0</v>
      </c>
      <c r="G17" s="344">
        <v>0</v>
      </c>
      <c r="H17" s="219">
        <f>SUM(B17+'Apr Report'!H17)</f>
        <v>0</v>
      </c>
      <c r="I17" s="219">
        <f>SUM(C17+'Apr Report'!I17)</f>
        <v>0</v>
      </c>
      <c r="J17" s="282">
        <f>SUM(D17+'Apr Report'!J17)</f>
        <v>0</v>
      </c>
      <c r="K17" s="224">
        <f>SUM(E17+'Apr Report'!K17)</f>
        <v>0</v>
      </c>
      <c r="L17" s="224">
        <f>SUM(F17+'Apr Report'!L17)</f>
        <v>0</v>
      </c>
      <c r="M17" s="285">
        <f>SUM(G17+'Apr Report'!M17)</f>
        <v>0</v>
      </c>
    </row>
    <row r="18" spans="1:15" ht="17" thickBot="1" x14ac:dyDescent="0.25">
      <c r="A18" s="49" t="s">
        <v>11</v>
      </c>
      <c r="B18" s="219">
        <v>0</v>
      </c>
      <c r="C18" s="219">
        <v>0</v>
      </c>
      <c r="D18" s="115">
        <v>0</v>
      </c>
      <c r="E18" s="224">
        <v>0</v>
      </c>
      <c r="F18" s="223">
        <v>0</v>
      </c>
      <c r="G18" s="344">
        <v>0</v>
      </c>
      <c r="H18" s="230">
        <f>SUM(B18+'Apr Report'!H18)</f>
        <v>0</v>
      </c>
      <c r="I18" s="230">
        <f>SUM(C18+'Apr Report'!I18)</f>
        <v>0</v>
      </c>
      <c r="J18" s="283">
        <f>SUM(D18+'Apr Report'!J18)</f>
        <v>0</v>
      </c>
      <c r="K18" s="227">
        <f>SUM(E18+'Apr Report'!K18)</f>
        <v>0</v>
      </c>
      <c r="L18" s="227">
        <f>SUM(F18+'Apr Report'!L18)</f>
        <v>0</v>
      </c>
      <c r="M18" s="286">
        <f>SUM(G18+'Apr Report'!M18)</f>
        <v>0</v>
      </c>
    </row>
    <row r="19" spans="1:15" ht="17" thickBot="1" x14ac:dyDescent="0.25">
      <c r="A19" s="50" t="s">
        <v>12</v>
      </c>
      <c r="B19" s="221">
        <f>SUM(B5:B18)</f>
        <v>21</v>
      </c>
      <c r="C19" s="221">
        <f t="shared" ref="C19:M19" si="0">SUM(C5:C18)</f>
        <v>44</v>
      </c>
      <c r="D19" s="82">
        <f t="shared" si="0"/>
        <v>4215058.04</v>
      </c>
      <c r="E19" s="228">
        <f t="shared" si="0"/>
        <v>30</v>
      </c>
      <c r="F19" s="228">
        <f t="shared" si="0"/>
        <v>45</v>
      </c>
      <c r="G19" s="391">
        <f t="shared" si="0"/>
        <v>6956042.1500000004</v>
      </c>
      <c r="H19" s="221">
        <f t="shared" si="0"/>
        <v>178</v>
      </c>
      <c r="I19" s="221">
        <f t="shared" si="0"/>
        <v>284</v>
      </c>
      <c r="J19" s="82">
        <f t="shared" si="0"/>
        <v>37137916.719999999</v>
      </c>
      <c r="K19" s="228">
        <f t="shared" si="0"/>
        <v>231</v>
      </c>
      <c r="L19" s="228">
        <f t="shared" si="0"/>
        <v>727</v>
      </c>
      <c r="M19" s="395">
        <f t="shared" si="0"/>
        <v>91756691.359999999</v>
      </c>
      <c r="N19" s="18"/>
    </row>
    <row r="20" spans="1:15" ht="17" thickBot="1" x14ac:dyDescent="0.25">
      <c r="A20" s="51"/>
      <c r="B20" s="51"/>
      <c r="C20" s="51"/>
      <c r="D20" s="51"/>
      <c r="E20" s="51"/>
      <c r="F20" s="51"/>
      <c r="G20" s="51"/>
      <c r="H20" s="51"/>
      <c r="I20" s="51"/>
      <c r="J20" s="51"/>
      <c r="K20" s="51"/>
      <c r="L20" s="51"/>
      <c r="M20" s="51"/>
    </row>
    <row r="21" spans="1:15" ht="18" thickBot="1" x14ac:dyDescent="0.2">
      <c r="A21" s="52" t="s">
        <v>15</v>
      </c>
      <c r="B21" s="795" t="s">
        <v>2</v>
      </c>
      <c r="C21" s="796"/>
      <c r="D21" s="53" t="s">
        <v>0</v>
      </c>
      <c r="E21" s="795" t="s">
        <v>2</v>
      </c>
      <c r="F21" s="796"/>
      <c r="G21" s="53" t="s">
        <v>0</v>
      </c>
      <c r="H21" s="795" t="s">
        <v>2</v>
      </c>
      <c r="I21" s="796"/>
      <c r="J21" s="53" t="s">
        <v>0</v>
      </c>
      <c r="K21" s="795" t="s">
        <v>2</v>
      </c>
      <c r="L21" s="796"/>
      <c r="M21" s="54" t="s">
        <v>0</v>
      </c>
    </row>
    <row r="22" spans="1:15" ht="16" x14ac:dyDescent="0.15">
      <c r="A22" s="55" t="s">
        <v>44</v>
      </c>
      <c r="B22" s="126"/>
      <c r="C22" s="231">
        <f>'05 Data Dump'!B122</f>
        <v>100</v>
      </c>
      <c r="D22" s="149">
        <f>'05 Data Dump'!N122</f>
        <v>2792622.14</v>
      </c>
      <c r="E22" s="131"/>
      <c r="F22" s="235">
        <v>83</v>
      </c>
      <c r="G22" s="345">
        <v>4054255.41</v>
      </c>
      <c r="H22" s="129"/>
      <c r="I22" s="231">
        <f>SUM(C22+'Apr Report'!I22)</f>
        <v>613</v>
      </c>
      <c r="J22" s="287">
        <f>SUM(D22+'Apr Report'!J22)</f>
        <v>16923086.280000001</v>
      </c>
      <c r="K22" s="240"/>
      <c r="L22" s="268">
        <f>SUM(F22+'Apr Report'!L22)</f>
        <v>495</v>
      </c>
      <c r="M22" s="309">
        <f>SUM(G22+'Apr Report'!M22)</f>
        <v>15790144.24</v>
      </c>
      <c r="O22" s="18"/>
    </row>
    <row r="23" spans="1:15" ht="16" x14ac:dyDescent="0.2">
      <c r="A23" s="56" t="s">
        <v>13</v>
      </c>
      <c r="B23" s="127"/>
      <c r="C23" s="232">
        <f>'05 Data Dump'!B21</f>
        <v>19</v>
      </c>
      <c r="D23" s="150">
        <f>'05 Data Dump'!N21</f>
        <v>3688092.08</v>
      </c>
      <c r="E23" s="132"/>
      <c r="F23" s="236">
        <v>18</v>
      </c>
      <c r="G23" s="346">
        <v>724990</v>
      </c>
      <c r="H23" s="127"/>
      <c r="I23" s="232">
        <f>SUM(C23+'Apr Report'!I23)</f>
        <v>192</v>
      </c>
      <c r="J23" s="288">
        <f>SUM(D23+'Apr Report'!J23)</f>
        <v>35113948.269999996</v>
      </c>
      <c r="K23" s="242"/>
      <c r="L23" s="269">
        <f>SUM(F23+'Apr Report'!L23)</f>
        <v>235</v>
      </c>
      <c r="M23" s="310">
        <f>SUM(G23+'Apr Report'!M23)</f>
        <v>74796910.680000007</v>
      </c>
    </row>
    <row r="24" spans="1:15" ht="17" thickBot="1" x14ac:dyDescent="0.25">
      <c r="A24" s="57" t="s">
        <v>47</v>
      </c>
      <c r="B24" s="128"/>
      <c r="C24" s="233">
        <v>9</v>
      </c>
      <c r="D24" s="151">
        <f>'05 Data Dump'!Z14</f>
        <v>238871.2</v>
      </c>
      <c r="E24" s="133"/>
      <c r="F24" s="237">
        <v>0</v>
      </c>
      <c r="G24" s="347">
        <v>0</v>
      </c>
      <c r="H24" s="130"/>
      <c r="I24" s="239">
        <f>SUM(C24+'Apr Report'!I24)</f>
        <v>36</v>
      </c>
      <c r="J24" s="289">
        <f>SUM(D24+'Apr Report'!J24)</f>
        <v>4930364.26</v>
      </c>
      <c r="K24" s="244"/>
      <c r="L24" s="270">
        <f>SUM(F24+'Apr Report'!L24)</f>
        <v>23</v>
      </c>
      <c r="M24" s="311">
        <f>SUM(G24+'Apr Report'!M24)</f>
        <v>3779949.68</v>
      </c>
    </row>
    <row r="25" spans="1:15" ht="17" thickBot="1" x14ac:dyDescent="0.25">
      <c r="A25" s="58" t="s">
        <v>14</v>
      </c>
      <c r="B25" s="125"/>
      <c r="C25" s="234">
        <f>SUM(C22:C24)</f>
        <v>128</v>
      </c>
      <c r="D25" s="85">
        <f>SUM(D22:D24)</f>
        <v>6719585.4200000009</v>
      </c>
      <c r="E25" s="122"/>
      <c r="F25" s="238">
        <f>SUM(F22:F24)</f>
        <v>101</v>
      </c>
      <c r="G25" s="399">
        <f>SUM(G22:G24)</f>
        <v>4779245.41</v>
      </c>
      <c r="H25" s="125"/>
      <c r="I25" s="234">
        <f>SUM(I22:I24)</f>
        <v>841</v>
      </c>
      <c r="J25" s="85">
        <f>SUM(J22:J24)</f>
        <v>56967398.809999995</v>
      </c>
      <c r="K25" s="312"/>
      <c r="L25" s="238">
        <f>SUM(L22:L24)</f>
        <v>753</v>
      </c>
      <c r="M25" s="403">
        <f>SUM(M22:M24)</f>
        <v>94367004.600000009</v>
      </c>
    </row>
    <row r="26" spans="1:15" ht="17" thickBot="1" x14ac:dyDescent="0.25">
      <c r="A26" s="51"/>
      <c r="B26" s="51"/>
      <c r="C26" s="51"/>
      <c r="D26" s="51"/>
      <c r="E26" s="51"/>
      <c r="F26" s="51"/>
      <c r="G26" s="51"/>
      <c r="H26" s="51"/>
      <c r="I26" s="51"/>
      <c r="J26" s="51"/>
      <c r="K26" s="51"/>
      <c r="L26" s="51"/>
      <c r="M26" s="51"/>
    </row>
    <row r="27" spans="1:15" ht="17" thickBot="1" x14ac:dyDescent="0.2">
      <c r="A27" s="59" t="s">
        <v>59</v>
      </c>
      <c r="B27" s="798" t="s">
        <v>52</v>
      </c>
      <c r="C27" s="798"/>
      <c r="D27" s="60" t="s">
        <v>58</v>
      </c>
      <c r="E27" s="798" t="s">
        <v>52</v>
      </c>
      <c r="F27" s="798"/>
      <c r="G27" s="60" t="s">
        <v>53</v>
      </c>
      <c r="H27" s="798" t="s">
        <v>51</v>
      </c>
      <c r="I27" s="798"/>
      <c r="J27" s="60" t="s">
        <v>50</v>
      </c>
      <c r="K27" s="798" t="s">
        <v>51</v>
      </c>
      <c r="L27" s="798"/>
      <c r="M27" s="54" t="s">
        <v>50</v>
      </c>
    </row>
    <row r="28" spans="1:15" ht="18" thickBot="1" x14ac:dyDescent="0.25">
      <c r="A28" s="61" t="s">
        <v>60</v>
      </c>
      <c r="B28" s="119"/>
      <c r="C28" s="120">
        <v>6</v>
      </c>
      <c r="D28" s="97">
        <f>SUM(C5:C12)+C28</f>
        <v>47</v>
      </c>
      <c r="E28" s="122"/>
      <c r="F28" s="121">
        <v>2</v>
      </c>
      <c r="G28" s="93">
        <f>SUM(F5:F12)+F28</f>
        <v>31</v>
      </c>
      <c r="H28" s="118"/>
      <c r="I28" s="117">
        <f>SUM(C28+'Apr Report'!I28)</f>
        <v>19</v>
      </c>
      <c r="J28" s="117">
        <f>SUM(D28+'Apr Report'!J28)</f>
        <v>259</v>
      </c>
      <c r="K28" s="122"/>
      <c r="L28" s="121">
        <f>SUM(F28+'Apr Report'!L28)</f>
        <v>19</v>
      </c>
      <c r="M28" s="121">
        <f>SUM(G28+'Apr Report'!M28)</f>
        <v>680</v>
      </c>
      <c r="O28" s="18"/>
    </row>
    <row r="29" spans="1:15" ht="17" thickBot="1" x14ac:dyDescent="0.25">
      <c r="A29" s="51"/>
      <c r="B29" s="51"/>
      <c r="C29" s="51"/>
      <c r="D29" s="51"/>
      <c r="E29" s="51"/>
      <c r="F29" s="51"/>
      <c r="G29" s="51"/>
      <c r="H29" s="51"/>
      <c r="I29" s="51"/>
      <c r="J29" s="51"/>
      <c r="K29" s="51"/>
      <c r="L29" s="51"/>
      <c r="M29" s="51"/>
    </row>
    <row r="30" spans="1:15" ht="35" thickBot="1" x14ac:dyDescent="0.25">
      <c r="A30" s="62" t="s">
        <v>61</v>
      </c>
      <c r="B30" s="797" t="s">
        <v>54</v>
      </c>
      <c r="C30" s="797"/>
      <c r="D30" s="155" t="s">
        <v>55</v>
      </c>
      <c r="E30" s="797" t="s">
        <v>54</v>
      </c>
      <c r="F30" s="797"/>
      <c r="G30" s="155" t="s">
        <v>55</v>
      </c>
      <c r="H30" s="797" t="s">
        <v>56</v>
      </c>
      <c r="I30" s="797"/>
      <c r="J30" s="155" t="s">
        <v>57</v>
      </c>
      <c r="K30" s="797" t="s">
        <v>56</v>
      </c>
      <c r="L30" s="797"/>
      <c r="M30" s="156" t="s">
        <v>57</v>
      </c>
    </row>
    <row r="31" spans="1:15" ht="35" thickBot="1" x14ac:dyDescent="0.25">
      <c r="A31" s="63" t="s">
        <v>62</v>
      </c>
      <c r="B31" s="119"/>
      <c r="C31" s="124">
        <f>SUM(B19+C25)</f>
        <v>149</v>
      </c>
      <c r="D31" s="85">
        <f>SUM(D19+D25)</f>
        <v>10934643.460000001</v>
      </c>
      <c r="E31" s="298"/>
      <c r="F31" s="121">
        <f>SUM(E19+F25)</f>
        <v>131</v>
      </c>
      <c r="G31" s="399">
        <f>SUM(G19+G25)</f>
        <v>11735287.560000001</v>
      </c>
      <c r="H31" s="119"/>
      <c r="I31" s="124">
        <f>SUM(H19+I25)</f>
        <v>1019</v>
      </c>
      <c r="J31" s="85">
        <f>SUM(J19+J25)</f>
        <v>94105315.530000001</v>
      </c>
      <c r="K31" s="141"/>
      <c r="L31" s="121">
        <f>SUM(K19+L25)</f>
        <v>984</v>
      </c>
      <c r="M31" s="404">
        <f>SUM(M19+M25)</f>
        <v>186123695.96000001</v>
      </c>
      <c r="O31" s="18"/>
    </row>
    <row r="32" spans="1:15" ht="17" thickBot="1" x14ac:dyDescent="0.25">
      <c r="A32" s="51"/>
      <c r="B32" s="51"/>
      <c r="C32" s="51"/>
      <c r="D32" s="51"/>
      <c r="E32" s="51"/>
      <c r="F32" s="51"/>
      <c r="G32" s="51"/>
      <c r="H32" s="51"/>
      <c r="I32" s="51"/>
      <c r="J32" s="51"/>
      <c r="K32" s="51"/>
      <c r="L32" s="51"/>
      <c r="M32" s="51"/>
    </row>
    <row r="33" spans="1:15" ht="17" thickBot="1" x14ac:dyDescent="0.25">
      <c r="A33" s="64" t="s">
        <v>45</v>
      </c>
      <c r="B33" s="799">
        <f>'05 Data Dump'!N154</f>
        <v>21942479.640000001</v>
      </c>
      <c r="C33" s="799"/>
      <c r="D33" s="800"/>
      <c r="E33" s="51"/>
      <c r="F33" s="51"/>
      <c r="G33" s="335"/>
      <c r="H33" s="51"/>
      <c r="I33" s="51"/>
      <c r="J33" s="51"/>
      <c r="K33" s="51"/>
      <c r="L33" s="51"/>
      <c r="M33" s="51"/>
    </row>
    <row r="34" spans="1:15" ht="17" thickBot="1" x14ac:dyDescent="0.25">
      <c r="A34" s="65"/>
      <c r="B34" s="66"/>
      <c r="C34" s="66"/>
      <c r="D34" s="66"/>
      <c r="E34" s="51"/>
      <c r="F34" s="51"/>
      <c r="G34" s="51"/>
      <c r="H34" s="51"/>
      <c r="I34" s="51"/>
      <c r="J34" s="51"/>
      <c r="K34" s="51"/>
      <c r="L34" s="51"/>
      <c r="M34" s="51"/>
    </row>
    <row r="35" spans="1:15" ht="17" thickBot="1" x14ac:dyDescent="0.25">
      <c r="A35" s="51"/>
      <c r="B35" s="801" t="s">
        <v>390</v>
      </c>
      <c r="C35" s="792"/>
      <c r="D35" s="793"/>
      <c r="E35" s="792" t="s">
        <v>64</v>
      </c>
      <c r="F35" s="792"/>
      <c r="G35" s="793"/>
      <c r="H35" s="792" t="s">
        <v>391</v>
      </c>
      <c r="I35" s="792"/>
      <c r="J35" s="793"/>
      <c r="K35" s="792" t="s">
        <v>65</v>
      </c>
      <c r="L35" s="792"/>
      <c r="M35" s="794"/>
      <c r="O35" s="18"/>
    </row>
    <row r="36" spans="1:15" ht="16" x14ac:dyDescent="0.15">
      <c r="A36" s="67" t="s">
        <v>16</v>
      </c>
      <c r="B36" s="802" t="s">
        <v>2</v>
      </c>
      <c r="C36" s="802"/>
      <c r="D36" s="68" t="s">
        <v>1</v>
      </c>
      <c r="E36" s="802" t="s">
        <v>2</v>
      </c>
      <c r="F36" s="802"/>
      <c r="G36" s="68" t="s">
        <v>1</v>
      </c>
      <c r="H36" s="802" t="s">
        <v>2</v>
      </c>
      <c r="I36" s="802"/>
      <c r="J36" s="68" t="s">
        <v>1</v>
      </c>
      <c r="K36" s="802" t="s">
        <v>2</v>
      </c>
      <c r="L36" s="802"/>
      <c r="M36" s="69" t="s">
        <v>1</v>
      </c>
      <c r="N36" s="317"/>
    </row>
    <row r="37" spans="1:15" ht="16" x14ac:dyDescent="0.2">
      <c r="A37" s="46" t="s">
        <v>19</v>
      </c>
      <c r="B37" s="165"/>
      <c r="C37" s="166">
        <f>C31</f>
        <v>149</v>
      </c>
      <c r="D37" s="79">
        <f>SUM('05 Five Reports'!C13+'05 Five Reports'!G22)-D41</f>
        <v>119016.73</v>
      </c>
      <c r="E37" s="157"/>
      <c r="F37" s="356">
        <v>131</v>
      </c>
      <c r="G37" s="13">
        <v>128159.93</v>
      </c>
      <c r="H37" s="165"/>
      <c r="I37" s="249">
        <f>SUM(C37+'Apr Report'!I37)</f>
        <v>1019</v>
      </c>
      <c r="J37" s="307">
        <f>SUM(D37+'Apr Report'!J37)</f>
        <v>842938.45000000007</v>
      </c>
      <c r="K37" s="105"/>
      <c r="L37" s="264">
        <f>SUM(F37+'Apr Report'!L37)</f>
        <v>983</v>
      </c>
      <c r="M37" s="313">
        <f>SUM(G37+'Apr Report'!M37)</f>
        <v>1347759.73</v>
      </c>
    </row>
    <row r="38" spans="1:15" ht="16" x14ac:dyDescent="0.2">
      <c r="A38" s="46" t="s">
        <v>20</v>
      </c>
      <c r="B38" s="169"/>
      <c r="C38" s="273">
        <f>'05 Five Reports'!J6</f>
        <v>136</v>
      </c>
      <c r="D38" s="79">
        <f>SUM('05 Five Reports'!C14+'05 Five Reports'!G23)</f>
        <v>22066.74</v>
      </c>
      <c r="E38" s="157"/>
      <c r="F38" s="253">
        <v>126</v>
      </c>
      <c r="G38" s="14">
        <v>23798.83</v>
      </c>
      <c r="H38" s="165"/>
      <c r="I38" s="249">
        <f>SUM(C38+'Apr Report'!I38)</f>
        <v>1159</v>
      </c>
      <c r="J38" s="307">
        <f>SUM(D38+'Apr Report'!J38)</f>
        <v>256333.83999999997</v>
      </c>
      <c r="K38" s="105"/>
      <c r="L38" s="264">
        <f>SUM(F38+'Apr Report'!L38)</f>
        <v>1110</v>
      </c>
      <c r="M38" s="313">
        <f>SUM(G38+'Apr Report'!M38)</f>
        <v>270208.71999999997</v>
      </c>
    </row>
    <row r="39" spans="1:15" ht="16" x14ac:dyDescent="0.2">
      <c r="A39" s="46" t="s">
        <v>21</v>
      </c>
      <c r="B39" s="169"/>
      <c r="C39" s="273">
        <f>'05 Five Reports'!J8</f>
        <v>76</v>
      </c>
      <c r="D39" s="79">
        <f>SUM('05 Five Reports'!C15+'05 Five Reports'!G24)</f>
        <v>12572</v>
      </c>
      <c r="E39" s="157"/>
      <c r="F39" s="357">
        <v>64</v>
      </c>
      <c r="G39" s="13">
        <v>30981</v>
      </c>
      <c r="H39" s="165"/>
      <c r="I39" s="249">
        <f>SUM(C39+'Apr Report'!I39)</f>
        <v>832</v>
      </c>
      <c r="J39" s="307">
        <f>SUM(D39+'Apr Report'!J39)</f>
        <v>119288</v>
      </c>
      <c r="K39" s="105"/>
      <c r="L39" s="264">
        <f>SUM(F39+'Apr Report'!L39)</f>
        <v>708</v>
      </c>
      <c r="M39" s="313">
        <f>SUM(G39+'Apr Report'!M39)</f>
        <v>153079</v>
      </c>
    </row>
    <row r="40" spans="1:15" ht="16" x14ac:dyDescent="0.2">
      <c r="A40" s="46" t="s">
        <v>22</v>
      </c>
      <c r="B40" s="169"/>
      <c r="C40" s="273">
        <f>'05 Five Reports'!J7</f>
        <v>105</v>
      </c>
      <c r="D40" s="79">
        <f>SUM('05 Five Reports'!C16+'05 Five Reports'!G25)</f>
        <v>8275</v>
      </c>
      <c r="E40" s="157"/>
      <c r="F40" s="253">
        <v>121</v>
      </c>
      <c r="G40" s="14">
        <v>14127</v>
      </c>
      <c r="H40" s="165"/>
      <c r="I40" s="249">
        <f>SUM(C40+'Apr Report'!I40)</f>
        <v>1095</v>
      </c>
      <c r="J40" s="307">
        <f>SUM(D40+'Apr Report'!J40)</f>
        <v>129425</v>
      </c>
      <c r="K40" s="105"/>
      <c r="L40" s="264">
        <f>SUM(F40+'Apr Report'!L40)</f>
        <v>1123</v>
      </c>
      <c r="M40" s="313">
        <f>SUM(G40+'Apr Report'!M40)</f>
        <v>123002</v>
      </c>
    </row>
    <row r="41" spans="1:15" ht="17" thickBot="1" x14ac:dyDescent="0.25">
      <c r="A41" s="49" t="s">
        <v>49</v>
      </c>
      <c r="B41" s="175"/>
      <c r="C41" s="274">
        <f>'05 Five Reports'!J5</f>
        <v>10</v>
      </c>
      <c r="D41" s="80">
        <f>SUM('05 Five Reports'!C56+'05 Five Reports'!G63)</f>
        <v>252</v>
      </c>
      <c r="E41" s="158"/>
      <c r="F41" s="358">
        <v>6</v>
      </c>
      <c r="G41" s="16">
        <v>114</v>
      </c>
      <c r="H41" s="165"/>
      <c r="I41" s="249">
        <f>SUM(C41+'Apr Report'!I41)</f>
        <v>65</v>
      </c>
      <c r="J41" s="307">
        <f>SUM(D41+'Apr Report'!J41)</f>
        <v>1315</v>
      </c>
      <c r="K41" s="180"/>
      <c r="L41" s="264">
        <f>SUM(F41+'Apr Report'!L41)</f>
        <v>70</v>
      </c>
      <c r="M41" s="313">
        <f>SUM(G41+'Apr Report'!M41)</f>
        <v>24269.78</v>
      </c>
    </row>
    <row r="42" spans="1:15" ht="17" thickBot="1" x14ac:dyDescent="0.25">
      <c r="A42" s="70" t="s">
        <v>18</v>
      </c>
      <c r="B42" s="167"/>
      <c r="C42" s="177">
        <f>SUM(C37:C41)</f>
        <v>476</v>
      </c>
      <c r="D42" s="88">
        <f>SUM(D37:D41)</f>
        <v>162182.47</v>
      </c>
      <c r="E42" s="159"/>
      <c r="F42" s="255">
        <f>SUM(F37:F41)</f>
        <v>448</v>
      </c>
      <c r="G42" s="89">
        <f>SUM(G37:G41)</f>
        <v>197180.76</v>
      </c>
      <c r="H42" s="167"/>
      <c r="I42" s="260">
        <f>SUM(I37:I41)</f>
        <v>4170</v>
      </c>
      <c r="J42" s="88">
        <f>SUM(J37:J41)</f>
        <v>1349300.29</v>
      </c>
      <c r="K42" s="162"/>
      <c r="L42" s="255">
        <f>SUM(L37:L41)</f>
        <v>3994</v>
      </c>
      <c r="M42" s="408">
        <f>SUM(M37:M41)</f>
        <v>1918319.23</v>
      </c>
    </row>
    <row r="43" spans="1:15" ht="17" thickBot="1" x14ac:dyDescent="0.25">
      <c r="A43" s="51"/>
      <c r="B43" s="51"/>
      <c r="C43" s="51"/>
      <c r="D43" s="51"/>
      <c r="E43" s="51"/>
      <c r="F43" s="51"/>
      <c r="G43" s="51"/>
      <c r="H43" s="51"/>
      <c r="I43" s="51"/>
      <c r="J43" s="51"/>
      <c r="K43" s="51"/>
      <c r="L43" s="51"/>
      <c r="M43" s="51"/>
    </row>
    <row r="44" spans="1:15" ht="17" thickBot="1" x14ac:dyDescent="0.2">
      <c r="A44" s="184" t="s">
        <v>23</v>
      </c>
      <c r="B44" s="803" t="s">
        <v>2</v>
      </c>
      <c r="C44" s="803"/>
      <c r="D44" s="185" t="s">
        <v>1</v>
      </c>
      <c r="E44" s="803" t="s">
        <v>2</v>
      </c>
      <c r="F44" s="803"/>
      <c r="G44" s="185" t="s">
        <v>1</v>
      </c>
      <c r="H44" s="823" t="s">
        <v>2</v>
      </c>
      <c r="I44" s="824"/>
      <c r="J44" s="185" t="s">
        <v>1</v>
      </c>
      <c r="K44" s="803" t="s">
        <v>2</v>
      </c>
      <c r="L44" s="803"/>
      <c r="M44" s="186" t="s">
        <v>1</v>
      </c>
    </row>
    <row r="45" spans="1:15" ht="16" x14ac:dyDescent="0.2">
      <c r="A45" s="45" t="s">
        <v>36</v>
      </c>
      <c r="B45" s="187"/>
      <c r="C45" s="261">
        <f>'05 Five Reports'!J24</f>
        <v>47</v>
      </c>
      <c r="D45" s="211">
        <f>SUM('05 Five Reports'!C70+'05 Five Reports'!G88+'05 Five Reports'!G90)</f>
        <v>9085</v>
      </c>
      <c r="E45" s="107"/>
      <c r="F45" s="266">
        <v>228</v>
      </c>
      <c r="G45" s="316">
        <v>28095</v>
      </c>
      <c r="H45" s="188"/>
      <c r="I45" s="261">
        <f>SUM(C45+'Apr Report'!I45)</f>
        <v>617</v>
      </c>
      <c r="J45" s="306">
        <f>SUM(D45+'Apr Report'!J45)</f>
        <v>114586</v>
      </c>
      <c r="K45" s="278"/>
      <c r="L45" s="275">
        <f>SUM(F45+'Apr Report'!L45)</f>
        <v>936</v>
      </c>
      <c r="M45" s="314">
        <f>SUM(G45+'Apr Report'!M45)</f>
        <v>164310</v>
      </c>
    </row>
    <row r="46" spans="1:15" ht="16" x14ac:dyDescent="0.2">
      <c r="A46" s="46" t="s">
        <v>35</v>
      </c>
      <c r="B46" s="169"/>
      <c r="C46" s="262">
        <f>'05 Five Reports'!J23</f>
        <v>22</v>
      </c>
      <c r="D46" s="212">
        <f>SUM('05 Five Reports'!C122+'05 Five Reports'!G146)</f>
        <v>6377.1</v>
      </c>
      <c r="E46" s="103"/>
      <c r="F46" s="359">
        <v>4</v>
      </c>
      <c r="G46" s="16">
        <v>57856.93</v>
      </c>
      <c r="H46" s="99"/>
      <c r="I46" s="262">
        <f>SUM(C46+'Apr Report'!I46)</f>
        <v>202</v>
      </c>
      <c r="J46" s="307">
        <f>SUM(D46+'Apr Report'!J46)</f>
        <v>212236.02</v>
      </c>
      <c r="K46" s="279"/>
      <c r="L46" s="276">
        <f>SUM(F46+'Apr Report'!L46)</f>
        <v>243</v>
      </c>
      <c r="M46" s="313">
        <f>SUM(G46+'Apr Report'!M46)</f>
        <v>187895</v>
      </c>
    </row>
    <row r="47" spans="1:15" ht="16" x14ac:dyDescent="0.2">
      <c r="A47" s="46" t="s">
        <v>25</v>
      </c>
      <c r="B47" s="169"/>
      <c r="C47" s="262">
        <f>'05 Five Reports'!J18</f>
        <v>21</v>
      </c>
      <c r="D47" s="212">
        <f>SUM('05 Five Reports'!C65+'05 Five Reports'!G82+'05 Five Reports'!G84)</f>
        <v>9229</v>
      </c>
      <c r="E47" s="103"/>
      <c r="F47" s="359">
        <v>142</v>
      </c>
      <c r="G47" s="16">
        <v>73769</v>
      </c>
      <c r="H47" s="99"/>
      <c r="I47" s="262">
        <f>SUM(C47+'Apr Report'!I47)</f>
        <v>441</v>
      </c>
      <c r="J47" s="307">
        <f>SUM(D47+'Apr Report'!J47)</f>
        <v>218040</v>
      </c>
      <c r="K47" s="279"/>
      <c r="L47" s="276">
        <f>SUM(F47+'Apr Report'!L47)</f>
        <v>628</v>
      </c>
      <c r="M47" s="313">
        <f>SUM(G47+'Apr Report'!M47)</f>
        <v>252497</v>
      </c>
    </row>
    <row r="48" spans="1:15" ht="16" x14ac:dyDescent="0.2">
      <c r="A48" s="46" t="s">
        <v>26</v>
      </c>
      <c r="B48" s="165"/>
      <c r="C48" s="249">
        <v>0</v>
      </c>
      <c r="D48" s="212">
        <v>0</v>
      </c>
      <c r="E48" s="103"/>
      <c r="F48" s="359">
        <v>0</v>
      </c>
      <c r="G48" s="16">
        <v>0</v>
      </c>
      <c r="H48" s="99"/>
      <c r="I48" s="262">
        <f>SUM(C48+'Apr Report'!I48)</f>
        <v>4</v>
      </c>
      <c r="J48" s="307">
        <f>SUM(D48+'Apr Report'!J48)</f>
        <v>1212</v>
      </c>
      <c r="K48" s="279"/>
      <c r="L48" s="276">
        <f>SUM(F48+'Apr Report'!L48)</f>
        <v>3</v>
      </c>
      <c r="M48" s="313">
        <f>SUM(G48+'Apr Report'!M48)</f>
        <v>807</v>
      </c>
    </row>
    <row r="49" spans="1:13" ht="16" x14ac:dyDescent="0.2">
      <c r="A49" s="46" t="s">
        <v>27</v>
      </c>
      <c r="B49" s="169"/>
      <c r="C49" s="262">
        <f>'05 Five Reports'!J16</f>
        <v>22</v>
      </c>
      <c r="D49" s="212">
        <f>SUM('05 Five Reports'!C62+'05 Five Reports'!G75)</f>
        <v>22862.67</v>
      </c>
      <c r="E49" s="103"/>
      <c r="F49" s="359">
        <v>23</v>
      </c>
      <c r="G49" s="16">
        <v>16921.490000000002</v>
      </c>
      <c r="H49" s="99"/>
      <c r="I49" s="262">
        <f>SUM(C49+'Apr Report'!I49)</f>
        <v>201</v>
      </c>
      <c r="J49" s="307">
        <f>SUM(D49+'Apr Report'!J49)</f>
        <v>169824.52999999997</v>
      </c>
      <c r="K49" s="279"/>
      <c r="L49" s="276">
        <f>SUM(F49+'Apr Report'!L49)</f>
        <v>158</v>
      </c>
      <c r="M49" s="313">
        <f>SUM(G49+'Apr Report'!M49)</f>
        <v>167552.32999999999</v>
      </c>
    </row>
    <row r="50" spans="1:13" ht="16" x14ac:dyDescent="0.2">
      <c r="A50" s="46" t="s">
        <v>28</v>
      </c>
      <c r="B50" s="169"/>
      <c r="C50" s="262">
        <f>'05 Five Reports'!J17</f>
        <v>4</v>
      </c>
      <c r="D50" s="212">
        <f>SUM('05 Five Reports'!G78)</f>
        <v>352</v>
      </c>
      <c r="E50" s="103"/>
      <c r="F50" s="359">
        <v>6</v>
      </c>
      <c r="G50" s="16">
        <v>891</v>
      </c>
      <c r="H50" s="99"/>
      <c r="I50" s="262">
        <f>SUM(C50+'Apr Report'!I50)</f>
        <v>35</v>
      </c>
      <c r="J50" s="307">
        <f>SUM(D50+'Apr Report'!J50)</f>
        <v>4245</v>
      </c>
      <c r="K50" s="279"/>
      <c r="L50" s="276">
        <f>SUM(F50+'Apr Report'!L50)</f>
        <v>48</v>
      </c>
      <c r="M50" s="313">
        <f>SUM(G50+'Apr Report'!M50)</f>
        <v>5341</v>
      </c>
    </row>
    <row r="51" spans="1:13" ht="16" x14ac:dyDescent="0.2">
      <c r="A51" s="46" t="s">
        <v>3</v>
      </c>
      <c r="B51" s="169"/>
      <c r="C51" s="262">
        <f>'05 Five Reports'!J14</f>
        <v>3</v>
      </c>
      <c r="D51" s="212">
        <f>SUM('05 Five Reports'!G69)</f>
        <v>1679</v>
      </c>
      <c r="E51" s="103"/>
      <c r="F51" s="359">
        <v>4</v>
      </c>
      <c r="G51" s="16">
        <v>2061</v>
      </c>
      <c r="H51" s="99"/>
      <c r="I51" s="262">
        <f>SUM(C51+'Apr Report'!I51)</f>
        <v>28</v>
      </c>
      <c r="J51" s="307">
        <f>SUM(D51+'Apr Report'!J51)</f>
        <v>7042</v>
      </c>
      <c r="K51" s="279"/>
      <c r="L51" s="276">
        <f>SUM(F51+'Apr Report'!L51)</f>
        <v>33</v>
      </c>
      <c r="M51" s="313">
        <f>SUM(G51+'Apr Report'!M51)</f>
        <v>10533</v>
      </c>
    </row>
    <row r="52" spans="1:13" ht="16" x14ac:dyDescent="0.2">
      <c r="A52" s="46" t="s">
        <v>29</v>
      </c>
      <c r="B52" s="169"/>
      <c r="C52" s="262">
        <f>'05 Five Reports'!J15</f>
        <v>21</v>
      </c>
      <c r="D52" s="212">
        <f>SUM('05 Five Reports'!G72)</f>
        <v>4845</v>
      </c>
      <c r="E52" s="103"/>
      <c r="F52" s="359">
        <v>22</v>
      </c>
      <c r="G52" s="16">
        <v>2444</v>
      </c>
      <c r="H52" s="99"/>
      <c r="I52" s="262">
        <f>SUM(C52+'Apr Report'!I52)</f>
        <v>168</v>
      </c>
      <c r="J52" s="307">
        <f>SUM(D52+'Apr Report'!J52)</f>
        <v>19900</v>
      </c>
      <c r="K52" s="279"/>
      <c r="L52" s="276">
        <f>SUM(F52+'Apr Report'!L52)</f>
        <v>184</v>
      </c>
      <c r="M52" s="313">
        <f>SUM(G52+'Apr Report'!M52)</f>
        <v>33894</v>
      </c>
    </row>
    <row r="53" spans="1:13" ht="16" x14ac:dyDescent="0.2">
      <c r="A53" s="46" t="s">
        <v>30</v>
      </c>
      <c r="B53" s="165"/>
      <c r="C53" s="262">
        <v>0</v>
      </c>
      <c r="D53" s="212">
        <v>0</v>
      </c>
      <c r="E53" s="103"/>
      <c r="F53" s="359">
        <v>0</v>
      </c>
      <c r="G53" s="16">
        <v>0</v>
      </c>
      <c r="H53" s="99"/>
      <c r="I53" s="262">
        <f>SUM(C53+'Apr Report'!I53)</f>
        <v>0</v>
      </c>
      <c r="J53" s="307">
        <f>SUM(D53+'Apr Report'!J53)</f>
        <v>0</v>
      </c>
      <c r="K53" s="279"/>
      <c r="L53" s="276">
        <f>SUM(F53+'Apr Report'!L53)</f>
        <v>7</v>
      </c>
      <c r="M53" s="313">
        <f>SUM(G53+'Apr Report'!M53)</f>
        <v>388</v>
      </c>
    </row>
    <row r="54" spans="1:13" ht="16" x14ac:dyDescent="0.2">
      <c r="A54" s="46" t="s">
        <v>4</v>
      </c>
      <c r="B54" s="169"/>
      <c r="C54" s="262">
        <f>'05 Five Reports'!J22</f>
        <v>15</v>
      </c>
      <c r="D54" s="212">
        <f>SUM('05 Five Reports'!C118+'05 Five Reports'!G142)</f>
        <v>5867</v>
      </c>
      <c r="E54" s="103"/>
      <c r="F54" s="359">
        <v>16</v>
      </c>
      <c r="G54" s="16">
        <v>5519</v>
      </c>
      <c r="H54" s="99"/>
      <c r="I54" s="262">
        <f>SUM(C54+'Apr Report'!I54)</f>
        <v>141</v>
      </c>
      <c r="J54" s="307">
        <f>SUM(D54+'Apr Report'!J54)</f>
        <v>43233</v>
      </c>
      <c r="K54" s="279"/>
      <c r="L54" s="276">
        <f>SUM(F54+'Apr Report'!L54)</f>
        <v>126</v>
      </c>
      <c r="M54" s="313">
        <f>SUM(G54+'Apr Report'!M54)</f>
        <v>42911</v>
      </c>
    </row>
    <row r="55" spans="1:13" ht="16" x14ac:dyDescent="0.2">
      <c r="A55" s="46" t="s">
        <v>31</v>
      </c>
      <c r="B55" s="169"/>
      <c r="C55" s="262">
        <f>'05 Five Reports'!J20</f>
        <v>14</v>
      </c>
      <c r="D55" s="212">
        <f>SUM('05 Five Reports'!C73+'05 Five Reports'!G96)</f>
        <v>1577</v>
      </c>
      <c r="E55" s="103"/>
      <c r="F55" s="359">
        <v>25</v>
      </c>
      <c r="G55" s="16">
        <v>1535</v>
      </c>
      <c r="H55" s="99"/>
      <c r="I55" s="262">
        <f>SUM(C55+'Apr Report'!I55)</f>
        <v>55</v>
      </c>
      <c r="J55" s="307">
        <f>SUM(D55+'Apr Report'!J55)</f>
        <v>5219</v>
      </c>
      <c r="K55" s="279"/>
      <c r="L55" s="276">
        <f>SUM(F55+'Apr Report'!L55)</f>
        <v>77</v>
      </c>
      <c r="M55" s="313">
        <f>SUM(G55+'Apr Report'!M55)</f>
        <v>5471</v>
      </c>
    </row>
    <row r="56" spans="1:13" ht="16" x14ac:dyDescent="0.2">
      <c r="A56" s="46" t="s">
        <v>32</v>
      </c>
      <c r="B56" s="169"/>
      <c r="C56" s="262">
        <f>'05 Five Reports'!J35</f>
        <v>3</v>
      </c>
      <c r="D56" s="212">
        <f>SUM('05 Five Reports'!C115+'05 Five Reports'!G139)</f>
        <v>847</v>
      </c>
      <c r="E56" s="103"/>
      <c r="F56" s="359">
        <v>9</v>
      </c>
      <c r="G56" s="16">
        <v>1723</v>
      </c>
      <c r="H56" s="99"/>
      <c r="I56" s="262">
        <f>SUM(C56+'Apr Report'!I56)</f>
        <v>62</v>
      </c>
      <c r="J56" s="307">
        <f>SUM(D56+'Apr Report'!J56)</f>
        <v>16900</v>
      </c>
      <c r="K56" s="279"/>
      <c r="L56" s="276">
        <f>SUM(F56+'Apr Report'!L56)</f>
        <v>100</v>
      </c>
      <c r="M56" s="313">
        <f>SUM(G56+'Apr Report'!M56)</f>
        <v>14162</v>
      </c>
    </row>
    <row r="57" spans="1:13" ht="17" thickBot="1" x14ac:dyDescent="0.25">
      <c r="A57" s="72" t="s">
        <v>33</v>
      </c>
      <c r="B57" s="175"/>
      <c r="C57" s="263">
        <f>'05 Five Reports'!J36</f>
        <v>8</v>
      </c>
      <c r="D57" s="213">
        <f>SUM('05 Five Reports'!C127+'05 Five Reports'!G153)</f>
        <v>6180</v>
      </c>
      <c r="E57" s="190"/>
      <c r="F57" s="360">
        <v>4</v>
      </c>
      <c r="G57" s="409">
        <v>9879</v>
      </c>
      <c r="H57" s="101"/>
      <c r="I57" s="263">
        <f>SUM(C57+'Apr Report'!I57)</f>
        <v>31</v>
      </c>
      <c r="J57" s="308">
        <f>SUM(D57+'Apr Report'!J57)</f>
        <v>39085</v>
      </c>
      <c r="K57" s="280"/>
      <c r="L57" s="277">
        <f>SUM(F57+'Apr Report'!L57)</f>
        <v>40</v>
      </c>
      <c r="M57" s="315">
        <f>SUM(G57+'Apr Report'!M57)</f>
        <v>93970</v>
      </c>
    </row>
    <row r="58" spans="1:13" ht="17" thickBot="1" x14ac:dyDescent="0.25">
      <c r="A58" s="73" t="s">
        <v>34</v>
      </c>
      <c r="B58" s="172"/>
      <c r="C58" s="250">
        <f>SUM(C45:C57)</f>
        <v>180</v>
      </c>
      <c r="D58" s="88">
        <f>SUM(D45:D57)</f>
        <v>68900.76999999999</v>
      </c>
      <c r="E58" s="162"/>
      <c r="F58" s="255">
        <f>SUM(F45:F57)</f>
        <v>483</v>
      </c>
      <c r="G58" s="406">
        <f>SUM(G45:G57)</f>
        <v>200694.41999999998</v>
      </c>
      <c r="H58" s="172"/>
      <c r="I58" s="250">
        <f>SUM(I45:I57)</f>
        <v>1985</v>
      </c>
      <c r="J58" s="88">
        <f>SUM(J45:J57)</f>
        <v>851522.55</v>
      </c>
      <c r="K58" s="159"/>
      <c r="L58" s="255">
        <f>SUM(L45:L57)</f>
        <v>2583</v>
      </c>
      <c r="M58" s="385">
        <f>SUM(M45:M57)</f>
        <v>979731.33</v>
      </c>
    </row>
    <row r="59" spans="1:13" ht="17" thickBot="1" x14ac:dyDescent="0.25">
      <c r="A59" s="51"/>
      <c r="B59" s="51"/>
      <c r="C59" s="251"/>
      <c r="D59" s="51"/>
      <c r="E59" s="163"/>
      <c r="F59" s="251"/>
      <c r="G59" s="51"/>
      <c r="H59" s="163"/>
      <c r="I59" s="251"/>
      <c r="J59" s="51"/>
      <c r="K59" s="51"/>
      <c r="L59" s="251"/>
      <c r="M59" s="51"/>
    </row>
    <row r="60" spans="1:13" ht="17" thickBot="1" x14ac:dyDescent="0.25">
      <c r="A60" s="74" t="s">
        <v>24</v>
      </c>
      <c r="B60" s="170"/>
      <c r="C60" s="252">
        <f>SUM(C42+C58)</f>
        <v>656</v>
      </c>
      <c r="D60" s="89">
        <f>SUM(D42+D58)</f>
        <v>231083.24</v>
      </c>
      <c r="E60" s="164"/>
      <c r="F60" s="259">
        <f>SUM(F42+F58)</f>
        <v>931</v>
      </c>
      <c r="G60" s="381">
        <f>SUM(G42+G58)</f>
        <v>397875.18</v>
      </c>
      <c r="H60" s="174"/>
      <c r="I60" s="252">
        <f>SUM(I42+I58)</f>
        <v>6155</v>
      </c>
      <c r="J60" s="353">
        <f>SUM(J42+J58)</f>
        <v>2200822.84</v>
      </c>
      <c r="K60" s="164"/>
      <c r="L60" s="259">
        <f>SUM(L42+L58)</f>
        <v>6577</v>
      </c>
      <c r="M60" s="387">
        <f>SUM(M42+M58)</f>
        <v>2898050.56</v>
      </c>
    </row>
    <row r="61" spans="1:13" ht="16" x14ac:dyDescent="0.2">
      <c r="A61" s="51"/>
      <c r="B61" s="51"/>
      <c r="C61" s="51"/>
      <c r="D61" s="51"/>
      <c r="E61" s="51"/>
      <c r="F61" s="51"/>
      <c r="G61" s="51"/>
      <c r="H61" s="51"/>
      <c r="I61" s="51"/>
      <c r="J61" s="51"/>
      <c r="K61" s="51"/>
      <c r="L61" s="51"/>
      <c r="M61" s="51"/>
    </row>
    <row r="62" spans="1:13" ht="16" x14ac:dyDescent="0.2">
      <c r="A62" s="75" t="s">
        <v>46</v>
      </c>
      <c r="B62" s="75"/>
      <c r="C62" s="75"/>
      <c r="D62" s="75"/>
      <c r="E62" s="75"/>
      <c r="F62" s="75"/>
      <c r="G62" s="75"/>
      <c r="H62" s="75"/>
      <c r="I62" s="75"/>
      <c r="J62" s="75"/>
      <c r="K62" s="51"/>
      <c r="L62" s="51"/>
      <c r="M62" s="51"/>
    </row>
    <row r="63" spans="1:13" ht="16" x14ac:dyDescent="0.2">
      <c r="A63" s="75"/>
      <c r="B63" s="75"/>
      <c r="C63" s="75"/>
      <c r="D63" s="75"/>
      <c r="E63" s="75"/>
      <c r="F63" s="75"/>
      <c r="G63" s="75"/>
      <c r="H63" s="75"/>
      <c r="I63" s="75"/>
      <c r="J63" s="75"/>
      <c r="K63" s="51"/>
      <c r="L63" s="51"/>
      <c r="M63" s="51"/>
    </row>
    <row r="64" spans="1:13" ht="16" x14ac:dyDescent="0.2">
      <c r="A64" s="75" t="s">
        <v>63</v>
      </c>
      <c r="B64" s="75"/>
      <c r="C64" s="75"/>
      <c r="D64" s="75"/>
      <c r="E64" s="75"/>
      <c r="F64" s="75"/>
      <c r="G64" s="75"/>
      <c r="H64" s="75"/>
      <c r="I64" s="75"/>
      <c r="J64" s="75"/>
      <c r="K64" s="51"/>
      <c r="L64" s="51"/>
      <c r="M64" s="51"/>
    </row>
  </sheetData>
  <mergeCells count="30">
    <mergeCell ref="B21:C21"/>
    <mergeCell ref="E21:F21"/>
    <mergeCell ref="H21:I21"/>
    <mergeCell ref="K21:L21"/>
    <mergeCell ref="A1:M1"/>
    <mergeCell ref="B3:D3"/>
    <mergeCell ref="E3:G3"/>
    <mergeCell ref="H3:J3"/>
    <mergeCell ref="K3:M3"/>
    <mergeCell ref="B27:C27"/>
    <mergeCell ref="E27:F27"/>
    <mergeCell ref="H27:I27"/>
    <mergeCell ref="K27:L27"/>
    <mergeCell ref="B30:C30"/>
    <mergeCell ref="E30:F30"/>
    <mergeCell ref="H30:I30"/>
    <mergeCell ref="K30:L30"/>
    <mergeCell ref="B44:C44"/>
    <mergeCell ref="E44:F44"/>
    <mergeCell ref="H44:I44"/>
    <mergeCell ref="K44:L44"/>
    <mergeCell ref="B33:D33"/>
    <mergeCell ref="B35:D35"/>
    <mergeCell ref="E35:G35"/>
    <mergeCell ref="H35:J35"/>
    <mergeCell ref="K35:M35"/>
    <mergeCell ref="B36:C36"/>
    <mergeCell ref="E36:F36"/>
    <mergeCell ref="H36:I36"/>
    <mergeCell ref="K36:L36"/>
  </mergeCells>
  <pageMargins left="0.7" right="0.7" top="0.75" bottom="0.75" header="0.3" footer="0.3"/>
  <pageSetup scale="48" orientation="portrait" verticalDpi="300" r:id="rId1"/>
  <ignoredErrors>
    <ignoredError sqref="G28" formulaRange="1"/>
  </ignoredErrors>
  <drawing r:id="rId2"/>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A597B2-EE49-4FBA-8B2C-5A4E8BB0D3B2}">
  <dimension ref="A1:AE154"/>
  <sheetViews>
    <sheetView topLeftCell="H120" zoomScaleNormal="100" workbookViewId="0">
      <selection activeCell="N153" sqref="N153"/>
    </sheetView>
  </sheetViews>
  <sheetFormatPr baseColWidth="10" defaultColWidth="8.83203125" defaultRowHeight="13" outlineLevelRow="2" x14ac:dyDescent="0.15"/>
  <cols>
    <col min="1" max="1" width="31.5" customWidth="1"/>
    <col min="2" max="2" width="23.33203125" customWidth="1"/>
    <col min="3" max="3" width="17.6640625" customWidth="1"/>
    <col min="4" max="4" width="31.1640625" customWidth="1"/>
    <col min="5" max="5" width="16.83203125" customWidth="1"/>
    <col min="6" max="6" width="41.83203125" customWidth="1"/>
    <col min="7" max="7" width="20.5" customWidth="1"/>
    <col min="8" max="8" width="14.6640625" customWidth="1"/>
    <col min="9" max="11" width="13.6640625" customWidth="1"/>
    <col min="12" max="12" width="32.33203125" customWidth="1"/>
    <col min="13" max="13" width="11.6640625" customWidth="1"/>
    <col min="14" max="15" width="21" customWidth="1"/>
    <col min="18" max="18" width="13.6640625" customWidth="1"/>
    <col min="19" max="19" width="6.83203125" customWidth="1"/>
    <col min="20" max="20" width="13.6640625" customWidth="1"/>
    <col min="21" max="21" width="17.6640625" customWidth="1"/>
    <col min="22" max="22" width="10" customWidth="1"/>
    <col min="23" max="23" width="7.83203125" customWidth="1"/>
    <col min="24" max="25" width="15.33203125" customWidth="1"/>
    <col min="26" max="27" width="13.6640625" customWidth="1"/>
    <col min="28" max="28" width="0.6640625" customWidth="1"/>
    <col min="29" max="29" width="12.83203125" customWidth="1"/>
    <col min="30" max="30" width="8.33203125" customWidth="1"/>
    <col min="31" max="31" width="5.5" customWidth="1"/>
  </cols>
  <sheetData>
    <row r="1" spans="1:31" ht="42" x14ac:dyDescent="0.15">
      <c r="A1" s="497" t="s">
        <v>739</v>
      </c>
      <c r="B1" s="497" t="s">
        <v>740</v>
      </c>
      <c r="C1" s="497" t="s">
        <v>741</v>
      </c>
      <c r="D1" s="497" t="s">
        <v>742</v>
      </c>
      <c r="E1" s="497" t="s">
        <v>70</v>
      </c>
      <c r="F1" s="497" t="s">
        <v>743</v>
      </c>
      <c r="G1" s="497" t="s">
        <v>744</v>
      </c>
      <c r="H1" s="497" t="s">
        <v>745</v>
      </c>
      <c r="I1" s="497" t="s">
        <v>746</v>
      </c>
      <c r="J1" s="497" t="s">
        <v>747</v>
      </c>
      <c r="K1" s="742" t="s">
        <v>748</v>
      </c>
      <c r="L1" s="497" t="s">
        <v>749</v>
      </c>
      <c r="M1" s="497" t="s">
        <v>750</v>
      </c>
      <c r="N1" s="672" t="s">
        <v>79</v>
      </c>
      <c r="O1" s="673" t="s">
        <v>80</v>
      </c>
      <c r="R1" s="868" t="s">
        <v>1512</v>
      </c>
      <c r="S1" s="869"/>
      <c r="T1" s="869"/>
      <c r="U1" s="869"/>
      <c r="V1" s="869"/>
      <c r="W1" s="869"/>
      <c r="X1" s="869"/>
      <c r="Y1" s="869"/>
      <c r="Z1" s="869"/>
      <c r="AA1" s="869"/>
      <c r="AB1" s="869"/>
      <c r="AC1" s="869"/>
      <c r="AD1" s="869"/>
      <c r="AE1" s="870"/>
    </row>
    <row r="2" spans="1:31" ht="39.5" customHeight="1" outlineLevel="2" x14ac:dyDescent="0.15">
      <c r="A2" s="717" t="s">
        <v>81</v>
      </c>
      <c r="B2" s="717" t="s">
        <v>3146</v>
      </c>
      <c r="C2" s="717" t="s">
        <v>82</v>
      </c>
      <c r="D2" s="717"/>
      <c r="E2" s="717"/>
      <c r="F2" s="717" t="s">
        <v>3147</v>
      </c>
      <c r="G2" s="717" t="s">
        <v>83</v>
      </c>
      <c r="H2" s="720">
        <v>1</v>
      </c>
      <c r="I2" s="720">
        <v>0</v>
      </c>
      <c r="J2" s="720"/>
      <c r="K2" s="743"/>
      <c r="L2" s="717" t="s">
        <v>3148</v>
      </c>
      <c r="M2" s="717"/>
      <c r="N2" s="599">
        <f>SUM(H2:I2)</f>
        <v>1</v>
      </c>
      <c r="O2" s="456">
        <f>IF((J2+K2)&gt;0,(J2+K2)-N2,0)</f>
        <v>0</v>
      </c>
      <c r="R2" s="868" t="s">
        <v>740</v>
      </c>
      <c r="S2" s="870"/>
      <c r="T2" s="868" t="s">
        <v>743</v>
      </c>
      <c r="U2" s="869"/>
      <c r="V2" s="870"/>
      <c r="W2" s="868" t="s">
        <v>744</v>
      </c>
      <c r="X2" s="870"/>
      <c r="Y2" s="717" t="s">
        <v>745</v>
      </c>
      <c r="Z2" s="717" t="s">
        <v>746</v>
      </c>
      <c r="AA2" s="717" t="s">
        <v>747</v>
      </c>
      <c r="AB2" s="868" t="s">
        <v>748</v>
      </c>
      <c r="AC2" s="870"/>
      <c r="AD2" s="868" t="s">
        <v>749</v>
      </c>
      <c r="AE2" s="870"/>
    </row>
    <row r="3" spans="1:31" ht="39.5" customHeight="1" outlineLevel="2" x14ac:dyDescent="0.15">
      <c r="A3" s="717" t="s">
        <v>81</v>
      </c>
      <c r="B3" s="717" t="s">
        <v>3149</v>
      </c>
      <c r="C3" s="717" t="s">
        <v>82</v>
      </c>
      <c r="D3" s="717"/>
      <c r="E3" s="717"/>
      <c r="F3" s="717" t="s">
        <v>3150</v>
      </c>
      <c r="G3" s="717" t="s">
        <v>203</v>
      </c>
      <c r="H3" s="720">
        <v>58500</v>
      </c>
      <c r="I3" s="720">
        <v>0</v>
      </c>
      <c r="J3" s="720"/>
      <c r="K3" s="743"/>
      <c r="L3" s="717" t="s">
        <v>3151</v>
      </c>
      <c r="M3" s="717" t="s">
        <v>375</v>
      </c>
      <c r="N3" s="599">
        <f t="shared" ref="N3:N67" si="0">SUM(H3:I3)</f>
        <v>58500</v>
      </c>
      <c r="O3" s="456">
        <f t="shared" ref="O3:O67" si="1">IF((J3+K3)&gt;0,(J3+K3)-N3,0)</f>
        <v>0</v>
      </c>
      <c r="R3" s="868" t="s">
        <v>3944</v>
      </c>
      <c r="S3" s="870"/>
      <c r="T3" s="868" t="s">
        <v>3945</v>
      </c>
      <c r="U3" s="869"/>
      <c r="V3" s="870"/>
      <c r="W3" s="868" t="s">
        <v>83</v>
      </c>
      <c r="X3" s="870"/>
      <c r="Y3" s="717"/>
      <c r="Z3" s="717"/>
      <c r="AA3" s="717"/>
      <c r="AB3" s="868"/>
      <c r="AC3" s="870"/>
      <c r="AD3" s="868" t="s">
        <v>2441</v>
      </c>
      <c r="AE3" s="870"/>
    </row>
    <row r="4" spans="1:31" ht="39.5" customHeight="1" outlineLevel="2" x14ac:dyDescent="0.15">
      <c r="A4" s="717" t="s">
        <v>81</v>
      </c>
      <c r="B4" s="717" t="s">
        <v>3152</v>
      </c>
      <c r="C4" s="717" t="s">
        <v>82</v>
      </c>
      <c r="D4" s="717"/>
      <c r="E4" s="717"/>
      <c r="F4" s="717" t="s">
        <v>3153</v>
      </c>
      <c r="G4" s="717" t="s">
        <v>160</v>
      </c>
      <c r="H4" s="720">
        <v>44444.32</v>
      </c>
      <c r="I4" s="720">
        <v>0</v>
      </c>
      <c r="J4" s="720"/>
      <c r="K4" s="743"/>
      <c r="L4" s="717" t="s">
        <v>3154</v>
      </c>
      <c r="M4" s="717"/>
      <c r="N4" s="599">
        <f t="shared" si="0"/>
        <v>44444.32</v>
      </c>
      <c r="O4" s="456">
        <f t="shared" si="1"/>
        <v>0</v>
      </c>
      <c r="R4" s="868" t="s">
        <v>3946</v>
      </c>
      <c r="S4" s="870"/>
      <c r="T4" s="868" t="s">
        <v>3947</v>
      </c>
      <c r="U4" s="869"/>
      <c r="V4" s="870"/>
      <c r="W4" s="868" t="s">
        <v>1590</v>
      </c>
      <c r="X4" s="870"/>
      <c r="Y4" s="717">
        <v>25000</v>
      </c>
      <c r="Z4" s="717"/>
      <c r="AA4" s="717"/>
      <c r="AB4" s="868"/>
      <c r="AC4" s="870"/>
      <c r="AD4" s="868" t="s">
        <v>2738</v>
      </c>
      <c r="AE4" s="870"/>
    </row>
    <row r="5" spans="1:31" ht="70" outlineLevel="2" x14ac:dyDescent="0.15">
      <c r="A5" s="717" t="s">
        <v>81</v>
      </c>
      <c r="B5" s="717" t="s">
        <v>3155</v>
      </c>
      <c r="C5" s="717" t="s">
        <v>82</v>
      </c>
      <c r="D5" s="717"/>
      <c r="E5" s="717"/>
      <c r="F5" s="717" t="s">
        <v>3156</v>
      </c>
      <c r="G5" s="717" t="s">
        <v>161</v>
      </c>
      <c r="H5" s="720">
        <v>139469</v>
      </c>
      <c r="I5" s="720">
        <v>0</v>
      </c>
      <c r="J5" s="720"/>
      <c r="K5" s="743"/>
      <c r="L5" s="717" t="s">
        <v>3157</v>
      </c>
      <c r="M5" s="717"/>
      <c r="N5" s="599">
        <f t="shared" si="0"/>
        <v>139469</v>
      </c>
      <c r="O5" s="456">
        <f t="shared" si="1"/>
        <v>0</v>
      </c>
      <c r="R5" s="868" t="s">
        <v>3948</v>
      </c>
      <c r="S5" s="870"/>
      <c r="T5" s="868" t="s">
        <v>3949</v>
      </c>
      <c r="U5" s="869"/>
      <c r="V5" s="870"/>
      <c r="W5" s="868" t="s">
        <v>83</v>
      </c>
      <c r="X5" s="870"/>
      <c r="Y5" s="717"/>
      <c r="Z5" s="717"/>
      <c r="AA5" s="717"/>
      <c r="AB5" s="868"/>
      <c r="AC5" s="870"/>
      <c r="AD5" s="868" t="s">
        <v>2451</v>
      </c>
      <c r="AE5" s="870"/>
    </row>
    <row r="6" spans="1:31" ht="79.25" customHeight="1" outlineLevel="2" x14ac:dyDescent="0.15">
      <c r="A6" s="717" t="s">
        <v>81</v>
      </c>
      <c r="B6" s="717" t="s">
        <v>3158</v>
      </c>
      <c r="C6" s="717" t="s">
        <v>82</v>
      </c>
      <c r="D6" s="717"/>
      <c r="E6" s="717"/>
      <c r="F6" s="717" t="s">
        <v>3159</v>
      </c>
      <c r="G6" s="717" t="s">
        <v>3160</v>
      </c>
      <c r="H6" s="720">
        <v>300000</v>
      </c>
      <c r="I6" s="720">
        <v>0</v>
      </c>
      <c r="J6" s="720"/>
      <c r="K6" s="743"/>
      <c r="L6" s="717" t="s">
        <v>838</v>
      </c>
      <c r="M6" s="717"/>
      <c r="N6" s="599">
        <f t="shared" si="0"/>
        <v>300000</v>
      </c>
      <c r="O6" s="456">
        <f t="shared" si="1"/>
        <v>0</v>
      </c>
      <c r="R6" s="868" t="s">
        <v>3950</v>
      </c>
      <c r="S6" s="870"/>
      <c r="T6" s="868" t="s">
        <v>3951</v>
      </c>
      <c r="U6" s="869"/>
      <c r="V6" s="870"/>
      <c r="W6" s="868" t="s">
        <v>1450</v>
      </c>
      <c r="X6" s="870"/>
      <c r="Y6" s="717">
        <v>0</v>
      </c>
      <c r="Z6" s="717"/>
      <c r="AA6" s="717"/>
      <c r="AB6" s="868"/>
      <c r="AC6" s="870"/>
      <c r="AD6" s="868" t="s">
        <v>1451</v>
      </c>
      <c r="AE6" s="870"/>
    </row>
    <row r="7" spans="1:31" ht="39.5" customHeight="1" outlineLevel="2" x14ac:dyDescent="0.15">
      <c r="A7" s="717" t="s">
        <v>81</v>
      </c>
      <c r="B7" s="717" t="s">
        <v>3161</v>
      </c>
      <c r="C7" s="717" t="s">
        <v>82</v>
      </c>
      <c r="D7" s="717"/>
      <c r="E7" s="717"/>
      <c r="F7" s="717" t="s">
        <v>3162</v>
      </c>
      <c r="G7" s="717" t="s">
        <v>3163</v>
      </c>
      <c r="H7" s="720">
        <v>16000</v>
      </c>
      <c r="I7" s="720">
        <v>0</v>
      </c>
      <c r="J7" s="720"/>
      <c r="K7" s="743"/>
      <c r="L7" s="717" t="s">
        <v>3164</v>
      </c>
      <c r="M7" s="717"/>
      <c r="N7" s="599">
        <f t="shared" si="0"/>
        <v>16000</v>
      </c>
      <c r="O7" s="456">
        <f t="shared" si="1"/>
        <v>0</v>
      </c>
      <c r="R7" s="868" t="s">
        <v>3952</v>
      </c>
      <c r="S7" s="870"/>
      <c r="T7" s="868" t="s">
        <v>3953</v>
      </c>
      <c r="U7" s="869"/>
      <c r="V7" s="870"/>
      <c r="W7" s="868" t="s">
        <v>3170</v>
      </c>
      <c r="X7" s="870"/>
      <c r="Y7" s="717">
        <v>168000</v>
      </c>
      <c r="Z7" s="717"/>
      <c r="AA7" s="717"/>
      <c r="AB7" s="868"/>
      <c r="AC7" s="870"/>
      <c r="AD7" s="868" t="s">
        <v>3171</v>
      </c>
      <c r="AE7" s="870"/>
    </row>
    <row r="8" spans="1:31" ht="39.5" customHeight="1" outlineLevel="2" x14ac:dyDescent="0.15">
      <c r="A8" s="717" t="s">
        <v>81</v>
      </c>
      <c r="B8" s="717" t="s">
        <v>3165</v>
      </c>
      <c r="C8" s="717" t="s">
        <v>82</v>
      </c>
      <c r="D8" s="717"/>
      <c r="E8" s="717"/>
      <c r="F8" s="717" t="s">
        <v>3166</v>
      </c>
      <c r="G8" s="717" t="s">
        <v>988</v>
      </c>
      <c r="H8" s="720">
        <v>20000</v>
      </c>
      <c r="I8" s="720">
        <v>0</v>
      </c>
      <c r="J8" s="720"/>
      <c r="K8" s="743"/>
      <c r="L8" s="717" t="s">
        <v>3167</v>
      </c>
      <c r="M8" s="717"/>
      <c r="N8" s="599">
        <f t="shared" si="0"/>
        <v>20000</v>
      </c>
      <c r="O8" s="456">
        <f t="shared" si="1"/>
        <v>0</v>
      </c>
      <c r="R8" s="868" t="s">
        <v>3954</v>
      </c>
      <c r="S8" s="870"/>
      <c r="T8" s="868" t="s">
        <v>3955</v>
      </c>
      <c r="U8" s="869"/>
      <c r="V8" s="870"/>
      <c r="W8" s="868" t="s">
        <v>1084</v>
      </c>
      <c r="X8" s="870"/>
      <c r="Y8" s="717">
        <v>0</v>
      </c>
      <c r="Z8" s="717"/>
      <c r="AA8" s="717"/>
      <c r="AB8" s="868"/>
      <c r="AC8" s="870"/>
      <c r="AD8" s="868" t="s">
        <v>1085</v>
      </c>
      <c r="AE8" s="870"/>
    </row>
    <row r="9" spans="1:31" ht="66" customHeight="1" outlineLevel="2" x14ac:dyDescent="0.15">
      <c r="A9" s="717" t="s">
        <v>81</v>
      </c>
      <c r="B9" s="717" t="s">
        <v>3168</v>
      </c>
      <c r="C9" s="717" t="s">
        <v>82</v>
      </c>
      <c r="D9" s="717"/>
      <c r="E9" s="717"/>
      <c r="F9" s="717" t="s">
        <v>3169</v>
      </c>
      <c r="G9" s="717" t="s">
        <v>3170</v>
      </c>
      <c r="H9" s="720">
        <v>1270010</v>
      </c>
      <c r="I9" s="720">
        <v>0</v>
      </c>
      <c r="J9" s="720"/>
      <c r="K9" s="743"/>
      <c r="L9" s="717" t="s">
        <v>3171</v>
      </c>
      <c r="M9" s="717"/>
      <c r="N9" s="599">
        <f t="shared" si="0"/>
        <v>1270010</v>
      </c>
      <c r="O9" s="456">
        <f t="shared" si="1"/>
        <v>0</v>
      </c>
      <c r="R9" s="868" t="s">
        <v>3956</v>
      </c>
      <c r="S9" s="870"/>
      <c r="T9" s="868" t="s">
        <v>3957</v>
      </c>
      <c r="U9" s="869"/>
      <c r="V9" s="870"/>
      <c r="W9" s="868" t="s">
        <v>1934</v>
      </c>
      <c r="X9" s="870"/>
      <c r="Y9" s="717"/>
      <c r="Z9" s="717">
        <v>11764.5</v>
      </c>
      <c r="AA9" s="717">
        <v>45871.199999999997</v>
      </c>
      <c r="AB9" s="868"/>
      <c r="AC9" s="870"/>
      <c r="AD9" s="868" t="s">
        <v>3958</v>
      </c>
      <c r="AE9" s="870"/>
    </row>
    <row r="10" spans="1:31" ht="145.25" customHeight="1" outlineLevel="2" x14ac:dyDescent="0.15">
      <c r="A10" s="717" t="s">
        <v>81</v>
      </c>
      <c r="B10" s="717" t="s">
        <v>2345</v>
      </c>
      <c r="C10" s="717" t="s">
        <v>82</v>
      </c>
      <c r="D10" s="717"/>
      <c r="E10" s="717"/>
      <c r="F10" s="717" t="s">
        <v>3172</v>
      </c>
      <c r="G10" s="717" t="s">
        <v>85</v>
      </c>
      <c r="H10" s="720">
        <v>286000</v>
      </c>
      <c r="I10" s="720">
        <v>0</v>
      </c>
      <c r="J10" s="720"/>
      <c r="K10" s="743"/>
      <c r="L10" s="717" t="s">
        <v>2347</v>
      </c>
      <c r="M10" s="717" t="s">
        <v>375</v>
      </c>
      <c r="N10" s="599">
        <f t="shared" si="0"/>
        <v>286000</v>
      </c>
      <c r="O10" s="456">
        <f t="shared" si="1"/>
        <v>0</v>
      </c>
      <c r="R10" s="868" t="s">
        <v>3959</v>
      </c>
      <c r="S10" s="870"/>
      <c r="T10" s="868" t="s">
        <v>3960</v>
      </c>
      <c r="U10" s="869"/>
      <c r="V10" s="870"/>
      <c r="W10" s="868" t="s">
        <v>83</v>
      </c>
      <c r="X10" s="870"/>
      <c r="Y10" s="717"/>
      <c r="Z10" s="717"/>
      <c r="AA10" s="717"/>
      <c r="AB10" s="868"/>
      <c r="AC10" s="870"/>
      <c r="AD10" s="868" t="s">
        <v>3961</v>
      </c>
      <c r="AE10" s="870"/>
    </row>
    <row r="11" spans="1:31" ht="119" customHeight="1" outlineLevel="2" x14ac:dyDescent="0.15">
      <c r="A11" s="717" t="s">
        <v>81</v>
      </c>
      <c r="B11" s="717" t="s">
        <v>3173</v>
      </c>
      <c r="C11" s="717" t="s">
        <v>82</v>
      </c>
      <c r="D11" s="717"/>
      <c r="E11" s="717"/>
      <c r="F11" s="717" t="s">
        <v>3174</v>
      </c>
      <c r="G11" s="717" t="s">
        <v>2010</v>
      </c>
      <c r="H11" s="720">
        <v>15000</v>
      </c>
      <c r="I11" s="720">
        <v>0</v>
      </c>
      <c r="J11" s="720"/>
      <c r="K11" s="743"/>
      <c r="L11" s="717" t="s">
        <v>3176</v>
      </c>
      <c r="M11" s="717"/>
      <c r="N11" s="599">
        <f t="shared" si="0"/>
        <v>15000</v>
      </c>
      <c r="O11" s="456">
        <f t="shared" si="1"/>
        <v>0</v>
      </c>
      <c r="R11" s="868" t="s">
        <v>3962</v>
      </c>
      <c r="S11" s="870"/>
      <c r="T11" s="868" t="s">
        <v>3963</v>
      </c>
      <c r="U11" s="869"/>
      <c r="V11" s="870"/>
      <c r="W11" s="868" t="s">
        <v>83</v>
      </c>
      <c r="X11" s="870"/>
      <c r="Y11" s="717"/>
      <c r="Z11" s="717"/>
      <c r="AA11" s="717"/>
      <c r="AB11" s="868"/>
      <c r="AC11" s="870"/>
      <c r="AD11" s="868" t="s">
        <v>3964</v>
      </c>
      <c r="AE11" s="870"/>
    </row>
    <row r="12" spans="1:31" ht="42" outlineLevel="2" x14ac:dyDescent="0.15">
      <c r="A12" s="717" t="s">
        <v>81</v>
      </c>
      <c r="B12" s="717" t="s">
        <v>3177</v>
      </c>
      <c r="C12" s="717" t="s">
        <v>82</v>
      </c>
      <c r="D12" s="717"/>
      <c r="E12" s="717"/>
      <c r="F12" s="717" t="s">
        <v>3178</v>
      </c>
      <c r="G12" s="717" t="s">
        <v>83</v>
      </c>
      <c r="H12" s="720">
        <v>1</v>
      </c>
      <c r="I12" s="720">
        <v>0</v>
      </c>
      <c r="J12" s="720"/>
      <c r="K12" s="743"/>
      <c r="L12" s="717" t="s">
        <v>3179</v>
      </c>
      <c r="M12" s="717" t="s">
        <v>375</v>
      </c>
      <c r="N12" s="599">
        <f t="shared" si="0"/>
        <v>1</v>
      </c>
      <c r="O12" s="456">
        <f t="shared" si="1"/>
        <v>0</v>
      </c>
      <c r="Y12">
        <f>SUM(Y3:Y11)</f>
        <v>193000</v>
      </c>
      <c r="AA12">
        <f>SUM(AA3:AA11)</f>
        <v>45871.199999999997</v>
      </c>
    </row>
    <row r="13" spans="1:31" ht="42" outlineLevel="2" x14ac:dyDescent="0.15">
      <c r="A13" s="717" t="s">
        <v>81</v>
      </c>
      <c r="B13" s="717" t="s">
        <v>3180</v>
      </c>
      <c r="C13" s="717" t="s">
        <v>82</v>
      </c>
      <c r="D13" s="717"/>
      <c r="E13" s="717"/>
      <c r="F13" s="717" t="s">
        <v>3181</v>
      </c>
      <c r="G13" s="717" t="s">
        <v>815</v>
      </c>
      <c r="H13" s="720">
        <v>1200</v>
      </c>
      <c r="I13" s="720">
        <v>0</v>
      </c>
      <c r="J13" s="720"/>
      <c r="K13" s="743"/>
      <c r="L13" s="717" t="s">
        <v>3182</v>
      </c>
      <c r="M13" s="717"/>
      <c r="N13" s="599">
        <f t="shared" si="0"/>
        <v>1200</v>
      </c>
      <c r="O13" s="456">
        <f t="shared" si="1"/>
        <v>0</v>
      </c>
    </row>
    <row r="14" spans="1:31" ht="42" outlineLevel="2" x14ac:dyDescent="0.15">
      <c r="A14" s="717" t="s">
        <v>81</v>
      </c>
      <c r="B14" s="717" t="s">
        <v>3183</v>
      </c>
      <c r="C14" s="717" t="s">
        <v>82</v>
      </c>
      <c r="D14" s="717"/>
      <c r="E14" s="717"/>
      <c r="F14" s="717" t="s">
        <v>3184</v>
      </c>
      <c r="G14" s="717" t="s">
        <v>83</v>
      </c>
      <c r="H14" s="720"/>
      <c r="I14" s="720">
        <v>0</v>
      </c>
      <c r="J14" s="720"/>
      <c r="K14" s="743"/>
      <c r="L14" s="717" t="s">
        <v>3185</v>
      </c>
      <c r="M14" s="717"/>
      <c r="N14" s="599">
        <f t="shared" si="0"/>
        <v>0</v>
      </c>
      <c r="O14" s="456">
        <f t="shared" si="1"/>
        <v>0</v>
      </c>
      <c r="Y14" t="s">
        <v>3965</v>
      </c>
      <c r="Z14">
        <f>SUM(Y12:AA12)</f>
        <v>238871.2</v>
      </c>
    </row>
    <row r="15" spans="1:31" ht="112" outlineLevel="2" x14ac:dyDescent="0.15">
      <c r="A15" s="717" t="s">
        <v>81</v>
      </c>
      <c r="B15" s="717" t="s">
        <v>3186</v>
      </c>
      <c r="C15" s="717" t="s">
        <v>82</v>
      </c>
      <c r="D15" s="717"/>
      <c r="E15" s="717"/>
      <c r="F15" s="717" t="s">
        <v>3187</v>
      </c>
      <c r="G15" s="717" t="s">
        <v>85</v>
      </c>
      <c r="H15" s="720"/>
      <c r="I15" s="720">
        <v>5141.08</v>
      </c>
      <c r="J15" s="720">
        <v>13030</v>
      </c>
      <c r="K15" s="743"/>
      <c r="L15" s="717" t="s">
        <v>3188</v>
      </c>
      <c r="M15" s="717"/>
      <c r="N15" s="599">
        <f t="shared" si="0"/>
        <v>5141.08</v>
      </c>
      <c r="O15" s="456">
        <f t="shared" si="1"/>
        <v>7888.92</v>
      </c>
    </row>
    <row r="16" spans="1:31" ht="42" outlineLevel="2" x14ac:dyDescent="0.15">
      <c r="A16" s="717" t="s">
        <v>81</v>
      </c>
      <c r="B16" s="717" t="s">
        <v>3189</v>
      </c>
      <c r="C16" s="717" t="s">
        <v>82</v>
      </c>
      <c r="D16" s="717"/>
      <c r="E16" s="717"/>
      <c r="F16" s="717" t="s">
        <v>3190</v>
      </c>
      <c r="G16" s="717" t="s">
        <v>162</v>
      </c>
      <c r="H16" s="720">
        <v>1231785.68</v>
      </c>
      <c r="I16" s="720">
        <v>0</v>
      </c>
      <c r="J16" s="720"/>
      <c r="K16" s="743"/>
      <c r="L16" s="717" t="s">
        <v>3191</v>
      </c>
      <c r="M16" s="717"/>
      <c r="N16" s="599">
        <f t="shared" si="0"/>
        <v>1231785.68</v>
      </c>
      <c r="O16" s="456">
        <f t="shared" si="1"/>
        <v>0</v>
      </c>
    </row>
    <row r="17" spans="1:15" ht="84" outlineLevel="2" x14ac:dyDescent="0.15">
      <c r="A17" s="717" t="s">
        <v>81</v>
      </c>
      <c r="B17" s="717" t="s">
        <v>3192</v>
      </c>
      <c r="C17" s="717" t="s">
        <v>88</v>
      </c>
      <c r="D17" s="717"/>
      <c r="E17" s="717"/>
      <c r="F17" s="717" t="s">
        <v>3193</v>
      </c>
      <c r="G17" s="717" t="s">
        <v>161</v>
      </c>
      <c r="H17" s="720">
        <v>114000</v>
      </c>
      <c r="I17" s="720">
        <v>0</v>
      </c>
      <c r="J17" s="720"/>
      <c r="K17" s="743"/>
      <c r="L17" s="717" t="s">
        <v>3194</v>
      </c>
      <c r="M17" s="717"/>
      <c r="N17" s="599">
        <f t="shared" si="0"/>
        <v>114000</v>
      </c>
      <c r="O17" s="456">
        <f t="shared" si="1"/>
        <v>0</v>
      </c>
    </row>
    <row r="18" spans="1:15" ht="70" outlineLevel="2" x14ac:dyDescent="0.15">
      <c r="A18" s="717" t="s">
        <v>81</v>
      </c>
      <c r="B18" s="717" t="s">
        <v>3195</v>
      </c>
      <c r="C18" s="717" t="s">
        <v>88</v>
      </c>
      <c r="D18" s="717"/>
      <c r="E18" s="717"/>
      <c r="F18" s="717" t="s">
        <v>3196</v>
      </c>
      <c r="G18" s="717" t="s">
        <v>89</v>
      </c>
      <c r="H18" s="720">
        <v>120940</v>
      </c>
      <c r="I18" s="720">
        <v>0</v>
      </c>
      <c r="J18" s="720"/>
      <c r="K18" s="743"/>
      <c r="L18" s="717" t="s">
        <v>3197</v>
      </c>
      <c r="M18" s="717"/>
      <c r="N18" s="599">
        <f t="shared" si="0"/>
        <v>120940</v>
      </c>
      <c r="O18" s="456">
        <f t="shared" si="1"/>
        <v>0</v>
      </c>
    </row>
    <row r="19" spans="1:15" ht="98" outlineLevel="2" x14ac:dyDescent="0.15">
      <c r="A19" s="717" t="s">
        <v>81</v>
      </c>
      <c r="B19" s="717" t="s">
        <v>3198</v>
      </c>
      <c r="C19" s="717" t="s">
        <v>88</v>
      </c>
      <c r="D19" s="717"/>
      <c r="E19" s="717"/>
      <c r="F19" s="717" t="s">
        <v>3199</v>
      </c>
      <c r="G19" s="717" t="s">
        <v>96</v>
      </c>
      <c r="H19" s="720">
        <v>54200</v>
      </c>
      <c r="I19" s="720">
        <v>0</v>
      </c>
      <c r="J19" s="720"/>
      <c r="K19" s="743"/>
      <c r="L19" s="717" t="s">
        <v>3200</v>
      </c>
      <c r="M19" s="717" t="s">
        <v>375</v>
      </c>
      <c r="N19" s="599">
        <f t="shared" si="0"/>
        <v>54200</v>
      </c>
      <c r="O19" s="456">
        <f t="shared" si="1"/>
        <v>0</v>
      </c>
    </row>
    <row r="20" spans="1:15" ht="126" outlineLevel="2" x14ac:dyDescent="0.15">
      <c r="A20" s="717" t="s">
        <v>81</v>
      </c>
      <c r="B20" s="717" t="s">
        <v>3201</v>
      </c>
      <c r="C20" s="717" t="s">
        <v>88</v>
      </c>
      <c r="D20" s="717"/>
      <c r="E20" s="717"/>
      <c r="F20" s="717" t="s">
        <v>3202</v>
      </c>
      <c r="G20" s="717" t="s">
        <v>98</v>
      </c>
      <c r="H20" s="720">
        <v>11400</v>
      </c>
      <c r="I20" s="720">
        <v>0</v>
      </c>
      <c r="J20" s="720"/>
      <c r="K20" s="743"/>
      <c r="L20" s="717" t="s">
        <v>3203</v>
      </c>
      <c r="M20" s="717"/>
      <c r="N20" s="599">
        <f t="shared" si="0"/>
        <v>11400</v>
      </c>
      <c r="O20" s="456">
        <f t="shared" si="1"/>
        <v>0</v>
      </c>
    </row>
    <row r="21" spans="1:15" ht="14" outlineLevel="1" x14ac:dyDescent="0.15">
      <c r="A21" s="733" t="s">
        <v>114</v>
      </c>
      <c r="B21" s="734">
        <f>COUNTA(B2:B20)</f>
        <v>19</v>
      </c>
      <c r="C21" s="734"/>
      <c r="D21" s="734"/>
      <c r="E21" s="734"/>
      <c r="F21" s="734"/>
      <c r="G21" s="734"/>
      <c r="H21" s="735">
        <f>SUBTOTAL(9,H2:H20)</f>
        <v>3682951</v>
      </c>
      <c r="I21" s="735">
        <f>SUBTOTAL(9,I2:I20)</f>
        <v>5141.08</v>
      </c>
      <c r="J21" s="735">
        <f>SUBTOTAL(9,J2:J20)</f>
        <v>13030</v>
      </c>
      <c r="K21" s="744">
        <f>SUBTOTAL(9,K2:K20)</f>
        <v>0</v>
      </c>
      <c r="L21" s="734"/>
      <c r="M21" s="734"/>
      <c r="N21" s="736">
        <f>SUBTOTAL(9,N2:N20)</f>
        <v>3688092.08</v>
      </c>
      <c r="O21" s="736">
        <f>SUBTOTAL(9,O2:O20)</f>
        <v>7888.92</v>
      </c>
    </row>
    <row r="22" spans="1:15" ht="28" outlineLevel="2" x14ac:dyDescent="0.15">
      <c r="A22" s="717" t="s">
        <v>92</v>
      </c>
      <c r="B22" s="717" t="s">
        <v>3204</v>
      </c>
      <c r="C22" s="717"/>
      <c r="D22" s="717" t="s">
        <v>93</v>
      </c>
      <c r="E22" s="717"/>
      <c r="F22" s="717" t="s">
        <v>3205</v>
      </c>
      <c r="G22" s="717" t="s">
        <v>1613</v>
      </c>
      <c r="H22" s="720">
        <v>56000</v>
      </c>
      <c r="I22" s="720">
        <v>0</v>
      </c>
      <c r="J22" s="720"/>
      <c r="K22" s="743"/>
      <c r="L22" s="717" t="s">
        <v>3206</v>
      </c>
      <c r="M22" s="717"/>
      <c r="N22" s="599">
        <f t="shared" si="0"/>
        <v>56000</v>
      </c>
      <c r="O22" s="456">
        <f t="shared" si="1"/>
        <v>0</v>
      </c>
    </row>
    <row r="23" spans="1:15" ht="112" outlineLevel="2" x14ac:dyDescent="0.15">
      <c r="A23" s="717" t="s">
        <v>92</v>
      </c>
      <c r="B23" s="717" t="s">
        <v>3207</v>
      </c>
      <c r="C23" s="717"/>
      <c r="D23" s="717" t="s">
        <v>93</v>
      </c>
      <c r="E23" s="717"/>
      <c r="F23" s="717" t="s">
        <v>3208</v>
      </c>
      <c r="G23" s="717" t="s">
        <v>83</v>
      </c>
      <c r="H23" s="720">
        <v>120000</v>
      </c>
      <c r="I23" s="720">
        <v>0</v>
      </c>
      <c r="J23" s="720"/>
      <c r="K23" s="743"/>
      <c r="L23" s="717" t="s">
        <v>3209</v>
      </c>
      <c r="M23" s="717"/>
      <c r="N23" s="599">
        <f t="shared" si="0"/>
        <v>120000</v>
      </c>
      <c r="O23" s="456">
        <f t="shared" si="1"/>
        <v>0</v>
      </c>
    </row>
    <row r="24" spans="1:15" ht="224" outlineLevel="2" x14ac:dyDescent="0.15">
      <c r="A24" s="717" t="s">
        <v>92</v>
      </c>
      <c r="B24" s="717" t="s">
        <v>3210</v>
      </c>
      <c r="C24" s="717"/>
      <c r="D24" s="717" t="s">
        <v>93</v>
      </c>
      <c r="E24" s="717"/>
      <c r="F24" s="717" t="s">
        <v>3211</v>
      </c>
      <c r="G24" s="717" t="s">
        <v>3212</v>
      </c>
      <c r="H24" s="720">
        <v>4000</v>
      </c>
      <c r="I24" s="720">
        <v>0</v>
      </c>
      <c r="J24" s="720"/>
      <c r="K24" s="743"/>
      <c r="L24" s="717" t="s">
        <v>3213</v>
      </c>
      <c r="M24" s="717"/>
      <c r="N24" s="599">
        <f t="shared" si="0"/>
        <v>4000</v>
      </c>
      <c r="O24" s="456">
        <f t="shared" si="1"/>
        <v>0</v>
      </c>
    </row>
    <row r="25" spans="1:15" ht="28" outlineLevel="2" x14ac:dyDescent="0.15">
      <c r="A25" s="717" t="s">
        <v>92</v>
      </c>
      <c r="B25" s="717" t="s">
        <v>3214</v>
      </c>
      <c r="C25" s="717"/>
      <c r="D25" s="717" t="s">
        <v>93</v>
      </c>
      <c r="E25" s="717"/>
      <c r="F25" s="717" t="s">
        <v>3215</v>
      </c>
      <c r="G25" s="717" t="s">
        <v>203</v>
      </c>
      <c r="H25" s="720">
        <v>12000</v>
      </c>
      <c r="I25" s="720">
        <v>0</v>
      </c>
      <c r="J25" s="720"/>
      <c r="K25" s="743"/>
      <c r="L25" s="717" t="s">
        <v>3216</v>
      </c>
      <c r="M25" s="717"/>
      <c r="N25" s="599">
        <f t="shared" si="0"/>
        <v>12000</v>
      </c>
      <c r="O25" s="456">
        <f t="shared" si="1"/>
        <v>0</v>
      </c>
    </row>
    <row r="26" spans="1:15" ht="84" outlineLevel="2" x14ac:dyDescent="0.15">
      <c r="A26" s="717" t="s">
        <v>92</v>
      </c>
      <c r="B26" s="717" t="s">
        <v>3217</v>
      </c>
      <c r="C26" s="717"/>
      <c r="D26" s="717" t="s">
        <v>93</v>
      </c>
      <c r="E26" s="717"/>
      <c r="F26" s="717" t="s">
        <v>3218</v>
      </c>
      <c r="G26" s="717" t="s">
        <v>2372</v>
      </c>
      <c r="H26" s="720">
        <v>7750</v>
      </c>
      <c r="I26" s="720">
        <v>0</v>
      </c>
      <c r="J26" s="720"/>
      <c r="K26" s="743"/>
      <c r="L26" s="717" t="s">
        <v>3219</v>
      </c>
      <c r="M26" s="717"/>
      <c r="N26" s="599">
        <f t="shared" si="0"/>
        <v>7750</v>
      </c>
      <c r="O26" s="456">
        <f t="shared" si="1"/>
        <v>0</v>
      </c>
    </row>
    <row r="27" spans="1:15" ht="28" outlineLevel="2" x14ac:dyDescent="0.15">
      <c r="A27" s="717" t="s">
        <v>92</v>
      </c>
      <c r="B27" s="717" t="s">
        <v>3220</v>
      </c>
      <c r="C27" s="717"/>
      <c r="D27" s="717" t="s">
        <v>93</v>
      </c>
      <c r="E27" s="717"/>
      <c r="F27" s="717" t="s">
        <v>3221</v>
      </c>
      <c r="G27" s="717" t="s">
        <v>83</v>
      </c>
      <c r="H27" s="720">
        <v>150000</v>
      </c>
      <c r="I27" s="720">
        <v>0</v>
      </c>
      <c r="J27" s="720"/>
      <c r="K27" s="743"/>
      <c r="L27" s="717" t="s">
        <v>3222</v>
      </c>
      <c r="M27" s="717"/>
      <c r="N27" s="599">
        <f t="shared" si="0"/>
        <v>150000</v>
      </c>
      <c r="O27" s="456">
        <f t="shared" si="1"/>
        <v>0</v>
      </c>
    </row>
    <row r="28" spans="1:15" ht="28" outlineLevel="2" x14ac:dyDescent="0.15">
      <c r="A28" s="717" t="s">
        <v>92</v>
      </c>
      <c r="B28" s="717" t="s">
        <v>3223</v>
      </c>
      <c r="C28" s="717"/>
      <c r="D28" s="717" t="s">
        <v>93</v>
      </c>
      <c r="E28" s="717"/>
      <c r="F28" s="717" t="s">
        <v>3224</v>
      </c>
      <c r="G28" s="717" t="s">
        <v>1847</v>
      </c>
      <c r="H28" s="720">
        <v>24200</v>
      </c>
      <c r="I28" s="720">
        <v>0</v>
      </c>
      <c r="J28" s="720"/>
      <c r="K28" s="743"/>
      <c r="L28" s="717" t="s">
        <v>3225</v>
      </c>
      <c r="M28" s="717"/>
      <c r="N28" s="599">
        <f t="shared" si="0"/>
        <v>24200</v>
      </c>
      <c r="O28" s="456">
        <f t="shared" si="1"/>
        <v>0</v>
      </c>
    </row>
    <row r="29" spans="1:15" ht="42" outlineLevel="2" x14ac:dyDescent="0.15">
      <c r="A29" s="717" t="s">
        <v>92</v>
      </c>
      <c r="B29" s="717" t="s">
        <v>3226</v>
      </c>
      <c r="C29" s="717"/>
      <c r="D29" s="717" t="s">
        <v>93</v>
      </c>
      <c r="E29" s="717"/>
      <c r="F29" s="717" t="s">
        <v>3227</v>
      </c>
      <c r="G29" s="717" t="s">
        <v>83</v>
      </c>
      <c r="H29" s="720">
        <v>100000</v>
      </c>
      <c r="I29" s="720">
        <v>0</v>
      </c>
      <c r="J29" s="720"/>
      <c r="K29" s="743"/>
      <c r="L29" s="717" t="s">
        <v>3228</v>
      </c>
      <c r="M29" s="717"/>
      <c r="N29" s="599">
        <f t="shared" si="0"/>
        <v>100000</v>
      </c>
      <c r="O29" s="456">
        <f t="shared" si="1"/>
        <v>0</v>
      </c>
    </row>
    <row r="30" spans="1:15" ht="42" outlineLevel="2" x14ac:dyDescent="0.15">
      <c r="A30" s="717" t="s">
        <v>92</v>
      </c>
      <c r="B30" s="717" t="s">
        <v>3229</v>
      </c>
      <c r="C30" s="717"/>
      <c r="D30" s="717" t="s">
        <v>93</v>
      </c>
      <c r="E30" s="717"/>
      <c r="F30" s="717" t="s">
        <v>3230</v>
      </c>
      <c r="G30" s="717" t="s">
        <v>3231</v>
      </c>
      <c r="H30" s="720">
        <v>31700</v>
      </c>
      <c r="I30" s="720">
        <v>0</v>
      </c>
      <c r="J30" s="720"/>
      <c r="K30" s="743"/>
      <c r="L30" s="717" t="s">
        <v>3232</v>
      </c>
      <c r="M30" s="717"/>
      <c r="N30" s="599">
        <f t="shared" si="0"/>
        <v>31700</v>
      </c>
      <c r="O30" s="456">
        <f t="shared" si="1"/>
        <v>0</v>
      </c>
    </row>
    <row r="31" spans="1:15" ht="28" outlineLevel="2" x14ac:dyDescent="0.15">
      <c r="A31" s="717" t="s">
        <v>92</v>
      </c>
      <c r="B31" s="717" t="s">
        <v>3233</v>
      </c>
      <c r="C31" s="717"/>
      <c r="D31" s="717" t="s">
        <v>93</v>
      </c>
      <c r="E31" s="717"/>
      <c r="F31" s="717" t="s">
        <v>3234</v>
      </c>
      <c r="G31" s="717" t="s">
        <v>2586</v>
      </c>
      <c r="H31" s="720">
        <v>1000</v>
      </c>
      <c r="I31" s="720">
        <v>0</v>
      </c>
      <c r="J31" s="720"/>
      <c r="K31" s="743"/>
      <c r="L31" s="717" t="s">
        <v>1604</v>
      </c>
      <c r="M31" s="717" t="s">
        <v>3235</v>
      </c>
      <c r="N31" s="599">
        <f t="shared" si="0"/>
        <v>1000</v>
      </c>
      <c r="O31" s="456">
        <f t="shared" si="1"/>
        <v>0</v>
      </c>
    </row>
    <row r="32" spans="1:15" ht="28" outlineLevel="2" x14ac:dyDescent="0.15">
      <c r="A32" s="717" t="s">
        <v>92</v>
      </c>
      <c r="B32" s="717" t="s">
        <v>3236</v>
      </c>
      <c r="C32" s="717"/>
      <c r="D32" s="717" t="s">
        <v>93</v>
      </c>
      <c r="E32" s="717"/>
      <c r="F32" s="717" t="s">
        <v>3237</v>
      </c>
      <c r="G32" s="717" t="s">
        <v>3238</v>
      </c>
      <c r="H32" s="720">
        <v>50000</v>
      </c>
      <c r="I32" s="720">
        <v>0</v>
      </c>
      <c r="J32" s="720"/>
      <c r="K32" s="743"/>
      <c r="L32" s="717" t="s">
        <v>3239</v>
      </c>
      <c r="M32" s="717"/>
      <c r="N32" s="599">
        <f t="shared" si="0"/>
        <v>50000</v>
      </c>
      <c r="O32" s="456">
        <f t="shared" si="1"/>
        <v>0</v>
      </c>
    </row>
    <row r="33" spans="1:15" ht="154" outlineLevel="2" x14ac:dyDescent="0.15">
      <c r="A33" s="717" t="s">
        <v>92</v>
      </c>
      <c r="B33" s="717" t="s">
        <v>3240</v>
      </c>
      <c r="C33" s="717"/>
      <c r="D33" s="717" t="s">
        <v>93</v>
      </c>
      <c r="E33" s="717"/>
      <c r="F33" s="717" t="s">
        <v>3241</v>
      </c>
      <c r="G33" s="717" t="s">
        <v>379</v>
      </c>
      <c r="H33" s="720">
        <v>368000</v>
      </c>
      <c r="I33" s="720">
        <v>0</v>
      </c>
      <c r="J33" s="720"/>
      <c r="K33" s="743"/>
      <c r="L33" s="717" t="s">
        <v>3242</v>
      </c>
      <c r="M33" s="717"/>
      <c r="N33" s="599">
        <f t="shared" si="0"/>
        <v>368000</v>
      </c>
      <c r="O33" s="456">
        <f t="shared" si="1"/>
        <v>0</v>
      </c>
    </row>
    <row r="34" spans="1:15" ht="28" outlineLevel="2" x14ac:dyDescent="0.15">
      <c r="A34" s="717" t="s">
        <v>92</v>
      </c>
      <c r="B34" s="717" t="s">
        <v>3243</v>
      </c>
      <c r="C34" s="717"/>
      <c r="D34" s="717" t="s">
        <v>93</v>
      </c>
      <c r="E34" s="717"/>
      <c r="F34" s="717" t="s">
        <v>3244</v>
      </c>
      <c r="G34" s="717" t="s">
        <v>1770</v>
      </c>
      <c r="H34" s="720">
        <v>20000</v>
      </c>
      <c r="I34" s="720">
        <v>0</v>
      </c>
      <c r="J34" s="720"/>
      <c r="K34" s="743"/>
      <c r="L34" s="717" t="s">
        <v>3245</v>
      </c>
      <c r="M34" s="717"/>
      <c r="N34" s="599">
        <f t="shared" si="0"/>
        <v>20000</v>
      </c>
      <c r="O34" s="456">
        <f t="shared" si="1"/>
        <v>0</v>
      </c>
    </row>
    <row r="35" spans="1:15" ht="112" outlineLevel="2" x14ac:dyDescent="0.15">
      <c r="A35" s="717" t="s">
        <v>92</v>
      </c>
      <c r="B35" s="717" t="s">
        <v>3246</v>
      </c>
      <c r="C35" s="717"/>
      <c r="D35" s="717" t="s">
        <v>93</v>
      </c>
      <c r="E35" s="717"/>
      <c r="F35" s="717" t="s">
        <v>3247</v>
      </c>
      <c r="G35" s="717" t="s">
        <v>3248</v>
      </c>
      <c r="H35" s="720">
        <v>20698</v>
      </c>
      <c r="I35" s="720">
        <v>0</v>
      </c>
      <c r="J35" s="720"/>
      <c r="K35" s="743"/>
      <c r="L35" s="717" t="s">
        <v>3249</v>
      </c>
      <c r="M35" s="717"/>
      <c r="N35" s="599">
        <f t="shared" si="0"/>
        <v>20698</v>
      </c>
      <c r="O35" s="456">
        <f t="shared" si="1"/>
        <v>0</v>
      </c>
    </row>
    <row r="36" spans="1:15" ht="28" outlineLevel="2" x14ac:dyDescent="0.15">
      <c r="A36" s="717" t="s">
        <v>92</v>
      </c>
      <c r="B36" s="717" t="s">
        <v>3250</v>
      </c>
      <c r="C36" s="717"/>
      <c r="D36" s="717" t="s">
        <v>93</v>
      </c>
      <c r="E36" s="717"/>
      <c r="F36" s="717" t="s">
        <v>3251</v>
      </c>
      <c r="G36" s="717" t="s">
        <v>3252</v>
      </c>
      <c r="H36" s="720">
        <v>150000</v>
      </c>
      <c r="I36" s="720">
        <v>0</v>
      </c>
      <c r="J36" s="720"/>
      <c r="K36" s="743"/>
      <c r="L36" s="717" t="s">
        <v>3253</v>
      </c>
      <c r="M36" s="717"/>
      <c r="N36" s="599">
        <f t="shared" si="0"/>
        <v>150000</v>
      </c>
      <c r="O36" s="456">
        <f t="shared" si="1"/>
        <v>0</v>
      </c>
    </row>
    <row r="37" spans="1:15" ht="28" outlineLevel="2" x14ac:dyDescent="0.15">
      <c r="A37" s="717" t="s">
        <v>92</v>
      </c>
      <c r="B37" s="717" t="s">
        <v>3254</v>
      </c>
      <c r="C37" s="717"/>
      <c r="D37" s="717" t="s">
        <v>93</v>
      </c>
      <c r="E37" s="717"/>
      <c r="F37" s="717" t="s">
        <v>377</v>
      </c>
      <c r="G37" s="717" t="s">
        <v>83</v>
      </c>
      <c r="H37" s="720">
        <v>2000</v>
      </c>
      <c r="I37" s="720">
        <v>0</v>
      </c>
      <c r="J37" s="720"/>
      <c r="K37" s="743"/>
      <c r="L37" s="717" t="s">
        <v>3255</v>
      </c>
      <c r="M37" s="717"/>
      <c r="N37" s="599">
        <f t="shared" si="0"/>
        <v>2000</v>
      </c>
      <c r="O37" s="456">
        <f t="shared" si="1"/>
        <v>0</v>
      </c>
    </row>
    <row r="38" spans="1:15" ht="56" outlineLevel="2" x14ac:dyDescent="0.15">
      <c r="A38" s="717" t="s">
        <v>92</v>
      </c>
      <c r="B38" s="717" t="s">
        <v>3256</v>
      </c>
      <c r="C38" s="717"/>
      <c r="D38" s="717" t="s">
        <v>93</v>
      </c>
      <c r="E38" s="718" t="s">
        <v>149</v>
      </c>
      <c r="F38" s="717" t="s">
        <v>3257</v>
      </c>
      <c r="G38" s="717" t="s">
        <v>105</v>
      </c>
      <c r="H38" s="720"/>
      <c r="I38" s="720">
        <v>71604.479999999996</v>
      </c>
      <c r="J38" s="720"/>
      <c r="K38" s="743">
        <v>260110.65</v>
      </c>
      <c r="L38" s="717" t="s">
        <v>3258</v>
      </c>
      <c r="M38" s="717" t="s">
        <v>2852</v>
      </c>
      <c r="N38" s="599">
        <f t="shared" si="0"/>
        <v>71604.479999999996</v>
      </c>
      <c r="O38" s="456">
        <f t="shared" si="1"/>
        <v>188506.16999999998</v>
      </c>
    </row>
    <row r="39" spans="1:15" ht="56" outlineLevel="2" x14ac:dyDescent="0.15">
      <c r="A39" s="717" t="s">
        <v>92</v>
      </c>
      <c r="B39" s="717" t="s">
        <v>3259</v>
      </c>
      <c r="C39" s="717"/>
      <c r="D39" s="717" t="s">
        <v>93</v>
      </c>
      <c r="E39" s="717"/>
      <c r="F39" s="717" t="s">
        <v>3260</v>
      </c>
      <c r="G39" s="717" t="s">
        <v>1213</v>
      </c>
      <c r="H39" s="720">
        <v>100000</v>
      </c>
      <c r="I39" s="720">
        <v>0</v>
      </c>
      <c r="J39" s="720"/>
      <c r="K39" s="743"/>
      <c r="L39" s="717" t="s">
        <v>3261</v>
      </c>
      <c r="M39" s="717"/>
      <c r="N39" s="599">
        <f t="shared" si="0"/>
        <v>100000</v>
      </c>
      <c r="O39" s="456">
        <f t="shared" si="1"/>
        <v>0</v>
      </c>
    </row>
    <row r="40" spans="1:15" ht="28" outlineLevel="2" x14ac:dyDescent="0.15">
      <c r="A40" s="717" t="s">
        <v>92</v>
      </c>
      <c r="B40" s="717" t="s">
        <v>3262</v>
      </c>
      <c r="C40" s="717"/>
      <c r="D40" s="717" t="s">
        <v>93</v>
      </c>
      <c r="E40" s="717"/>
      <c r="F40" s="717" t="s">
        <v>3263</v>
      </c>
      <c r="G40" s="717" t="s">
        <v>3264</v>
      </c>
      <c r="H40" s="720">
        <v>100000</v>
      </c>
      <c r="I40" s="720">
        <v>0</v>
      </c>
      <c r="J40" s="720"/>
      <c r="K40" s="743"/>
      <c r="L40" s="717" t="s">
        <v>3265</v>
      </c>
      <c r="M40" s="717"/>
      <c r="N40" s="599">
        <f t="shared" si="0"/>
        <v>100000</v>
      </c>
      <c r="O40" s="456">
        <f t="shared" si="1"/>
        <v>0</v>
      </c>
    </row>
    <row r="41" spans="1:15" ht="126" outlineLevel="2" x14ac:dyDescent="0.15">
      <c r="A41" s="717" t="s">
        <v>92</v>
      </c>
      <c r="B41" s="717" t="s">
        <v>495</v>
      </c>
      <c r="C41" s="717"/>
      <c r="D41" s="717" t="s">
        <v>93</v>
      </c>
      <c r="E41" s="717"/>
      <c r="F41" s="717" t="s">
        <v>3266</v>
      </c>
      <c r="G41" s="717" t="s">
        <v>83</v>
      </c>
      <c r="H41" s="720">
        <v>6800</v>
      </c>
      <c r="I41" s="720">
        <v>0</v>
      </c>
      <c r="J41" s="720"/>
      <c r="K41" s="743"/>
      <c r="L41" s="717" t="s">
        <v>497</v>
      </c>
      <c r="M41" s="717"/>
      <c r="N41" s="599">
        <f t="shared" si="0"/>
        <v>6800</v>
      </c>
      <c r="O41" s="456">
        <f t="shared" si="1"/>
        <v>0</v>
      </c>
    </row>
    <row r="42" spans="1:15" ht="70" outlineLevel="2" x14ac:dyDescent="0.15">
      <c r="A42" s="717" t="s">
        <v>92</v>
      </c>
      <c r="B42" s="717" t="s">
        <v>3267</v>
      </c>
      <c r="C42" s="717"/>
      <c r="D42" s="717" t="s">
        <v>93</v>
      </c>
      <c r="E42" s="718" t="s">
        <v>149</v>
      </c>
      <c r="F42" s="717" t="s">
        <v>3268</v>
      </c>
      <c r="G42" s="717" t="s">
        <v>3269</v>
      </c>
      <c r="H42" s="720">
        <v>75000</v>
      </c>
      <c r="I42" s="720">
        <v>0</v>
      </c>
      <c r="J42" s="720"/>
      <c r="K42" s="743"/>
      <c r="L42" s="717" t="s">
        <v>3270</v>
      </c>
      <c r="M42" s="717" t="s">
        <v>2852</v>
      </c>
      <c r="N42" s="599">
        <f t="shared" si="0"/>
        <v>75000</v>
      </c>
      <c r="O42" s="456">
        <f t="shared" si="1"/>
        <v>0</v>
      </c>
    </row>
    <row r="43" spans="1:15" ht="28" outlineLevel="2" x14ac:dyDescent="0.15">
      <c r="A43" s="717" t="s">
        <v>92</v>
      </c>
      <c r="B43" s="717" t="s">
        <v>3271</v>
      </c>
      <c r="C43" s="717"/>
      <c r="D43" s="717" t="s">
        <v>93</v>
      </c>
      <c r="E43" s="718" t="s">
        <v>149</v>
      </c>
      <c r="F43" s="717" t="s">
        <v>3272</v>
      </c>
      <c r="G43" s="717" t="s">
        <v>3273</v>
      </c>
      <c r="H43" s="720">
        <v>50000</v>
      </c>
      <c r="I43" s="720">
        <v>0</v>
      </c>
      <c r="J43" s="720"/>
      <c r="K43" s="743">
        <v>83592.91</v>
      </c>
      <c r="L43" s="717" t="s">
        <v>3274</v>
      </c>
      <c r="M43" s="717" t="s">
        <v>2852</v>
      </c>
      <c r="N43" s="599">
        <f t="shared" si="0"/>
        <v>50000</v>
      </c>
      <c r="O43" s="456">
        <f t="shared" si="1"/>
        <v>33592.910000000003</v>
      </c>
    </row>
    <row r="44" spans="1:15" ht="28" outlineLevel="2" x14ac:dyDescent="0.15">
      <c r="A44" s="717" t="s">
        <v>92</v>
      </c>
      <c r="B44" s="717" t="s">
        <v>3275</v>
      </c>
      <c r="C44" s="717"/>
      <c r="D44" s="717" t="s">
        <v>93</v>
      </c>
      <c r="E44" s="717"/>
      <c r="F44" s="717" t="s">
        <v>3276</v>
      </c>
      <c r="G44" s="717" t="s">
        <v>3277</v>
      </c>
      <c r="H44" s="720">
        <v>210000</v>
      </c>
      <c r="I44" s="720">
        <v>0</v>
      </c>
      <c r="J44" s="720"/>
      <c r="K44" s="743"/>
      <c r="L44" s="717" t="s">
        <v>3278</v>
      </c>
      <c r="M44" s="717"/>
      <c r="N44" s="599">
        <f t="shared" si="0"/>
        <v>210000</v>
      </c>
      <c r="O44" s="456">
        <f t="shared" si="1"/>
        <v>0</v>
      </c>
    </row>
    <row r="45" spans="1:15" ht="42" outlineLevel="2" x14ac:dyDescent="0.15">
      <c r="A45" s="717" t="s">
        <v>92</v>
      </c>
      <c r="B45" s="717" t="s">
        <v>839</v>
      </c>
      <c r="C45" s="717"/>
      <c r="D45" s="717" t="s">
        <v>93</v>
      </c>
      <c r="E45" s="717"/>
      <c r="F45" s="717" t="s">
        <v>840</v>
      </c>
      <c r="G45" s="717" t="s">
        <v>841</v>
      </c>
      <c r="H45" s="720">
        <v>7000</v>
      </c>
      <c r="I45" s="720">
        <v>0</v>
      </c>
      <c r="J45" s="720"/>
      <c r="K45" s="743"/>
      <c r="L45" s="717" t="s">
        <v>842</v>
      </c>
      <c r="M45" s="717"/>
      <c r="N45" s="599">
        <f t="shared" si="0"/>
        <v>7000</v>
      </c>
      <c r="O45" s="456">
        <f t="shared" si="1"/>
        <v>0</v>
      </c>
    </row>
    <row r="46" spans="1:15" ht="70" outlineLevel="2" x14ac:dyDescent="0.15">
      <c r="A46" s="717" t="s">
        <v>92</v>
      </c>
      <c r="B46" s="717" t="s">
        <v>3279</v>
      </c>
      <c r="C46" s="717"/>
      <c r="D46" s="717" t="s">
        <v>95</v>
      </c>
      <c r="E46" s="717"/>
      <c r="F46" s="717" t="s">
        <v>3280</v>
      </c>
      <c r="G46" s="717" t="s">
        <v>89</v>
      </c>
      <c r="H46" s="720">
        <v>13000</v>
      </c>
      <c r="I46" s="720">
        <v>0</v>
      </c>
      <c r="J46" s="720"/>
      <c r="K46" s="743"/>
      <c r="L46" s="717" t="s">
        <v>3281</v>
      </c>
      <c r="M46" s="717"/>
      <c r="N46" s="599">
        <f t="shared" si="0"/>
        <v>13000</v>
      </c>
      <c r="O46" s="456">
        <f t="shared" si="1"/>
        <v>0</v>
      </c>
    </row>
    <row r="47" spans="1:15" ht="98" outlineLevel="2" x14ac:dyDescent="0.15">
      <c r="A47" s="717" t="s">
        <v>92</v>
      </c>
      <c r="B47" s="717" t="s">
        <v>3282</v>
      </c>
      <c r="C47" s="717"/>
      <c r="D47" s="717" t="s">
        <v>95</v>
      </c>
      <c r="E47" s="717"/>
      <c r="F47" s="717" t="s">
        <v>3283</v>
      </c>
      <c r="G47" s="717" t="s">
        <v>1638</v>
      </c>
      <c r="H47" s="720">
        <v>17735</v>
      </c>
      <c r="I47" s="720">
        <v>0</v>
      </c>
      <c r="J47" s="720"/>
      <c r="K47" s="743"/>
      <c r="L47" s="717" t="s">
        <v>3284</v>
      </c>
      <c r="M47" s="717"/>
      <c r="N47" s="599">
        <f t="shared" si="0"/>
        <v>17735</v>
      </c>
      <c r="O47" s="456">
        <f t="shared" si="1"/>
        <v>0</v>
      </c>
    </row>
    <row r="48" spans="1:15" ht="70" outlineLevel="2" x14ac:dyDescent="0.15">
      <c r="A48" s="717" t="s">
        <v>92</v>
      </c>
      <c r="B48" s="717" t="s">
        <v>3285</v>
      </c>
      <c r="C48" s="717"/>
      <c r="D48" s="717" t="s">
        <v>95</v>
      </c>
      <c r="E48" s="717"/>
      <c r="F48" s="717" t="s">
        <v>3286</v>
      </c>
      <c r="G48" s="717" t="s">
        <v>102</v>
      </c>
      <c r="H48" s="720">
        <v>20000</v>
      </c>
      <c r="I48" s="720">
        <v>0</v>
      </c>
      <c r="J48" s="720"/>
      <c r="K48" s="743"/>
      <c r="L48" s="717" t="s">
        <v>3287</v>
      </c>
      <c r="M48" s="717"/>
      <c r="N48" s="599">
        <f t="shared" si="0"/>
        <v>20000</v>
      </c>
      <c r="O48" s="456">
        <f t="shared" si="1"/>
        <v>0</v>
      </c>
    </row>
    <row r="49" spans="1:15" ht="70" outlineLevel="2" x14ac:dyDescent="0.15">
      <c r="A49" s="717" t="s">
        <v>92</v>
      </c>
      <c r="B49" s="717" t="s">
        <v>3288</v>
      </c>
      <c r="C49" s="717"/>
      <c r="D49" s="717" t="s">
        <v>95</v>
      </c>
      <c r="E49" s="717"/>
      <c r="F49" s="717" t="s">
        <v>3289</v>
      </c>
      <c r="G49" s="717" t="s">
        <v>83</v>
      </c>
      <c r="H49" s="720">
        <v>3600</v>
      </c>
      <c r="I49" s="720">
        <v>0</v>
      </c>
      <c r="J49" s="720"/>
      <c r="K49" s="743"/>
      <c r="L49" s="717" t="s">
        <v>3290</v>
      </c>
      <c r="M49" s="717"/>
      <c r="N49" s="599">
        <f t="shared" si="0"/>
        <v>3600</v>
      </c>
      <c r="O49" s="456">
        <f t="shared" si="1"/>
        <v>0</v>
      </c>
    </row>
    <row r="50" spans="1:15" ht="56" outlineLevel="2" x14ac:dyDescent="0.15">
      <c r="A50" s="717" t="s">
        <v>92</v>
      </c>
      <c r="B50" s="717" t="s">
        <v>3291</v>
      </c>
      <c r="C50" s="717"/>
      <c r="D50" s="717" t="s">
        <v>95</v>
      </c>
      <c r="E50" s="717"/>
      <c r="F50" s="717" t="s">
        <v>3292</v>
      </c>
      <c r="G50" s="717" t="s">
        <v>164</v>
      </c>
      <c r="H50" s="720">
        <v>11000</v>
      </c>
      <c r="I50" s="720">
        <v>0</v>
      </c>
      <c r="J50" s="720"/>
      <c r="K50" s="743"/>
      <c r="L50" s="717" t="s">
        <v>3293</v>
      </c>
      <c r="M50" s="717"/>
      <c r="N50" s="599">
        <f t="shared" si="0"/>
        <v>11000</v>
      </c>
      <c r="O50" s="456">
        <f t="shared" si="1"/>
        <v>0</v>
      </c>
    </row>
    <row r="51" spans="1:15" ht="98" outlineLevel="2" x14ac:dyDescent="0.15">
      <c r="A51" s="717" t="s">
        <v>92</v>
      </c>
      <c r="B51" s="717" t="s">
        <v>3294</v>
      </c>
      <c r="C51" s="717"/>
      <c r="D51" s="717" t="s">
        <v>95</v>
      </c>
      <c r="E51" s="717"/>
      <c r="F51" s="717" t="s">
        <v>3295</v>
      </c>
      <c r="G51" s="717" t="s">
        <v>793</v>
      </c>
      <c r="H51" s="720">
        <v>17850</v>
      </c>
      <c r="I51" s="720">
        <v>0</v>
      </c>
      <c r="J51" s="720"/>
      <c r="K51" s="743"/>
      <c r="L51" s="717" t="s">
        <v>3296</v>
      </c>
      <c r="M51" s="717"/>
      <c r="N51" s="599">
        <f t="shared" si="0"/>
        <v>17850</v>
      </c>
      <c r="O51" s="456">
        <f t="shared" si="1"/>
        <v>0</v>
      </c>
    </row>
    <row r="52" spans="1:15" ht="98" outlineLevel="2" x14ac:dyDescent="0.15">
      <c r="A52" s="717" t="s">
        <v>92</v>
      </c>
      <c r="B52" s="717" t="s">
        <v>3297</v>
      </c>
      <c r="C52" s="717"/>
      <c r="D52" s="717" t="s">
        <v>95</v>
      </c>
      <c r="E52" s="717"/>
      <c r="F52" s="717" t="s">
        <v>2908</v>
      </c>
      <c r="G52" s="717" t="s">
        <v>91</v>
      </c>
      <c r="H52" s="720">
        <v>12480</v>
      </c>
      <c r="I52" s="720">
        <v>0</v>
      </c>
      <c r="J52" s="720"/>
      <c r="K52" s="743"/>
      <c r="L52" s="717" t="s">
        <v>3298</v>
      </c>
      <c r="M52" s="717"/>
      <c r="N52" s="599">
        <f t="shared" si="0"/>
        <v>12480</v>
      </c>
      <c r="O52" s="456">
        <f t="shared" si="1"/>
        <v>0</v>
      </c>
    </row>
    <row r="53" spans="1:15" ht="126" outlineLevel="2" x14ac:dyDescent="0.15">
      <c r="A53" s="717" t="s">
        <v>92</v>
      </c>
      <c r="B53" s="717" t="s">
        <v>3299</v>
      </c>
      <c r="C53" s="717"/>
      <c r="D53" s="717" t="s">
        <v>95</v>
      </c>
      <c r="E53" s="717"/>
      <c r="F53" s="717" t="s">
        <v>3300</v>
      </c>
      <c r="G53" s="717" t="s">
        <v>89</v>
      </c>
      <c r="H53" s="720">
        <v>8000</v>
      </c>
      <c r="I53" s="720">
        <v>0</v>
      </c>
      <c r="J53" s="720"/>
      <c r="K53" s="743"/>
      <c r="L53" s="717" t="s">
        <v>3301</v>
      </c>
      <c r="M53" s="717"/>
      <c r="N53" s="599">
        <f t="shared" si="0"/>
        <v>8000</v>
      </c>
      <c r="O53" s="456">
        <f t="shared" si="1"/>
        <v>0</v>
      </c>
    </row>
    <row r="54" spans="1:15" ht="56" outlineLevel="2" x14ac:dyDescent="0.15">
      <c r="A54" s="717" t="s">
        <v>92</v>
      </c>
      <c r="B54" s="717" t="s">
        <v>3302</v>
      </c>
      <c r="C54" s="717"/>
      <c r="D54" s="717" t="s">
        <v>95</v>
      </c>
      <c r="E54" s="717"/>
      <c r="F54" s="717" t="s">
        <v>3303</v>
      </c>
      <c r="G54" s="717" t="s">
        <v>797</v>
      </c>
      <c r="H54" s="720">
        <v>14661</v>
      </c>
      <c r="I54" s="720">
        <v>0</v>
      </c>
      <c r="J54" s="720"/>
      <c r="K54" s="743"/>
      <c r="L54" s="717" t="s">
        <v>3304</v>
      </c>
      <c r="M54" s="717"/>
      <c r="N54" s="599">
        <f t="shared" si="0"/>
        <v>14661</v>
      </c>
      <c r="O54" s="456">
        <f t="shared" si="1"/>
        <v>0</v>
      </c>
    </row>
    <row r="55" spans="1:15" ht="56" outlineLevel="2" x14ac:dyDescent="0.15">
      <c r="A55" s="717" t="s">
        <v>92</v>
      </c>
      <c r="B55" s="717" t="s">
        <v>3305</v>
      </c>
      <c r="C55" s="717"/>
      <c r="D55" s="717" t="s">
        <v>95</v>
      </c>
      <c r="E55" s="717"/>
      <c r="F55" s="717" t="s">
        <v>3306</v>
      </c>
      <c r="G55" s="717" t="s">
        <v>911</v>
      </c>
      <c r="H55" s="720">
        <v>19000</v>
      </c>
      <c r="I55" s="720">
        <v>0</v>
      </c>
      <c r="J55" s="720"/>
      <c r="K55" s="743"/>
      <c r="L55" s="717" t="s">
        <v>3307</v>
      </c>
      <c r="M55" s="717"/>
      <c r="N55" s="599">
        <f t="shared" si="0"/>
        <v>19000</v>
      </c>
      <c r="O55" s="456">
        <f t="shared" si="1"/>
        <v>0</v>
      </c>
    </row>
    <row r="56" spans="1:15" ht="56" outlineLevel="2" x14ac:dyDescent="0.15">
      <c r="A56" s="717" t="s">
        <v>92</v>
      </c>
      <c r="B56" s="717" t="s">
        <v>3308</v>
      </c>
      <c r="C56" s="717"/>
      <c r="D56" s="717" t="s">
        <v>95</v>
      </c>
      <c r="E56" s="717"/>
      <c r="F56" s="717" t="s">
        <v>1320</v>
      </c>
      <c r="G56" s="717" t="s">
        <v>164</v>
      </c>
      <c r="H56" s="720">
        <v>18000</v>
      </c>
      <c r="I56" s="720">
        <v>0</v>
      </c>
      <c r="J56" s="720"/>
      <c r="K56" s="743"/>
      <c r="L56" s="717" t="s">
        <v>3309</v>
      </c>
      <c r="M56" s="717"/>
      <c r="N56" s="599">
        <f t="shared" si="0"/>
        <v>18000</v>
      </c>
      <c r="O56" s="456">
        <f t="shared" si="1"/>
        <v>0</v>
      </c>
    </row>
    <row r="57" spans="1:15" ht="56" outlineLevel="2" x14ac:dyDescent="0.15">
      <c r="A57" s="717" t="s">
        <v>92</v>
      </c>
      <c r="B57" s="717" t="s">
        <v>3310</v>
      </c>
      <c r="C57" s="717"/>
      <c r="D57" s="717" t="s">
        <v>95</v>
      </c>
      <c r="E57" s="717"/>
      <c r="F57" s="717" t="s">
        <v>3311</v>
      </c>
      <c r="G57" s="717" t="s">
        <v>89</v>
      </c>
      <c r="H57" s="720">
        <v>17000</v>
      </c>
      <c r="I57" s="720">
        <v>0</v>
      </c>
      <c r="J57" s="720"/>
      <c r="K57" s="743"/>
      <c r="L57" s="717" t="s">
        <v>3312</v>
      </c>
      <c r="M57" s="717"/>
      <c r="N57" s="599">
        <f t="shared" si="0"/>
        <v>17000</v>
      </c>
      <c r="O57" s="456">
        <f t="shared" si="1"/>
        <v>0</v>
      </c>
    </row>
    <row r="58" spans="1:15" ht="56" outlineLevel="2" x14ac:dyDescent="0.15">
      <c r="A58" s="717" t="s">
        <v>92</v>
      </c>
      <c r="B58" s="717" t="s">
        <v>3313</v>
      </c>
      <c r="C58" s="717"/>
      <c r="D58" s="717" t="s">
        <v>95</v>
      </c>
      <c r="E58" s="717"/>
      <c r="F58" s="717" t="s">
        <v>3314</v>
      </c>
      <c r="G58" s="717" t="s">
        <v>164</v>
      </c>
      <c r="H58" s="720">
        <v>11500</v>
      </c>
      <c r="I58" s="720">
        <v>0</v>
      </c>
      <c r="J58" s="720"/>
      <c r="K58" s="743"/>
      <c r="L58" s="717" t="s">
        <v>3315</v>
      </c>
      <c r="M58" s="717"/>
      <c r="N58" s="599">
        <f t="shared" si="0"/>
        <v>11500</v>
      </c>
      <c r="O58" s="456">
        <f t="shared" si="1"/>
        <v>0</v>
      </c>
    </row>
    <row r="59" spans="1:15" ht="70" outlineLevel="2" x14ac:dyDescent="0.15">
      <c r="A59" s="717" t="s">
        <v>92</v>
      </c>
      <c r="B59" s="717" t="s">
        <v>3316</v>
      </c>
      <c r="C59" s="717"/>
      <c r="D59" s="717" t="s">
        <v>95</v>
      </c>
      <c r="E59" s="717"/>
      <c r="F59" s="717" t="s">
        <v>3317</v>
      </c>
      <c r="G59" s="717" t="s">
        <v>164</v>
      </c>
      <c r="H59" s="720">
        <v>6700</v>
      </c>
      <c r="I59" s="720">
        <v>0</v>
      </c>
      <c r="J59" s="720"/>
      <c r="K59" s="743"/>
      <c r="L59" s="717" t="s">
        <v>3318</v>
      </c>
      <c r="M59" s="717"/>
      <c r="N59" s="599">
        <f t="shared" si="0"/>
        <v>6700</v>
      </c>
      <c r="O59" s="456">
        <f t="shared" si="1"/>
        <v>0</v>
      </c>
    </row>
    <row r="60" spans="1:15" ht="126" outlineLevel="2" x14ac:dyDescent="0.15">
      <c r="A60" s="717" t="s">
        <v>92</v>
      </c>
      <c r="B60" s="717" t="s">
        <v>3319</v>
      </c>
      <c r="C60" s="717"/>
      <c r="D60" s="717" t="s">
        <v>95</v>
      </c>
      <c r="E60" s="717"/>
      <c r="F60" s="717" t="s">
        <v>3320</v>
      </c>
      <c r="G60" s="717" t="s">
        <v>102</v>
      </c>
      <c r="H60" s="720">
        <v>30000</v>
      </c>
      <c r="I60" s="720">
        <v>0</v>
      </c>
      <c r="J60" s="720"/>
      <c r="K60" s="743"/>
      <c r="L60" s="717" t="s">
        <v>3321</v>
      </c>
      <c r="M60" s="717"/>
      <c r="N60" s="599">
        <f t="shared" si="0"/>
        <v>30000</v>
      </c>
      <c r="O60" s="456">
        <f t="shared" si="1"/>
        <v>0</v>
      </c>
    </row>
    <row r="61" spans="1:15" ht="56" outlineLevel="2" x14ac:dyDescent="0.15">
      <c r="A61" s="717" t="s">
        <v>92</v>
      </c>
      <c r="B61" s="717" t="s">
        <v>3322</v>
      </c>
      <c r="C61" s="717"/>
      <c r="D61" s="717" t="s">
        <v>95</v>
      </c>
      <c r="E61" s="717"/>
      <c r="F61" s="717" t="s">
        <v>3323</v>
      </c>
      <c r="G61" s="717" t="s">
        <v>89</v>
      </c>
      <c r="H61" s="720">
        <v>3000</v>
      </c>
      <c r="I61" s="720">
        <v>0</v>
      </c>
      <c r="J61" s="720"/>
      <c r="K61" s="743"/>
      <c r="L61" s="717" t="s">
        <v>3324</v>
      </c>
      <c r="M61" s="717"/>
      <c r="N61" s="599">
        <f t="shared" si="0"/>
        <v>3000</v>
      </c>
      <c r="O61" s="456">
        <f t="shared" si="1"/>
        <v>0</v>
      </c>
    </row>
    <row r="62" spans="1:15" ht="56" outlineLevel="2" x14ac:dyDescent="0.15">
      <c r="A62" s="717" t="s">
        <v>92</v>
      </c>
      <c r="B62" s="717" t="s">
        <v>3325</v>
      </c>
      <c r="C62" s="717"/>
      <c r="D62" s="717" t="s">
        <v>95</v>
      </c>
      <c r="E62" s="717"/>
      <c r="F62" s="717" t="s">
        <v>3326</v>
      </c>
      <c r="G62" s="717" t="s">
        <v>1860</v>
      </c>
      <c r="H62" s="720">
        <v>2500</v>
      </c>
      <c r="I62" s="720">
        <v>0</v>
      </c>
      <c r="J62" s="720"/>
      <c r="K62" s="743"/>
      <c r="L62" s="717" t="s">
        <v>3327</v>
      </c>
      <c r="M62" s="717"/>
      <c r="N62" s="599">
        <f t="shared" si="0"/>
        <v>2500</v>
      </c>
      <c r="O62" s="456">
        <f t="shared" si="1"/>
        <v>0</v>
      </c>
    </row>
    <row r="63" spans="1:15" ht="70" outlineLevel="2" x14ac:dyDescent="0.15">
      <c r="A63" s="717" t="s">
        <v>92</v>
      </c>
      <c r="B63" s="717" t="s">
        <v>3328</v>
      </c>
      <c r="C63" s="717"/>
      <c r="D63" s="717" t="s">
        <v>95</v>
      </c>
      <c r="E63" s="717"/>
      <c r="F63" s="717" t="s">
        <v>3329</v>
      </c>
      <c r="G63" s="717" t="s">
        <v>89</v>
      </c>
      <c r="H63" s="720">
        <v>9000</v>
      </c>
      <c r="I63" s="720">
        <v>0</v>
      </c>
      <c r="J63" s="720"/>
      <c r="K63" s="743"/>
      <c r="L63" s="717" t="s">
        <v>3324</v>
      </c>
      <c r="M63" s="717"/>
      <c r="N63" s="599">
        <f t="shared" si="0"/>
        <v>9000</v>
      </c>
      <c r="O63" s="456">
        <f t="shared" si="1"/>
        <v>0</v>
      </c>
    </row>
    <row r="64" spans="1:15" ht="70" outlineLevel="2" x14ac:dyDescent="0.15">
      <c r="A64" s="717" t="s">
        <v>92</v>
      </c>
      <c r="B64" s="717" t="s">
        <v>3330</v>
      </c>
      <c r="C64" s="717"/>
      <c r="D64" s="717" t="s">
        <v>95</v>
      </c>
      <c r="E64" s="717"/>
      <c r="F64" s="717" t="s">
        <v>3331</v>
      </c>
      <c r="G64" s="717" t="s">
        <v>89</v>
      </c>
      <c r="H64" s="720">
        <v>6000</v>
      </c>
      <c r="I64" s="720">
        <v>0</v>
      </c>
      <c r="J64" s="720"/>
      <c r="K64" s="743"/>
      <c r="L64" s="717" t="s">
        <v>3332</v>
      </c>
      <c r="M64" s="717"/>
      <c r="N64" s="599">
        <f t="shared" si="0"/>
        <v>6000</v>
      </c>
      <c r="O64" s="456">
        <f t="shared" si="1"/>
        <v>0</v>
      </c>
    </row>
    <row r="65" spans="1:15" ht="56" outlineLevel="2" x14ac:dyDescent="0.15">
      <c r="A65" s="717" t="s">
        <v>92</v>
      </c>
      <c r="B65" s="717" t="s">
        <v>3333</v>
      </c>
      <c r="C65" s="717"/>
      <c r="D65" s="717" t="s">
        <v>95</v>
      </c>
      <c r="E65" s="717"/>
      <c r="F65" s="717" t="s">
        <v>2950</v>
      </c>
      <c r="G65" s="717" t="s">
        <v>89</v>
      </c>
      <c r="H65" s="720">
        <v>7000</v>
      </c>
      <c r="I65" s="720">
        <v>0</v>
      </c>
      <c r="J65" s="720"/>
      <c r="K65" s="743"/>
      <c r="L65" s="717" t="s">
        <v>3332</v>
      </c>
      <c r="M65" s="717"/>
      <c r="N65" s="599">
        <f t="shared" si="0"/>
        <v>7000</v>
      </c>
      <c r="O65" s="456">
        <f t="shared" si="1"/>
        <v>0</v>
      </c>
    </row>
    <row r="66" spans="1:15" ht="70" outlineLevel="2" x14ac:dyDescent="0.15">
      <c r="A66" s="717" t="s">
        <v>92</v>
      </c>
      <c r="B66" s="717" t="s">
        <v>3334</v>
      </c>
      <c r="C66" s="717"/>
      <c r="D66" s="717" t="s">
        <v>95</v>
      </c>
      <c r="E66" s="717"/>
      <c r="F66" s="717" t="s">
        <v>3335</v>
      </c>
      <c r="G66" s="717" t="s">
        <v>100</v>
      </c>
      <c r="H66" s="720">
        <v>14462.92</v>
      </c>
      <c r="I66" s="720">
        <v>0</v>
      </c>
      <c r="J66" s="720"/>
      <c r="K66" s="743"/>
      <c r="L66" s="717" t="s">
        <v>3336</v>
      </c>
      <c r="M66" s="717"/>
      <c r="N66" s="599">
        <f t="shared" si="0"/>
        <v>14462.92</v>
      </c>
      <c r="O66" s="456">
        <f t="shared" si="1"/>
        <v>0</v>
      </c>
    </row>
    <row r="67" spans="1:15" ht="70" outlineLevel="2" x14ac:dyDescent="0.15">
      <c r="A67" s="717" t="s">
        <v>92</v>
      </c>
      <c r="B67" s="717" t="s">
        <v>3337</v>
      </c>
      <c r="C67" s="717"/>
      <c r="D67" s="717" t="s">
        <v>95</v>
      </c>
      <c r="E67" s="717"/>
      <c r="F67" s="717" t="s">
        <v>3338</v>
      </c>
      <c r="G67" s="717" t="s">
        <v>100</v>
      </c>
      <c r="H67" s="720">
        <v>9983.93</v>
      </c>
      <c r="I67" s="720">
        <v>0</v>
      </c>
      <c r="J67" s="720"/>
      <c r="K67" s="743"/>
      <c r="L67" s="717" t="s">
        <v>3339</v>
      </c>
      <c r="M67" s="717"/>
      <c r="N67" s="599">
        <f t="shared" si="0"/>
        <v>9983.93</v>
      </c>
      <c r="O67" s="456">
        <f t="shared" si="1"/>
        <v>0</v>
      </c>
    </row>
    <row r="68" spans="1:15" ht="56" outlineLevel="2" x14ac:dyDescent="0.15">
      <c r="A68" s="717" t="s">
        <v>92</v>
      </c>
      <c r="B68" s="717" t="s">
        <v>3340</v>
      </c>
      <c r="C68" s="717"/>
      <c r="D68" s="717" t="s">
        <v>95</v>
      </c>
      <c r="E68" s="717"/>
      <c r="F68" s="717" t="s">
        <v>2899</v>
      </c>
      <c r="G68" s="717" t="s">
        <v>89</v>
      </c>
      <c r="H68" s="720">
        <v>11500</v>
      </c>
      <c r="I68" s="720">
        <v>0</v>
      </c>
      <c r="J68" s="720"/>
      <c r="K68" s="743"/>
      <c r="L68" s="717" t="s">
        <v>3341</v>
      </c>
      <c r="M68" s="717"/>
      <c r="N68" s="599">
        <f t="shared" ref="N68:N132" si="2">SUM(H68:I68)</f>
        <v>11500</v>
      </c>
      <c r="O68" s="456">
        <f t="shared" ref="O68:O132" si="3">IF((J68+K68)&gt;0,(J68+K68)-N68,0)</f>
        <v>0</v>
      </c>
    </row>
    <row r="69" spans="1:15" ht="56" outlineLevel="2" x14ac:dyDescent="0.15">
      <c r="A69" s="717" t="s">
        <v>92</v>
      </c>
      <c r="B69" s="717" t="s">
        <v>3342</v>
      </c>
      <c r="C69" s="717"/>
      <c r="D69" s="717" t="s">
        <v>95</v>
      </c>
      <c r="E69" s="717"/>
      <c r="F69" s="717" t="s">
        <v>3343</v>
      </c>
      <c r="G69" s="717" t="s">
        <v>101</v>
      </c>
      <c r="H69" s="720">
        <v>20000</v>
      </c>
      <c r="I69" s="720">
        <v>0</v>
      </c>
      <c r="J69" s="720"/>
      <c r="K69" s="743"/>
      <c r="L69" s="717" t="s">
        <v>3344</v>
      </c>
      <c r="M69" s="717"/>
      <c r="N69" s="599">
        <f t="shared" si="2"/>
        <v>20000</v>
      </c>
      <c r="O69" s="456">
        <f t="shared" si="3"/>
        <v>0</v>
      </c>
    </row>
    <row r="70" spans="1:15" ht="98" outlineLevel="2" x14ac:dyDescent="0.15">
      <c r="A70" s="717" t="s">
        <v>92</v>
      </c>
      <c r="B70" s="717" t="s">
        <v>3345</v>
      </c>
      <c r="C70" s="717"/>
      <c r="D70" s="717" t="s">
        <v>95</v>
      </c>
      <c r="E70" s="717"/>
      <c r="F70" s="717" t="s">
        <v>3346</v>
      </c>
      <c r="G70" s="717" t="s">
        <v>785</v>
      </c>
      <c r="H70" s="720">
        <v>20682</v>
      </c>
      <c r="I70" s="720">
        <v>0</v>
      </c>
      <c r="J70" s="720"/>
      <c r="K70" s="743"/>
      <c r="L70" s="717" t="s">
        <v>3347</v>
      </c>
      <c r="M70" s="717"/>
      <c r="N70" s="599">
        <f t="shared" si="2"/>
        <v>20682</v>
      </c>
      <c r="O70" s="456">
        <f t="shared" si="3"/>
        <v>0</v>
      </c>
    </row>
    <row r="71" spans="1:15" ht="98" outlineLevel="2" x14ac:dyDescent="0.15">
      <c r="A71" s="717" t="s">
        <v>92</v>
      </c>
      <c r="B71" s="717" t="s">
        <v>3348</v>
      </c>
      <c r="C71" s="717"/>
      <c r="D71" s="717" t="s">
        <v>95</v>
      </c>
      <c r="E71" s="717"/>
      <c r="F71" s="717" t="s">
        <v>3349</v>
      </c>
      <c r="G71" s="717" t="s">
        <v>91</v>
      </c>
      <c r="H71" s="720">
        <v>18600</v>
      </c>
      <c r="I71" s="720">
        <v>0</v>
      </c>
      <c r="J71" s="720"/>
      <c r="K71" s="743"/>
      <c r="L71" s="717" t="s">
        <v>3350</v>
      </c>
      <c r="M71" s="717"/>
      <c r="N71" s="599">
        <f t="shared" si="2"/>
        <v>18600</v>
      </c>
      <c r="O71" s="456">
        <f t="shared" si="3"/>
        <v>0</v>
      </c>
    </row>
    <row r="72" spans="1:15" ht="56" outlineLevel="2" x14ac:dyDescent="0.15">
      <c r="A72" s="717" t="s">
        <v>92</v>
      </c>
      <c r="B72" s="717" t="s">
        <v>3351</v>
      </c>
      <c r="C72" s="717"/>
      <c r="D72" s="717" t="s">
        <v>95</v>
      </c>
      <c r="E72" s="717"/>
      <c r="F72" s="717" t="s">
        <v>3314</v>
      </c>
      <c r="G72" s="717" t="s">
        <v>164</v>
      </c>
      <c r="H72" s="720">
        <v>9500</v>
      </c>
      <c r="I72" s="720">
        <v>0</v>
      </c>
      <c r="J72" s="720"/>
      <c r="K72" s="743"/>
      <c r="L72" s="717" t="s">
        <v>3352</v>
      </c>
      <c r="M72" s="717"/>
      <c r="N72" s="599">
        <f t="shared" si="2"/>
        <v>9500</v>
      </c>
      <c r="O72" s="456">
        <f t="shared" si="3"/>
        <v>0</v>
      </c>
    </row>
    <row r="73" spans="1:15" ht="56" outlineLevel="2" x14ac:dyDescent="0.15">
      <c r="A73" s="717" t="s">
        <v>92</v>
      </c>
      <c r="B73" s="717" t="s">
        <v>3353</v>
      </c>
      <c r="C73" s="717"/>
      <c r="D73" s="717" t="s">
        <v>95</v>
      </c>
      <c r="E73" s="717"/>
      <c r="F73" s="717" t="s">
        <v>1711</v>
      </c>
      <c r="G73" s="717" t="s">
        <v>164</v>
      </c>
      <c r="H73" s="720">
        <v>11000</v>
      </c>
      <c r="I73" s="720">
        <v>0</v>
      </c>
      <c r="J73" s="720"/>
      <c r="K73" s="743"/>
      <c r="L73" s="717" t="s">
        <v>3354</v>
      </c>
      <c r="M73" s="717"/>
      <c r="N73" s="599">
        <f t="shared" si="2"/>
        <v>11000</v>
      </c>
      <c r="O73" s="456">
        <f t="shared" si="3"/>
        <v>0</v>
      </c>
    </row>
    <row r="74" spans="1:15" ht="70" outlineLevel="2" x14ac:dyDescent="0.15">
      <c r="A74" s="717" t="s">
        <v>92</v>
      </c>
      <c r="B74" s="717" t="s">
        <v>3355</v>
      </c>
      <c r="C74" s="717"/>
      <c r="D74" s="717" t="s">
        <v>95</v>
      </c>
      <c r="E74" s="717"/>
      <c r="F74" s="717" t="s">
        <v>3356</v>
      </c>
      <c r="G74" s="717" t="s">
        <v>89</v>
      </c>
      <c r="H74" s="720">
        <v>2000</v>
      </c>
      <c r="I74" s="720">
        <v>0</v>
      </c>
      <c r="J74" s="720"/>
      <c r="K74" s="743"/>
      <c r="L74" s="717" t="s">
        <v>3357</v>
      </c>
      <c r="M74" s="717"/>
      <c r="N74" s="599">
        <f t="shared" si="2"/>
        <v>2000</v>
      </c>
      <c r="O74" s="456">
        <f t="shared" si="3"/>
        <v>0</v>
      </c>
    </row>
    <row r="75" spans="1:15" ht="70" outlineLevel="2" x14ac:dyDescent="0.15">
      <c r="A75" s="717" t="s">
        <v>92</v>
      </c>
      <c r="B75" s="717" t="s">
        <v>3358</v>
      </c>
      <c r="C75" s="717"/>
      <c r="D75" s="717" t="s">
        <v>95</v>
      </c>
      <c r="E75" s="717"/>
      <c r="F75" s="717" t="s">
        <v>3359</v>
      </c>
      <c r="G75" s="717" t="s">
        <v>89</v>
      </c>
      <c r="H75" s="720">
        <v>9000</v>
      </c>
      <c r="I75" s="720">
        <v>0</v>
      </c>
      <c r="J75" s="720"/>
      <c r="K75" s="743"/>
      <c r="L75" s="717" t="s">
        <v>3360</v>
      </c>
      <c r="M75" s="717"/>
      <c r="N75" s="599">
        <f t="shared" si="2"/>
        <v>9000</v>
      </c>
      <c r="O75" s="456">
        <f t="shared" si="3"/>
        <v>0</v>
      </c>
    </row>
    <row r="76" spans="1:15" ht="56" outlineLevel="2" x14ac:dyDescent="0.15">
      <c r="A76" s="717" t="s">
        <v>92</v>
      </c>
      <c r="B76" s="717" t="s">
        <v>3361</v>
      </c>
      <c r="C76" s="717"/>
      <c r="D76" s="717" t="s">
        <v>95</v>
      </c>
      <c r="E76" s="717"/>
      <c r="F76" s="717" t="s">
        <v>3362</v>
      </c>
      <c r="G76" s="717" t="s">
        <v>89</v>
      </c>
      <c r="H76" s="720">
        <v>10200</v>
      </c>
      <c r="I76" s="720">
        <v>0</v>
      </c>
      <c r="J76" s="720"/>
      <c r="K76" s="743"/>
      <c r="L76" s="717" t="s">
        <v>1259</v>
      </c>
      <c r="M76" s="717"/>
      <c r="N76" s="599">
        <f t="shared" si="2"/>
        <v>10200</v>
      </c>
      <c r="O76" s="456">
        <f t="shared" si="3"/>
        <v>0</v>
      </c>
    </row>
    <row r="77" spans="1:15" ht="56" outlineLevel="2" x14ac:dyDescent="0.15">
      <c r="A77" s="717" t="s">
        <v>92</v>
      </c>
      <c r="B77" s="717" t="s">
        <v>3363</v>
      </c>
      <c r="C77" s="717"/>
      <c r="D77" s="717" t="s">
        <v>95</v>
      </c>
      <c r="E77" s="717"/>
      <c r="F77" s="717" t="s">
        <v>1320</v>
      </c>
      <c r="G77" s="717" t="s">
        <v>164</v>
      </c>
      <c r="H77" s="720">
        <v>14000</v>
      </c>
      <c r="I77" s="720">
        <v>0</v>
      </c>
      <c r="J77" s="720"/>
      <c r="K77" s="743"/>
      <c r="L77" s="717" t="s">
        <v>3364</v>
      </c>
      <c r="M77" s="717"/>
      <c r="N77" s="599">
        <f t="shared" si="2"/>
        <v>14000</v>
      </c>
      <c r="O77" s="456">
        <f t="shared" si="3"/>
        <v>0</v>
      </c>
    </row>
    <row r="78" spans="1:15" ht="56" outlineLevel="2" x14ac:dyDescent="0.15">
      <c r="A78" s="717" t="s">
        <v>92</v>
      </c>
      <c r="B78" s="717" t="s">
        <v>3365</v>
      </c>
      <c r="C78" s="717"/>
      <c r="D78" s="717" t="s">
        <v>95</v>
      </c>
      <c r="E78" s="717"/>
      <c r="F78" s="717" t="s">
        <v>3366</v>
      </c>
      <c r="G78" s="717" t="s">
        <v>102</v>
      </c>
      <c r="H78" s="720">
        <v>25000</v>
      </c>
      <c r="I78" s="720">
        <v>0</v>
      </c>
      <c r="J78" s="720"/>
      <c r="K78" s="743"/>
      <c r="L78" s="717" t="s">
        <v>529</v>
      </c>
      <c r="M78" s="717"/>
      <c r="N78" s="599">
        <f t="shared" si="2"/>
        <v>25000</v>
      </c>
      <c r="O78" s="456">
        <f t="shared" si="3"/>
        <v>0</v>
      </c>
    </row>
    <row r="79" spans="1:15" ht="70" outlineLevel="2" x14ac:dyDescent="0.15">
      <c r="A79" s="717" t="s">
        <v>92</v>
      </c>
      <c r="B79" s="717" t="s">
        <v>3367</v>
      </c>
      <c r="C79" s="717"/>
      <c r="D79" s="717" t="s">
        <v>95</v>
      </c>
      <c r="E79" s="717"/>
      <c r="F79" s="717" t="s">
        <v>3368</v>
      </c>
      <c r="G79" s="717" t="s">
        <v>100</v>
      </c>
      <c r="H79" s="720">
        <v>12886.49</v>
      </c>
      <c r="I79" s="720">
        <v>0</v>
      </c>
      <c r="J79" s="720"/>
      <c r="K79" s="743"/>
      <c r="L79" s="717" t="s">
        <v>3369</v>
      </c>
      <c r="M79" s="717"/>
      <c r="N79" s="599">
        <f t="shared" si="2"/>
        <v>12886.49</v>
      </c>
      <c r="O79" s="456">
        <f t="shared" si="3"/>
        <v>0</v>
      </c>
    </row>
    <row r="80" spans="1:15" ht="56" outlineLevel="2" x14ac:dyDescent="0.15">
      <c r="A80" s="717" t="s">
        <v>92</v>
      </c>
      <c r="B80" s="717" t="s">
        <v>3370</v>
      </c>
      <c r="C80" s="717"/>
      <c r="D80" s="717" t="s">
        <v>95</v>
      </c>
      <c r="E80" s="717"/>
      <c r="F80" s="717" t="s">
        <v>3011</v>
      </c>
      <c r="G80" s="717" t="s">
        <v>89</v>
      </c>
      <c r="H80" s="720">
        <v>13000</v>
      </c>
      <c r="I80" s="720">
        <v>0</v>
      </c>
      <c r="J80" s="720"/>
      <c r="K80" s="743"/>
      <c r="L80" s="717" t="s">
        <v>3371</v>
      </c>
      <c r="M80" s="717"/>
      <c r="N80" s="599">
        <f t="shared" si="2"/>
        <v>13000</v>
      </c>
      <c r="O80" s="456">
        <f t="shared" si="3"/>
        <v>0</v>
      </c>
    </row>
    <row r="81" spans="1:15" ht="70" outlineLevel="2" x14ac:dyDescent="0.15">
      <c r="A81" s="717" t="s">
        <v>92</v>
      </c>
      <c r="B81" s="717" t="s">
        <v>3372</v>
      </c>
      <c r="C81" s="717"/>
      <c r="D81" s="717" t="s">
        <v>95</v>
      </c>
      <c r="E81" s="717"/>
      <c r="F81" s="717" t="s">
        <v>3373</v>
      </c>
      <c r="G81" s="717" t="s">
        <v>89</v>
      </c>
      <c r="H81" s="720">
        <v>6000</v>
      </c>
      <c r="I81" s="720">
        <v>0</v>
      </c>
      <c r="J81" s="720"/>
      <c r="K81" s="743"/>
      <c r="L81" s="717" t="s">
        <v>3357</v>
      </c>
      <c r="M81" s="717"/>
      <c r="N81" s="599">
        <f t="shared" si="2"/>
        <v>6000</v>
      </c>
      <c r="O81" s="456">
        <f t="shared" si="3"/>
        <v>0</v>
      </c>
    </row>
    <row r="82" spans="1:15" ht="98" outlineLevel="2" x14ac:dyDescent="0.15">
      <c r="A82" s="717" t="s">
        <v>92</v>
      </c>
      <c r="B82" s="717" t="s">
        <v>3374</v>
      </c>
      <c r="C82" s="717"/>
      <c r="D82" s="717" t="s">
        <v>95</v>
      </c>
      <c r="E82" s="717"/>
      <c r="F82" s="717" t="s">
        <v>3375</v>
      </c>
      <c r="G82" s="717" t="s">
        <v>148</v>
      </c>
      <c r="H82" s="720">
        <v>9000</v>
      </c>
      <c r="I82" s="720">
        <v>0</v>
      </c>
      <c r="J82" s="720"/>
      <c r="K82" s="743"/>
      <c r="L82" s="717" t="s">
        <v>3376</v>
      </c>
      <c r="M82" s="717"/>
      <c r="N82" s="599">
        <f t="shared" si="2"/>
        <v>9000</v>
      </c>
      <c r="O82" s="456">
        <f t="shared" si="3"/>
        <v>0</v>
      </c>
    </row>
    <row r="83" spans="1:15" ht="98" outlineLevel="2" x14ac:dyDescent="0.15">
      <c r="A83" s="717" t="s">
        <v>92</v>
      </c>
      <c r="B83" s="717" t="s">
        <v>3377</v>
      </c>
      <c r="C83" s="717"/>
      <c r="D83" s="717" t="s">
        <v>95</v>
      </c>
      <c r="E83" s="717"/>
      <c r="F83" s="717" t="s">
        <v>3378</v>
      </c>
      <c r="G83" s="717" t="s">
        <v>91</v>
      </c>
      <c r="H83" s="720">
        <v>9000</v>
      </c>
      <c r="I83" s="720">
        <v>0</v>
      </c>
      <c r="J83" s="720"/>
      <c r="K83" s="743"/>
      <c r="L83" s="717" t="s">
        <v>3379</v>
      </c>
      <c r="M83" s="717"/>
      <c r="N83" s="599">
        <f t="shared" si="2"/>
        <v>9000</v>
      </c>
      <c r="O83" s="456">
        <f t="shared" si="3"/>
        <v>0</v>
      </c>
    </row>
    <row r="84" spans="1:15" ht="70" outlineLevel="2" x14ac:dyDescent="0.15">
      <c r="A84" s="717" t="s">
        <v>92</v>
      </c>
      <c r="B84" s="717" t="s">
        <v>3380</v>
      </c>
      <c r="C84" s="717"/>
      <c r="D84" s="717" t="s">
        <v>95</v>
      </c>
      <c r="E84" s="717"/>
      <c r="F84" s="717" t="s">
        <v>3381</v>
      </c>
      <c r="G84" s="717" t="s">
        <v>2601</v>
      </c>
      <c r="H84" s="720">
        <v>20295</v>
      </c>
      <c r="I84" s="720">
        <v>0</v>
      </c>
      <c r="J84" s="720"/>
      <c r="K84" s="743"/>
      <c r="L84" s="717" t="s">
        <v>3382</v>
      </c>
      <c r="M84" s="717"/>
      <c r="N84" s="599">
        <f t="shared" si="2"/>
        <v>20295</v>
      </c>
      <c r="O84" s="456">
        <f t="shared" si="3"/>
        <v>0</v>
      </c>
    </row>
    <row r="85" spans="1:15" ht="70" outlineLevel="2" x14ac:dyDescent="0.15">
      <c r="A85" s="717" t="s">
        <v>92</v>
      </c>
      <c r="B85" s="717" t="s">
        <v>3383</v>
      </c>
      <c r="C85" s="717"/>
      <c r="D85" s="717" t="s">
        <v>95</v>
      </c>
      <c r="E85" s="717"/>
      <c r="F85" s="717" t="s">
        <v>3384</v>
      </c>
      <c r="G85" s="717" t="s">
        <v>2601</v>
      </c>
      <c r="H85" s="720">
        <v>7920</v>
      </c>
      <c r="I85" s="720">
        <v>0</v>
      </c>
      <c r="J85" s="720"/>
      <c r="K85" s="743"/>
      <c r="L85" s="717" t="s">
        <v>3385</v>
      </c>
      <c r="M85" s="717"/>
      <c r="N85" s="599">
        <f t="shared" si="2"/>
        <v>7920</v>
      </c>
      <c r="O85" s="456">
        <f t="shared" si="3"/>
        <v>0</v>
      </c>
    </row>
    <row r="86" spans="1:15" ht="112" outlineLevel="2" x14ac:dyDescent="0.15">
      <c r="A86" s="717" t="s">
        <v>92</v>
      </c>
      <c r="B86" s="717" t="s">
        <v>3386</v>
      </c>
      <c r="C86" s="717"/>
      <c r="D86" s="717" t="s">
        <v>95</v>
      </c>
      <c r="E86" s="717"/>
      <c r="F86" s="717" t="s">
        <v>3387</v>
      </c>
      <c r="G86" s="717" t="s">
        <v>148</v>
      </c>
      <c r="H86" s="720">
        <v>5000</v>
      </c>
      <c r="I86" s="720">
        <v>0</v>
      </c>
      <c r="J86" s="720"/>
      <c r="K86" s="743"/>
      <c r="L86" s="717" t="s">
        <v>3376</v>
      </c>
      <c r="M86" s="717"/>
      <c r="N86" s="599">
        <f t="shared" si="2"/>
        <v>5000</v>
      </c>
      <c r="O86" s="456">
        <f t="shared" si="3"/>
        <v>0</v>
      </c>
    </row>
    <row r="87" spans="1:15" ht="56" outlineLevel="2" x14ac:dyDescent="0.15">
      <c r="A87" s="717" t="s">
        <v>92</v>
      </c>
      <c r="B87" s="717" t="s">
        <v>3388</v>
      </c>
      <c r="C87" s="717"/>
      <c r="D87" s="717" t="s">
        <v>95</v>
      </c>
      <c r="E87" s="717"/>
      <c r="F87" s="717" t="s">
        <v>3389</v>
      </c>
      <c r="G87" s="717" t="s">
        <v>101</v>
      </c>
      <c r="H87" s="720">
        <v>8500</v>
      </c>
      <c r="I87" s="720">
        <v>0</v>
      </c>
      <c r="J87" s="720"/>
      <c r="K87" s="743"/>
      <c r="L87" s="717" t="s">
        <v>3390</v>
      </c>
      <c r="M87" s="717"/>
      <c r="N87" s="599">
        <f t="shared" si="2"/>
        <v>8500</v>
      </c>
      <c r="O87" s="456">
        <f t="shared" si="3"/>
        <v>0</v>
      </c>
    </row>
    <row r="88" spans="1:15" ht="28" outlineLevel="2" x14ac:dyDescent="0.15">
      <c r="A88" s="717" t="s">
        <v>92</v>
      </c>
      <c r="B88" s="717" t="s">
        <v>3391</v>
      </c>
      <c r="C88" s="717"/>
      <c r="D88" s="717" t="s">
        <v>95</v>
      </c>
      <c r="E88" s="717"/>
      <c r="F88" s="717" t="s">
        <v>3392</v>
      </c>
      <c r="G88" s="717" t="s">
        <v>1428</v>
      </c>
      <c r="H88" s="720">
        <v>15000</v>
      </c>
      <c r="I88" s="720">
        <v>0</v>
      </c>
      <c r="J88" s="720"/>
      <c r="K88" s="743"/>
      <c r="L88" s="717" t="s">
        <v>3393</v>
      </c>
      <c r="M88" s="717"/>
      <c r="N88" s="599">
        <f t="shared" si="2"/>
        <v>15000</v>
      </c>
      <c r="O88" s="456">
        <f t="shared" si="3"/>
        <v>0</v>
      </c>
    </row>
    <row r="89" spans="1:15" ht="56" outlineLevel="2" x14ac:dyDescent="0.15">
      <c r="A89" s="717" t="s">
        <v>92</v>
      </c>
      <c r="B89" s="717" t="s">
        <v>3394</v>
      </c>
      <c r="C89" s="717"/>
      <c r="D89" s="717" t="s">
        <v>95</v>
      </c>
      <c r="E89" s="717"/>
      <c r="F89" s="717" t="s">
        <v>3395</v>
      </c>
      <c r="G89" s="717" t="s">
        <v>89</v>
      </c>
      <c r="H89" s="720">
        <v>19000</v>
      </c>
      <c r="I89" s="720">
        <v>0</v>
      </c>
      <c r="J89" s="720"/>
      <c r="K89" s="743"/>
      <c r="L89" s="717" t="s">
        <v>3396</v>
      </c>
      <c r="M89" s="717"/>
      <c r="N89" s="599">
        <f t="shared" si="2"/>
        <v>19000</v>
      </c>
      <c r="O89" s="456">
        <f t="shared" si="3"/>
        <v>0</v>
      </c>
    </row>
    <row r="90" spans="1:15" ht="84" outlineLevel="2" x14ac:dyDescent="0.15">
      <c r="A90" s="717" t="s">
        <v>92</v>
      </c>
      <c r="B90" s="717" t="s">
        <v>3397</v>
      </c>
      <c r="C90" s="717"/>
      <c r="D90" s="717" t="s">
        <v>95</v>
      </c>
      <c r="E90" s="717"/>
      <c r="F90" s="717" t="s">
        <v>3398</v>
      </c>
      <c r="G90" s="717" t="s">
        <v>883</v>
      </c>
      <c r="H90" s="720">
        <v>17000</v>
      </c>
      <c r="I90" s="720">
        <v>0</v>
      </c>
      <c r="J90" s="720"/>
      <c r="K90" s="743"/>
      <c r="L90" s="717" t="s">
        <v>3399</v>
      </c>
      <c r="M90" s="717"/>
      <c r="N90" s="599">
        <f t="shared" si="2"/>
        <v>17000</v>
      </c>
      <c r="O90" s="456">
        <f t="shared" si="3"/>
        <v>0</v>
      </c>
    </row>
    <row r="91" spans="1:15" ht="56" outlineLevel="2" x14ac:dyDescent="0.15">
      <c r="A91" s="717" t="s">
        <v>92</v>
      </c>
      <c r="B91" s="717" t="s">
        <v>3400</v>
      </c>
      <c r="C91" s="717"/>
      <c r="D91" s="717" t="s">
        <v>95</v>
      </c>
      <c r="E91" s="717"/>
      <c r="F91" s="717" t="s">
        <v>3401</v>
      </c>
      <c r="G91" s="717" t="s">
        <v>102</v>
      </c>
      <c r="H91" s="720">
        <v>25000</v>
      </c>
      <c r="I91" s="720">
        <v>0</v>
      </c>
      <c r="J91" s="720"/>
      <c r="K91" s="743"/>
      <c r="L91" s="717" t="s">
        <v>3402</v>
      </c>
      <c r="M91" s="717"/>
      <c r="N91" s="599">
        <f t="shared" si="2"/>
        <v>25000</v>
      </c>
      <c r="O91" s="456">
        <f t="shared" si="3"/>
        <v>0</v>
      </c>
    </row>
    <row r="92" spans="1:15" ht="42" outlineLevel="2" x14ac:dyDescent="0.15">
      <c r="A92" s="717" t="s">
        <v>92</v>
      </c>
      <c r="B92" s="717" t="s">
        <v>3403</v>
      </c>
      <c r="C92" s="717"/>
      <c r="D92" s="717" t="s">
        <v>95</v>
      </c>
      <c r="E92" s="717"/>
      <c r="F92" s="717" t="s">
        <v>3404</v>
      </c>
      <c r="G92" s="717" t="s">
        <v>102</v>
      </c>
      <c r="H92" s="720">
        <v>25000</v>
      </c>
      <c r="I92" s="720">
        <v>0</v>
      </c>
      <c r="J92" s="720"/>
      <c r="K92" s="743"/>
      <c r="L92" s="717" t="s">
        <v>3402</v>
      </c>
      <c r="M92" s="717"/>
      <c r="N92" s="599">
        <f t="shared" si="2"/>
        <v>25000</v>
      </c>
      <c r="O92" s="456">
        <f t="shared" si="3"/>
        <v>0</v>
      </c>
    </row>
    <row r="93" spans="1:15" ht="84" outlineLevel="2" x14ac:dyDescent="0.15">
      <c r="A93" s="717" t="s">
        <v>92</v>
      </c>
      <c r="B93" s="717" t="s">
        <v>3405</v>
      </c>
      <c r="C93" s="717"/>
      <c r="D93" s="717" t="s">
        <v>95</v>
      </c>
      <c r="E93" s="717"/>
      <c r="F93" s="717" t="s">
        <v>3406</v>
      </c>
      <c r="G93" s="717" t="s">
        <v>83</v>
      </c>
      <c r="H93" s="720">
        <v>1500</v>
      </c>
      <c r="I93" s="720">
        <v>0</v>
      </c>
      <c r="J93" s="720"/>
      <c r="K93" s="743"/>
      <c r="L93" s="717" t="s">
        <v>3407</v>
      </c>
      <c r="M93" s="717"/>
      <c r="N93" s="599">
        <f t="shared" si="2"/>
        <v>1500</v>
      </c>
      <c r="O93" s="456">
        <f t="shared" si="3"/>
        <v>0</v>
      </c>
    </row>
    <row r="94" spans="1:15" ht="70" outlineLevel="2" x14ac:dyDescent="0.15">
      <c r="A94" s="717" t="s">
        <v>92</v>
      </c>
      <c r="B94" s="717" t="s">
        <v>3408</v>
      </c>
      <c r="C94" s="717"/>
      <c r="D94" s="717" t="s">
        <v>95</v>
      </c>
      <c r="E94" s="717"/>
      <c r="F94" s="717" t="s">
        <v>3409</v>
      </c>
      <c r="G94" s="717" t="s">
        <v>164</v>
      </c>
      <c r="H94" s="720">
        <v>6300</v>
      </c>
      <c r="I94" s="720">
        <v>0</v>
      </c>
      <c r="J94" s="720"/>
      <c r="K94" s="743"/>
      <c r="L94" s="717" t="s">
        <v>3410</v>
      </c>
      <c r="M94" s="717"/>
      <c r="N94" s="599">
        <f t="shared" si="2"/>
        <v>6300</v>
      </c>
      <c r="O94" s="456">
        <f t="shared" si="3"/>
        <v>0</v>
      </c>
    </row>
    <row r="95" spans="1:15" ht="112" outlineLevel="2" x14ac:dyDescent="0.15">
      <c r="A95" s="717" t="s">
        <v>92</v>
      </c>
      <c r="B95" s="717" t="s">
        <v>3411</v>
      </c>
      <c r="C95" s="717"/>
      <c r="D95" s="717" t="s">
        <v>95</v>
      </c>
      <c r="E95" s="717"/>
      <c r="F95" s="717" t="s">
        <v>3412</v>
      </c>
      <c r="G95" s="717" t="s">
        <v>793</v>
      </c>
      <c r="H95" s="720">
        <v>7200</v>
      </c>
      <c r="I95" s="720">
        <v>0</v>
      </c>
      <c r="J95" s="720"/>
      <c r="K95" s="743"/>
      <c r="L95" s="717" t="s">
        <v>3413</v>
      </c>
      <c r="M95" s="717"/>
      <c r="N95" s="599">
        <f t="shared" si="2"/>
        <v>7200</v>
      </c>
      <c r="O95" s="456">
        <f t="shared" si="3"/>
        <v>0</v>
      </c>
    </row>
    <row r="96" spans="1:15" ht="56" outlineLevel="2" x14ac:dyDescent="0.15">
      <c r="A96" s="717" t="s">
        <v>92</v>
      </c>
      <c r="B96" s="717" t="s">
        <v>3414</v>
      </c>
      <c r="C96" s="717"/>
      <c r="D96" s="717" t="s">
        <v>95</v>
      </c>
      <c r="E96" s="717"/>
      <c r="F96" s="717" t="s">
        <v>3415</v>
      </c>
      <c r="G96" s="717" t="s">
        <v>356</v>
      </c>
      <c r="H96" s="720">
        <v>18985.5</v>
      </c>
      <c r="I96" s="720">
        <v>0</v>
      </c>
      <c r="J96" s="720"/>
      <c r="K96" s="743"/>
      <c r="L96" s="717" t="s">
        <v>3416</v>
      </c>
      <c r="M96" s="717"/>
      <c r="N96" s="599">
        <f t="shared" si="2"/>
        <v>18985.5</v>
      </c>
      <c r="O96" s="456">
        <f t="shared" si="3"/>
        <v>0</v>
      </c>
    </row>
    <row r="97" spans="1:15" ht="56" outlineLevel="2" x14ac:dyDescent="0.15">
      <c r="A97" s="717" t="s">
        <v>92</v>
      </c>
      <c r="B97" s="717" t="s">
        <v>3417</v>
      </c>
      <c r="C97" s="717"/>
      <c r="D97" s="717" t="s">
        <v>95</v>
      </c>
      <c r="E97" s="717"/>
      <c r="F97" s="717" t="s">
        <v>1320</v>
      </c>
      <c r="G97" s="717" t="s">
        <v>164</v>
      </c>
      <c r="H97" s="720">
        <v>9500</v>
      </c>
      <c r="I97" s="720">
        <v>0</v>
      </c>
      <c r="J97" s="720"/>
      <c r="K97" s="743"/>
      <c r="L97" s="717" t="s">
        <v>3418</v>
      </c>
      <c r="M97" s="717"/>
      <c r="N97" s="599">
        <f t="shared" si="2"/>
        <v>9500</v>
      </c>
      <c r="O97" s="456">
        <f t="shared" si="3"/>
        <v>0</v>
      </c>
    </row>
    <row r="98" spans="1:15" ht="56" outlineLevel="2" x14ac:dyDescent="0.15">
      <c r="A98" s="717" t="s">
        <v>92</v>
      </c>
      <c r="B98" s="717" t="s">
        <v>3419</v>
      </c>
      <c r="C98" s="717"/>
      <c r="D98" s="717" t="s">
        <v>95</v>
      </c>
      <c r="E98" s="717"/>
      <c r="F98" s="717" t="s">
        <v>3420</v>
      </c>
      <c r="G98" s="717" t="s">
        <v>89</v>
      </c>
      <c r="H98" s="720">
        <v>25000</v>
      </c>
      <c r="I98" s="720">
        <v>0</v>
      </c>
      <c r="J98" s="720"/>
      <c r="K98" s="743"/>
      <c r="L98" s="717" t="s">
        <v>3421</v>
      </c>
      <c r="M98" s="717"/>
      <c r="N98" s="599">
        <f t="shared" si="2"/>
        <v>25000</v>
      </c>
      <c r="O98" s="456">
        <f t="shared" si="3"/>
        <v>0</v>
      </c>
    </row>
    <row r="99" spans="1:15" ht="42" outlineLevel="2" x14ac:dyDescent="0.15">
      <c r="A99" s="717" t="s">
        <v>92</v>
      </c>
      <c r="B99" s="717" t="s">
        <v>3422</v>
      </c>
      <c r="C99" s="717"/>
      <c r="D99" s="717" t="s">
        <v>95</v>
      </c>
      <c r="E99" s="717"/>
      <c r="F99" s="717" t="s">
        <v>3423</v>
      </c>
      <c r="G99" s="717" t="s">
        <v>3424</v>
      </c>
      <c r="H99" s="720">
        <v>8000</v>
      </c>
      <c r="I99" s="720">
        <v>0</v>
      </c>
      <c r="J99" s="720"/>
      <c r="K99" s="743"/>
      <c r="L99" s="717" t="s">
        <v>3425</v>
      </c>
      <c r="M99" s="717"/>
      <c r="N99" s="599">
        <f t="shared" si="2"/>
        <v>8000</v>
      </c>
      <c r="O99" s="456">
        <f t="shared" si="3"/>
        <v>0</v>
      </c>
    </row>
    <row r="100" spans="1:15" ht="112" outlineLevel="2" x14ac:dyDescent="0.15">
      <c r="A100" s="717" t="s">
        <v>92</v>
      </c>
      <c r="B100" s="717" t="s">
        <v>3426</v>
      </c>
      <c r="C100" s="717"/>
      <c r="D100" s="717" t="s">
        <v>95</v>
      </c>
      <c r="E100" s="717"/>
      <c r="F100" s="717" t="s">
        <v>3427</v>
      </c>
      <c r="G100" s="717" t="s">
        <v>793</v>
      </c>
      <c r="H100" s="720">
        <v>13110</v>
      </c>
      <c r="I100" s="720">
        <v>0</v>
      </c>
      <c r="J100" s="720"/>
      <c r="K100" s="743"/>
      <c r="L100" s="717" t="s">
        <v>3428</v>
      </c>
      <c r="M100" s="717"/>
      <c r="N100" s="599">
        <f t="shared" si="2"/>
        <v>13110</v>
      </c>
      <c r="O100" s="456">
        <f t="shared" si="3"/>
        <v>0</v>
      </c>
    </row>
    <row r="101" spans="1:15" ht="70" outlineLevel="2" x14ac:dyDescent="0.15">
      <c r="A101" s="717" t="s">
        <v>92</v>
      </c>
      <c r="B101" s="717" t="s">
        <v>3429</v>
      </c>
      <c r="C101" s="717"/>
      <c r="D101" s="717" t="s">
        <v>95</v>
      </c>
      <c r="E101" s="717"/>
      <c r="F101" s="717" t="s">
        <v>3430</v>
      </c>
      <c r="G101" s="717" t="s">
        <v>100</v>
      </c>
      <c r="H101" s="720">
        <v>9897.92</v>
      </c>
      <c r="I101" s="720">
        <v>0</v>
      </c>
      <c r="J101" s="720"/>
      <c r="K101" s="743"/>
      <c r="L101" s="717" t="s">
        <v>3431</v>
      </c>
      <c r="M101" s="717"/>
      <c r="N101" s="599">
        <f t="shared" si="2"/>
        <v>9897.92</v>
      </c>
      <c r="O101" s="456">
        <f t="shared" si="3"/>
        <v>0</v>
      </c>
    </row>
    <row r="102" spans="1:15" ht="56" outlineLevel="2" x14ac:dyDescent="0.15">
      <c r="A102" s="717" t="s">
        <v>92</v>
      </c>
      <c r="B102" s="717" t="s">
        <v>3432</v>
      </c>
      <c r="C102" s="717"/>
      <c r="D102" s="717" t="s">
        <v>95</v>
      </c>
      <c r="E102" s="717"/>
      <c r="F102" s="717" t="s">
        <v>2968</v>
      </c>
      <c r="G102" s="717" t="s">
        <v>89</v>
      </c>
      <c r="H102" s="720">
        <v>20000</v>
      </c>
      <c r="I102" s="720">
        <v>0</v>
      </c>
      <c r="J102" s="720"/>
      <c r="K102" s="743"/>
      <c r="L102" s="717" t="s">
        <v>3433</v>
      </c>
      <c r="M102" s="717"/>
      <c r="N102" s="599">
        <f t="shared" si="2"/>
        <v>20000</v>
      </c>
      <c r="O102" s="456">
        <f t="shared" si="3"/>
        <v>0</v>
      </c>
    </row>
    <row r="103" spans="1:15" ht="70" outlineLevel="2" x14ac:dyDescent="0.15">
      <c r="A103" s="717" t="s">
        <v>92</v>
      </c>
      <c r="B103" s="717" t="s">
        <v>3434</v>
      </c>
      <c r="C103" s="717"/>
      <c r="D103" s="717" t="s">
        <v>95</v>
      </c>
      <c r="E103" s="717"/>
      <c r="F103" s="717" t="s">
        <v>3435</v>
      </c>
      <c r="G103" s="717" t="s">
        <v>2601</v>
      </c>
      <c r="H103" s="720">
        <v>20000</v>
      </c>
      <c r="I103" s="720">
        <v>0</v>
      </c>
      <c r="J103" s="720"/>
      <c r="K103" s="743"/>
      <c r="L103" s="717" t="s">
        <v>3436</v>
      </c>
      <c r="M103" s="717"/>
      <c r="N103" s="599">
        <f t="shared" si="2"/>
        <v>20000</v>
      </c>
      <c r="O103" s="456">
        <f t="shared" si="3"/>
        <v>0</v>
      </c>
    </row>
    <row r="104" spans="1:15" ht="56" outlineLevel="2" x14ac:dyDescent="0.15">
      <c r="A104" s="717" t="s">
        <v>92</v>
      </c>
      <c r="B104" s="717" t="s">
        <v>3437</v>
      </c>
      <c r="C104" s="717"/>
      <c r="D104" s="717" t="s">
        <v>95</v>
      </c>
      <c r="E104" s="717"/>
      <c r="F104" s="717" t="s">
        <v>3438</v>
      </c>
      <c r="G104" s="717" t="s">
        <v>150</v>
      </c>
      <c r="H104" s="720">
        <v>48950</v>
      </c>
      <c r="I104" s="720">
        <v>0</v>
      </c>
      <c r="J104" s="720"/>
      <c r="K104" s="743"/>
      <c r="L104" s="717" t="s">
        <v>3439</v>
      </c>
      <c r="M104" s="717"/>
      <c r="N104" s="599">
        <f t="shared" si="2"/>
        <v>48950</v>
      </c>
      <c r="O104" s="456">
        <f t="shared" si="3"/>
        <v>0</v>
      </c>
    </row>
    <row r="105" spans="1:15" ht="56" outlineLevel="2" x14ac:dyDescent="0.15">
      <c r="A105" s="717" t="s">
        <v>92</v>
      </c>
      <c r="B105" s="717" t="s">
        <v>3440</v>
      </c>
      <c r="C105" s="717"/>
      <c r="D105" s="717" t="s">
        <v>95</v>
      </c>
      <c r="E105" s="717"/>
      <c r="F105" s="717" t="s">
        <v>3441</v>
      </c>
      <c r="G105" s="717" t="s">
        <v>101</v>
      </c>
      <c r="H105" s="720">
        <v>8500</v>
      </c>
      <c r="I105" s="720">
        <v>0</v>
      </c>
      <c r="J105" s="720"/>
      <c r="K105" s="743"/>
      <c r="L105" s="717" t="s">
        <v>3442</v>
      </c>
      <c r="M105" s="717"/>
      <c r="N105" s="599">
        <f t="shared" si="2"/>
        <v>8500</v>
      </c>
      <c r="O105" s="456">
        <f t="shared" si="3"/>
        <v>0</v>
      </c>
    </row>
    <row r="106" spans="1:15" ht="56" outlineLevel="2" x14ac:dyDescent="0.15">
      <c r="A106" s="717" t="s">
        <v>92</v>
      </c>
      <c r="B106" s="717" t="s">
        <v>3443</v>
      </c>
      <c r="C106" s="717"/>
      <c r="D106" s="717" t="s">
        <v>95</v>
      </c>
      <c r="E106" s="717"/>
      <c r="F106" s="717" t="s">
        <v>3444</v>
      </c>
      <c r="G106" s="717" t="s">
        <v>89</v>
      </c>
      <c r="H106" s="720">
        <v>18000</v>
      </c>
      <c r="I106" s="720">
        <v>0</v>
      </c>
      <c r="J106" s="720"/>
      <c r="K106" s="743"/>
      <c r="L106" s="717" t="s">
        <v>3445</v>
      </c>
      <c r="M106" s="717"/>
      <c r="N106" s="599">
        <f t="shared" si="2"/>
        <v>18000</v>
      </c>
      <c r="O106" s="456">
        <f t="shared" si="3"/>
        <v>0</v>
      </c>
    </row>
    <row r="107" spans="1:15" ht="70" outlineLevel="2" x14ac:dyDescent="0.15">
      <c r="A107" s="717" t="s">
        <v>92</v>
      </c>
      <c r="B107" s="717" t="s">
        <v>3446</v>
      </c>
      <c r="C107" s="717"/>
      <c r="D107" s="717" t="s">
        <v>95</v>
      </c>
      <c r="E107" s="717"/>
      <c r="F107" s="717" t="s">
        <v>3447</v>
      </c>
      <c r="G107" s="717" t="s">
        <v>616</v>
      </c>
      <c r="H107" s="720">
        <v>15587.28</v>
      </c>
      <c r="I107" s="720">
        <v>0</v>
      </c>
      <c r="J107" s="720"/>
      <c r="K107" s="743"/>
      <c r="L107" s="717" t="s">
        <v>3448</v>
      </c>
      <c r="M107" s="717"/>
      <c r="N107" s="599">
        <f t="shared" si="2"/>
        <v>15587.28</v>
      </c>
      <c r="O107" s="456">
        <f t="shared" si="3"/>
        <v>0</v>
      </c>
    </row>
    <row r="108" spans="1:15" ht="98" outlineLevel="2" x14ac:dyDescent="0.15">
      <c r="A108" s="717" t="s">
        <v>92</v>
      </c>
      <c r="B108" s="717" t="s">
        <v>3449</v>
      </c>
      <c r="C108" s="717"/>
      <c r="D108" s="717" t="s">
        <v>95</v>
      </c>
      <c r="E108" s="717"/>
      <c r="F108" s="717" t="s">
        <v>3450</v>
      </c>
      <c r="G108" s="717" t="s">
        <v>91</v>
      </c>
      <c r="H108" s="720">
        <v>18600</v>
      </c>
      <c r="I108" s="720">
        <v>0</v>
      </c>
      <c r="J108" s="720"/>
      <c r="K108" s="743"/>
      <c r="L108" s="717" t="s">
        <v>3350</v>
      </c>
      <c r="M108" s="717"/>
      <c r="N108" s="599">
        <f t="shared" si="2"/>
        <v>18600</v>
      </c>
      <c r="O108" s="456">
        <f t="shared" si="3"/>
        <v>0</v>
      </c>
    </row>
    <row r="109" spans="1:15" ht="70" outlineLevel="2" x14ac:dyDescent="0.15">
      <c r="A109" s="717" t="s">
        <v>92</v>
      </c>
      <c r="B109" s="717" t="s">
        <v>3451</v>
      </c>
      <c r="C109" s="717"/>
      <c r="D109" s="717" t="s">
        <v>95</v>
      </c>
      <c r="E109" s="717"/>
      <c r="F109" s="717" t="s">
        <v>3452</v>
      </c>
      <c r="G109" s="717" t="s">
        <v>100</v>
      </c>
      <c r="H109" s="720">
        <v>10454</v>
      </c>
      <c r="I109" s="720">
        <v>0</v>
      </c>
      <c r="J109" s="720"/>
      <c r="K109" s="743"/>
      <c r="L109" s="717" t="s">
        <v>2239</v>
      </c>
      <c r="M109" s="717"/>
      <c r="N109" s="599">
        <f t="shared" si="2"/>
        <v>10454</v>
      </c>
      <c r="O109" s="456">
        <f t="shared" si="3"/>
        <v>0</v>
      </c>
    </row>
    <row r="110" spans="1:15" ht="98" outlineLevel="2" x14ac:dyDescent="0.15">
      <c r="A110" s="717" t="s">
        <v>92</v>
      </c>
      <c r="B110" s="717" t="s">
        <v>3453</v>
      </c>
      <c r="C110" s="717"/>
      <c r="D110" s="717" t="s">
        <v>95</v>
      </c>
      <c r="E110" s="717"/>
      <c r="F110" s="717" t="s">
        <v>3454</v>
      </c>
      <c r="G110" s="717" t="s">
        <v>91</v>
      </c>
      <c r="H110" s="720">
        <v>11550</v>
      </c>
      <c r="I110" s="720">
        <v>0</v>
      </c>
      <c r="J110" s="720"/>
      <c r="K110" s="743"/>
      <c r="L110" s="717" t="s">
        <v>3455</v>
      </c>
      <c r="M110" s="717"/>
      <c r="N110" s="599">
        <f t="shared" si="2"/>
        <v>11550</v>
      </c>
      <c r="O110" s="456">
        <f t="shared" si="3"/>
        <v>0</v>
      </c>
    </row>
    <row r="111" spans="1:15" ht="56" outlineLevel="2" x14ac:dyDescent="0.15">
      <c r="A111" s="717" t="s">
        <v>92</v>
      </c>
      <c r="B111" s="717" t="s">
        <v>3456</v>
      </c>
      <c r="C111" s="717"/>
      <c r="D111" s="717" t="s">
        <v>95</v>
      </c>
      <c r="E111" s="717"/>
      <c r="F111" s="717" t="s">
        <v>3457</v>
      </c>
      <c r="G111" s="717" t="s">
        <v>102</v>
      </c>
      <c r="H111" s="720">
        <v>40000</v>
      </c>
      <c r="I111" s="720">
        <v>0</v>
      </c>
      <c r="J111" s="720"/>
      <c r="K111" s="743"/>
      <c r="L111" s="717" t="s">
        <v>3458</v>
      </c>
      <c r="M111" s="717"/>
      <c r="N111" s="599">
        <f t="shared" si="2"/>
        <v>40000</v>
      </c>
      <c r="O111" s="456">
        <f t="shared" si="3"/>
        <v>0</v>
      </c>
    </row>
    <row r="112" spans="1:15" ht="84" outlineLevel="2" x14ac:dyDescent="0.15">
      <c r="A112" s="717" t="s">
        <v>92</v>
      </c>
      <c r="B112" s="717" t="s">
        <v>3459</v>
      </c>
      <c r="C112" s="717"/>
      <c r="D112" s="717" t="s">
        <v>95</v>
      </c>
      <c r="E112" s="717"/>
      <c r="F112" s="717" t="s">
        <v>3460</v>
      </c>
      <c r="G112" s="717" t="s">
        <v>98</v>
      </c>
      <c r="H112" s="720">
        <v>16000</v>
      </c>
      <c r="I112" s="720">
        <v>0</v>
      </c>
      <c r="J112" s="720"/>
      <c r="K112" s="743"/>
      <c r="L112" s="717" t="s">
        <v>3461</v>
      </c>
      <c r="M112" s="717"/>
      <c r="N112" s="599">
        <f t="shared" si="2"/>
        <v>16000</v>
      </c>
      <c r="O112" s="456">
        <f t="shared" si="3"/>
        <v>0</v>
      </c>
    </row>
    <row r="113" spans="1:19" ht="70" outlineLevel="2" x14ac:dyDescent="0.15">
      <c r="A113" s="717" t="s">
        <v>92</v>
      </c>
      <c r="B113" s="717" t="s">
        <v>3462</v>
      </c>
      <c r="C113" s="717"/>
      <c r="D113" s="717" t="s">
        <v>95</v>
      </c>
      <c r="E113" s="717"/>
      <c r="F113" s="717" t="s">
        <v>3463</v>
      </c>
      <c r="G113" s="717" t="s">
        <v>98</v>
      </c>
      <c r="H113" s="720">
        <v>8000</v>
      </c>
      <c r="I113" s="720">
        <v>0</v>
      </c>
      <c r="J113" s="720"/>
      <c r="K113" s="743"/>
      <c r="L113" s="717" t="s">
        <v>3461</v>
      </c>
      <c r="M113" s="717"/>
      <c r="N113" s="599">
        <f t="shared" si="2"/>
        <v>8000</v>
      </c>
      <c r="O113" s="456">
        <f t="shared" si="3"/>
        <v>0</v>
      </c>
    </row>
    <row r="114" spans="1:19" ht="56" outlineLevel="2" x14ac:dyDescent="0.15">
      <c r="A114" s="717" t="s">
        <v>92</v>
      </c>
      <c r="B114" s="717" t="s">
        <v>3464</v>
      </c>
      <c r="C114" s="717"/>
      <c r="D114" s="717" t="s">
        <v>95</v>
      </c>
      <c r="E114" s="717"/>
      <c r="F114" s="717" t="s">
        <v>3465</v>
      </c>
      <c r="G114" s="717" t="s">
        <v>89</v>
      </c>
      <c r="H114" s="720">
        <v>8000</v>
      </c>
      <c r="I114" s="720">
        <v>0</v>
      </c>
      <c r="J114" s="720"/>
      <c r="K114" s="743"/>
      <c r="L114" s="717" t="s">
        <v>3466</v>
      </c>
      <c r="M114" s="717"/>
      <c r="N114" s="599">
        <f t="shared" si="2"/>
        <v>8000</v>
      </c>
      <c r="O114" s="456">
        <f t="shared" si="3"/>
        <v>0</v>
      </c>
    </row>
    <row r="115" spans="1:19" ht="84" outlineLevel="2" x14ac:dyDescent="0.15">
      <c r="A115" s="717" t="s">
        <v>92</v>
      </c>
      <c r="B115" s="717" t="s">
        <v>3467</v>
      </c>
      <c r="C115" s="717"/>
      <c r="D115" s="717" t="s">
        <v>95</v>
      </c>
      <c r="E115" s="717"/>
      <c r="F115" s="717" t="s">
        <v>3468</v>
      </c>
      <c r="G115" s="717" t="s">
        <v>102</v>
      </c>
      <c r="H115" s="720">
        <v>16000</v>
      </c>
      <c r="I115" s="720">
        <v>0</v>
      </c>
      <c r="J115" s="720"/>
      <c r="K115" s="743"/>
      <c r="L115" s="717" t="s">
        <v>3469</v>
      </c>
      <c r="M115" s="717"/>
      <c r="N115" s="599">
        <f t="shared" si="2"/>
        <v>16000</v>
      </c>
      <c r="O115" s="456">
        <f t="shared" si="3"/>
        <v>0</v>
      </c>
    </row>
    <row r="116" spans="1:19" ht="56" outlineLevel="2" x14ac:dyDescent="0.15">
      <c r="A116" s="717" t="s">
        <v>92</v>
      </c>
      <c r="B116" s="717" t="s">
        <v>3470</v>
      </c>
      <c r="C116" s="717"/>
      <c r="D116" s="717" t="s">
        <v>95</v>
      </c>
      <c r="E116" s="717"/>
      <c r="F116" s="717" t="s">
        <v>3471</v>
      </c>
      <c r="G116" s="717" t="s">
        <v>89</v>
      </c>
      <c r="H116" s="720">
        <v>13000</v>
      </c>
      <c r="I116" s="720">
        <v>0</v>
      </c>
      <c r="J116" s="720"/>
      <c r="K116" s="743"/>
      <c r="L116" s="717" t="s">
        <v>3472</v>
      </c>
      <c r="M116" s="717"/>
      <c r="N116" s="599">
        <f t="shared" si="2"/>
        <v>13000</v>
      </c>
      <c r="O116" s="456">
        <f t="shared" si="3"/>
        <v>0</v>
      </c>
    </row>
    <row r="117" spans="1:19" ht="70" outlineLevel="2" x14ac:dyDescent="0.15">
      <c r="A117" s="717" t="s">
        <v>92</v>
      </c>
      <c r="B117" s="717" t="s">
        <v>3473</v>
      </c>
      <c r="C117" s="717"/>
      <c r="D117" s="717" t="s">
        <v>95</v>
      </c>
      <c r="E117" s="717"/>
      <c r="F117" s="717" t="s">
        <v>3474</v>
      </c>
      <c r="G117" s="717" t="s">
        <v>98</v>
      </c>
      <c r="H117" s="720">
        <v>6900</v>
      </c>
      <c r="I117" s="720">
        <v>0</v>
      </c>
      <c r="J117" s="720"/>
      <c r="K117" s="743"/>
      <c r="L117" s="717" t="s">
        <v>3475</v>
      </c>
      <c r="M117" s="717"/>
      <c r="N117" s="599">
        <f t="shared" si="2"/>
        <v>6900</v>
      </c>
      <c r="O117" s="456">
        <f t="shared" si="3"/>
        <v>0</v>
      </c>
    </row>
    <row r="118" spans="1:19" ht="70" outlineLevel="2" x14ac:dyDescent="0.15">
      <c r="A118" s="717" t="s">
        <v>92</v>
      </c>
      <c r="B118" s="717" t="s">
        <v>3476</v>
      </c>
      <c r="C118" s="717"/>
      <c r="D118" s="717" t="s">
        <v>95</v>
      </c>
      <c r="E118" s="717"/>
      <c r="F118" s="717" t="s">
        <v>3477</v>
      </c>
      <c r="G118" s="717" t="s">
        <v>616</v>
      </c>
      <c r="H118" s="720">
        <v>9678.6200000000008</v>
      </c>
      <c r="I118" s="720">
        <v>0</v>
      </c>
      <c r="J118" s="720"/>
      <c r="K118" s="743"/>
      <c r="L118" s="717" t="s">
        <v>3478</v>
      </c>
      <c r="M118" s="717"/>
      <c r="N118" s="599">
        <f t="shared" si="2"/>
        <v>9678.6200000000008</v>
      </c>
      <c r="O118" s="456">
        <f t="shared" si="3"/>
        <v>0</v>
      </c>
    </row>
    <row r="119" spans="1:19" ht="56" outlineLevel="2" x14ac:dyDescent="0.15">
      <c r="A119" s="717" t="s">
        <v>92</v>
      </c>
      <c r="B119" s="717" t="s">
        <v>3479</v>
      </c>
      <c r="C119" s="717"/>
      <c r="D119" s="717" t="s">
        <v>95</v>
      </c>
      <c r="E119" s="717"/>
      <c r="F119" s="717" t="s">
        <v>2950</v>
      </c>
      <c r="G119" s="717" t="s">
        <v>89</v>
      </c>
      <c r="H119" s="720">
        <v>26000</v>
      </c>
      <c r="I119" s="720">
        <v>0</v>
      </c>
      <c r="J119" s="720"/>
      <c r="K119" s="743"/>
      <c r="L119" s="717" t="s">
        <v>3480</v>
      </c>
      <c r="M119" s="717"/>
      <c r="N119" s="599">
        <f t="shared" si="2"/>
        <v>26000</v>
      </c>
      <c r="O119" s="456">
        <f t="shared" si="3"/>
        <v>0</v>
      </c>
    </row>
    <row r="120" spans="1:19" ht="70" outlineLevel="2" x14ac:dyDescent="0.15">
      <c r="A120" s="717" t="s">
        <v>92</v>
      </c>
      <c r="B120" s="717" t="s">
        <v>3481</v>
      </c>
      <c r="C120" s="717"/>
      <c r="D120" s="717" t="s">
        <v>95</v>
      </c>
      <c r="E120" s="717"/>
      <c r="F120" s="717" t="s">
        <v>3482</v>
      </c>
      <c r="G120" s="717" t="s">
        <v>89</v>
      </c>
      <c r="H120" s="720">
        <v>15000</v>
      </c>
      <c r="I120" s="720">
        <v>0</v>
      </c>
      <c r="J120" s="720"/>
      <c r="K120" s="743"/>
      <c r="L120" s="717" t="s">
        <v>2969</v>
      </c>
      <c r="M120" s="717"/>
      <c r="N120" s="599">
        <f t="shared" si="2"/>
        <v>15000</v>
      </c>
      <c r="O120" s="456">
        <f t="shared" si="3"/>
        <v>0</v>
      </c>
    </row>
    <row r="121" spans="1:19" ht="56" outlineLevel="2" x14ac:dyDescent="0.15">
      <c r="A121" s="717" t="s">
        <v>92</v>
      </c>
      <c r="B121" s="717" t="s">
        <v>3483</v>
      </c>
      <c r="C121" s="717"/>
      <c r="D121" s="717" t="s">
        <v>95</v>
      </c>
      <c r="E121" s="717"/>
      <c r="F121" s="717" t="s">
        <v>3484</v>
      </c>
      <c r="G121" s="717" t="s">
        <v>3485</v>
      </c>
      <c r="H121" s="720">
        <v>8600</v>
      </c>
      <c r="I121" s="720">
        <v>0</v>
      </c>
      <c r="J121" s="720"/>
      <c r="K121" s="743"/>
      <c r="L121" s="717" t="s">
        <v>3486</v>
      </c>
      <c r="M121" s="717"/>
      <c r="N121" s="599">
        <f t="shared" si="2"/>
        <v>8600</v>
      </c>
      <c r="O121" s="456">
        <f t="shared" si="3"/>
        <v>0</v>
      </c>
    </row>
    <row r="122" spans="1:19" ht="14" outlineLevel="1" x14ac:dyDescent="0.15">
      <c r="A122" s="733" t="s">
        <v>115</v>
      </c>
      <c r="B122" s="734">
        <f>COUNTA(B22:B121)</f>
        <v>100</v>
      </c>
      <c r="C122" s="734"/>
      <c r="D122" s="734"/>
      <c r="E122" s="734"/>
      <c r="F122" s="734"/>
      <c r="G122" s="734"/>
      <c r="H122" s="735">
        <f>SUBTOTAL(9,H22:H121)</f>
        <v>2721017.6599999997</v>
      </c>
      <c r="I122" s="735">
        <f>SUBTOTAL(9,I22:I121)</f>
        <v>71604.479999999996</v>
      </c>
      <c r="J122" s="735">
        <f>SUBTOTAL(9,J22:J121)</f>
        <v>0</v>
      </c>
      <c r="K122" s="744">
        <f>SUBTOTAL(9,K22:K121)</f>
        <v>343703.56</v>
      </c>
      <c r="L122" s="734"/>
      <c r="M122" s="734"/>
      <c r="N122" s="736">
        <f>SUBTOTAL(9,N22:N121)</f>
        <v>2792622.14</v>
      </c>
      <c r="O122" s="736">
        <f>SUBTOTAL(9,O22:O121)</f>
        <v>222099.08</v>
      </c>
    </row>
    <row r="123" spans="1:19" ht="28" outlineLevel="2" x14ac:dyDescent="0.15">
      <c r="A123" s="717" t="s">
        <v>103</v>
      </c>
      <c r="B123" s="717" t="s">
        <v>3487</v>
      </c>
      <c r="C123" s="717"/>
      <c r="D123" s="717" t="s">
        <v>104</v>
      </c>
      <c r="E123" s="717"/>
      <c r="F123" s="717" t="s">
        <v>341</v>
      </c>
      <c r="G123" s="717" t="s">
        <v>355</v>
      </c>
      <c r="H123" s="720"/>
      <c r="I123" s="720">
        <v>73203.149999999994</v>
      </c>
      <c r="J123" s="720"/>
      <c r="K123" s="743">
        <v>264104.43</v>
      </c>
      <c r="L123" s="717" t="s">
        <v>3488</v>
      </c>
      <c r="M123" s="717" t="s">
        <v>2856</v>
      </c>
      <c r="N123" s="599">
        <f t="shared" si="2"/>
        <v>73203.149999999994</v>
      </c>
      <c r="O123" s="456">
        <f t="shared" si="3"/>
        <v>190901.28</v>
      </c>
      <c r="Q123" t="s">
        <v>2489</v>
      </c>
      <c r="R123">
        <v>8</v>
      </c>
      <c r="S123" s="411">
        <f>SUM(N123+N124+N125+N130+N131+N132+N133+N128)</f>
        <v>920301.75</v>
      </c>
    </row>
    <row r="124" spans="1:19" ht="28" outlineLevel="2" x14ac:dyDescent="0.15">
      <c r="A124" s="717" t="s">
        <v>103</v>
      </c>
      <c r="B124" s="717" t="s">
        <v>3489</v>
      </c>
      <c r="C124" s="717"/>
      <c r="D124" s="717" t="s">
        <v>104</v>
      </c>
      <c r="E124" s="717"/>
      <c r="F124" s="717" t="s">
        <v>341</v>
      </c>
      <c r="G124" s="717" t="s">
        <v>355</v>
      </c>
      <c r="H124" s="720"/>
      <c r="I124" s="720">
        <v>76067.81</v>
      </c>
      <c r="J124" s="720"/>
      <c r="K124" s="743">
        <v>272869.8</v>
      </c>
      <c r="L124" s="717" t="s">
        <v>3490</v>
      </c>
      <c r="M124" s="717" t="s">
        <v>2856</v>
      </c>
      <c r="N124" s="599">
        <f t="shared" si="2"/>
        <v>76067.81</v>
      </c>
      <c r="O124" s="456">
        <f t="shared" si="3"/>
        <v>196801.99</v>
      </c>
      <c r="Q124" t="s">
        <v>2490</v>
      </c>
      <c r="R124">
        <v>7</v>
      </c>
      <c r="S124" s="411">
        <f>SUM(N134:N140)</f>
        <v>610785.87</v>
      </c>
    </row>
    <row r="125" spans="1:19" ht="28" outlineLevel="2" x14ac:dyDescent="0.15">
      <c r="A125" s="717" t="s">
        <v>103</v>
      </c>
      <c r="B125" s="717" t="s">
        <v>3491</v>
      </c>
      <c r="C125" s="717"/>
      <c r="D125" s="717" t="s">
        <v>104</v>
      </c>
      <c r="E125" s="717"/>
      <c r="F125" s="717" t="s">
        <v>980</v>
      </c>
      <c r="G125" s="717" t="s">
        <v>1770</v>
      </c>
      <c r="H125" s="720"/>
      <c r="I125" s="720">
        <v>123106</v>
      </c>
      <c r="J125" s="720"/>
      <c r="K125" s="743">
        <v>433977.59999999998</v>
      </c>
      <c r="L125" s="717" t="s">
        <v>3492</v>
      </c>
      <c r="M125" s="717" t="s">
        <v>2856</v>
      </c>
      <c r="N125" s="599">
        <f t="shared" si="2"/>
        <v>123106</v>
      </c>
      <c r="O125" s="456">
        <f t="shared" si="3"/>
        <v>310871.59999999998</v>
      </c>
      <c r="Q125" t="s">
        <v>149</v>
      </c>
      <c r="R125">
        <v>3</v>
      </c>
    </row>
    <row r="126" spans="1:19" ht="28" outlineLevel="2" x14ac:dyDescent="0.15">
      <c r="A126" s="717" t="s">
        <v>103</v>
      </c>
      <c r="B126" s="717" t="s">
        <v>3493</v>
      </c>
      <c r="C126" s="717"/>
      <c r="D126" s="717" t="s">
        <v>104</v>
      </c>
      <c r="E126" s="718" t="s">
        <v>149</v>
      </c>
      <c r="F126" s="717" t="s">
        <v>3494</v>
      </c>
      <c r="G126" s="717" t="s">
        <v>1613</v>
      </c>
      <c r="H126" s="720"/>
      <c r="I126" s="720">
        <v>38340</v>
      </c>
      <c r="J126" s="720"/>
      <c r="K126" s="743">
        <v>140310.96</v>
      </c>
      <c r="L126" s="717" t="s">
        <v>3495</v>
      </c>
      <c r="M126" s="717" t="s">
        <v>2852</v>
      </c>
      <c r="N126" s="599">
        <f t="shared" si="2"/>
        <v>38340</v>
      </c>
      <c r="O126" s="456">
        <f t="shared" si="3"/>
        <v>101970.95999999999</v>
      </c>
    </row>
    <row r="127" spans="1:19" ht="28" outlineLevel="2" x14ac:dyDescent="0.15">
      <c r="A127" s="717" t="s">
        <v>103</v>
      </c>
      <c r="B127" s="717" t="s">
        <v>3496</v>
      </c>
      <c r="C127" s="717"/>
      <c r="D127" s="717" t="s">
        <v>104</v>
      </c>
      <c r="E127" s="717"/>
      <c r="F127" s="717" t="s">
        <v>2447</v>
      </c>
      <c r="G127" s="717" t="s">
        <v>357</v>
      </c>
      <c r="H127" s="720"/>
      <c r="I127" s="720">
        <v>53527.78</v>
      </c>
      <c r="J127" s="720"/>
      <c r="K127" s="743">
        <v>190618.98</v>
      </c>
      <c r="L127" s="717" t="s">
        <v>3497</v>
      </c>
      <c r="M127" s="717" t="s">
        <v>2852</v>
      </c>
      <c r="N127" s="599">
        <f t="shared" si="2"/>
        <v>53527.78</v>
      </c>
      <c r="O127" s="456">
        <f t="shared" si="3"/>
        <v>137091.20000000001</v>
      </c>
    </row>
    <row r="128" spans="1:19" ht="28" outlineLevel="2" x14ac:dyDescent="0.15">
      <c r="A128" s="717" t="s">
        <v>103</v>
      </c>
      <c r="B128" s="717" t="s">
        <v>3498</v>
      </c>
      <c r="C128" s="717"/>
      <c r="D128" s="717" t="s">
        <v>104</v>
      </c>
      <c r="E128" s="717"/>
      <c r="F128" s="717" t="s">
        <v>341</v>
      </c>
      <c r="G128" s="717" t="s">
        <v>84</v>
      </c>
      <c r="H128" s="720"/>
      <c r="I128" s="720">
        <v>108185.91</v>
      </c>
      <c r="J128" s="720"/>
      <c r="K128" s="743">
        <v>389571.85</v>
      </c>
      <c r="L128" s="717" t="s">
        <v>3499</v>
      </c>
      <c r="M128" s="717" t="s">
        <v>2856</v>
      </c>
      <c r="N128" s="599">
        <f t="shared" si="2"/>
        <v>108185.91</v>
      </c>
      <c r="O128" s="456">
        <f t="shared" si="3"/>
        <v>281385.93999999994</v>
      </c>
    </row>
    <row r="129" spans="1:15" ht="28" outlineLevel="2" x14ac:dyDescent="0.15">
      <c r="A129" s="717" t="s">
        <v>103</v>
      </c>
      <c r="B129" s="717" t="s">
        <v>3500</v>
      </c>
      <c r="C129" s="717"/>
      <c r="D129" s="717" t="s">
        <v>104</v>
      </c>
      <c r="E129" s="718" t="s">
        <v>149</v>
      </c>
      <c r="F129" s="717" t="s">
        <v>3501</v>
      </c>
      <c r="G129" s="717" t="s">
        <v>1867</v>
      </c>
      <c r="H129" s="720"/>
      <c r="I129" s="720">
        <v>33361.4</v>
      </c>
      <c r="J129" s="720"/>
      <c r="K129" s="743">
        <v>119168.95</v>
      </c>
      <c r="L129" s="717" t="s">
        <v>3502</v>
      </c>
      <c r="M129" s="717" t="s">
        <v>2852</v>
      </c>
      <c r="N129" s="599">
        <f t="shared" si="2"/>
        <v>33361.4</v>
      </c>
      <c r="O129" s="456">
        <f t="shared" si="3"/>
        <v>85807.549999999988</v>
      </c>
    </row>
    <row r="130" spans="1:15" ht="28" outlineLevel="2" x14ac:dyDescent="0.15">
      <c r="A130" s="717" t="s">
        <v>103</v>
      </c>
      <c r="B130" s="717" t="s">
        <v>3503</v>
      </c>
      <c r="C130" s="717"/>
      <c r="D130" s="717" t="s">
        <v>104</v>
      </c>
      <c r="E130" s="717"/>
      <c r="F130" s="717" t="s">
        <v>341</v>
      </c>
      <c r="G130" s="717" t="s">
        <v>355</v>
      </c>
      <c r="H130" s="720"/>
      <c r="I130" s="720">
        <v>62404.959999999999</v>
      </c>
      <c r="J130" s="720"/>
      <c r="K130" s="743">
        <v>225325.08</v>
      </c>
      <c r="L130" s="717" t="s">
        <v>3504</v>
      </c>
      <c r="M130" s="717" t="s">
        <v>2856</v>
      </c>
      <c r="N130" s="599">
        <f t="shared" si="2"/>
        <v>62404.959999999999</v>
      </c>
      <c r="O130" s="456">
        <f t="shared" si="3"/>
        <v>162920.12</v>
      </c>
    </row>
    <row r="131" spans="1:15" ht="28" outlineLevel="2" x14ac:dyDescent="0.15">
      <c r="A131" s="717" t="s">
        <v>103</v>
      </c>
      <c r="B131" s="717" t="s">
        <v>3505</v>
      </c>
      <c r="C131" s="717"/>
      <c r="D131" s="717" t="s">
        <v>104</v>
      </c>
      <c r="E131" s="717"/>
      <c r="F131" s="717" t="s">
        <v>341</v>
      </c>
      <c r="G131" s="717" t="s">
        <v>3506</v>
      </c>
      <c r="H131" s="720"/>
      <c r="I131" s="720">
        <v>330694.53000000003</v>
      </c>
      <c r="J131" s="720"/>
      <c r="K131" s="743">
        <v>1181223.1200000001</v>
      </c>
      <c r="L131" s="717" t="s">
        <v>3507</v>
      </c>
      <c r="M131" s="717" t="s">
        <v>2856</v>
      </c>
      <c r="N131" s="599">
        <f t="shared" si="2"/>
        <v>330694.53000000003</v>
      </c>
      <c r="O131" s="456">
        <f t="shared" si="3"/>
        <v>850528.59000000008</v>
      </c>
    </row>
    <row r="132" spans="1:15" ht="28" outlineLevel="2" x14ac:dyDescent="0.15">
      <c r="A132" s="717" t="s">
        <v>103</v>
      </c>
      <c r="B132" s="717" t="s">
        <v>3508</v>
      </c>
      <c r="C132" s="717"/>
      <c r="D132" s="717" t="s">
        <v>104</v>
      </c>
      <c r="E132" s="717"/>
      <c r="F132" s="717" t="s">
        <v>341</v>
      </c>
      <c r="G132" s="717" t="s">
        <v>355</v>
      </c>
      <c r="H132" s="720"/>
      <c r="I132" s="720">
        <v>73389.39</v>
      </c>
      <c r="J132" s="720"/>
      <c r="K132" s="743">
        <v>263960.40000000002</v>
      </c>
      <c r="L132" s="717" t="s">
        <v>3509</v>
      </c>
      <c r="M132" s="717" t="s">
        <v>2856</v>
      </c>
      <c r="N132" s="599">
        <f t="shared" si="2"/>
        <v>73389.39</v>
      </c>
      <c r="O132" s="456">
        <f t="shared" si="3"/>
        <v>190571.01</v>
      </c>
    </row>
    <row r="133" spans="1:15" ht="28" outlineLevel="2" x14ac:dyDescent="0.15">
      <c r="A133" s="717" t="s">
        <v>103</v>
      </c>
      <c r="B133" s="717" t="s">
        <v>3510</v>
      </c>
      <c r="C133" s="717"/>
      <c r="D133" s="717" t="s">
        <v>104</v>
      </c>
      <c r="E133" s="717"/>
      <c r="F133" s="717" t="s">
        <v>341</v>
      </c>
      <c r="G133" s="717" t="s">
        <v>355</v>
      </c>
      <c r="H133" s="720"/>
      <c r="I133" s="720">
        <v>73250</v>
      </c>
      <c r="J133" s="720"/>
      <c r="K133" s="743">
        <v>264271.8</v>
      </c>
      <c r="L133" s="717" t="s">
        <v>3511</v>
      </c>
      <c r="M133" s="717" t="s">
        <v>2856</v>
      </c>
      <c r="N133" s="599">
        <f t="shared" ref="N133:N150" si="4">SUM(H133:I133)</f>
        <v>73250</v>
      </c>
      <c r="O133" s="456">
        <f t="shared" ref="O133:O150" si="5">IF((J133+K133)&gt;0,(J133+K133)-N133,0)</f>
        <v>191021.8</v>
      </c>
    </row>
    <row r="134" spans="1:15" ht="56" outlineLevel="2" x14ac:dyDescent="0.15">
      <c r="A134" s="717" t="s">
        <v>103</v>
      </c>
      <c r="B134" s="717" t="s">
        <v>3512</v>
      </c>
      <c r="C134" s="717"/>
      <c r="D134" s="717" t="s">
        <v>107</v>
      </c>
      <c r="E134" s="717"/>
      <c r="F134" s="717" t="s">
        <v>3513</v>
      </c>
      <c r="G134" s="717" t="s">
        <v>3514</v>
      </c>
      <c r="H134" s="720"/>
      <c r="I134" s="720">
        <v>91960.08</v>
      </c>
      <c r="J134" s="720"/>
      <c r="K134" s="743">
        <v>330462.75</v>
      </c>
      <c r="L134" s="717" t="s">
        <v>3515</v>
      </c>
      <c r="M134" s="717" t="s">
        <v>3516</v>
      </c>
      <c r="N134" s="599">
        <f t="shared" si="4"/>
        <v>91960.08</v>
      </c>
      <c r="O134" s="456">
        <f t="shared" si="5"/>
        <v>238502.66999999998</v>
      </c>
    </row>
    <row r="135" spans="1:15" ht="56" outlineLevel="2" x14ac:dyDescent="0.15">
      <c r="A135" s="717" t="s">
        <v>103</v>
      </c>
      <c r="B135" s="717" t="s">
        <v>3517</v>
      </c>
      <c r="C135" s="717"/>
      <c r="D135" s="717" t="s">
        <v>107</v>
      </c>
      <c r="E135" s="717"/>
      <c r="F135" s="717" t="s">
        <v>3518</v>
      </c>
      <c r="G135" s="717" t="s">
        <v>992</v>
      </c>
      <c r="H135" s="720"/>
      <c r="I135" s="720">
        <v>82072.5</v>
      </c>
      <c r="J135" s="720"/>
      <c r="K135" s="743">
        <v>294872.55</v>
      </c>
      <c r="L135" s="717" t="s">
        <v>3519</v>
      </c>
      <c r="M135" s="717" t="s">
        <v>3516</v>
      </c>
      <c r="N135" s="599">
        <f t="shared" si="4"/>
        <v>82072.5</v>
      </c>
      <c r="O135" s="456">
        <f t="shared" si="5"/>
        <v>212800.05</v>
      </c>
    </row>
    <row r="136" spans="1:15" ht="56" outlineLevel="2" x14ac:dyDescent="0.15">
      <c r="A136" s="717" t="s">
        <v>103</v>
      </c>
      <c r="B136" s="717" t="s">
        <v>3520</v>
      </c>
      <c r="C136" s="717"/>
      <c r="D136" s="717" t="s">
        <v>107</v>
      </c>
      <c r="E136" s="717"/>
      <c r="F136" s="717" t="s">
        <v>3521</v>
      </c>
      <c r="G136" s="717" t="s">
        <v>992</v>
      </c>
      <c r="H136" s="720"/>
      <c r="I136" s="720">
        <v>95662.15</v>
      </c>
      <c r="J136" s="720"/>
      <c r="K136" s="743">
        <v>344707.91</v>
      </c>
      <c r="L136" s="717" t="s">
        <v>3522</v>
      </c>
      <c r="M136" s="717" t="s">
        <v>3516</v>
      </c>
      <c r="N136" s="599">
        <f t="shared" si="4"/>
        <v>95662.15</v>
      </c>
      <c r="O136" s="456">
        <f t="shared" si="5"/>
        <v>249045.75999999998</v>
      </c>
    </row>
    <row r="137" spans="1:15" ht="28" outlineLevel="2" x14ac:dyDescent="0.15">
      <c r="A137" s="717" t="s">
        <v>103</v>
      </c>
      <c r="B137" s="717" t="s">
        <v>3523</v>
      </c>
      <c r="C137" s="717"/>
      <c r="D137" s="717" t="s">
        <v>107</v>
      </c>
      <c r="E137" s="717"/>
      <c r="F137" s="717" t="s">
        <v>1762</v>
      </c>
      <c r="G137" s="717" t="s">
        <v>1004</v>
      </c>
      <c r="H137" s="720"/>
      <c r="I137" s="720">
        <v>78789.94</v>
      </c>
      <c r="J137" s="720"/>
      <c r="K137" s="743">
        <v>281691.49</v>
      </c>
      <c r="L137" s="717" t="s">
        <v>3524</v>
      </c>
      <c r="M137" s="717" t="s">
        <v>3516</v>
      </c>
      <c r="N137" s="599">
        <f t="shared" si="4"/>
        <v>78789.94</v>
      </c>
      <c r="O137" s="456">
        <f t="shared" si="5"/>
        <v>202901.55</v>
      </c>
    </row>
    <row r="138" spans="1:15" ht="56" outlineLevel="2" x14ac:dyDescent="0.15">
      <c r="A138" s="717" t="s">
        <v>103</v>
      </c>
      <c r="B138" s="717" t="s">
        <v>3525</v>
      </c>
      <c r="C138" s="717"/>
      <c r="D138" s="717" t="s">
        <v>107</v>
      </c>
      <c r="E138" s="717"/>
      <c r="F138" s="717" t="s">
        <v>3526</v>
      </c>
      <c r="G138" s="717" t="s">
        <v>3514</v>
      </c>
      <c r="H138" s="720"/>
      <c r="I138" s="720">
        <v>91960.08</v>
      </c>
      <c r="J138" s="720"/>
      <c r="K138" s="743">
        <v>330462.75</v>
      </c>
      <c r="L138" s="717" t="s">
        <v>3527</v>
      </c>
      <c r="M138" s="717" t="s">
        <v>3516</v>
      </c>
      <c r="N138" s="599">
        <f t="shared" si="4"/>
        <v>91960.08</v>
      </c>
      <c r="O138" s="456">
        <f t="shared" si="5"/>
        <v>238502.66999999998</v>
      </c>
    </row>
    <row r="139" spans="1:15" ht="56" outlineLevel="2" x14ac:dyDescent="0.15">
      <c r="A139" s="717" t="s">
        <v>103</v>
      </c>
      <c r="B139" s="717" t="s">
        <v>3528</v>
      </c>
      <c r="C139" s="717"/>
      <c r="D139" s="717" t="s">
        <v>107</v>
      </c>
      <c r="E139" s="717"/>
      <c r="F139" s="717" t="s">
        <v>3529</v>
      </c>
      <c r="G139" s="717" t="s">
        <v>3514</v>
      </c>
      <c r="H139" s="720"/>
      <c r="I139" s="720">
        <v>85379.13</v>
      </c>
      <c r="J139" s="720"/>
      <c r="K139" s="743">
        <v>306685.2</v>
      </c>
      <c r="L139" s="717" t="s">
        <v>3530</v>
      </c>
      <c r="M139" s="717" t="s">
        <v>3516</v>
      </c>
      <c r="N139" s="599">
        <f t="shared" si="4"/>
        <v>85379.13</v>
      </c>
      <c r="O139" s="456">
        <f t="shared" si="5"/>
        <v>221306.07</v>
      </c>
    </row>
    <row r="140" spans="1:15" ht="28" outlineLevel="2" x14ac:dyDescent="0.15">
      <c r="A140" s="717" t="s">
        <v>103</v>
      </c>
      <c r="B140" s="717" t="s">
        <v>3531</v>
      </c>
      <c r="C140" s="717"/>
      <c r="D140" s="717" t="s">
        <v>107</v>
      </c>
      <c r="E140" s="717"/>
      <c r="F140" s="717" t="s">
        <v>1762</v>
      </c>
      <c r="G140" s="717" t="s">
        <v>1004</v>
      </c>
      <c r="H140" s="720"/>
      <c r="I140" s="720">
        <v>84961.99</v>
      </c>
      <c r="J140" s="720"/>
      <c r="K140" s="743">
        <v>303997.48</v>
      </c>
      <c r="L140" s="717" t="s">
        <v>3532</v>
      </c>
      <c r="M140" s="717" t="s">
        <v>3516</v>
      </c>
      <c r="N140" s="599">
        <f t="shared" si="4"/>
        <v>84961.99</v>
      </c>
      <c r="O140" s="456">
        <f t="shared" si="5"/>
        <v>219035.49</v>
      </c>
    </row>
    <row r="141" spans="1:15" ht="28" outlineLevel="1" x14ac:dyDescent="0.15">
      <c r="A141" s="733" t="s">
        <v>116</v>
      </c>
      <c r="B141" s="734"/>
      <c r="C141" s="734"/>
      <c r="D141" s="734"/>
      <c r="E141" s="734"/>
      <c r="F141" s="734"/>
      <c r="G141" s="734"/>
      <c r="H141" s="735">
        <f>SUBTOTAL(9,H123:H140)</f>
        <v>0</v>
      </c>
      <c r="I141" s="735">
        <f>SUBTOTAL(9,I123:I140)</f>
        <v>1656316.8</v>
      </c>
      <c r="J141" s="735">
        <f>SUBTOTAL(9,J123:J140)</f>
        <v>0</v>
      </c>
      <c r="K141" s="744">
        <f>SUBTOTAL(9,K123:K140)</f>
        <v>5938283.1000000015</v>
      </c>
      <c r="L141" s="734"/>
      <c r="M141" s="734"/>
      <c r="N141" s="736">
        <f>SUBTOTAL(9,N123:N140)</f>
        <v>1656316.8</v>
      </c>
      <c r="O141" s="736">
        <f>SUBTOTAL(9,O123:O140)</f>
        <v>4281966.2999999989</v>
      </c>
    </row>
    <row r="142" spans="1:15" ht="28" outlineLevel="2" x14ac:dyDescent="0.15">
      <c r="A142" s="717" t="s">
        <v>1481</v>
      </c>
      <c r="B142" s="717" t="s">
        <v>3533</v>
      </c>
      <c r="C142" s="717"/>
      <c r="D142" s="717" t="s">
        <v>1483</v>
      </c>
      <c r="E142" s="717"/>
      <c r="F142" s="717" t="s">
        <v>3534</v>
      </c>
      <c r="G142" s="717" t="s">
        <v>1744</v>
      </c>
      <c r="H142" s="720"/>
      <c r="I142" s="720">
        <v>80520.399999999994</v>
      </c>
      <c r="J142" s="720"/>
      <c r="K142" s="743">
        <v>285810.21000000002</v>
      </c>
      <c r="L142" s="717" t="s">
        <v>3535</v>
      </c>
      <c r="M142" s="717" t="s">
        <v>3536</v>
      </c>
      <c r="N142" s="599">
        <f t="shared" si="4"/>
        <v>80520.399999999994</v>
      </c>
      <c r="O142" s="456">
        <f t="shared" si="5"/>
        <v>205289.81000000003</v>
      </c>
    </row>
    <row r="143" spans="1:15" ht="14" outlineLevel="1" x14ac:dyDescent="0.15">
      <c r="A143" s="733" t="s">
        <v>1519</v>
      </c>
      <c r="B143" s="734"/>
      <c r="C143" s="734"/>
      <c r="D143" s="734"/>
      <c r="E143" s="734"/>
      <c r="F143" s="734"/>
      <c r="G143" s="734"/>
      <c r="H143" s="735">
        <f>SUBTOTAL(9,H142:H142)</f>
        <v>0</v>
      </c>
      <c r="I143" s="735">
        <f>SUBTOTAL(9,I142:I142)</f>
        <v>80520.399999999994</v>
      </c>
      <c r="J143" s="735">
        <f>SUBTOTAL(9,J142:J142)</f>
        <v>0</v>
      </c>
      <c r="K143" s="744">
        <f>SUBTOTAL(9,K142:K142)</f>
        <v>285810.21000000002</v>
      </c>
      <c r="L143" s="734"/>
      <c r="M143" s="734"/>
      <c r="N143" s="736">
        <f>SUBTOTAL(9,N142:N142)</f>
        <v>80520.399999999994</v>
      </c>
      <c r="O143" s="736">
        <f>SUBTOTAL(9,O142:O142)</f>
        <v>205289.81000000003</v>
      </c>
    </row>
    <row r="144" spans="1:15" ht="42" outlineLevel="2" x14ac:dyDescent="0.15">
      <c r="A144" s="717" t="s">
        <v>108</v>
      </c>
      <c r="B144" s="717" t="s">
        <v>3537</v>
      </c>
      <c r="C144" s="717" t="s">
        <v>109</v>
      </c>
      <c r="D144" s="717"/>
      <c r="E144" s="717"/>
      <c r="F144" s="717" t="s">
        <v>3538</v>
      </c>
      <c r="G144" s="717" t="s">
        <v>2741</v>
      </c>
      <c r="H144" s="720"/>
      <c r="I144" s="720">
        <v>567389.06000000006</v>
      </c>
      <c r="J144" s="720"/>
      <c r="K144" s="743">
        <v>1854959.77</v>
      </c>
      <c r="L144" s="717" t="s">
        <v>3539</v>
      </c>
      <c r="M144" s="717" t="s">
        <v>3040</v>
      </c>
      <c r="N144" s="599">
        <f t="shared" si="4"/>
        <v>567389.06000000006</v>
      </c>
      <c r="O144" s="456">
        <f t="shared" si="5"/>
        <v>1287570.71</v>
      </c>
    </row>
    <row r="145" spans="1:15" ht="42" outlineLevel="2" x14ac:dyDescent="0.15">
      <c r="A145" s="717" t="s">
        <v>108</v>
      </c>
      <c r="B145" s="717" t="s">
        <v>3540</v>
      </c>
      <c r="C145" s="717" t="s">
        <v>109</v>
      </c>
      <c r="D145" s="717"/>
      <c r="E145" s="717"/>
      <c r="F145" s="717" t="s">
        <v>3541</v>
      </c>
      <c r="G145" s="717" t="s">
        <v>2741</v>
      </c>
      <c r="H145" s="720"/>
      <c r="I145" s="720">
        <v>567389.06000000006</v>
      </c>
      <c r="J145" s="720"/>
      <c r="K145" s="743">
        <v>1854959.77</v>
      </c>
      <c r="L145" s="717" t="s">
        <v>3542</v>
      </c>
      <c r="M145" s="717" t="s">
        <v>3040</v>
      </c>
      <c r="N145" s="599">
        <f t="shared" si="4"/>
        <v>567389.06000000006</v>
      </c>
      <c r="O145" s="456">
        <f t="shared" si="5"/>
        <v>1287570.71</v>
      </c>
    </row>
    <row r="146" spans="1:15" ht="14" outlineLevel="1" x14ac:dyDescent="0.15">
      <c r="A146" s="733" t="s">
        <v>117</v>
      </c>
      <c r="B146" s="734"/>
      <c r="C146" s="734"/>
      <c r="D146" s="734"/>
      <c r="E146" s="734"/>
      <c r="F146" s="734"/>
      <c r="G146" s="734"/>
      <c r="H146" s="735">
        <f>SUBTOTAL(9,H144:H145)</f>
        <v>0</v>
      </c>
      <c r="I146" s="735">
        <f>SUBTOTAL(9,I144:I145)</f>
        <v>1134778.1200000001</v>
      </c>
      <c r="J146" s="735">
        <f>SUBTOTAL(9,J144:J145)</f>
        <v>0</v>
      </c>
      <c r="K146" s="744">
        <f>SUBTOTAL(9,K144:K145)</f>
        <v>3709919.54</v>
      </c>
      <c r="L146" s="734"/>
      <c r="M146" s="734"/>
      <c r="N146" s="736">
        <f>SUBTOTAL(9,N144:N145)</f>
        <v>1134778.1200000001</v>
      </c>
      <c r="O146" s="736">
        <f>SUBTOTAL(9,O144:O145)</f>
        <v>2575141.42</v>
      </c>
    </row>
    <row r="147" spans="1:15" ht="28" outlineLevel="2" x14ac:dyDescent="0.15">
      <c r="A147" s="717" t="s">
        <v>110</v>
      </c>
      <c r="B147" s="717" t="s">
        <v>3543</v>
      </c>
      <c r="C147" s="717"/>
      <c r="D147" s="717" t="s">
        <v>111</v>
      </c>
      <c r="E147" s="717"/>
      <c r="F147" s="717" t="s">
        <v>327</v>
      </c>
      <c r="G147" s="717" t="s">
        <v>1770</v>
      </c>
      <c r="H147" s="720"/>
      <c r="I147" s="720">
        <v>12787.5</v>
      </c>
      <c r="J147" s="720"/>
      <c r="K147" s="743">
        <v>49858.05</v>
      </c>
      <c r="L147" s="717" t="s">
        <v>3492</v>
      </c>
      <c r="M147" s="717" t="s">
        <v>375</v>
      </c>
      <c r="N147" s="599">
        <f t="shared" si="4"/>
        <v>12787.5</v>
      </c>
      <c r="O147" s="456">
        <f t="shared" si="5"/>
        <v>37070.550000000003</v>
      </c>
    </row>
    <row r="148" spans="1:15" ht="14" outlineLevel="1" x14ac:dyDescent="0.15">
      <c r="A148" s="733" t="s">
        <v>118</v>
      </c>
      <c r="B148" s="734"/>
      <c r="C148" s="734"/>
      <c r="D148" s="734"/>
      <c r="E148" s="734"/>
      <c r="F148" s="734"/>
      <c r="G148" s="734"/>
      <c r="H148" s="735">
        <f>SUBTOTAL(9,H147:H147)</f>
        <v>0</v>
      </c>
      <c r="I148" s="735">
        <f>SUBTOTAL(9,I147:I147)</f>
        <v>12787.5</v>
      </c>
      <c r="J148" s="735">
        <f>SUBTOTAL(9,J147:J147)</f>
        <v>0</v>
      </c>
      <c r="K148" s="744">
        <f>SUBTOTAL(9,K147:K147)</f>
        <v>49858.05</v>
      </c>
      <c r="L148" s="734"/>
      <c r="M148" s="734"/>
      <c r="N148" s="736">
        <f>SUBTOTAL(9,N147:N147)</f>
        <v>12787.5</v>
      </c>
      <c r="O148" s="736">
        <f>SUBTOTAL(9,O147:O147)</f>
        <v>37070.550000000003</v>
      </c>
    </row>
    <row r="149" spans="1:15" ht="42" outlineLevel="2" x14ac:dyDescent="0.15">
      <c r="A149" s="717" t="s">
        <v>112</v>
      </c>
      <c r="B149" s="717" t="s">
        <v>3544</v>
      </c>
      <c r="C149" s="717" t="s">
        <v>113</v>
      </c>
      <c r="D149" s="717"/>
      <c r="E149" s="717"/>
      <c r="F149" s="717" t="s">
        <v>3545</v>
      </c>
      <c r="G149" s="717" t="s">
        <v>85</v>
      </c>
      <c r="H149" s="720"/>
      <c r="I149" s="720">
        <v>1432407.18</v>
      </c>
      <c r="J149" s="720">
        <v>5162828.26</v>
      </c>
      <c r="K149" s="743"/>
      <c r="L149" s="717" t="s">
        <v>3546</v>
      </c>
      <c r="M149" s="717" t="s">
        <v>375</v>
      </c>
      <c r="N149" s="599">
        <f t="shared" si="4"/>
        <v>1432407.18</v>
      </c>
      <c r="O149" s="456">
        <f t="shared" si="5"/>
        <v>3730421.08</v>
      </c>
    </row>
    <row r="150" spans="1:15" ht="56" outlineLevel="2" x14ac:dyDescent="0.15">
      <c r="A150" s="717" t="s">
        <v>112</v>
      </c>
      <c r="B150" s="717" t="s">
        <v>3547</v>
      </c>
      <c r="C150" s="717" t="s">
        <v>113</v>
      </c>
      <c r="D150" s="717"/>
      <c r="E150" s="717"/>
      <c r="F150" s="717" t="s">
        <v>3548</v>
      </c>
      <c r="G150" s="717" t="s">
        <v>161</v>
      </c>
      <c r="H150" s="720"/>
      <c r="I150" s="720">
        <v>23477.22</v>
      </c>
      <c r="J150" s="720">
        <v>85078.26</v>
      </c>
      <c r="K150" s="743"/>
      <c r="L150" s="717" t="s">
        <v>3549</v>
      </c>
      <c r="M150" s="717"/>
      <c r="N150" s="599">
        <f t="shared" si="4"/>
        <v>23477.22</v>
      </c>
      <c r="O150" s="456">
        <f t="shared" si="5"/>
        <v>61601.039999999994</v>
      </c>
    </row>
    <row r="151" spans="1:15" ht="14" outlineLevel="1" x14ac:dyDescent="0.15">
      <c r="A151" s="676" t="s">
        <v>119</v>
      </c>
      <c r="B151" s="737"/>
      <c r="C151" s="737"/>
      <c r="D151" s="737"/>
      <c r="E151" s="737"/>
      <c r="F151" s="737"/>
      <c r="G151" s="737"/>
      <c r="H151" s="738">
        <f>SUBTOTAL(9,H149:H150)</f>
        <v>0</v>
      </c>
      <c r="I151" s="738">
        <f>SUBTOTAL(9,I149:I150)</f>
        <v>1455884.4</v>
      </c>
      <c r="J151" s="738">
        <f>SUBTOTAL(9,J149:J150)</f>
        <v>5247906.5199999996</v>
      </c>
      <c r="K151" s="745">
        <f>SUBTOTAL(9,K149:K150)</f>
        <v>0</v>
      </c>
      <c r="L151" s="737"/>
      <c r="M151" s="737"/>
      <c r="N151" s="736">
        <f>SUBTOTAL(9,N149:N150)</f>
        <v>1455884.4</v>
      </c>
      <c r="O151" s="736">
        <f>SUBTOTAL(9,O149:O150)</f>
        <v>3792022.12</v>
      </c>
    </row>
    <row r="152" spans="1:15" ht="14" x14ac:dyDescent="0.15">
      <c r="A152" s="584" t="s">
        <v>120</v>
      </c>
      <c r="B152" s="584"/>
      <c r="C152" s="584"/>
      <c r="D152" s="584"/>
      <c r="E152" s="584"/>
      <c r="F152" s="584"/>
      <c r="G152" s="584"/>
      <c r="H152" s="739">
        <f>SUBTOTAL(9,H2:H150)</f>
        <v>6403968.6600000001</v>
      </c>
      <c r="I152" s="739">
        <f>SUBTOTAL(9,I2:I150)</f>
        <v>4417032.78</v>
      </c>
      <c r="J152" s="739">
        <f>SUBTOTAL(9,J2:J150)</f>
        <v>5260936.5199999996</v>
      </c>
      <c r="K152" s="746">
        <f>SUBTOTAL(9,K2:K150)</f>
        <v>10327574.460000001</v>
      </c>
      <c r="L152" s="584"/>
      <c r="M152" s="584"/>
      <c r="N152" s="665">
        <f>SUBTOTAL(9,N2:N150)</f>
        <v>10821001.440000003</v>
      </c>
      <c r="O152" s="665">
        <f>SUBTOTAL(9,O2:O150)</f>
        <v>11121478.199999999</v>
      </c>
    </row>
    <row r="154" spans="1:15" x14ac:dyDescent="0.15">
      <c r="L154" s="724"/>
      <c r="M154" s="747" t="s">
        <v>45</v>
      </c>
      <c r="N154" s="726">
        <f>SUM(N152:O152)</f>
        <v>21942479.640000001</v>
      </c>
    </row>
  </sheetData>
  <mergeCells count="51">
    <mergeCell ref="R1:AE1"/>
    <mergeCell ref="R2:S2"/>
    <mergeCell ref="T2:V2"/>
    <mergeCell ref="W2:X2"/>
    <mergeCell ref="AB2:AC2"/>
    <mergeCell ref="AD2:AE2"/>
    <mergeCell ref="R3:S3"/>
    <mergeCell ref="T3:V3"/>
    <mergeCell ref="W3:X3"/>
    <mergeCell ref="AB3:AC3"/>
    <mergeCell ref="AD3:AE3"/>
    <mergeCell ref="R4:S4"/>
    <mergeCell ref="T4:V4"/>
    <mergeCell ref="W4:X4"/>
    <mergeCell ref="AB4:AC4"/>
    <mergeCell ref="AD4:AE4"/>
    <mergeCell ref="R5:S5"/>
    <mergeCell ref="T5:V5"/>
    <mergeCell ref="W5:X5"/>
    <mergeCell ref="AB5:AC5"/>
    <mergeCell ref="AD5:AE5"/>
    <mergeCell ref="R6:S6"/>
    <mergeCell ref="T6:V6"/>
    <mergeCell ref="W6:X6"/>
    <mergeCell ref="AB6:AC6"/>
    <mergeCell ref="AD6:AE6"/>
    <mergeCell ref="R7:S7"/>
    <mergeCell ref="T7:V7"/>
    <mergeCell ref="W7:X7"/>
    <mergeCell ref="AB7:AC7"/>
    <mergeCell ref="AD7:AE7"/>
    <mergeCell ref="R8:S8"/>
    <mergeCell ref="T8:V8"/>
    <mergeCell ref="W8:X8"/>
    <mergeCell ref="AB8:AC8"/>
    <mergeCell ref="AD8:AE8"/>
    <mergeCell ref="R9:S9"/>
    <mergeCell ref="T9:V9"/>
    <mergeCell ref="W9:X9"/>
    <mergeCell ref="AB9:AC9"/>
    <mergeCell ref="AD9:AE9"/>
    <mergeCell ref="R10:S10"/>
    <mergeCell ref="T10:V10"/>
    <mergeCell ref="W10:X10"/>
    <mergeCell ref="AB10:AC10"/>
    <mergeCell ref="AD10:AE10"/>
    <mergeCell ref="R11:S11"/>
    <mergeCell ref="T11:V11"/>
    <mergeCell ref="W11:X11"/>
    <mergeCell ref="AB11:AC11"/>
    <mergeCell ref="AD11:AE11"/>
  </mergeCells>
  <conditionalFormatting sqref="B1:B1048576">
    <cfRule type="duplicateValues" dxfId="5" priority="1"/>
  </conditionalFormatting>
  <conditionalFormatting sqref="B2:B152">
    <cfRule type="duplicateValues" dxfId="4" priority="2"/>
  </conditionalFormatting>
  <conditionalFormatting sqref="N1:O1">
    <cfRule type="expression" dxfId="3" priority="3">
      <formula>_xlfn.ISFORMULA($I1048554)</formula>
    </cfRule>
  </conditionalFormatting>
  <pageMargins left="0.7" right="0.7" top="0.75" bottom="0.75" header="0.3" footer="0.3"/>
  <pageSetup orientation="portrait" horizontalDpi="300" verticalDpi="300" r:id="rId1"/>
  <ignoredErrors>
    <ignoredError sqref="N149:N150" formulaRange="1"/>
  </ignoredErrors>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404396-A8BC-4B02-BAD4-1190711AEFD5}">
  <dimension ref="A1:Q184"/>
  <sheetViews>
    <sheetView topLeftCell="A145" workbookViewId="0">
      <selection activeCell="I44" sqref="I44"/>
    </sheetView>
  </sheetViews>
  <sheetFormatPr baseColWidth="10" defaultColWidth="8.83203125" defaultRowHeight="14" x14ac:dyDescent="0.15"/>
  <cols>
    <col min="1" max="1" width="35.6640625" style="763" customWidth="1"/>
    <col min="2" max="2" width="28.83203125" style="763" customWidth="1"/>
    <col min="3" max="3" width="22.6640625" style="763" customWidth="1"/>
    <col min="4" max="4" width="8.83203125" style="763"/>
    <col min="5" max="5" width="29.1640625" style="763" customWidth="1"/>
    <col min="6" max="6" width="38.5" style="763" customWidth="1"/>
    <col min="7" max="7" width="17.5" style="763" customWidth="1"/>
    <col min="9" max="9" width="31.6640625" customWidth="1"/>
    <col min="10" max="10" width="16.33203125" customWidth="1"/>
  </cols>
  <sheetData>
    <row r="1" spans="1:17" ht="15" x14ac:dyDescent="0.15">
      <c r="A1" s="748" t="s">
        <v>3143</v>
      </c>
      <c r="B1" s="748"/>
      <c r="C1" s="749"/>
      <c r="E1" s="764" t="s">
        <v>3144</v>
      </c>
      <c r="F1" s="765"/>
      <c r="G1" s="765"/>
      <c r="I1" s="763" t="s">
        <v>140</v>
      </c>
      <c r="J1" s="763"/>
    </row>
    <row r="2" spans="1:17" ht="14" customHeight="1" x14ac:dyDescent="0.15">
      <c r="A2" s="750" t="s">
        <v>3966</v>
      </c>
      <c r="B2" s="750" t="s">
        <v>1100</v>
      </c>
      <c r="C2" s="751">
        <v>591</v>
      </c>
      <c r="E2" s="752" t="s">
        <v>122</v>
      </c>
      <c r="F2" s="752" t="s">
        <v>123</v>
      </c>
      <c r="G2" s="760" t="s">
        <v>124</v>
      </c>
      <c r="I2" s="879" t="s">
        <v>141</v>
      </c>
      <c r="J2" s="775"/>
    </row>
    <row r="3" spans="1:17" ht="30" x14ac:dyDescent="0.15">
      <c r="A3" s="752" t="s">
        <v>3967</v>
      </c>
      <c r="B3" s="752" t="s">
        <v>33</v>
      </c>
      <c r="C3" s="751">
        <v>1944</v>
      </c>
      <c r="E3" s="752" t="s">
        <v>4050</v>
      </c>
      <c r="F3" s="752" t="s">
        <v>1099</v>
      </c>
      <c r="G3" s="754">
        <v>690</v>
      </c>
      <c r="I3" s="879"/>
      <c r="J3" s="775" t="s">
        <v>142</v>
      </c>
    </row>
    <row r="4" spans="1:17" ht="16" thickBot="1" x14ac:dyDescent="0.2">
      <c r="A4" s="752" t="s">
        <v>3968</v>
      </c>
      <c r="B4" s="752" t="s">
        <v>1102</v>
      </c>
      <c r="C4" s="751">
        <v>1037</v>
      </c>
      <c r="E4" s="752" t="s">
        <v>4044</v>
      </c>
      <c r="F4" s="752" t="s">
        <v>1100</v>
      </c>
      <c r="G4" s="751">
        <v>5276</v>
      </c>
      <c r="I4" s="880"/>
      <c r="J4" s="776"/>
    </row>
    <row r="5" spans="1:17" ht="31" thickBot="1" x14ac:dyDescent="0.2">
      <c r="A5" s="752" t="s">
        <v>3969</v>
      </c>
      <c r="B5" s="753" t="s">
        <v>3970</v>
      </c>
      <c r="C5" s="754">
        <v>148</v>
      </c>
      <c r="E5" s="752" t="s">
        <v>3967</v>
      </c>
      <c r="F5" s="752" t="s">
        <v>33</v>
      </c>
      <c r="G5" s="751">
        <v>17686</v>
      </c>
      <c r="I5" s="777" t="s">
        <v>49</v>
      </c>
      <c r="J5" s="778">
        <v>10</v>
      </c>
    </row>
    <row r="6" spans="1:17" ht="16" thickBot="1" x14ac:dyDescent="0.2">
      <c r="A6" s="752" t="s">
        <v>3971</v>
      </c>
      <c r="B6" s="752" t="s">
        <v>3972</v>
      </c>
      <c r="C6" s="751">
        <v>1284</v>
      </c>
      <c r="E6" s="752" t="s">
        <v>4051</v>
      </c>
      <c r="F6" s="752" t="s">
        <v>1101</v>
      </c>
      <c r="G6" s="754">
        <v>706</v>
      </c>
      <c r="I6" s="779" t="s">
        <v>126</v>
      </c>
      <c r="J6" s="780">
        <v>136</v>
      </c>
    </row>
    <row r="7" spans="1:17" ht="16" thickBot="1" x14ac:dyDescent="0.2">
      <c r="A7" s="752" t="s">
        <v>3973</v>
      </c>
      <c r="B7" s="752" t="s">
        <v>3974</v>
      </c>
      <c r="C7" s="751">
        <v>2229</v>
      </c>
      <c r="E7" s="752" t="s">
        <v>3968</v>
      </c>
      <c r="F7" s="752" t="s">
        <v>1102</v>
      </c>
      <c r="G7" s="754">
        <v>77</v>
      </c>
      <c r="I7" s="777" t="s">
        <v>128</v>
      </c>
      <c r="J7" s="778">
        <v>105</v>
      </c>
    </row>
    <row r="8" spans="1:17" ht="16" thickBot="1" x14ac:dyDescent="0.2">
      <c r="A8" s="755"/>
      <c r="B8" s="755"/>
      <c r="C8" s="755"/>
      <c r="E8" s="752" t="s">
        <v>4052</v>
      </c>
      <c r="F8" s="752" t="s">
        <v>4053</v>
      </c>
      <c r="G8" s="754">
        <v>5</v>
      </c>
      <c r="I8" s="779" t="s">
        <v>129</v>
      </c>
      <c r="J8" s="780">
        <v>76</v>
      </c>
    </row>
    <row r="9" spans="1:17" ht="16" thickTop="1" x14ac:dyDescent="0.15">
      <c r="A9" s="752" t="s">
        <v>3975</v>
      </c>
      <c r="B9" s="752" t="s">
        <v>3976</v>
      </c>
      <c r="C9" s="754">
        <v>212</v>
      </c>
      <c r="E9" s="752" t="s">
        <v>4054</v>
      </c>
      <c r="F9" s="752" t="s">
        <v>4055</v>
      </c>
      <c r="G9" s="754">
        <v>795</v>
      </c>
      <c r="I9" s="781"/>
      <c r="J9" s="782">
        <v>327</v>
      </c>
    </row>
    <row r="10" spans="1:17" ht="16" thickBot="1" x14ac:dyDescent="0.2">
      <c r="A10" s="752" t="s">
        <v>3977</v>
      </c>
      <c r="B10" s="752" t="s">
        <v>3978</v>
      </c>
      <c r="C10" s="751">
        <v>3276</v>
      </c>
      <c r="E10" s="752" t="s">
        <v>4056</v>
      </c>
      <c r="F10" s="752" t="s">
        <v>4057</v>
      </c>
      <c r="G10" s="751">
        <v>1200</v>
      </c>
      <c r="I10" s="767" t="s">
        <v>143</v>
      </c>
      <c r="J10" s="767"/>
      <c r="K10" s="774"/>
      <c r="L10" s="774"/>
      <c r="M10" s="774"/>
      <c r="N10" s="774"/>
      <c r="O10" s="774"/>
      <c r="P10" s="774"/>
      <c r="Q10" s="774"/>
    </row>
    <row r="11" spans="1:17" ht="15" x14ac:dyDescent="0.15">
      <c r="A11" s="752" t="s">
        <v>3979</v>
      </c>
      <c r="B11" s="752" t="s">
        <v>3980</v>
      </c>
      <c r="C11" s="754">
        <v>288</v>
      </c>
      <c r="E11" s="752" t="s">
        <v>4058</v>
      </c>
      <c r="F11" s="752" t="s">
        <v>4059</v>
      </c>
      <c r="G11" s="751">
        <v>2750</v>
      </c>
      <c r="I11" s="783"/>
      <c r="J11" s="783"/>
    </row>
    <row r="12" spans="1:17" ht="30" x14ac:dyDescent="0.15">
      <c r="A12" s="752" t="s">
        <v>3981</v>
      </c>
      <c r="B12" s="752" t="s">
        <v>3982</v>
      </c>
      <c r="C12" s="751">
        <v>3158</v>
      </c>
      <c r="E12" s="752" t="s">
        <v>4060</v>
      </c>
      <c r="F12" s="752" t="s">
        <v>4061</v>
      </c>
      <c r="G12" s="754">
        <v>172</v>
      </c>
      <c r="I12" s="775" t="s">
        <v>144</v>
      </c>
      <c r="J12" s="775" t="s">
        <v>142</v>
      </c>
    </row>
    <row r="13" spans="1:17" ht="16" thickBot="1" x14ac:dyDescent="0.2">
      <c r="A13" s="752" t="s">
        <v>3983</v>
      </c>
      <c r="B13" s="752" t="s">
        <v>3984</v>
      </c>
      <c r="C13" s="751">
        <v>63315.03</v>
      </c>
      <c r="E13" s="752" t="s">
        <v>3971</v>
      </c>
      <c r="F13" s="752" t="s">
        <v>3972</v>
      </c>
      <c r="G13" s="751">
        <v>3295</v>
      </c>
      <c r="I13" s="776"/>
      <c r="J13" s="776"/>
    </row>
    <row r="14" spans="1:17" ht="16" thickBot="1" x14ac:dyDescent="0.2">
      <c r="A14" s="752" t="s">
        <v>3985</v>
      </c>
      <c r="B14" s="752" t="s">
        <v>3986</v>
      </c>
      <c r="C14" s="751">
        <v>21907.74</v>
      </c>
      <c r="E14" s="752" t="s">
        <v>3973</v>
      </c>
      <c r="F14" s="752" t="s">
        <v>3974</v>
      </c>
      <c r="G14" s="751">
        <v>5849</v>
      </c>
      <c r="I14" s="784" t="s">
        <v>131</v>
      </c>
      <c r="J14" s="778">
        <v>3</v>
      </c>
    </row>
    <row r="15" spans="1:17" ht="16" thickBot="1" x14ac:dyDescent="0.2">
      <c r="A15" s="752" t="s">
        <v>3987</v>
      </c>
      <c r="B15" s="752" t="s">
        <v>3988</v>
      </c>
      <c r="C15" s="751">
        <v>12408</v>
      </c>
      <c r="E15" s="752" t="s">
        <v>3975</v>
      </c>
      <c r="F15" s="752" t="s">
        <v>3976</v>
      </c>
      <c r="G15" s="751">
        <v>1272</v>
      </c>
      <c r="I15" s="785" t="s">
        <v>132</v>
      </c>
      <c r="J15" s="780">
        <v>21</v>
      </c>
    </row>
    <row r="16" spans="1:17" ht="31" thickBot="1" x14ac:dyDescent="0.2">
      <c r="A16" s="752" t="s">
        <v>3989</v>
      </c>
      <c r="B16" s="752" t="s">
        <v>3990</v>
      </c>
      <c r="C16" s="751">
        <v>7931</v>
      </c>
      <c r="E16" s="752" t="s">
        <v>3979</v>
      </c>
      <c r="F16" s="752" t="s">
        <v>3980</v>
      </c>
      <c r="G16" s="754">
        <v>500</v>
      </c>
      <c r="I16" s="784" t="s">
        <v>145</v>
      </c>
      <c r="J16" s="778">
        <v>22</v>
      </c>
    </row>
    <row r="17" spans="1:10" ht="16" thickBot="1" x14ac:dyDescent="0.2">
      <c r="A17" s="752" t="s">
        <v>3991</v>
      </c>
      <c r="B17" s="752" t="s">
        <v>3992</v>
      </c>
      <c r="C17" s="751">
        <v>5730.1</v>
      </c>
      <c r="E17" s="752" t="s">
        <v>4062</v>
      </c>
      <c r="F17" s="752" t="s">
        <v>4063</v>
      </c>
      <c r="G17" s="754">
        <v>714</v>
      </c>
      <c r="I17" s="785" t="s">
        <v>133</v>
      </c>
      <c r="J17" s="780">
        <v>4</v>
      </c>
    </row>
    <row r="18" spans="1:10" ht="46" thickBot="1" x14ac:dyDescent="0.2">
      <c r="A18" s="752" t="s">
        <v>3993</v>
      </c>
      <c r="B18" s="750"/>
      <c r="C18" s="751">
        <v>1442</v>
      </c>
      <c r="E18" s="752" t="s">
        <v>4064</v>
      </c>
      <c r="F18" s="766"/>
      <c r="G18" s="751">
        <v>2681</v>
      </c>
      <c r="I18" s="784" t="s">
        <v>134</v>
      </c>
      <c r="J18" s="778">
        <v>21</v>
      </c>
    </row>
    <row r="19" spans="1:10" ht="31" thickBot="1" x14ac:dyDescent="0.2">
      <c r="A19" s="752" t="s">
        <v>3994</v>
      </c>
      <c r="B19" s="750"/>
      <c r="C19" s="754">
        <v>380</v>
      </c>
      <c r="E19" s="767"/>
      <c r="F19" s="767"/>
      <c r="G19" s="767"/>
      <c r="I19" s="785" t="s">
        <v>135</v>
      </c>
      <c r="J19" s="780">
        <v>32</v>
      </c>
    </row>
    <row r="20" spans="1:10" ht="16" thickBot="1" x14ac:dyDescent="0.2">
      <c r="A20" s="752" t="s">
        <v>3995</v>
      </c>
      <c r="B20" s="750"/>
      <c r="C20" s="751">
        <v>4996</v>
      </c>
      <c r="E20" s="752" t="s">
        <v>3981</v>
      </c>
      <c r="F20" s="752" t="s">
        <v>3982</v>
      </c>
      <c r="G20" s="751">
        <v>222112.86</v>
      </c>
      <c r="I20" s="784" t="s">
        <v>136</v>
      </c>
      <c r="J20" s="778">
        <v>14</v>
      </c>
    </row>
    <row r="21" spans="1:10" ht="16" thickBot="1" x14ac:dyDescent="0.2">
      <c r="A21" s="752" t="s">
        <v>3996</v>
      </c>
      <c r="B21" s="750"/>
      <c r="C21" s="751">
        <v>7202</v>
      </c>
      <c r="E21" s="752" t="s">
        <v>4065</v>
      </c>
      <c r="F21" s="766"/>
      <c r="G21" s="751">
        <v>56868</v>
      </c>
      <c r="I21" s="785" t="s">
        <v>2760</v>
      </c>
      <c r="J21" s="780">
        <v>45</v>
      </c>
    </row>
    <row r="22" spans="1:10" ht="16" thickBot="1" x14ac:dyDescent="0.2">
      <c r="A22" s="752" t="s">
        <v>3997</v>
      </c>
      <c r="B22" s="750"/>
      <c r="C22" s="751">
        <v>3194</v>
      </c>
      <c r="E22" s="752" t="s">
        <v>3983</v>
      </c>
      <c r="F22" s="752" t="s">
        <v>3984</v>
      </c>
      <c r="G22" s="751">
        <v>55953.7</v>
      </c>
      <c r="I22" s="784" t="s">
        <v>139</v>
      </c>
      <c r="J22" s="778">
        <v>15</v>
      </c>
    </row>
    <row r="23" spans="1:10" ht="31" thickBot="1" x14ac:dyDescent="0.2">
      <c r="A23" s="752" t="s">
        <v>3998</v>
      </c>
      <c r="B23" s="752" t="s">
        <v>3999</v>
      </c>
      <c r="C23" s="754">
        <v>0</v>
      </c>
      <c r="E23" s="752" t="s">
        <v>3985</v>
      </c>
      <c r="F23" s="752" t="s">
        <v>3986</v>
      </c>
      <c r="G23" s="754">
        <v>159</v>
      </c>
      <c r="I23" s="785" t="s">
        <v>360</v>
      </c>
      <c r="J23" s="780">
        <v>22</v>
      </c>
    </row>
    <row r="24" spans="1:10" ht="16" thickBot="1" x14ac:dyDescent="0.2">
      <c r="A24" s="756" t="s">
        <v>124</v>
      </c>
      <c r="B24" s="750"/>
      <c r="C24" s="757">
        <v>281394.39</v>
      </c>
      <c r="E24" s="752" t="s">
        <v>3987</v>
      </c>
      <c r="F24" s="752" t="s">
        <v>3988</v>
      </c>
      <c r="G24" s="754">
        <v>164</v>
      </c>
      <c r="I24" s="784" t="s">
        <v>3145</v>
      </c>
      <c r="J24" s="778">
        <v>47</v>
      </c>
    </row>
    <row r="25" spans="1:10" ht="17" thickTop="1" thickBot="1" x14ac:dyDescent="0.2">
      <c r="A25" s="758"/>
      <c r="B25" s="758"/>
      <c r="C25" s="759"/>
      <c r="E25" s="752" t="s">
        <v>3989</v>
      </c>
      <c r="F25" s="752" t="s">
        <v>3990</v>
      </c>
      <c r="G25" s="754">
        <v>344</v>
      </c>
      <c r="I25" s="786"/>
      <c r="J25" s="787">
        <v>246</v>
      </c>
    </row>
    <row r="26" spans="1:10" ht="15" x14ac:dyDescent="0.15">
      <c r="A26" s="886" t="s">
        <v>125</v>
      </c>
      <c r="B26" s="887"/>
      <c r="C26" s="760" t="s">
        <v>124</v>
      </c>
      <c r="E26" s="752" t="s">
        <v>4066</v>
      </c>
      <c r="F26" s="766"/>
      <c r="G26" s="754">
        <v>468.7</v>
      </c>
      <c r="I26" s="763"/>
      <c r="J26" s="763"/>
    </row>
    <row r="27" spans="1:10" ht="15" x14ac:dyDescent="0.15">
      <c r="A27" s="877" t="s">
        <v>4000</v>
      </c>
      <c r="B27" s="878"/>
      <c r="C27" s="761"/>
      <c r="E27" s="752" t="s">
        <v>3991</v>
      </c>
      <c r="F27" s="752" t="s">
        <v>3992</v>
      </c>
      <c r="G27" s="754">
        <v>647</v>
      </c>
      <c r="I27" s="763"/>
      <c r="J27" s="763"/>
    </row>
    <row r="28" spans="1:10" ht="16" thickBot="1" x14ac:dyDescent="0.2">
      <c r="A28" s="884" t="s">
        <v>3967</v>
      </c>
      <c r="B28" s="885"/>
      <c r="C28" s="751">
        <v>1220</v>
      </c>
      <c r="E28" s="752" t="s">
        <v>3993</v>
      </c>
      <c r="F28" s="766"/>
      <c r="G28" s="754">
        <v>135</v>
      </c>
      <c r="I28" s="763" t="s">
        <v>4089</v>
      </c>
      <c r="J28" s="763"/>
    </row>
    <row r="29" spans="1:10" ht="14" customHeight="1" x14ac:dyDescent="0.15">
      <c r="A29" s="884" t="s">
        <v>3971</v>
      </c>
      <c r="B29" s="885"/>
      <c r="C29" s="751">
        <v>1284</v>
      </c>
      <c r="E29" s="752" t="s">
        <v>4067</v>
      </c>
      <c r="F29" s="766"/>
      <c r="G29" s="751">
        <v>4845</v>
      </c>
      <c r="I29" s="881" t="s">
        <v>144</v>
      </c>
      <c r="J29" s="783"/>
    </row>
    <row r="30" spans="1:10" ht="30" x14ac:dyDescent="0.15">
      <c r="A30" s="884" t="s">
        <v>3973</v>
      </c>
      <c r="B30" s="885"/>
      <c r="C30" s="751">
        <v>2229</v>
      </c>
      <c r="E30" s="752" t="s">
        <v>4068</v>
      </c>
      <c r="F30" s="766"/>
      <c r="G30" s="751">
        <v>1679</v>
      </c>
      <c r="I30" s="882"/>
      <c r="J30" s="775" t="s">
        <v>142</v>
      </c>
    </row>
    <row r="31" spans="1:10" ht="16" thickBot="1" x14ac:dyDescent="0.2">
      <c r="A31" s="884" t="s">
        <v>3975</v>
      </c>
      <c r="B31" s="885"/>
      <c r="C31" s="754">
        <v>212</v>
      </c>
      <c r="E31" s="752" t="s">
        <v>3994</v>
      </c>
      <c r="F31" s="766"/>
      <c r="G31" s="751">
        <v>2763</v>
      </c>
      <c r="I31" s="883"/>
      <c r="J31" s="776"/>
    </row>
    <row r="32" spans="1:10" ht="16" thickBot="1" x14ac:dyDescent="0.2">
      <c r="A32" s="884" t="s">
        <v>3983</v>
      </c>
      <c r="B32" s="885"/>
      <c r="C32" s="751">
        <v>28609.48</v>
      </c>
      <c r="E32" s="752" t="s">
        <v>3995</v>
      </c>
      <c r="F32" s="766"/>
      <c r="G32" s="751">
        <v>10452</v>
      </c>
      <c r="I32" s="784" t="s">
        <v>738</v>
      </c>
      <c r="J32" s="778">
        <v>1</v>
      </c>
    </row>
    <row r="33" spans="1:10" ht="16" thickBot="1" x14ac:dyDescent="0.2">
      <c r="A33" s="877" t="s">
        <v>4001</v>
      </c>
      <c r="B33" s="878"/>
      <c r="C33" s="757">
        <v>33554.480000000003</v>
      </c>
      <c r="E33" s="752" t="s">
        <v>3996</v>
      </c>
      <c r="F33" s="766"/>
      <c r="G33" s="751">
        <v>14442</v>
      </c>
      <c r="I33" s="785" t="s">
        <v>137</v>
      </c>
      <c r="J33" s="780">
        <v>1</v>
      </c>
    </row>
    <row r="34" spans="1:10" ht="16" thickBot="1" x14ac:dyDescent="0.2">
      <c r="A34" s="877" t="s">
        <v>4002</v>
      </c>
      <c r="B34" s="878"/>
      <c r="C34" s="761"/>
      <c r="E34" s="752" t="s">
        <v>3997</v>
      </c>
      <c r="F34" s="766"/>
      <c r="G34" s="751">
        <v>20020.669999999998</v>
      </c>
      <c r="I34" s="784" t="s">
        <v>138</v>
      </c>
      <c r="J34" s="778">
        <v>3</v>
      </c>
    </row>
    <row r="35" spans="1:10" ht="16" thickBot="1" x14ac:dyDescent="0.2">
      <c r="A35" s="884" t="s">
        <v>3967</v>
      </c>
      <c r="B35" s="885"/>
      <c r="C35" s="754">
        <v>584</v>
      </c>
      <c r="E35" s="752" t="s">
        <v>4069</v>
      </c>
      <c r="F35" s="752" t="s">
        <v>4070</v>
      </c>
      <c r="G35" s="751">
        <v>11351.7</v>
      </c>
      <c r="I35" s="785" t="s">
        <v>2159</v>
      </c>
      <c r="J35" s="780">
        <v>3</v>
      </c>
    </row>
    <row r="36" spans="1:10" ht="16" thickBot="1" x14ac:dyDescent="0.2">
      <c r="A36" s="884" t="s">
        <v>3981</v>
      </c>
      <c r="B36" s="885"/>
      <c r="C36" s="751">
        <v>3158</v>
      </c>
      <c r="E36" s="752" t="s">
        <v>4071</v>
      </c>
      <c r="F36" s="752" t="s">
        <v>4072</v>
      </c>
      <c r="G36" s="751">
        <v>96492</v>
      </c>
      <c r="I36" s="784" t="s">
        <v>33</v>
      </c>
      <c r="J36" s="778">
        <v>8</v>
      </c>
    </row>
    <row r="37" spans="1:10" ht="17" thickTop="1" thickBot="1" x14ac:dyDescent="0.2">
      <c r="A37" s="884" t="s">
        <v>3983</v>
      </c>
      <c r="B37" s="885"/>
      <c r="C37" s="751">
        <v>34600.550000000003</v>
      </c>
      <c r="E37" s="752" t="s">
        <v>4073</v>
      </c>
      <c r="F37" s="752" t="s">
        <v>4074</v>
      </c>
      <c r="G37" s="751">
        <v>5123</v>
      </c>
      <c r="I37" s="786"/>
      <c r="J37" s="787">
        <v>16</v>
      </c>
    </row>
    <row r="38" spans="1:10" ht="15" x14ac:dyDescent="0.15">
      <c r="A38" s="884" t="s">
        <v>3994</v>
      </c>
      <c r="B38" s="885"/>
      <c r="C38" s="754">
        <v>380</v>
      </c>
      <c r="E38" s="752" t="s">
        <v>3998</v>
      </c>
      <c r="F38" s="752" t="s">
        <v>3999</v>
      </c>
      <c r="G38" s="751">
        <v>396250.28</v>
      </c>
    </row>
    <row r="39" spans="1:10" ht="15" x14ac:dyDescent="0.15">
      <c r="A39" s="877" t="s">
        <v>4003</v>
      </c>
      <c r="B39" s="878"/>
      <c r="C39" s="757">
        <v>38722.550000000003</v>
      </c>
      <c r="E39" s="756" t="s">
        <v>124</v>
      </c>
      <c r="F39" s="766"/>
      <c r="G39" s="757">
        <v>943938.91</v>
      </c>
    </row>
    <row r="40" spans="1:10" x14ac:dyDescent="0.15">
      <c r="A40" s="888"/>
      <c r="B40" s="888"/>
      <c r="C40" s="888"/>
      <c r="E40" s="768"/>
      <c r="F40" s="768"/>
      <c r="G40" s="769"/>
    </row>
    <row r="41" spans="1:10" ht="15" x14ac:dyDescent="0.15">
      <c r="A41" s="877" t="s">
        <v>4004</v>
      </c>
      <c r="B41" s="878"/>
      <c r="C41" s="749"/>
      <c r="E41" s="886" t="s">
        <v>125</v>
      </c>
      <c r="F41" s="887"/>
      <c r="G41" s="760" t="s">
        <v>124</v>
      </c>
    </row>
    <row r="42" spans="1:10" x14ac:dyDescent="0.15">
      <c r="A42" s="884" t="s">
        <v>4005</v>
      </c>
      <c r="B42" s="885"/>
      <c r="C42" s="754">
        <v>184</v>
      </c>
      <c r="E42" s="877" t="s">
        <v>4000</v>
      </c>
      <c r="F42" s="878"/>
      <c r="G42" s="770"/>
    </row>
    <row r="43" spans="1:10" x14ac:dyDescent="0.15">
      <c r="A43" s="877" t="s">
        <v>4006</v>
      </c>
      <c r="B43" s="878"/>
      <c r="C43" s="762">
        <v>184</v>
      </c>
      <c r="E43" s="884" t="s">
        <v>3967</v>
      </c>
      <c r="F43" s="885"/>
      <c r="G43" s="751">
        <v>2158</v>
      </c>
    </row>
    <row r="44" spans="1:10" x14ac:dyDescent="0.15">
      <c r="A44" s="877" t="s">
        <v>4007</v>
      </c>
      <c r="B44" s="878"/>
      <c r="C44" s="761"/>
      <c r="E44" s="884" t="s">
        <v>3971</v>
      </c>
      <c r="F44" s="885"/>
      <c r="G44" s="751">
        <v>3295</v>
      </c>
    </row>
    <row r="45" spans="1:10" x14ac:dyDescent="0.15">
      <c r="A45" s="884" t="s">
        <v>4005</v>
      </c>
      <c r="B45" s="885"/>
      <c r="C45" s="751">
        <v>3072</v>
      </c>
      <c r="E45" s="884" t="s">
        <v>3973</v>
      </c>
      <c r="F45" s="885"/>
      <c r="G45" s="751">
        <v>5849</v>
      </c>
    </row>
    <row r="46" spans="1:10" x14ac:dyDescent="0.15">
      <c r="A46" s="877" t="s">
        <v>4008</v>
      </c>
      <c r="B46" s="878"/>
      <c r="C46" s="757">
        <v>3072</v>
      </c>
      <c r="E46" s="884" t="s">
        <v>3975</v>
      </c>
      <c r="F46" s="885"/>
      <c r="G46" s="751">
        <v>1204</v>
      </c>
    </row>
    <row r="47" spans="1:10" x14ac:dyDescent="0.15">
      <c r="A47" s="877" t="s">
        <v>4009</v>
      </c>
      <c r="B47" s="878"/>
      <c r="C47" s="761"/>
      <c r="E47" s="884" t="s">
        <v>3981</v>
      </c>
      <c r="F47" s="885"/>
      <c r="G47" s="751">
        <v>123482.18</v>
      </c>
    </row>
    <row r="48" spans="1:10" x14ac:dyDescent="0.15">
      <c r="A48" s="884" t="s">
        <v>4005</v>
      </c>
      <c r="B48" s="885"/>
      <c r="C48" s="751">
        <v>2910</v>
      </c>
      <c r="E48" s="884" t="s">
        <v>4065</v>
      </c>
      <c r="F48" s="885"/>
      <c r="G48" s="751">
        <v>34724</v>
      </c>
    </row>
    <row r="49" spans="1:7" x14ac:dyDescent="0.15">
      <c r="A49" s="884" t="s">
        <v>3977</v>
      </c>
      <c r="B49" s="885"/>
      <c r="C49" s="754">
        <v>945</v>
      </c>
      <c r="E49" s="884" t="s">
        <v>3983</v>
      </c>
      <c r="F49" s="885"/>
      <c r="G49" s="751">
        <v>26225.759999999998</v>
      </c>
    </row>
    <row r="50" spans="1:7" x14ac:dyDescent="0.15">
      <c r="A50" s="877" t="s">
        <v>4010</v>
      </c>
      <c r="B50" s="878"/>
      <c r="C50" s="757">
        <v>3855</v>
      </c>
      <c r="E50" s="884" t="s">
        <v>4069</v>
      </c>
      <c r="F50" s="885"/>
      <c r="G50" s="751">
        <v>3922.55</v>
      </c>
    </row>
    <row r="51" spans="1:7" x14ac:dyDescent="0.15">
      <c r="A51" s="877" t="s">
        <v>4011</v>
      </c>
      <c r="B51" s="878"/>
      <c r="C51" s="761"/>
      <c r="E51" s="877" t="s">
        <v>4001</v>
      </c>
      <c r="F51" s="878"/>
      <c r="G51" s="757">
        <v>200860.49</v>
      </c>
    </row>
    <row r="52" spans="1:7" x14ac:dyDescent="0.15">
      <c r="A52" s="884" t="s">
        <v>4005</v>
      </c>
      <c r="B52" s="885"/>
      <c r="C52" s="754">
        <v>456</v>
      </c>
      <c r="E52" s="877" t="s">
        <v>4002</v>
      </c>
      <c r="F52" s="878"/>
      <c r="G52" s="770"/>
    </row>
    <row r="53" spans="1:7" x14ac:dyDescent="0.15">
      <c r="A53" s="884" t="s">
        <v>4012</v>
      </c>
      <c r="B53" s="885"/>
      <c r="C53" s="754">
        <v>228</v>
      </c>
      <c r="E53" s="884" t="s">
        <v>3967</v>
      </c>
      <c r="F53" s="885"/>
      <c r="G53" s="751">
        <v>3448</v>
      </c>
    </row>
    <row r="54" spans="1:7" x14ac:dyDescent="0.15">
      <c r="A54" s="877" t="s">
        <v>4013</v>
      </c>
      <c r="B54" s="878"/>
      <c r="C54" s="762">
        <v>684</v>
      </c>
      <c r="E54" s="884" t="s">
        <v>3975</v>
      </c>
      <c r="F54" s="885"/>
      <c r="G54" s="754">
        <v>68</v>
      </c>
    </row>
    <row r="55" spans="1:7" x14ac:dyDescent="0.15">
      <c r="A55" s="877" t="s">
        <v>49</v>
      </c>
      <c r="B55" s="878"/>
      <c r="C55" s="761"/>
      <c r="E55" s="767"/>
      <c r="F55" s="767"/>
      <c r="G55" s="767"/>
    </row>
    <row r="56" spans="1:7" x14ac:dyDescent="0.15">
      <c r="A56" s="884" t="s">
        <v>3983</v>
      </c>
      <c r="B56" s="885"/>
      <c r="C56" s="754">
        <v>105</v>
      </c>
      <c r="E56" s="884" t="s">
        <v>3981</v>
      </c>
      <c r="F56" s="885"/>
      <c r="G56" s="751">
        <v>39187</v>
      </c>
    </row>
    <row r="57" spans="1:7" x14ac:dyDescent="0.15">
      <c r="A57" s="877" t="s">
        <v>4014</v>
      </c>
      <c r="B57" s="878"/>
      <c r="C57" s="762">
        <v>105</v>
      </c>
      <c r="E57" s="884" t="s">
        <v>4065</v>
      </c>
      <c r="F57" s="885"/>
      <c r="G57" s="751">
        <v>22144</v>
      </c>
    </row>
    <row r="58" spans="1:7" x14ac:dyDescent="0.15">
      <c r="A58" s="877" t="s">
        <v>126</v>
      </c>
      <c r="B58" s="878"/>
      <c r="C58" s="761"/>
      <c r="E58" s="884" t="s">
        <v>3983</v>
      </c>
      <c r="F58" s="885"/>
      <c r="G58" s="751">
        <v>29580.94</v>
      </c>
    </row>
    <row r="59" spans="1:7" x14ac:dyDescent="0.15">
      <c r="A59" s="884" t="s">
        <v>3985</v>
      </c>
      <c r="B59" s="885"/>
      <c r="C59" s="751">
        <v>21907.74</v>
      </c>
      <c r="E59" s="884" t="s">
        <v>3994</v>
      </c>
      <c r="F59" s="885"/>
      <c r="G59" s="751">
        <v>2763</v>
      </c>
    </row>
    <row r="60" spans="1:7" x14ac:dyDescent="0.15">
      <c r="A60" s="877" t="s">
        <v>4015</v>
      </c>
      <c r="B60" s="878"/>
      <c r="C60" s="757">
        <v>21907.74</v>
      </c>
      <c r="E60" s="884" t="s">
        <v>4069</v>
      </c>
      <c r="F60" s="885"/>
      <c r="G60" s="751">
        <v>5502.15</v>
      </c>
    </row>
    <row r="61" spans="1:7" x14ac:dyDescent="0.15">
      <c r="A61" s="877" t="s">
        <v>4016</v>
      </c>
      <c r="B61" s="878"/>
      <c r="C61" s="749"/>
      <c r="E61" s="877" t="s">
        <v>4003</v>
      </c>
      <c r="F61" s="878"/>
      <c r="G61" s="757">
        <v>102693.09</v>
      </c>
    </row>
    <row r="62" spans="1:7" x14ac:dyDescent="0.15">
      <c r="A62" s="884" t="s">
        <v>3997</v>
      </c>
      <c r="B62" s="885"/>
      <c r="C62" s="751">
        <v>3194</v>
      </c>
      <c r="E62" s="877" t="s">
        <v>49</v>
      </c>
      <c r="F62" s="878"/>
      <c r="G62" s="770"/>
    </row>
    <row r="63" spans="1:7" x14ac:dyDescent="0.15">
      <c r="A63" s="877" t="s">
        <v>4017</v>
      </c>
      <c r="B63" s="878"/>
      <c r="C63" s="757">
        <v>3194</v>
      </c>
      <c r="E63" s="884" t="s">
        <v>3983</v>
      </c>
      <c r="F63" s="885"/>
      <c r="G63" s="754">
        <v>147</v>
      </c>
    </row>
    <row r="64" spans="1:7" x14ac:dyDescent="0.15">
      <c r="A64" s="877" t="s">
        <v>134</v>
      </c>
      <c r="B64" s="878"/>
      <c r="C64" s="749"/>
      <c r="E64" s="877" t="s">
        <v>4014</v>
      </c>
      <c r="F64" s="878"/>
      <c r="G64" s="762">
        <v>147</v>
      </c>
    </row>
    <row r="65" spans="1:7" x14ac:dyDescent="0.15">
      <c r="A65" s="884" t="s">
        <v>3996</v>
      </c>
      <c r="B65" s="885"/>
      <c r="C65" s="754">
        <v>596</v>
      </c>
      <c r="E65" s="877" t="s">
        <v>126</v>
      </c>
      <c r="F65" s="878"/>
      <c r="G65" s="770"/>
    </row>
    <row r="66" spans="1:7" x14ac:dyDescent="0.15">
      <c r="A66" s="877" t="s">
        <v>4018</v>
      </c>
      <c r="B66" s="878"/>
      <c r="C66" s="762">
        <v>596</v>
      </c>
      <c r="E66" s="884" t="s">
        <v>3985</v>
      </c>
      <c r="F66" s="885"/>
      <c r="G66" s="754">
        <v>159</v>
      </c>
    </row>
    <row r="67" spans="1:7" x14ac:dyDescent="0.15">
      <c r="A67" s="877" t="s">
        <v>135</v>
      </c>
      <c r="B67" s="878"/>
      <c r="C67" s="749"/>
      <c r="E67" s="877" t="s">
        <v>4015</v>
      </c>
      <c r="F67" s="878"/>
      <c r="G67" s="762">
        <v>159</v>
      </c>
    </row>
    <row r="68" spans="1:7" x14ac:dyDescent="0.15">
      <c r="A68" s="884" t="s">
        <v>3979</v>
      </c>
      <c r="B68" s="885"/>
      <c r="C68" s="754">
        <v>288</v>
      </c>
      <c r="E68" s="877" t="s">
        <v>131</v>
      </c>
      <c r="F68" s="878"/>
      <c r="G68" s="770"/>
    </row>
    <row r="69" spans="1:7" x14ac:dyDescent="0.15">
      <c r="A69" s="884" t="s">
        <v>3995</v>
      </c>
      <c r="B69" s="885"/>
      <c r="C69" s="754">
        <v>596</v>
      </c>
      <c r="E69" s="884" t="s">
        <v>4068</v>
      </c>
      <c r="F69" s="885"/>
      <c r="G69" s="751">
        <v>1679</v>
      </c>
    </row>
    <row r="70" spans="1:7" x14ac:dyDescent="0.15">
      <c r="A70" s="877" t="s">
        <v>4019</v>
      </c>
      <c r="B70" s="878"/>
      <c r="C70" s="762">
        <v>884</v>
      </c>
      <c r="E70" s="877" t="s">
        <v>4075</v>
      </c>
      <c r="F70" s="878"/>
      <c r="G70" s="757">
        <v>1679</v>
      </c>
    </row>
    <row r="71" spans="1:7" x14ac:dyDescent="0.15">
      <c r="A71" s="888"/>
      <c r="B71" s="888"/>
      <c r="C71" s="888"/>
      <c r="E71" s="877" t="s">
        <v>132</v>
      </c>
      <c r="F71" s="878"/>
      <c r="G71" s="770"/>
    </row>
    <row r="72" spans="1:7" x14ac:dyDescent="0.15">
      <c r="A72" s="877" t="s">
        <v>136</v>
      </c>
      <c r="B72" s="878"/>
      <c r="C72" s="761"/>
      <c r="E72" s="884" t="s">
        <v>4067</v>
      </c>
      <c r="F72" s="885"/>
      <c r="G72" s="751">
        <v>4845</v>
      </c>
    </row>
    <row r="73" spans="1:7" x14ac:dyDescent="0.15">
      <c r="A73" s="884" t="s">
        <v>3993</v>
      </c>
      <c r="B73" s="885"/>
      <c r="C73" s="751">
        <v>1442</v>
      </c>
      <c r="E73" s="877" t="s">
        <v>4076</v>
      </c>
      <c r="F73" s="878"/>
      <c r="G73" s="757">
        <v>4845</v>
      </c>
    </row>
    <row r="74" spans="1:7" x14ac:dyDescent="0.15">
      <c r="A74" s="877" t="s">
        <v>4020</v>
      </c>
      <c r="B74" s="878"/>
      <c r="C74" s="757">
        <v>1442</v>
      </c>
      <c r="E74" s="877" t="s">
        <v>4016</v>
      </c>
      <c r="F74" s="878"/>
      <c r="G74" s="771"/>
    </row>
    <row r="75" spans="1:7" x14ac:dyDescent="0.15">
      <c r="A75" s="877" t="s">
        <v>4021</v>
      </c>
      <c r="B75" s="878"/>
      <c r="C75" s="761"/>
      <c r="E75" s="884" t="s">
        <v>3997</v>
      </c>
      <c r="F75" s="885"/>
      <c r="G75" s="751">
        <v>19668.669999999998</v>
      </c>
    </row>
    <row r="76" spans="1:7" x14ac:dyDescent="0.15">
      <c r="A76" s="884" t="s">
        <v>4005</v>
      </c>
      <c r="B76" s="885"/>
      <c r="C76" s="751">
        <v>12642</v>
      </c>
      <c r="E76" s="877" t="s">
        <v>4017</v>
      </c>
      <c r="F76" s="878"/>
      <c r="G76" s="757">
        <v>19668.669999999998</v>
      </c>
    </row>
    <row r="77" spans="1:7" x14ac:dyDescent="0.15">
      <c r="A77" s="884" t="s">
        <v>3977</v>
      </c>
      <c r="B77" s="885"/>
      <c r="C77" s="751">
        <v>2268</v>
      </c>
      <c r="E77" s="877" t="s">
        <v>133</v>
      </c>
      <c r="F77" s="878"/>
      <c r="G77" s="770"/>
    </row>
    <row r="78" spans="1:7" x14ac:dyDescent="0.15">
      <c r="A78" s="877" t="s">
        <v>4022</v>
      </c>
      <c r="B78" s="878"/>
      <c r="C78" s="757">
        <v>14910</v>
      </c>
      <c r="E78" s="884" t="s">
        <v>3997</v>
      </c>
      <c r="F78" s="885"/>
      <c r="G78" s="754">
        <v>352</v>
      </c>
    </row>
    <row r="79" spans="1:7" x14ac:dyDescent="0.15">
      <c r="A79" s="877" t="s">
        <v>4023</v>
      </c>
      <c r="B79" s="878"/>
      <c r="C79" s="761"/>
      <c r="E79" s="877" t="s">
        <v>4077</v>
      </c>
      <c r="F79" s="878"/>
      <c r="G79" s="762">
        <v>352</v>
      </c>
    </row>
    <row r="80" spans="1:7" x14ac:dyDescent="0.15">
      <c r="A80" s="884" t="s">
        <v>4005</v>
      </c>
      <c r="B80" s="885"/>
      <c r="C80" s="751">
        <v>108408</v>
      </c>
      <c r="E80" s="877" t="s">
        <v>134</v>
      </c>
      <c r="F80" s="878"/>
      <c r="G80" s="771"/>
    </row>
    <row r="81" spans="1:7" x14ac:dyDescent="0.15">
      <c r="A81" s="884" t="s">
        <v>3969</v>
      </c>
      <c r="B81" s="885"/>
      <c r="C81" s="754">
        <v>148</v>
      </c>
      <c r="E81" s="884" t="s">
        <v>4054</v>
      </c>
      <c r="F81" s="885"/>
      <c r="G81" s="754">
        <v>226</v>
      </c>
    </row>
    <row r="82" spans="1:7" x14ac:dyDescent="0.15">
      <c r="A82" s="877" t="s">
        <v>4024</v>
      </c>
      <c r="B82" s="878"/>
      <c r="C82" s="757">
        <v>108556</v>
      </c>
      <c r="E82" s="884" t="s">
        <v>4062</v>
      </c>
      <c r="F82" s="885"/>
      <c r="G82" s="754">
        <v>714</v>
      </c>
    </row>
    <row r="83" spans="1:7" x14ac:dyDescent="0.15">
      <c r="A83" s="877" t="s">
        <v>4025</v>
      </c>
      <c r="B83" s="878"/>
      <c r="C83" s="761"/>
      <c r="E83" s="884" t="s">
        <v>3981</v>
      </c>
      <c r="F83" s="885"/>
      <c r="G83" s="751">
        <v>54648</v>
      </c>
    </row>
    <row r="84" spans="1:7" x14ac:dyDescent="0.15">
      <c r="A84" s="884" t="s">
        <v>4005</v>
      </c>
      <c r="B84" s="885"/>
      <c r="C84" s="751">
        <v>1106</v>
      </c>
      <c r="E84" s="884" t="s">
        <v>3996</v>
      </c>
      <c r="F84" s="885"/>
      <c r="G84" s="751">
        <v>7919</v>
      </c>
    </row>
    <row r="85" spans="1:7" x14ac:dyDescent="0.15">
      <c r="A85" s="877" t="s">
        <v>4026</v>
      </c>
      <c r="B85" s="878"/>
      <c r="C85" s="757">
        <v>1106</v>
      </c>
      <c r="E85" s="884" t="s">
        <v>3998</v>
      </c>
      <c r="F85" s="885"/>
      <c r="G85" s="751">
        <v>89958.82</v>
      </c>
    </row>
    <row r="86" spans="1:7" x14ac:dyDescent="0.15">
      <c r="A86" s="877" t="s">
        <v>4027</v>
      </c>
      <c r="B86" s="878"/>
      <c r="C86" s="761"/>
      <c r="E86" s="877" t="s">
        <v>4018</v>
      </c>
      <c r="F86" s="878"/>
      <c r="G86" s="757">
        <v>153465.82</v>
      </c>
    </row>
    <row r="87" spans="1:7" x14ac:dyDescent="0.15">
      <c r="A87" s="884" t="s">
        <v>4005</v>
      </c>
      <c r="B87" s="885"/>
      <c r="C87" s="754">
        <v>157</v>
      </c>
      <c r="E87" s="877" t="s">
        <v>135</v>
      </c>
      <c r="F87" s="878"/>
      <c r="G87" s="771"/>
    </row>
    <row r="88" spans="1:7" x14ac:dyDescent="0.15">
      <c r="A88" s="884" t="s">
        <v>3977</v>
      </c>
      <c r="B88" s="885"/>
      <c r="C88" s="754">
        <v>63</v>
      </c>
      <c r="E88" s="884" t="s">
        <v>3979</v>
      </c>
      <c r="F88" s="885"/>
      <c r="G88" s="754">
        <v>500</v>
      </c>
    </row>
    <row r="89" spans="1:7" x14ac:dyDescent="0.15">
      <c r="A89" s="877" t="s">
        <v>4028</v>
      </c>
      <c r="B89" s="878"/>
      <c r="C89" s="762">
        <v>220</v>
      </c>
      <c r="E89" s="767"/>
      <c r="F89" s="767"/>
      <c r="G89" s="767"/>
    </row>
    <row r="90" spans="1:7" x14ac:dyDescent="0.15">
      <c r="A90" s="877" t="s">
        <v>4029</v>
      </c>
      <c r="B90" s="878"/>
      <c r="C90" s="761"/>
      <c r="E90" s="884" t="s">
        <v>3995</v>
      </c>
      <c r="F90" s="885"/>
      <c r="G90" s="751">
        <v>7701</v>
      </c>
    </row>
    <row r="91" spans="1:7" x14ac:dyDescent="0.15">
      <c r="A91" s="884" t="s">
        <v>4030</v>
      </c>
      <c r="B91" s="885"/>
      <c r="C91" s="751">
        <v>1782</v>
      </c>
      <c r="E91" s="884" t="s">
        <v>4069</v>
      </c>
      <c r="F91" s="885"/>
      <c r="G91" s="751">
        <v>1532</v>
      </c>
    </row>
    <row r="92" spans="1:7" x14ac:dyDescent="0.15">
      <c r="A92" s="877" t="s">
        <v>4031</v>
      </c>
      <c r="B92" s="878"/>
      <c r="C92" s="757">
        <v>1782</v>
      </c>
      <c r="E92" s="884" t="s">
        <v>4071</v>
      </c>
      <c r="F92" s="885"/>
      <c r="G92" s="751">
        <v>66883</v>
      </c>
    </row>
    <row r="93" spans="1:7" x14ac:dyDescent="0.15">
      <c r="A93" s="877" t="s">
        <v>4032</v>
      </c>
      <c r="B93" s="878"/>
      <c r="C93" s="761"/>
      <c r="E93" s="884" t="s">
        <v>3998</v>
      </c>
      <c r="F93" s="885"/>
      <c r="G93" s="751">
        <v>231098.46</v>
      </c>
    </row>
    <row r="94" spans="1:7" x14ac:dyDescent="0.15">
      <c r="A94" s="884" t="s">
        <v>4033</v>
      </c>
      <c r="B94" s="885"/>
      <c r="C94" s="751">
        <v>1500</v>
      </c>
      <c r="E94" s="877" t="s">
        <v>4019</v>
      </c>
      <c r="F94" s="878"/>
      <c r="G94" s="757">
        <v>307714.46000000002</v>
      </c>
    </row>
    <row r="95" spans="1:7" x14ac:dyDescent="0.15">
      <c r="A95" s="884" t="s">
        <v>4005</v>
      </c>
      <c r="B95" s="885"/>
      <c r="C95" s="751">
        <v>2964</v>
      </c>
      <c r="E95" s="877" t="s">
        <v>136</v>
      </c>
      <c r="F95" s="878"/>
      <c r="G95" s="770"/>
    </row>
    <row r="96" spans="1:7" x14ac:dyDescent="0.15">
      <c r="A96" s="877" t="s">
        <v>4034</v>
      </c>
      <c r="B96" s="878"/>
      <c r="C96" s="757">
        <v>4464</v>
      </c>
      <c r="E96" s="884" t="s">
        <v>3993</v>
      </c>
      <c r="F96" s="885"/>
      <c r="G96" s="754">
        <v>135</v>
      </c>
    </row>
    <row r="97" spans="1:7" x14ac:dyDescent="0.15">
      <c r="A97" s="877" t="s">
        <v>128</v>
      </c>
      <c r="B97" s="878"/>
      <c r="C97" s="761"/>
      <c r="E97" s="877" t="s">
        <v>4020</v>
      </c>
      <c r="F97" s="878"/>
      <c r="G97" s="762">
        <v>135</v>
      </c>
    </row>
    <row r="98" spans="1:7" x14ac:dyDescent="0.15">
      <c r="A98" s="884" t="s">
        <v>3989</v>
      </c>
      <c r="B98" s="885"/>
      <c r="C98" s="751">
        <v>7931</v>
      </c>
      <c r="E98" s="877" t="s">
        <v>128</v>
      </c>
      <c r="F98" s="878"/>
      <c r="G98" s="770"/>
    </row>
    <row r="99" spans="1:7" x14ac:dyDescent="0.15">
      <c r="A99" s="877" t="s">
        <v>4035</v>
      </c>
      <c r="B99" s="878"/>
      <c r="C99" s="757">
        <v>7931</v>
      </c>
      <c r="E99" s="884" t="s">
        <v>3989</v>
      </c>
      <c r="F99" s="885"/>
      <c r="G99" s="754">
        <v>344</v>
      </c>
    </row>
    <row r="100" spans="1:7" x14ac:dyDescent="0.15">
      <c r="A100" s="877" t="s">
        <v>129</v>
      </c>
      <c r="B100" s="878"/>
      <c r="C100" s="761"/>
      <c r="E100" s="877" t="s">
        <v>4035</v>
      </c>
      <c r="F100" s="878"/>
      <c r="G100" s="762">
        <v>344</v>
      </c>
    </row>
    <row r="101" spans="1:7" x14ac:dyDescent="0.15">
      <c r="A101" s="884" t="s">
        <v>3987</v>
      </c>
      <c r="B101" s="885"/>
      <c r="C101" s="751">
        <v>12408</v>
      </c>
      <c r="E101" s="877" t="s">
        <v>4078</v>
      </c>
      <c r="F101" s="878"/>
      <c r="G101" s="770"/>
    </row>
    <row r="102" spans="1:7" x14ac:dyDescent="0.15">
      <c r="A102" s="877" t="s">
        <v>4036</v>
      </c>
      <c r="B102" s="878"/>
      <c r="C102" s="757">
        <v>12408</v>
      </c>
      <c r="E102" s="884" t="s">
        <v>4050</v>
      </c>
      <c r="F102" s="885"/>
      <c r="G102" s="754">
        <v>690</v>
      </c>
    </row>
    <row r="103" spans="1:7" x14ac:dyDescent="0.15">
      <c r="A103" s="877" t="s">
        <v>4037</v>
      </c>
      <c r="B103" s="878"/>
      <c r="C103" s="761"/>
      <c r="E103" s="884" t="s">
        <v>4052</v>
      </c>
      <c r="F103" s="885"/>
      <c r="G103" s="754">
        <v>5</v>
      </c>
    </row>
    <row r="104" spans="1:7" x14ac:dyDescent="0.15">
      <c r="A104" s="884" t="s">
        <v>4038</v>
      </c>
      <c r="B104" s="885"/>
      <c r="C104" s="751">
        <v>1666.55</v>
      </c>
      <c r="E104" s="884" t="s">
        <v>4054</v>
      </c>
      <c r="F104" s="885"/>
      <c r="G104" s="754">
        <v>343</v>
      </c>
    </row>
    <row r="105" spans="1:7" x14ac:dyDescent="0.15">
      <c r="A105" s="877" t="s">
        <v>4039</v>
      </c>
      <c r="B105" s="878"/>
      <c r="C105" s="757">
        <v>1666.55</v>
      </c>
      <c r="E105" s="884" t="s">
        <v>4064</v>
      </c>
      <c r="F105" s="885"/>
      <c r="G105" s="751">
        <v>2681</v>
      </c>
    </row>
    <row r="106" spans="1:7" x14ac:dyDescent="0.15">
      <c r="A106" s="888"/>
      <c r="B106" s="888"/>
      <c r="C106" s="888"/>
      <c r="E106" s="884" t="s">
        <v>4073</v>
      </c>
      <c r="F106" s="885"/>
      <c r="G106" s="751">
        <v>1473</v>
      </c>
    </row>
    <row r="107" spans="1:7" x14ac:dyDescent="0.15">
      <c r="A107" s="877" t="s">
        <v>4040</v>
      </c>
      <c r="B107" s="878"/>
      <c r="C107" s="761"/>
      <c r="E107" s="877" t="s">
        <v>4079</v>
      </c>
      <c r="F107" s="878"/>
      <c r="G107" s="757">
        <v>5192</v>
      </c>
    </row>
    <row r="108" spans="1:7" x14ac:dyDescent="0.15">
      <c r="A108" s="884" t="s">
        <v>4038</v>
      </c>
      <c r="B108" s="885"/>
      <c r="C108" s="751">
        <v>1645.97</v>
      </c>
      <c r="E108" s="877" t="s">
        <v>738</v>
      </c>
      <c r="F108" s="878"/>
      <c r="G108" s="770"/>
    </row>
    <row r="109" spans="1:7" x14ac:dyDescent="0.15">
      <c r="A109" s="877" t="s">
        <v>4041</v>
      </c>
      <c r="B109" s="878"/>
      <c r="C109" s="757">
        <v>1645.97</v>
      </c>
      <c r="E109" s="884" t="s">
        <v>4051</v>
      </c>
      <c r="F109" s="885"/>
      <c r="G109" s="754">
        <v>706</v>
      </c>
    </row>
    <row r="110" spans="1:7" x14ac:dyDescent="0.15">
      <c r="A110" s="877" t="s">
        <v>2760</v>
      </c>
      <c r="B110" s="878"/>
      <c r="C110" s="761"/>
      <c r="E110" s="877" t="s">
        <v>4080</v>
      </c>
      <c r="F110" s="878"/>
      <c r="G110" s="762">
        <v>706</v>
      </c>
    </row>
    <row r="111" spans="1:7" x14ac:dyDescent="0.15">
      <c r="A111" s="884" t="s">
        <v>3996</v>
      </c>
      <c r="B111" s="885"/>
      <c r="C111" s="751">
        <v>6606</v>
      </c>
      <c r="E111" s="877" t="s">
        <v>4081</v>
      </c>
      <c r="F111" s="878"/>
      <c r="G111" s="770"/>
    </row>
    <row r="112" spans="1:7" x14ac:dyDescent="0.15">
      <c r="A112" s="884" t="s">
        <v>3998</v>
      </c>
      <c r="B112" s="885"/>
      <c r="C112" s="754">
        <v>0</v>
      </c>
      <c r="E112" s="884" t="s">
        <v>4058</v>
      </c>
      <c r="F112" s="885"/>
      <c r="G112" s="751">
        <v>2750</v>
      </c>
    </row>
    <row r="113" spans="1:7" x14ac:dyDescent="0.15">
      <c r="A113" s="877" t="s">
        <v>4042</v>
      </c>
      <c r="B113" s="878"/>
      <c r="C113" s="757">
        <v>6606</v>
      </c>
      <c r="E113" s="877" t="s">
        <v>4082</v>
      </c>
      <c r="F113" s="878"/>
      <c r="G113" s="757">
        <v>2750</v>
      </c>
    </row>
    <row r="114" spans="1:7" x14ac:dyDescent="0.15">
      <c r="A114" s="877" t="s">
        <v>2159</v>
      </c>
      <c r="B114" s="878"/>
      <c r="C114" s="761"/>
      <c r="E114" s="877" t="s">
        <v>4083</v>
      </c>
      <c r="F114" s="878"/>
      <c r="G114" s="770"/>
    </row>
    <row r="115" spans="1:7" x14ac:dyDescent="0.15">
      <c r="A115" s="884" t="s">
        <v>3968</v>
      </c>
      <c r="B115" s="885"/>
      <c r="C115" s="751">
        <v>1037</v>
      </c>
      <c r="E115" s="884" t="s">
        <v>4060</v>
      </c>
      <c r="F115" s="885"/>
      <c r="G115" s="754">
        <v>172</v>
      </c>
    </row>
    <row r="116" spans="1:7" x14ac:dyDescent="0.15">
      <c r="A116" s="877" t="s">
        <v>4043</v>
      </c>
      <c r="B116" s="878"/>
      <c r="C116" s="757">
        <v>1037</v>
      </c>
      <c r="E116" s="877" t="s">
        <v>4084</v>
      </c>
      <c r="F116" s="878"/>
      <c r="G116" s="762">
        <v>172</v>
      </c>
    </row>
    <row r="117" spans="1:7" x14ac:dyDescent="0.15">
      <c r="A117" s="877" t="s">
        <v>139</v>
      </c>
      <c r="B117" s="878"/>
      <c r="C117" s="761"/>
      <c r="E117" s="877" t="s">
        <v>137</v>
      </c>
      <c r="F117" s="878"/>
      <c r="G117" s="770"/>
    </row>
    <row r="118" spans="1:7" x14ac:dyDescent="0.15">
      <c r="A118" s="884" t="s">
        <v>4044</v>
      </c>
      <c r="B118" s="885"/>
      <c r="C118" s="754">
        <v>591</v>
      </c>
      <c r="E118" s="884" t="s">
        <v>3968</v>
      </c>
      <c r="F118" s="885"/>
      <c r="G118" s="754">
        <v>267</v>
      </c>
    </row>
    <row r="119" spans="1:7" x14ac:dyDescent="0.15">
      <c r="A119" s="877" t="s">
        <v>4045</v>
      </c>
      <c r="B119" s="878"/>
      <c r="C119" s="762">
        <v>591</v>
      </c>
      <c r="E119" s="877" t="s">
        <v>4085</v>
      </c>
      <c r="F119" s="878"/>
      <c r="G119" s="762">
        <v>267</v>
      </c>
    </row>
    <row r="120" spans="1:7" x14ac:dyDescent="0.15">
      <c r="A120" s="877" t="s">
        <v>4046</v>
      </c>
      <c r="B120" s="878"/>
      <c r="C120" s="749"/>
      <c r="E120" s="877" t="s">
        <v>4086</v>
      </c>
      <c r="F120" s="878"/>
      <c r="G120" s="771"/>
    </row>
    <row r="121" spans="1:7" x14ac:dyDescent="0.15">
      <c r="A121" s="884" t="s">
        <v>3991</v>
      </c>
      <c r="B121" s="885"/>
      <c r="C121" s="751">
        <v>5730.1</v>
      </c>
      <c r="E121" s="884" t="s">
        <v>4056</v>
      </c>
      <c r="F121" s="885"/>
      <c r="G121" s="751">
        <v>1200</v>
      </c>
    </row>
    <row r="122" spans="1:7" x14ac:dyDescent="0.15">
      <c r="A122" s="877" t="s">
        <v>4047</v>
      </c>
      <c r="B122" s="878"/>
      <c r="C122" s="757">
        <v>5730.1</v>
      </c>
      <c r="E122" s="877" t="s">
        <v>4087</v>
      </c>
      <c r="F122" s="878"/>
      <c r="G122" s="757">
        <v>1200</v>
      </c>
    </row>
    <row r="123" spans="1:7" x14ac:dyDescent="0.15">
      <c r="A123" s="877" t="s">
        <v>3145</v>
      </c>
      <c r="B123" s="878"/>
      <c r="C123" s="761"/>
      <c r="E123" s="767"/>
      <c r="F123" s="767"/>
      <c r="G123" s="767"/>
    </row>
    <row r="124" spans="1:7" x14ac:dyDescent="0.15">
      <c r="A124" s="884" t="s">
        <v>3995</v>
      </c>
      <c r="B124" s="885"/>
      <c r="C124" s="751">
        <v>4400</v>
      </c>
      <c r="E124" s="877" t="s">
        <v>138</v>
      </c>
      <c r="F124" s="878"/>
      <c r="G124" s="770"/>
    </row>
    <row r="125" spans="1:7" x14ac:dyDescent="0.15">
      <c r="A125" s="877" t="s">
        <v>4048</v>
      </c>
      <c r="B125" s="878"/>
      <c r="C125" s="757">
        <v>4400</v>
      </c>
      <c r="E125" s="884" t="s">
        <v>3967</v>
      </c>
      <c r="F125" s="885"/>
      <c r="G125" s="751">
        <v>6040</v>
      </c>
    </row>
    <row r="126" spans="1:7" x14ac:dyDescent="0.15">
      <c r="A126" s="877" t="s">
        <v>33</v>
      </c>
      <c r="B126" s="878"/>
      <c r="C126" s="761"/>
      <c r="E126" s="877" t="s">
        <v>4088</v>
      </c>
      <c r="F126" s="878"/>
      <c r="G126" s="757">
        <v>6040</v>
      </c>
    </row>
    <row r="127" spans="1:7" x14ac:dyDescent="0.15">
      <c r="A127" s="884" t="s">
        <v>3967</v>
      </c>
      <c r="B127" s="885"/>
      <c r="C127" s="754">
        <v>140</v>
      </c>
      <c r="E127" s="877" t="s">
        <v>129</v>
      </c>
      <c r="F127" s="878"/>
      <c r="G127" s="770"/>
    </row>
    <row r="128" spans="1:7" x14ac:dyDescent="0.15">
      <c r="A128" s="877" t="s">
        <v>4049</v>
      </c>
      <c r="B128" s="878"/>
      <c r="C128" s="762">
        <v>140</v>
      </c>
      <c r="E128" s="884" t="s">
        <v>3987</v>
      </c>
      <c r="F128" s="885"/>
      <c r="G128" s="754">
        <v>164</v>
      </c>
    </row>
    <row r="129" spans="1:7" x14ac:dyDescent="0.15">
      <c r="A129" s="877" t="s">
        <v>124</v>
      </c>
      <c r="B129" s="878"/>
      <c r="C129" s="757">
        <v>281394.39</v>
      </c>
      <c r="E129" s="877" t="s">
        <v>4036</v>
      </c>
      <c r="F129" s="878"/>
      <c r="G129" s="762">
        <v>164</v>
      </c>
    </row>
    <row r="130" spans="1:7" x14ac:dyDescent="0.15">
      <c r="E130" s="877" t="s">
        <v>2760</v>
      </c>
      <c r="F130" s="878"/>
      <c r="G130" s="770"/>
    </row>
    <row r="131" spans="1:7" x14ac:dyDescent="0.15">
      <c r="E131" s="884" t="s">
        <v>4054</v>
      </c>
      <c r="F131" s="885"/>
      <c r="G131" s="754">
        <v>226</v>
      </c>
    </row>
    <row r="132" spans="1:7" x14ac:dyDescent="0.15">
      <c r="E132" s="884" t="s">
        <v>3981</v>
      </c>
      <c r="F132" s="885"/>
      <c r="G132" s="751">
        <v>4795.68</v>
      </c>
    </row>
    <row r="133" spans="1:7" x14ac:dyDescent="0.15">
      <c r="E133" s="884" t="s">
        <v>3996</v>
      </c>
      <c r="F133" s="885"/>
      <c r="G133" s="751">
        <v>6523</v>
      </c>
    </row>
    <row r="134" spans="1:7" x14ac:dyDescent="0.15">
      <c r="E134" s="884" t="s">
        <v>4069</v>
      </c>
      <c r="F134" s="885"/>
      <c r="G134" s="754">
        <v>395</v>
      </c>
    </row>
    <row r="135" spans="1:7" x14ac:dyDescent="0.15">
      <c r="E135" s="884" t="s">
        <v>4073</v>
      </c>
      <c r="F135" s="885"/>
      <c r="G135" s="751">
        <v>3650</v>
      </c>
    </row>
    <row r="136" spans="1:7" x14ac:dyDescent="0.15">
      <c r="E136" s="884" t="s">
        <v>3998</v>
      </c>
      <c r="F136" s="885"/>
      <c r="G136" s="751">
        <v>75193</v>
      </c>
    </row>
    <row r="137" spans="1:7" x14ac:dyDescent="0.15">
      <c r="E137" s="877" t="s">
        <v>4042</v>
      </c>
      <c r="F137" s="878"/>
      <c r="G137" s="757">
        <v>90782.68</v>
      </c>
    </row>
    <row r="138" spans="1:7" x14ac:dyDescent="0.15">
      <c r="E138" s="877" t="s">
        <v>2159</v>
      </c>
      <c r="F138" s="878"/>
      <c r="G138" s="770"/>
    </row>
    <row r="139" spans="1:7" x14ac:dyDescent="0.15">
      <c r="E139" s="884" t="s">
        <v>3968</v>
      </c>
      <c r="F139" s="885"/>
      <c r="G139" s="772">
        <v>-190</v>
      </c>
    </row>
    <row r="140" spans="1:7" x14ac:dyDescent="0.15">
      <c r="E140" s="877" t="s">
        <v>4043</v>
      </c>
      <c r="F140" s="878"/>
      <c r="G140" s="773">
        <v>-190</v>
      </c>
    </row>
    <row r="141" spans="1:7" x14ac:dyDescent="0.15">
      <c r="E141" s="877" t="s">
        <v>139</v>
      </c>
      <c r="F141" s="878"/>
      <c r="G141" s="770"/>
    </row>
    <row r="142" spans="1:7" x14ac:dyDescent="0.15">
      <c r="E142" s="884" t="s">
        <v>4044</v>
      </c>
      <c r="F142" s="885"/>
      <c r="G142" s="751">
        <v>5276</v>
      </c>
    </row>
    <row r="143" spans="1:7" x14ac:dyDescent="0.15">
      <c r="E143" s="877" t="s">
        <v>4045</v>
      </c>
      <c r="F143" s="878"/>
      <c r="G143" s="757">
        <v>5276</v>
      </c>
    </row>
    <row r="144" spans="1:7" x14ac:dyDescent="0.15">
      <c r="E144" s="877" t="s">
        <v>4046</v>
      </c>
      <c r="F144" s="878"/>
      <c r="G144" s="771"/>
    </row>
    <row r="145" spans="5:7" x14ac:dyDescent="0.15">
      <c r="E145" s="884" t="s">
        <v>4066</v>
      </c>
      <c r="F145" s="885"/>
      <c r="G145" s="754">
        <v>468.7</v>
      </c>
    </row>
    <row r="146" spans="5:7" x14ac:dyDescent="0.15">
      <c r="E146" s="884" t="s">
        <v>3991</v>
      </c>
      <c r="F146" s="885"/>
      <c r="G146" s="754">
        <v>647</v>
      </c>
    </row>
    <row r="147" spans="5:7" x14ac:dyDescent="0.15">
      <c r="E147" s="877" t="s">
        <v>4047</v>
      </c>
      <c r="F147" s="878"/>
      <c r="G147" s="757">
        <v>1115.7</v>
      </c>
    </row>
    <row r="148" spans="5:7" x14ac:dyDescent="0.15">
      <c r="E148" s="877" t="s">
        <v>3145</v>
      </c>
      <c r="F148" s="878"/>
      <c r="G148" s="770"/>
    </row>
    <row r="149" spans="5:7" x14ac:dyDescent="0.15">
      <c r="E149" s="884" t="s">
        <v>3995</v>
      </c>
      <c r="F149" s="885"/>
      <c r="G149" s="751">
        <v>2751</v>
      </c>
    </row>
    <row r="150" spans="5:7" x14ac:dyDescent="0.15">
      <c r="E150" s="884" t="s">
        <v>4071</v>
      </c>
      <c r="F150" s="885"/>
      <c r="G150" s="751">
        <v>29609</v>
      </c>
    </row>
    <row r="151" spans="5:7" x14ac:dyDescent="0.15">
      <c r="E151" s="877" t="s">
        <v>4048</v>
      </c>
      <c r="F151" s="878"/>
      <c r="G151" s="757">
        <v>32360</v>
      </c>
    </row>
    <row r="152" spans="5:7" x14ac:dyDescent="0.15">
      <c r="E152" s="877" t="s">
        <v>33</v>
      </c>
      <c r="F152" s="878"/>
      <c r="G152" s="770"/>
    </row>
    <row r="153" spans="5:7" x14ac:dyDescent="0.15">
      <c r="E153" s="884" t="s">
        <v>3967</v>
      </c>
      <c r="F153" s="885"/>
      <c r="G153" s="751">
        <v>6040</v>
      </c>
    </row>
    <row r="154" spans="5:7" x14ac:dyDescent="0.15">
      <c r="E154" s="877" t="s">
        <v>4049</v>
      </c>
      <c r="F154" s="878"/>
      <c r="G154" s="757">
        <v>6040</v>
      </c>
    </row>
    <row r="155" spans="5:7" x14ac:dyDescent="0.15">
      <c r="E155" s="877" t="s">
        <v>124</v>
      </c>
      <c r="F155" s="878"/>
      <c r="G155" s="757">
        <v>943938.91</v>
      </c>
    </row>
    <row r="156" spans="5:7" x14ac:dyDescent="0.15">
      <c r="E156" s="768"/>
      <c r="F156" s="768"/>
      <c r="G156" s="769"/>
    </row>
    <row r="157" spans="5:7" x14ac:dyDescent="0.15">
      <c r="E157" s="765"/>
      <c r="F157" s="765"/>
      <c r="G157" s="765"/>
    </row>
    <row r="158" spans="5:7" x14ac:dyDescent="0.15">
      <c r="E158" s="765"/>
      <c r="F158" s="765"/>
      <c r="G158" s="765"/>
    </row>
    <row r="159" spans="5:7" x14ac:dyDescent="0.15">
      <c r="E159" s="765"/>
      <c r="F159" s="765"/>
      <c r="G159" s="765"/>
    </row>
    <row r="160" spans="5:7" x14ac:dyDescent="0.15">
      <c r="E160" s="765"/>
      <c r="F160" s="765"/>
      <c r="G160" s="765"/>
    </row>
    <row r="161" spans="5:7" x14ac:dyDescent="0.15">
      <c r="E161" s="765"/>
      <c r="F161" s="765"/>
      <c r="G161" s="765"/>
    </row>
    <row r="162" spans="5:7" x14ac:dyDescent="0.15">
      <c r="E162" s="765"/>
      <c r="F162" s="765"/>
      <c r="G162" s="765"/>
    </row>
    <row r="163" spans="5:7" x14ac:dyDescent="0.15">
      <c r="E163" s="765"/>
      <c r="F163" s="765"/>
      <c r="G163" s="765"/>
    </row>
    <row r="164" spans="5:7" x14ac:dyDescent="0.15">
      <c r="E164" s="765"/>
      <c r="F164" s="765"/>
      <c r="G164" s="765"/>
    </row>
    <row r="165" spans="5:7" x14ac:dyDescent="0.15">
      <c r="E165" s="765"/>
      <c r="F165" s="765"/>
      <c r="G165" s="765"/>
    </row>
    <row r="166" spans="5:7" x14ac:dyDescent="0.15">
      <c r="E166" s="765"/>
      <c r="F166" s="765"/>
      <c r="G166" s="765"/>
    </row>
    <row r="167" spans="5:7" x14ac:dyDescent="0.15">
      <c r="E167" s="765"/>
      <c r="F167" s="765"/>
      <c r="G167" s="765"/>
    </row>
    <row r="168" spans="5:7" x14ac:dyDescent="0.15">
      <c r="E168" s="765"/>
      <c r="F168" s="765"/>
      <c r="G168" s="765"/>
    </row>
    <row r="169" spans="5:7" x14ac:dyDescent="0.15">
      <c r="E169" s="765"/>
      <c r="F169" s="765"/>
      <c r="G169" s="765"/>
    </row>
    <row r="170" spans="5:7" x14ac:dyDescent="0.15">
      <c r="E170" s="765"/>
      <c r="F170" s="765"/>
      <c r="G170" s="765"/>
    </row>
    <row r="171" spans="5:7" x14ac:dyDescent="0.15">
      <c r="E171" s="765"/>
      <c r="F171" s="765"/>
      <c r="G171" s="765"/>
    </row>
    <row r="172" spans="5:7" x14ac:dyDescent="0.15">
      <c r="E172" s="765"/>
      <c r="F172" s="765"/>
      <c r="G172" s="765"/>
    </row>
    <row r="173" spans="5:7" x14ac:dyDescent="0.15">
      <c r="E173" s="765"/>
      <c r="F173" s="765"/>
      <c r="G173" s="765"/>
    </row>
    <row r="174" spans="5:7" x14ac:dyDescent="0.15">
      <c r="E174" s="765"/>
      <c r="F174" s="765"/>
      <c r="G174" s="765"/>
    </row>
    <row r="175" spans="5:7" x14ac:dyDescent="0.15">
      <c r="E175" s="765"/>
      <c r="F175" s="765"/>
      <c r="G175" s="765"/>
    </row>
    <row r="176" spans="5:7" x14ac:dyDescent="0.15">
      <c r="E176" s="765"/>
      <c r="F176" s="765"/>
      <c r="G176" s="765"/>
    </row>
    <row r="177" spans="5:7" x14ac:dyDescent="0.15">
      <c r="E177" s="765"/>
      <c r="F177" s="765"/>
      <c r="G177" s="765"/>
    </row>
    <row r="178" spans="5:7" x14ac:dyDescent="0.15">
      <c r="E178" s="765"/>
      <c r="F178" s="765"/>
      <c r="G178" s="765"/>
    </row>
    <row r="179" spans="5:7" x14ac:dyDescent="0.15">
      <c r="E179" s="765"/>
      <c r="F179" s="765"/>
      <c r="G179" s="765"/>
    </row>
    <row r="180" spans="5:7" x14ac:dyDescent="0.15">
      <c r="E180" s="765"/>
      <c r="F180" s="765"/>
      <c r="G180" s="765"/>
    </row>
    <row r="181" spans="5:7" x14ac:dyDescent="0.15">
      <c r="E181" s="765"/>
      <c r="F181" s="765"/>
      <c r="G181" s="765"/>
    </row>
    <row r="182" spans="5:7" x14ac:dyDescent="0.15">
      <c r="E182" s="765"/>
      <c r="F182" s="765"/>
      <c r="G182" s="765"/>
    </row>
    <row r="183" spans="5:7" x14ac:dyDescent="0.15">
      <c r="E183" s="765"/>
      <c r="F183" s="765"/>
      <c r="G183" s="765"/>
    </row>
    <row r="184" spans="5:7" x14ac:dyDescent="0.15">
      <c r="E184" s="765"/>
      <c r="F184" s="765"/>
      <c r="G184" s="765"/>
    </row>
  </sheetData>
  <mergeCells count="218">
    <mergeCell ref="A26:B26"/>
    <mergeCell ref="A27:B27"/>
    <mergeCell ref="A28:B28"/>
    <mergeCell ref="A29:B29"/>
    <mergeCell ref="A30:B30"/>
    <mergeCell ref="A31:B31"/>
    <mergeCell ref="A38:B38"/>
    <mergeCell ref="A39:B39"/>
    <mergeCell ref="A40:C40"/>
    <mergeCell ref="A41:B41"/>
    <mergeCell ref="A42:B42"/>
    <mergeCell ref="A43:B43"/>
    <mergeCell ref="A32:B32"/>
    <mergeCell ref="A33:B33"/>
    <mergeCell ref="A34:B34"/>
    <mergeCell ref="A35:B35"/>
    <mergeCell ref="A36:B36"/>
    <mergeCell ref="A37:B37"/>
    <mergeCell ref="A50:B50"/>
    <mergeCell ref="A51:B51"/>
    <mergeCell ref="A52:B52"/>
    <mergeCell ref="A53:B53"/>
    <mergeCell ref="A54:B54"/>
    <mergeCell ref="A55:B55"/>
    <mergeCell ref="A44:B44"/>
    <mergeCell ref="A45:B45"/>
    <mergeCell ref="A46:B46"/>
    <mergeCell ref="A47:B47"/>
    <mergeCell ref="A48:B48"/>
    <mergeCell ref="A49:B49"/>
    <mergeCell ref="A62:B62"/>
    <mergeCell ref="A63:B63"/>
    <mergeCell ref="A64:B64"/>
    <mergeCell ref="A65:B65"/>
    <mergeCell ref="A66:B66"/>
    <mergeCell ref="A67:B67"/>
    <mergeCell ref="A56:B56"/>
    <mergeCell ref="A57:B57"/>
    <mergeCell ref="A58:B58"/>
    <mergeCell ref="A59:B59"/>
    <mergeCell ref="A60:B60"/>
    <mergeCell ref="A61:B61"/>
    <mergeCell ref="A74:B74"/>
    <mergeCell ref="A75:B75"/>
    <mergeCell ref="A76:B76"/>
    <mergeCell ref="A77:B77"/>
    <mergeCell ref="A78:B78"/>
    <mergeCell ref="A79:B79"/>
    <mergeCell ref="A68:B68"/>
    <mergeCell ref="A69:B69"/>
    <mergeCell ref="A70:B70"/>
    <mergeCell ref="A71:C71"/>
    <mergeCell ref="A72:B72"/>
    <mergeCell ref="A73:B73"/>
    <mergeCell ref="A86:B86"/>
    <mergeCell ref="A87:B87"/>
    <mergeCell ref="A88:B88"/>
    <mergeCell ref="A89:B89"/>
    <mergeCell ref="A90:B90"/>
    <mergeCell ref="A91:B91"/>
    <mergeCell ref="A80:B80"/>
    <mergeCell ref="A81:B81"/>
    <mergeCell ref="A82:B82"/>
    <mergeCell ref="A83:B83"/>
    <mergeCell ref="A84:B84"/>
    <mergeCell ref="A85:B85"/>
    <mergeCell ref="A98:B98"/>
    <mergeCell ref="A99:B99"/>
    <mergeCell ref="A100:B100"/>
    <mergeCell ref="A101:B101"/>
    <mergeCell ref="A102:B102"/>
    <mergeCell ref="A103:B103"/>
    <mergeCell ref="A92:B92"/>
    <mergeCell ref="A93:B93"/>
    <mergeCell ref="A94:B94"/>
    <mergeCell ref="A95:B95"/>
    <mergeCell ref="A96:B96"/>
    <mergeCell ref="A97:B97"/>
    <mergeCell ref="A112:B112"/>
    <mergeCell ref="A113:B113"/>
    <mergeCell ref="A114:B114"/>
    <mergeCell ref="A115:B115"/>
    <mergeCell ref="A104:B104"/>
    <mergeCell ref="A105:B105"/>
    <mergeCell ref="A106:C106"/>
    <mergeCell ref="A107:B107"/>
    <mergeCell ref="A108:B108"/>
    <mergeCell ref="A109:B109"/>
    <mergeCell ref="A128:B128"/>
    <mergeCell ref="A129:B129"/>
    <mergeCell ref="E41:F41"/>
    <mergeCell ref="E42:F42"/>
    <mergeCell ref="E43:F43"/>
    <mergeCell ref="E44:F44"/>
    <mergeCell ref="E45:F45"/>
    <mergeCell ref="E46:F46"/>
    <mergeCell ref="E47:F47"/>
    <mergeCell ref="E48:F48"/>
    <mergeCell ref="A122:B122"/>
    <mergeCell ref="A123:B123"/>
    <mergeCell ref="A124:B124"/>
    <mergeCell ref="A125:B125"/>
    <mergeCell ref="A126:B126"/>
    <mergeCell ref="A127:B127"/>
    <mergeCell ref="A116:B116"/>
    <mergeCell ref="A117:B117"/>
    <mergeCell ref="A118:B118"/>
    <mergeCell ref="A119:B119"/>
    <mergeCell ref="A120:B120"/>
    <mergeCell ref="A121:B121"/>
    <mergeCell ref="A110:B110"/>
    <mergeCell ref="A111:B111"/>
    <mergeCell ref="E56:F56"/>
    <mergeCell ref="E57:F57"/>
    <mergeCell ref="E58:F58"/>
    <mergeCell ref="E59:F59"/>
    <mergeCell ref="E60:F60"/>
    <mergeCell ref="E61:F61"/>
    <mergeCell ref="E49:F49"/>
    <mergeCell ref="E50:F50"/>
    <mergeCell ref="E51:F51"/>
    <mergeCell ref="E52:F52"/>
    <mergeCell ref="E53:F53"/>
    <mergeCell ref="E54:F54"/>
    <mergeCell ref="E68:F68"/>
    <mergeCell ref="E69:F69"/>
    <mergeCell ref="E70:F70"/>
    <mergeCell ref="E71:F71"/>
    <mergeCell ref="E72:F72"/>
    <mergeCell ref="E73:F73"/>
    <mergeCell ref="E62:F62"/>
    <mergeCell ref="E63:F63"/>
    <mergeCell ref="E64:F64"/>
    <mergeCell ref="E65:F65"/>
    <mergeCell ref="E66:F66"/>
    <mergeCell ref="E67:F67"/>
    <mergeCell ref="E80:F80"/>
    <mergeCell ref="E81:F81"/>
    <mergeCell ref="E82:F82"/>
    <mergeCell ref="E83:F83"/>
    <mergeCell ref="E84:F84"/>
    <mergeCell ref="E85:F85"/>
    <mergeCell ref="E74:F74"/>
    <mergeCell ref="E75:F75"/>
    <mergeCell ref="E76:F76"/>
    <mergeCell ref="E77:F77"/>
    <mergeCell ref="E78:F78"/>
    <mergeCell ref="E79:F79"/>
    <mergeCell ref="E93:F93"/>
    <mergeCell ref="E94:F94"/>
    <mergeCell ref="E95:F95"/>
    <mergeCell ref="E96:F96"/>
    <mergeCell ref="E97:F97"/>
    <mergeCell ref="E98:F98"/>
    <mergeCell ref="E86:F86"/>
    <mergeCell ref="E87:F87"/>
    <mergeCell ref="E88:F88"/>
    <mergeCell ref="E90:F90"/>
    <mergeCell ref="E91:F91"/>
    <mergeCell ref="E92:F92"/>
    <mergeCell ref="E105:F105"/>
    <mergeCell ref="E106:F106"/>
    <mergeCell ref="E107:F107"/>
    <mergeCell ref="E108:F108"/>
    <mergeCell ref="E109:F109"/>
    <mergeCell ref="E110:F110"/>
    <mergeCell ref="E99:F99"/>
    <mergeCell ref="E100:F100"/>
    <mergeCell ref="E101:F101"/>
    <mergeCell ref="E102:F102"/>
    <mergeCell ref="E103:F103"/>
    <mergeCell ref="E104:F104"/>
    <mergeCell ref="E117:F117"/>
    <mergeCell ref="E118:F118"/>
    <mergeCell ref="E119:F119"/>
    <mergeCell ref="E120:F120"/>
    <mergeCell ref="E121:F121"/>
    <mergeCell ref="E122:F122"/>
    <mergeCell ref="E111:F111"/>
    <mergeCell ref="E112:F112"/>
    <mergeCell ref="E113:F113"/>
    <mergeCell ref="E114:F114"/>
    <mergeCell ref="E115:F115"/>
    <mergeCell ref="E116:F116"/>
    <mergeCell ref="E132:F132"/>
    <mergeCell ref="E133:F133"/>
    <mergeCell ref="E134:F134"/>
    <mergeCell ref="E135:F135"/>
    <mergeCell ref="E124:F124"/>
    <mergeCell ref="E125:F125"/>
    <mergeCell ref="E126:F126"/>
    <mergeCell ref="E127:F127"/>
    <mergeCell ref="E128:F128"/>
    <mergeCell ref="E129:F129"/>
    <mergeCell ref="E154:F154"/>
    <mergeCell ref="E155:F155"/>
    <mergeCell ref="I2:I4"/>
    <mergeCell ref="I29:I31"/>
    <mergeCell ref="E148:F148"/>
    <mergeCell ref="E149:F149"/>
    <mergeCell ref="E150:F150"/>
    <mergeCell ref="E151:F151"/>
    <mergeCell ref="E152:F152"/>
    <mergeCell ref="E153:F153"/>
    <mergeCell ref="E142:F142"/>
    <mergeCell ref="E143:F143"/>
    <mergeCell ref="E144:F144"/>
    <mergeCell ref="E145:F145"/>
    <mergeCell ref="E146:F146"/>
    <mergeCell ref="E147:F147"/>
    <mergeCell ref="E136:F136"/>
    <mergeCell ref="E137:F137"/>
    <mergeCell ref="E138:F138"/>
    <mergeCell ref="E139:F139"/>
    <mergeCell ref="E140:F140"/>
    <mergeCell ref="E141:F141"/>
    <mergeCell ref="E130:F130"/>
    <mergeCell ref="E131:F131"/>
  </mergeCells>
  <pageMargins left="0.7" right="0.7" top="0.75" bottom="0.75" header="0.3" footer="0.3"/>
  <drawing r:id="rId1"/>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AC1BA8-E501-402B-9EB6-45643FC210C1}">
  <sheetPr>
    <pageSetUpPr fitToPage="1"/>
  </sheetPr>
  <dimension ref="A1:Q64"/>
  <sheetViews>
    <sheetView topLeftCell="A27" workbookViewId="0">
      <selection activeCell="D58" sqref="D58"/>
    </sheetView>
  </sheetViews>
  <sheetFormatPr baseColWidth="10" defaultColWidth="8.83203125" defaultRowHeight="13" x14ac:dyDescent="0.15"/>
  <cols>
    <col min="1" max="1" width="32.5" customWidth="1"/>
    <col min="2" max="2" width="7.6640625" customWidth="1"/>
    <col min="3" max="3" width="10.6640625" customWidth="1"/>
    <col min="4" max="4" width="20.83203125" customWidth="1"/>
    <col min="5" max="5" width="7.6640625" customWidth="1"/>
    <col min="6" max="6" width="8.1640625" customWidth="1"/>
    <col min="7" max="7" width="18.5" customWidth="1"/>
    <col min="8" max="9" width="7.6640625" customWidth="1"/>
    <col min="10" max="10" width="20.33203125" customWidth="1"/>
    <col min="11" max="12" width="7.6640625" customWidth="1"/>
    <col min="13" max="13" width="20.6640625" customWidth="1"/>
    <col min="15" max="15" width="15.6640625" customWidth="1"/>
    <col min="17" max="17" width="14" bestFit="1" customWidth="1"/>
  </cols>
  <sheetData>
    <row r="1" spans="1:15" ht="97.25" customHeight="1" thickBot="1" x14ac:dyDescent="0.2">
      <c r="A1" s="790"/>
      <c r="B1" s="790"/>
      <c r="C1" s="790"/>
      <c r="D1" s="790"/>
      <c r="E1" s="790"/>
      <c r="F1" s="790"/>
      <c r="G1" s="790"/>
      <c r="H1" s="790"/>
      <c r="I1" s="790"/>
      <c r="J1" s="790"/>
      <c r="K1" s="790"/>
      <c r="L1" s="790"/>
      <c r="M1" s="791"/>
    </row>
    <row r="2" spans="1:15" ht="17" thickBot="1" x14ac:dyDescent="0.25">
      <c r="A2" s="37">
        <v>45444</v>
      </c>
      <c r="B2" s="38"/>
      <c r="C2" s="38"/>
      <c r="D2" s="38"/>
      <c r="E2" s="38"/>
      <c r="F2" s="38"/>
      <c r="G2" s="38"/>
      <c r="H2" s="38"/>
      <c r="I2" s="38"/>
      <c r="J2" s="38"/>
      <c r="K2" s="38"/>
      <c r="L2" s="38"/>
      <c r="M2" s="39" t="s">
        <v>392</v>
      </c>
      <c r="O2" s="18"/>
    </row>
    <row r="3" spans="1:15" ht="17" thickBot="1" x14ac:dyDescent="0.2">
      <c r="A3" s="40"/>
      <c r="B3" s="792" t="s">
        <v>390</v>
      </c>
      <c r="C3" s="792"/>
      <c r="D3" s="793"/>
      <c r="E3" s="792" t="s">
        <v>64</v>
      </c>
      <c r="F3" s="792"/>
      <c r="G3" s="793"/>
      <c r="H3" s="792" t="s">
        <v>391</v>
      </c>
      <c r="I3" s="792"/>
      <c r="J3" s="793"/>
      <c r="K3" s="792" t="s">
        <v>65</v>
      </c>
      <c r="L3" s="792"/>
      <c r="M3" s="794"/>
      <c r="O3" s="18"/>
    </row>
    <row r="4" spans="1:15" ht="17" thickBot="1" x14ac:dyDescent="0.2">
      <c r="A4" s="41" t="s">
        <v>17</v>
      </c>
      <c r="B4" s="42" t="s">
        <v>2</v>
      </c>
      <c r="C4" s="42" t="s">
        <v>48</v>
      </c>
      <c r="D4" s="42" t="s">
        <v>0</v>
      </c>
      <c r="E4" s="42" t="s">
        <v>2</v>
      </c>
      <c r="F4" s="42" t="s">
        <v>48</v>
      </c>
      <c r="G4" s="42" t="s">
        <v>0</v>
      </c>
      <c r="H4" s="42" t="s">
        <v>2</v>
      </c>
      <c r="I4" s="42" t="s">
        <v>48</v>
      </c>
      <c r="J4" s="42" t="s">
        <v>0</v>
      </c>
      <c r="K4" s="43" t="s">
        <v>2</v>
      </c>
      <c r="L4" s="42" t="s">
        <v>48</v>
      </c>
      <c r="M4" s="44" t="s">
        <v>0</v>
      </c>
    </row>
    <row r="5" spans="1:15" ht="16" x14ac:dyDescent="0.2">
      <c r="A5" s="45" t="s">
        <v>42</v>
      </c>
      <c r="B5" s="216">
        <f>'06 Data Dump'!R99</f>
        <v>13</v>
      </c>
      <c r="C5" s="216">
        <f>'06 Data Dump'!R99</f>
        <v>13</v>
      </c>
      <c r="D5" s="113">
        <f>'06 Data Dump'!S99</f>
        <v>1046266.55</v>
      </c>
      <c r="E5" s="222">
        <v>0</v>
      </c>
      <c r="F5" s="222">
        <v>0</v>
      </c>
      <c r="G5" s="388">
        <v>0</v>
      </c>
      <c r="H5" s="229">
        <f>SUM(B5+'May Report'!H5)</f>
        <v>37</v>
      </c>
      <c r="I5" s="229">
        <f>SUM(C5+'May Report'!I5)</f>
        <v>37</v>
      </c>
      <c r="J5" s="281">
        <f>SUM(D5+'May Report'!J5)</f>
        <v>3310937.9400000004</v>
      </c>
      <c r="K5" s="222">
        <f>SUM(E5+'May Report'!K5)</f>
        <v>17</v>
      </c>
      <c r="L5" s="222">
        <f>SUM(F5+'May Report'!L5)</f>
        <v>17</v>
      </c>
      <c r="M5" s="284">
        <f>SUM(G5+'May Report'!M5)</f>
        <v>1600627.17</v>
      </c>
      <c r="O5" s="321"/>
    </row>
    <row r="6" spans="1:15" ht="16" x14ac:dyDescent="0.2">
      <c r="A6" s="46" t="s">
        <v>41</v>
      </c>
      <c r="B6" s="216">
        <f>'06 Data Dump'!R97</f>
        <v>12</v>
      </c>
      <c r="C6" s="216">
        <f>'06 Data Dump'!R97</f>
        <v>12</v>
      </c>
      <c r="D6" s="354">
        <f>'06 Data Dump'!S97</f>
        <v>1500141.0500000003</v>
      </c>
      <c r="E6" s="224">
        <v>16</v>
      </c>
      <c r="F6" s="224">
        <v>16</v>
      </c>
      <c r="G6" s="388">
        <v>2051832.0799999998</v>
      </c>
      <c r="H6" s="219">
        <f>SUM(B6+'May Report'!H6)</f>
        <v>89</v>
      </c>
      <c r="I6" s="219">
        <f>SUM(C6+'May Report'!I6)</f>
        <v>89</v>
      </c>
      <c r="J6" s="282">
        <f>SUM(D6+'May Report'!J6)</f>
        <v>11389209.549999999</v>
      </c>
      <c r="K6" s="224">
        <f>SUM(E6+'May Report'!K6)</f>
        <v>106</v>
      </c>
      <c r="L6" s="224">
        <f>SUM(F6+'May Report'!L6)</f>
        <v>106</v>
      </c>
      <c r="M6" s="285">
        <f>SUM(G6+'May Report'!M6)</f>
        <v>14108493.77</v>
      </c>
    </row>
    <row r="7" spans="1:15" ht="16" x14ac:dyDescent="0.2">
      <c r="A7" s="46" t="s">
        <v>5</v>
      </c>
      <c r="B7" s="217">
        <v>0</v>
      </c>
      <c r="C7" s="362">
        <v>0</v>
      </c>
      <c r="D7" s="355">
        <v>0</v>
      </c>
      <c r="E7" s="224">
        <v>1</v>
      </c>
      <c r="F7" s="224">
        <v>2</v>
      </c>
      <c r="G7" s="388">
        <v>168462.9</v>
      </c>
      <c r="H7" s="219">
        <f>SUM(B7+'May Report'!H7)</f>
        <v>2</v>
      </c>
      <c r="I7" s="219">
        <f>SUM(C7+'May Report'!I7)</f>
        <v>4</v>
      </c>
      <c r="J7" s="282">
        <f>SUM(D7+'May Report'!J7)</f>
        <v>179805.84</v>
      </c>
      <c r="K7" s="224">
        <f>SUM(E7+'May Report'!K7)</f>
        <v>9</v>
      </c>
      <c r="L7" s="224">
        <f>SUM(F7+'May Report'!L7)</f>
        <v>17</v>
      </c>
      <c r="M7" s="285">
        <f>SUM(G7+'May Report'!M7)</f>
        <v>676072.85</v>
      </c>
    </row>
    <row r="8" spans="1:15" ht="16" x14ac:dyDescent="0.2">
      <c r="A8" s="46" t="s">
        <v>39</v>
      </c>
      <c r="B8" s="217">
        <f>'06 Data Dump'!R130</f>
        <v>9</v>
      </c>
      <c r="C8" s="217">
        <f>'06 Data Dump'!S130</f>
        <v>66</v>
      </c>
      <c r="D8" s="355">
        <f>'06 Data Dump'!N139</f>
        <v>4183457.6400000006</v>
      </c>
      <c r="E8" s="224">
        <v>2</v>
      </c>
      <c r="F8" s="224">
        <v>17</v>
      </c>
      <c r="G8" s="388">
        <v>830775.17999999993</v>
      </c>
      <c r="H8" s="219">
        <f>SUM(B8+'May Report'!H8)</f>
        <v>19</v>
      </c>
      <c r="I8" s="219">
        <f>SUM(C8+'May Report'!I8)</f>
        <v>175</v>
      </c>
      <c r="J8" s="282">
        <f>SUM(D8+'May Report'!J8)</f>
        <v>9244687.3200000003</v>
      </c>
      <c r="K8" s="224">
        <f>SUM(E8+'May Report'!K8)</f>
        <v>25</v>
      </c>
      <c r="L8" s="224">
        <f>SUM(F8+'May Report'!L8)</f>
        <v>530</v>
      </c>
      <c r="M8" s="285">
        <f>SUM(G8+'May Report'!M8)</f>
        <v>26018197.639999997</v>
      </c>
    </row>
    <row r="9" spans="1:15" ht="16" x14ac:dyDescent="0.2">
      <c r="A9" s="46" t="s">
        <v>40</v>
      </c>
      <c r="B9" s="219">
        <v>0</v>
      </c>
      <c r="C9" s="219">
        <v>0</v>
      </c>
      <c r="D9" s="115">
        <v>0</v>
      </c>
      <c r="E9" s="224">
        <v>0</v>
      </c>
      <c r="F9" s="224">
        <v>0</v>
      </c>
      <c r="G9" s="388">
        <v>0</v>
      </c>
      <c r="H9" s="219">
        <f>SUM(B9+'May Report'!H9)</f>
        <v>1</v>
      </c>
      <c r="I9" s="219">
        <f>SUM(C9+'May Report'!I9)</f>
        <v>4</v>
      </c>
      <c r="J9" s="282">
        <f>SUM(D9+'May Report'!J9)</f>
        <v>807724.8</v>
      </c>
      <c r="K9" s="224">
        <f>SUM(E9+'May Report'!K9)</f>
        <v>0</v>
      </c>
      <c r="L9" s="224">
        <f>SUM(F9+'May Report'!L9)</f>
        <v>0</v>
      </c>
      <c r="M9" s="285">
        <f>SUM(G9+'May Report'!M9)</f>
        <v>0</v>
      </c>
      <c r="O9" s="18"/>
    </row>
    <row r="10" spans="1:15" ht="16" x14ac:dyDescent="0.2">
      <c r="A10" s="46" t="s">
        <v>43</v>
      </c>
      <c r="B10" s="219">
        <f>'06 Data Dump'!R100</f>
        <v>1</v>
      </c>
      <c r="C10" s="219">
        <v>1</v>
      </c>
      <c r="D10" s="115">
        <f>'06 Data Dump'!S100</f>
        <v>83107.95</v>
      </c>
      <c r="E10" s="224">
        <v>1</v>
      </c>
      <c r="F10" s="223">
        <v>1</v>
      </c>
      <c r="G10" s="388">
        <v>102907.1</v>
      </c>
      <c r="H10" s="219">
        <f>SUM(B10+'May Report'!H10)</f>
        <v>13</v>
      </c>
      <c r="I10" s="219">
        <f>SUM(C10+'May Report'!I10)</f>
        <v>13</v>
      </c>
      <c r="J10" s="282">
        <f>SUM(D10+'May Report'!J10)</f>
        <v>760156.94999999984</v>
      </c>
      <c r="K10" s="224">
        <f>SUM(E10+'May Report'!K10)</f>
        <v>21</v>
      </c>
      <c r="L10" s="224">
        <f>SUM(F10+'May Report'!L10)</f>
        <v>21</v>
      </c>
      <c r="M10" s="285">
        <f>SUM(G10+'May Report'!M10)</f>
        <v>1373548.6700000002</v>
      </c>
      <c r="N10" s="18"/>
    </row>
    <row r="11" spans="1:15" ht="16" x14ac:dyDescent="0.2">
      <c r="A11" s="46" t="s">
        <v>37</v>
      </c>
      <c r="B11" s="219">
        <f>'06 Data Dump'!R101</f>
        <v>4</v>
      </c>
      <c r="C11" s="219">
        <v>4</v>
      </c>
      <c r="D11" s="115">
        <f>'06 Data Dump'!S101</f>
        <v>349613.28</v>
      </c>
      <c r="E11" s="224">
        <v>0</v>
      </c>
      <c r="F11" s="223">
        <v>0</v>
      </c>
      <c r="G11" s="389">
        <v>0</v>
      </c>
      <c r="H11" s="219">
        <f>SUM(B11+'May Report'!H11)</f>
        <v>8</v>
      </c>
      <c r="I11" s="219">
        <f>SUM(C11+'May Report'!I11)</f>
        <v>8</v>
      </c>
      <c r="J11" s="282">
        <f>SUM(D11+'May Report'!J11)</f>
        <v>715325.28</v>
      </c>
      <c r="K11" s="224">
        <f>SUM(E11+'May Report'!K11)</f>
        <v>6</v>
      </c>
      <c r="L11" s="224">
        <f>SUM(F11+'May Report'!L11)</f>
        <v>6</v>
      </c>
      <c r="M11" s="285">
        <f>SUM(G11+'May Report'!M11)</f>
        <v>495655.6</v>
      </c>
    </row>
    <row r="12" spans="1:15" ht="16" x14ac:dyDescent="0.2">
      <c r="A12" s="46" t="s">
        <v>38</v>
      </c>
      <c r="B12" s="219">
        <v>0</v>
      </c>
      <c r="C12" s="219">
        <v>0</v>
      </c>
      <c r="D12" s="115">
        <v>0</v>
      </c>
      <c r="E12" s="224">
        <v>0</v>
      </c>
      <c r="F12" s="226">
        <v>0</v>
      </c>
      <c r="G12" s="389">
        <v>0</v>
      </c>
      <c r="H12" s="219">
        <f>SUM(B12+'May Report'!H12)</f>
        <v>4</v>
      </c>
      <c r="I12" s="219">
        <f>SUM(C12+'May Report'!I12)</f>
        <v>6</v>
      </c>
      <c r="J12" s="282">
        <f>SUM(D12+'May Report'!J12)</f>
        <v>306755.45</v>
      </c>
      <c r="K12" s="224">
        <f>SUM(E12+'May Report'!K12)</f>
        <v>0</v>
      </c>
      <c r="L12" s="224">
        <f>SUM(F12+'May Report'!L12)</f>
        <v>0</v>
      </c>
      <c r="M12" s="285">
        <f>SUM(G12+'May Report'!M12)</f>
        <v>0</v>
      </c>
    </row>
    <row r="13" spans="1:15" ht="17" x14ac:dyDescent="0.2">
      <c r="A13" s="48" t="s">
        <v>6</v>
      </c>
      <c r="B13" s="217">
        <v>4</v>
      </c>
      <c r="C13" s="217">
        <v>4</v>
      </c>
      <c r="D13" s="355">
        <f>'06 Data Dump'!N145</f>
        <v>29701.100000000002</v>
      </c>
      <c r="E13" s="224">
        <v>2</v>
      </c>
      <c r="F13" s="223">
        <v>2</v>
      </c>
      <c r="G13" s="388">
        <v>15055.15</v>
      </c>
      <c r="H13" s="219">
        <f>SUM(B13+'May Report'!H13)</f>
        <v>25</v>
      </c>
      <c r="I13" s="219">
        <f>SUM(C13+'May Report'!I13)</f>
        <v>25</v>
      </c>
      <c r="J13" s="282">
        <f>SUM(D13+'May Report'!J13)</f>
        <v>421204.42999999993</v>
      </c>
      <c r="K13" s="224">
        <f>SUM(E13+'May Report'!K13)</f>
        <v>40</v>
      </c>
      <c r="L13" s="224">
        <f>SUM(F13+'May Report'!L13)</f>
        <v>40</v>
      </c>
      <c r="M13" s="285">
        <f>SUM(G13+'May Report'!M13)</f>
        <v>636403.48</v>
      </c>
    </row>
    <row r="14" spans="1:15" ht="16" x14ac:dyDescent="0.2">
      <c r="A14" s="46" t="s">
        <v>7</v>
      </c>
      <c r="B14" s="219">
        <v>0</v>
      </c>
      <c r="C14" s="219">
        <v>0</v>
      </c>
      <c r="D14" s="115">
        <v>0</v>
      </c>
      <c r="E14" s="224">
        <v>0</v>
      </c>
      <c r="F14" s="223">
        <v>0</v>
      </c>
      <c r="G14" s="389">
        <v>0</v>
      </c>
      <c r="H14" s="219">
        <f>SUM(B14+'May Report'!H14)</f>
        <v>0</v>
      </c>
      <c r="I14" s="219">
        <f>SUM(C14+'May Report'!I14)</f>
        <v>0</v>
      </c>
      <c r="J14" s="282">
        <f>SUM(D14+'May Report'!J14)</f>
        <v>0</v>
      </c>
      <c r="K14" s="224">
        <f>SUM(E14+'May Report'!K14)</f>
        <v>0</v>
      </c>
      <c r="L14" s="224">
        <f>SUM(F14+'May Report'!L14)</f>
        <v>0</v>
      </c>
      <c r="M14" s="285">
        <f>SUM(G14+'May Report'!M14)</f>
        <v>0</v>
      </c>
    </row>
    <row r="15" spans="1:15" ht="16" x14ac:dyDescent="0.2">
      <c r="A15" s="46" t="s">
        <v>8</v>
      </c>
      <c r="B15" s="219">
        <v>3</v>
      </c>
      <c r="C15" s="219">
        <v>3</v>
      </c>
      <c r="D15" s="115">
        <f>'06 Data Dump'!N149</f>
        <v>536867.19999999995</v>
      </c>
      <c r="E15" s="224">
        <v>0</v>
      </c>
      <c r="F15" s="223">
        <v>0</v>
      </c>
      <c r="G15" s="389">
        <v>0</v>
      </c>
      <c r="H15" s="219">
        <f>SUM(B15+'May Report'!H15)</f>
        <v>26</v>
      </c>
      <c r="I15" s="219">
        <f>SUM(C15+'May Report'!I15)</f>
        <v>26</v>
      </c>
      <c r="J15" s="282">
        <f>SUM(D15+'May Report'!J15)</f>
        <v>17731263.93</v>
      </c>
      <c r="K15" s="224">
        <f>SUM(E15+'May Report'!K15)</f>
        <v>28</v>
      </c>
      <c r="L15" s="224">
        <f>SUM(F15+'May Report'!L15)</f>
        <v>27</v>
      </c>
      <c r="M15" s="285">
        <f>SUM(G15+'May Report'!M15)</f>
        <v>13016724.59</v>
      </c>
      <c r="O15" s="18"/>
    </row>
    <row r="16" spans="1:15" ht="16" x14ac:dyDescent="0.2">
      <c r="A16" s="46" t="s">
        <v>9</v>
      </c>
      <c r="B16" s="219">
        <v>0</v>
      </c>
      <c r="C16" s="219">
        <v>0</v>
      </c>
      <c r="D16" s="115">
        <v>0</v>
      </c>
      <c r="E16" s="224">
        <v>0</v>
      </c>
      <c r="F16" s="223">
        <v>0</v>
      </c>
      <c r="G16" s="390">
        <v>0</v>
      </c>
      <c r="H16" s="219">
        <f>SUM(B16+'May Report'!H16)</f>
        <v>0</v>
      </c>
      <c r="I16" s="219">
        <f>SUM(C16+'May Report'!I16)</f>
        <v>0</v>
      </c>
      <c r="J16" s="282">
        <f>SUM(D16+'May Report'!J16)</f>
        <v>0</v>
      </c>
      <c r="K16" s="224">
        <f>SUM(E16+'May Report'!K16)</f>
        <v>1</v>
      </c>
      <c r="L16" s="224">
        <f>SUM(F16+'May Report'!L16)</f>
        <v>1</v>
      </c>
      <c r="M16" s="285">
        <f>SUM(G16+'May Report'!M16)</f>
        <v>37000000</v>
      </c>
    </row>
    <row r="17" spans="1:15" ht="16" x14ac:dyDescent="0.2">
      <c r="A17" s="46" t="s">
        <v>10</v>
      </c>
      <c r="B17" s="219">
        <v>0</v>
      </c>
      <c r="C17" s="219">
        <v>0</v>
      </c>
      <c r="D17" s="115">
        <v>0</v>
      </c>
      <c r="E17" s="224">
        <v>0</v>
      </c>
      <c r="F17" s="223">
        <v>0</v>
      </c>
      <c r="G17" s="390">
        <v>0</v>
      </c>
      <c r="H17" s="219">
        <f>SUM(B17+'May Report'!H17)</f>
        <v>0</v>
      </c>
      <c r="I17" s="219">
        <f>SUM(C17+'May Report'!I17)</f>
        <v>0</v>
      </c>
      <c r="J17" s="282">
        <f>SUM(D17+'May Report'!J17)</f>
        <v>0</v>
      </c>
      <c r="K17" s="224">
        <f>SUM(E17+'May Report'!K17)</f>
        <v>0</v>
      </c>
      <c r="L17" s="224">
        <f>SUM(F17+'May Report'!L17)</f>
        <v>0</v>
      </c>
      <c r="M17" s="285">
        <f>SUM(G17+'May Report'!M17)</f>
        <v>0</v>
      </c>
    </row>
    <row r="18" spans="1:15" ht="17" thickBot="1" x14ac:dyDescent="0.25">
      <c r="A18" s="49" t="s">
        <v>11</v>
      </c>
      <c r="B18" s="219">
        <v>0</v>
      </c>
      <c r="C18" s="219">
        <v>0</v>
      </c>
      <c r="D18" s="115">
        <v>0</v>
      </c>
      <c r="E18" s="224">
        <v>0</v>
      </c>
      <c r="F18" s="223">
        <v>0</v>
      </c>
      <c r="G18" s="390">
        <v>0</v>
      </c>
      <c r="H18" s="230">
        <f>SUM(B18+'May Report'!H18)</f>
        <v>0</v>
      </c>
      <c r="I18" s="230">
        <f>SUM(C18+'May Report'!I18)</f>
        <v>0</v>
      </c>
      <c r="J18" s="283">
        <f>SUM(D18+'May Report'!J18)</f>
        <v>0</v>
      </c>
      <c r="K18" s="227">
        <f>SUM(E18+'May Report'!K18)</f>
        <v>0</v>
      </c>
      <c r="L18" s="227">
        <f>SUM(F18+'May Report'!L18)</f>
        <v>0</v>
      </c>
      <c r="M18" s="286">
        <f>SUM(G18+'May Report'!M18)</f>
        <v>0</v>
      </c>
    </row>
    <row r="19" spans="1:15" ht="17" thickBot="1" x14ac:dyDescent="0.25">
      <c r="A19" s="50" t="s">
        <v>12</v>
      </c>
      <c r="B19" s="221">
        <f t="shared" ref="B19:G19" si="0">SUM(B5:B18)</f>
        <v>46</v>
      </c>
      <c r="C19" s="221">
        <f t="shared" si="0"/>
        <v>103</v>
      </c>
      <c r="D19" s="82">
        <f t="shared" si="0"/>
        <v>7729154.7700000014</v>
      </c>
      <c r="E19" s="228">
        <f t="shared" si="0"/>
        <v>22</v>
      </c>
      <c r="F19" s="228">
        <f t="shared" si="0"/>
        <v>38</v>
      </c>
      <c r="G19" s="391">
        <f t="shared" si="0"/>
        <v>3169032.41</v>
      </c>
      <c r="H19" s="221">
        <f t="shared" ref="H19:M19" si="1">SUM(H5:H18)</f>
        <v>224</v>
      </c>
      <c r="I19" s="221">
        <f t="shared" si="1"/>
        <v>387</v>
      </c>
      <c r="J19" s="82">
        <f t="shared" si="1"/>
        <v>44867071.489999995</v>
      </c>
      <c r="K19" s="228">
        <f t="shared" si="1"/>
        <v>253</v>
      </c>
      <c r="L19" s="228">
        <f t="shared" si="1"/>
        <v>765</v>
      </c>
      <c r="M19" s="395">
        <f t="shared" si="1"/>
        <v>94925723.769999996</v>
      </c>
      <c r="N19" s="18"/>
    </row>
    <row r="20" spans="1:15" ht="17" thickBot="1" x14ac:dyDescent="0.25">
      <c r="A20" s="51"/>
      <c r="B20" s="51"/>
      <c r="C20" s="51"/>
      <c r="D20" s="51"/>
      <c r="E20" s="51"/>
      <c r="F20" s="51"/>
      <c r="G20" s="51"/>
      <c r="H20" s="51"/>
      <c r="I20" s="51"/>
      <c r="J20" s="51"/>
      <c r="K20" s="51"/>
      <c r="L20" s="51"/>
      <c r="M20" s="51"/>
    </row>
    <row r="21" spans="1:15" ht="18" thickBot="1" x14ac:dyDescent="0.2">
      <c r="A21" s="52" t="s">
        <v>15</v>
      </c>
      <c r="B21" s="795" t="s">
        <v>2</v>
      </c>
      <c r="C21" s="796"/>
      <c r="D21" s="53" t="s">
        <v>0</v>
      </c>
      <c r="E21" s="795" t="s">
        <v>2</v>
      </c>
      <c r="F21" s="796"/>
      <c r="G21" s="53" t="s">
        <v>0</v>
      </c>
      <c r="H21" s="795" t="s">
        <v>2</v>
      </c>
      <c r="I21" s="796"/>
      <c r="J21" s="53" t="s">
        <v>0</v>
      </c>
      <c r="K21" s="795" t="s">
        <v>2</v>
      </c>
      <c r="L21" s="796"/>
      <c r="M21" s="54" t="s">
        <v>0</v>
      </c>
    </row>
    <row r="22" spans="1:15" ht="16" x14ac:dyDescent="0.15">
      <c r="A22" s="55" t="s">
        <v>44</v>
      </c>
      <c r="B22" s="126"/>
      <c r="C22" s="231">
        <f>'06 Data Dump'!B96</f>
        <v>77</v>
      </c>
      <c r="D22" s="149">
        <f>'06 Data Dump'!N96</f>
        <v>3113965.94</v>
      </c>
      <c r="E22" s="131"/>
      <c r="F22" s="235">
        <v>80</v>
      </c>
      <c r="G22" s="345">
        <v>2928286.79</v>
      </c>
      <c r="H22" s="129"/>
      <c r="I22" s="231">
        <f>SUM(C22+'May Report'!I22)</f>
        <v>690</v>
      </c>
      <c r="J22" s="287">
        <f>SUM(D22+'May Report'!J22)</f>
        <v>20037052.220000003</v>
      </c>
      <c r="K22" s="240"/>
      <c r="L22" s="268">
        <f>SUM(F22+'May Report'!L22)</f>
        <v>575</v>
      </c>
      <c r="M22" s="309">
        <f>SUM(G22+'May Report'!M22)</f>
        <v>18718431.030000001</v>
      </c>
      <c r="O22" s="18"/>
    </row>
    <row r="23" spans="1:15" ht="16" x14ac:dyDescent="0.2">
      <c r="A23" s="56" t="s">
        <v>13</v>
      </c>
      <c r="B23" s="127"/>
      <c r="C23" s="232">
        <f>'06 Data Dump'!B17</f>
        <v>14</v>
      </c>
      <c r="D23" s="150">
        <f>'06 Data Dump'!N17</f>
        <v>2713806.4</v>
      </c>
      <c r="E23" s="132"/>
      <c r="F23" s="236">
        <v>37</v>
      </c>
      <c r="G23" s="346">
        <v>3877921</v>
      </c>
      <c r="H23" s="127"/>
      <c r="I23" s="232">
        <f>SUM(C23+'May Report'!I23)</f>
        <v>206</v>
      </c>
      <c r="J23" s="288">
        <f>SUM(D23+'May Report'!J23)</f>
        <v>37827754.669999994</v>
      </c>
      <c r="K23" s="242"/>
      <c r="L23" s="269">
        <f>SUM(F23+'May Report'!L23)</f>
        <v>272</v>
      </c>
      <c r="M23" s="310">
        <f>SUM(G23+'May Report'!M23)</f>
        <v>78674831.680000007</v>
      </c>
    </row>
    <row r="24" spans="1:15" ht="17" thickBot="1" x14ac:dyDescent="0.25">
      <c r="A24" s="57" t="s">
        <v>47</v>
      </c>
      <c r="B24" s="128"/>
      <c r="C24" s="233">
        <v>4</v>
      </c>
      <c r="D24" s="150">
        <v>15000</v>
      </c>
      <c r="E24" s="133"/>
      <c r="F24" s="237">
        <v>2</v>
      </c>
      <c r="G24" s="347">
        <v>2235487</v>
      </c>
      <c r="H24" s="130"/>
      <c r="I24" s="239">
        <f>SUM(C24+'May Report'!I24)</f>
        <v>40</v>
      </c>
      <c r="J24" s="289">
        <f>SUM(D24+'May Report'!J24)</f>
        <v>4945364.26</v>
      </c>
      <c r="K24" s="244"/>
      <c r="L24" s="270">
        <f>SUM(F24+'May Report'!L24)</f>
        <v>25</v>
      </c>
      <c r="M24" s="311">
        <f>SUM(G24+'May Report'!M24)</f>
        <v>6015436.6799999997</v>
      </c>
    </row>
    <row r="25" spans="1:15" ht="17" thickBot="1" x14ac:dyDescent="0.25">
      <c r="A25" s="58" t="s">
        <v>14</v>
      </c>
      <c r="B25" s="125"/>
      <c r="C25" s="234">
        <f>SUM(C22:C24)</f>
        <v>95</v>
      </c>
      <c r="D25" s="85">
        <f>SUM(D22:D24)</f>
        <v>5842772.3399999999</v>
      </c>
      <c r="E25" s="122"/>
      <c r="F25" s="238">
        <f>SUM(F22:F24)</f>
        <v>119</v>
      </c>
      <c r="G25" s="399">
        <f>SUM(G22:G24)</f>
        <v>9041694.7899999991</v>
      </c>
      <c r="H25" s="125"/>
      <c r="I25" s="234">
        <f>SUM(I22:I24)</f>
        <v>936</v>
      </c>
      <c r="J25" s="85">
        <f>SUM(J22:J24)</f>
        <v>62810171.149999999</v>
      </c>
      <c r="K25" s="312"/>
      <c r="L25" s="238">
        <f>SUM(L22:L24)</f>
        <v>872</v>
      </c>
      <c r="M25" s="403">
        <f>SUM(M22:M24)</f>
        <v>103408699.39000002</v>
      </c>
    </row>
    <row r="26" spans="1:15" ht="17" thickBot="1" x14ac:dyDescent="0.25">
      <c r="A26" s="51"/>
      <c r="B26" s="51"/>
      <c r="C26" s="51"/>
      <c r="D26" s="51"/>
      <c r="E26" s="51"/>
      <c r="F26" s="51"/>
      <c r="G26" s="51"/>
      <c r="H26" s="51"/>
      <c r="I26" s="51"/>
      <c r="J26" s="51"/>
      <c r="K26" s="51"/>
      <c r="L26" s="51"/>
      <c r="M26" s="51"/>
    </row>
    <row r="27" spans="1:15" ht="17" thickBot="1" x14ac:dyDescent="0.2">
      <c r="A27" s="59" t="s">
        <v>59</v>
      </c>
      <c r="B27" s="798" t="s">
        <v>52</v>
      </c>
      <c r="C27" s="798"/>
      <c r="D27" s="60" t="s">
        <v>58</v>
      </c>
      <c r="E27" s="798" t="s">
        <v>52</v>
      </c>
      <c r="F27" s="798"/>
      <c r="G27" s="60" t="s">
        <v>53</v>
      </c>
      <c r="H27" s="798" t="s">
        <v>51</v>
      </c>
      <c r="I27" s="798"/>
      <c r="J27" s="60" t="s">
        <v>50</v>
      </c>
      <c r="K27" s="798" t="s">
        <v>51</v>
      </c>
      <c r="L27" s="798"/>
      <c r="M27" s="54" t="s">
        <v>50</v>
      </c>
    </row>
    <row r="28" spans="1:15" ht="18" thickBot="1" x14ac:dyDescent="0.25">
      <c r="A28" s="61" t="s">
        <v>60</v>
      </c>
      <c r="B28" s="119"/>
      <c r="C28" s="120">
        <v>3</v>
      </c>
      <c r="D28" s="97">
        <f>SUM(C5:C12)+C28</f>
        <v>99</v>
      </c>
      <c r="E28" s="122"/>
      <c r="F28" s="121">
        <v>1</v>
      </c>
      <c r="G28" s="93">
        <f>SUM(F5:F12)+F28</f>
        <v>37</v>
      </c>
      <c r="H28" s="118"/>
      <c r="I28" s="117">
        <f>SUM(C28+'May Report'!I28)</f>
        <v>22</v>
      </c>
      <c r="J28" s="117">
        <f>SUM(D28+'May Report'!J28)</f>
        <v>358</v>
      </c>
      <c r="K28" s="122"/>
      <c r="L28" s="121">
        <f>SUM(F28+'May Report'!L28)</f>
        <v>20</v>
      </c>
      <c r="M28" s="121">
        <f>SUM(G28+'May Report'!M28)</f>
        <v>717</v>
      </c>
      <c r="O28" s="18"/>
    </row>
    <row r="29" spans="1:15" ht="17" thickBot="1" x14ac:dyDescent="0.25">
      <c r="A29" s="51"/>
      <c r="B29" s="51"/>
      <c r="C29" s="51"/>
      <c r="D29" s="51"/>
      <c r="E29" s="51"/>
      <c r="F29" s="51"/>
      <c r="G29" s="51"/>
      <c r="H29" s="51"/>
      <c r="I29" s="51"/>
      <c r="J29" s="51"/>
      <c r="K29" s="51"/>
      <c r="L29" s="51"/>
      <c r="M29" s="51"/>
    </row>
    <row r="30" spans="1:15" ht="35" thickBot="1" x14ac:dyDescent="0.25">
      <c r="A30" s="62" t="s">
        <v>61</v>
      </c>
      <c r="B30" s="797" t="s">
        <v>54</v>
      </c>
      <c r="C30" s="797"/>
      <c r="D30" s="155" t="s">
        <v>55</v>
      </c>
      <c r="E30" s="797" t="s">
        <v>54</v>
      </c>
      <c r="F30" s="797"/>
      <c r="G30" s="155" t="s">
        <v>55</v>
      </c>
      <c r="H30" s="797" t="s">
        <v>56</v>
      </c>
      <c r="I30" s="797"/>
      <c r="J30" s="155" t="s">
        <v>57</v>
      </c>
      <c r="K30" s="797" t="s">
        <v>56</v>
      </c>
      <c r="L30" s="797"/>
      <c r="M30" s="156" t="s">
        <v>57</v>
      </c>
    </row>
    <row r="31" spans="1:15" ht="35" thickBot="1" x14ac:dyDescent="0.25">
      <c r="A31" s="63" t="s">
        <v>62</v>
      </c>
      <c r="B31" s="119"/>
      <c r="C31" s="124">
        <f>SUM(B19+C25)</f>
        <v>141</v>
      </c>
      <c r="D31" s="85">
        <f>SUM(D19+D25)</f>
        <v>13571927.110000001</v>
      </c>
      <c r="E31" s="298"/>
      <c r="F31" s="121">
        <f>SUM(E19+F25)</f>
        <v>141</v>
      </c>
      <c r="G31" s="399">
        <f>SUM(G19+G25)</f>
        <v>12210727.199999999</v>
      </c>
      <c r="H31" s="119"/>
      <c r="I31" s="124">
        <f>SUM(H19+I25)</f>
        <v>1160</v>
      </c>
      <c r="J31" s="85">
        <f>SUM(J19+J25)</f>
        <v>107677242.63999999</v>
      </c>
      <c r="K31" s="141"/>
      <c r="L31" s="121">
        <f>SUM(K19+L25)</f>
        <v>1125</v>
      </c>
      <c r="M31" s="404">
        <f>SUM(M19+M25)</f>
        <v>198334423.16000003</v>
      </c>
      <c r="O31" s="18"/>
    </row>
    <row r="32" spans="1:15" ht="17" thickBot="1" x14ac:dyDescent="0.25">
      <c r="A32" s="51"/>
      <c r="B32" s="51"/>
      <c r="C32" s="51"/>
      <c r="D32" s="51"/>
      <c r="E32" s="51"/>
      <c r="F32" s="51"/>
      <c r="G32" s="51"/>
      <c r="H32" s="51"/>
      <c r="I32" s="51"/>
      <c r="J32" s="51"/>
      <c r="K32" s="51"/>
      <c r="L32" s="51"/>
      <c r="M32" s="51"/>
    </row>
    <row r="33" spans="1:17" ht="17" thickBot="1" x14ac:dyDescent="0.25">
      <c r="A33" s="64" t="s">
        <v>45</v>
      </c>
      <c r="B33" s="799">
        <f>'06 Data Dump'!N153</f>
        <v>31266432.190000005</v>
      </c>
      <c r="C33" s="799"/>
      <c r="D33" s="800"/>
      <c r="E33" s="51"/>
      <c r="F33" s="51"/>
      <c r="G33" s="335"/>
      <c r="H33" s="51"/>
      <c r="I33" s="51"/>
      <c r="J33" s="51"/>
      <c r="K33" s="51"/>
      <c r="L33" s="51"/>
      <c r="M33" s="51"/>
    </row>
    <row r="34" spans="1:17" ht="17" thickBot="1" x14ac:dyDescent="0.25">
      <c r="A34" s="65"/>
      <c r="B34" s="66"/>
      <c r="C34" s="66"/>
      <c r="D34" s="66"/>
      <c r="E34" s="51"/>
      <c r="F34" s="51"/>
      <c r="G34" s="51"/>
      <c r="H34" s="51"/>
      <c r="I34" s="51"/>
      <c r="J34" s="51"/>
      <c r="K34" s="51"/>
      <c r="L34" s="51"/>
      <c r="M34" s="51"/>
    </row>
    <row r="35" spans="1:17" ht="17" thickBot="1" x14ac:dyDescent="0.25">
      <c r="A35" s="51"/>
      <c r="B35" s="801" t="s">
        <v>390</v>
      </c>
      <c r="C35" s="792"/>
      <c r="D35" s="793"/>
      <c r="E35" s="889" t="s">
        <v>64</v>
      </c>
      <c r="F35" s="792"/>
      <c r="G35" s="793"/>
      <c r="H35" s="889" t="s">
        <v>391</v>
      </c>
      <c r="I35" s="792"/>
      <c r="J35" s="793"/>
      <c r="K35" s="889" t="s">
        <v>65</v>
      </c>
      <c r="L35" s="792"/>
      <c r="M35" s="794"/>
      <c r="O35" s="18"/>
    </row>
    <row r="36" spans="1:17" ht="16" x14ac:dyDescent="0.15">
      <c r="A36" s="67" t="s">
        <v>16</v>
      </c>
      <c r="B36" s="802" t="s">
        <v>2</v>
      </c>
      <c r="C36" s="802"/>
      <c r="D36" s="68" t="s">
        <v>1</v>
      </c>
      <c r="E36" s="802" t="s">
        <v>2</v>
      </c>
      <c r="F36" s="802"/>
      <c r="G36" s="68" t="s">
        <v>1</v>
      </c>
      <c r="H36" s="802" t="s">
        <v>2</v>
      </c>
      <c r="I36" s="802"/>
      <c r="J36" s="68" t="s">
        <v>1</v>
      </c>
      <c r="K36" s="802" t="s">
        <v>2</v>
      </c>
      <c r="L36" s="802"/>
      <c r="M36" s="69" t="s">
        <v>1</v>
      </c>
      <c r="N36" s="317"/>
    </row>
    <row r="37" spans="1:17" ht="16" x14ac:dyDescent="0.2">
      <c r="A37" s="46" t="s">
        <v>19</v>
      </c>
      <c r="B37" s="165"/>
      <c r="C37" s="166">
        <f>C31</f>
        <v>141</v>
      </c>
      <c r="D37" s="79">
        <f>SUM('06 Five Reports'!C33+'06 Five Reports'!C39+'06 Five Reports'!G45+'06 Five Reports'!G52+'06 Five Reports'!G57)-D41</f>
        <v>154545.21000000002</v>
      </c>
      <c r="E37" s="157"/>
      <c r="F37" s="363">
        <v>141</v>
      </c>
      <c r="G37" s="13">
        <v>125291.79</v>
      </c>
      <c r="H37" s="165"/>
      <c r="I37" s="249">
        <f>SUM(C37+'May Report'!I37)</f>
        <v>1160</v>
      </c>
      <c r="J37" s="307">
        <f>SUM(D37+'May Report'!J37)</f>
        <v>997483.66000000015</v>
      </c>
      <c r="K37" s="105"/>
      <c r="L37" s="264">
        <f>SUM(F37+'May Report'!L37)</f>
        <v>1124</v>
      </c>
      <c r="M37" s="313">
        <f>SUM(G37+'May Report'!M37)</f>
        <v>1473051.52</v>
      </c>
    </row>
    <row r="38" spans="1:17" ht="16" x14ac:dyDescent="0.2">
      <c r="A38" s="46" t="s">
        <v>20</v>
      </c>
      <c r="B38" s="169"/>
      <c r="C38" s="273">
        <f>'06 Five Reports'!J6</f>
        <v>121</v>
      </c>
      <c r="D38" s="79">
        <f>SUM('06 Five Reports'!C10+'06 Five Reports'!G18)</f>
        <v>30455.56</v>
      </c>
      <c r="E38" s="157"/>
      <c r="F38" s="364">
        <v>127</v>
      </c>
      <c r="G38" s="14">
        <v>27882.38</v>
      </c>
      <c r="H38" s="165"/>
      <c r="I38" s="249">
        <f>SUM(C38+'May Report'!I38)</f>
        <v>1280</v>
      </c>
      <c r="J38" s="307">
        <f>SUM(D38+'May Report'!J38)</f>
        <v>286789.39999999997</v>
      </c>
      <c r="K38" s="105"/>
      <c r="L38" s="264">
        <f>SUM(F38+'May Report'!L38)</f>
        <v>1237</v>
      </c>
      <c r="M38" s="313">
        <f>SUM(G38+'May Report'!M38)</f>
        <v>298091.09999999998</v>
      </c>
    </row>
    <row r="39" spans="1:17" ht="16" x14ac:dyDescent="0.2">
      <c r="A39" s="46" t="s">
        <v>21</v>
      </c>
      <c r="B39" s="169"/>
      <c r="C39" s="273">
        <f>'06 Five Reports'!J8</f>
        <v>82</v>
      </c>
      <c r="D39" s="79">
        <f>SUM('06 Five Reports'!C11+'06 Five Reports'!G19)</f>
        <v>11167</v>
      </c>
      <c r="E39" s="157"/>
      <c r="F39" s="365">
        <v>63</v>
      </c>
      <c r="G39" s="13">
        <v>9324</v>
      </c>
      <c r="H39" s="165"/>
      <c r="I39" s="249">
        <f>SUM(C39+'May Report'!I39)</f>
        <v>914</v>
      </c>
      <c r="J39" s="307">
        <f>SUM(D39+'May Report'!J39)</f>
        <v>130455</v>
      </c>
      <c r="K39" s="105"/>
      <c r="L39" s="264">
        <f>SUM(F39+'May Report'!L39)</f>
        <v>771</v>
      </c>
      <c r="M39" s="313">
        <f>SUM(G39+'May Report'!M39)</f>
        <v>162403</v>
      </c>
    </row>
    <row r="40" spans="1:17" ht="16" x14ac:dyDescent="0.2">
      <c r="A40" s="46" t="s">
        <v>22</v>
      </c>
      <c r="B40" s="169"/>
      <c r="C40" s="273">
        <f>'06 Five Reports'!J7</f>
        <v>98</v>
      </c>
      <c r="D40" s="79">
        <f>SUM('06 Five Reports'!C12+'06 Five Reports'!G20)</f>
        <v>9278</v>
      </c>
      <c r="E40" s="157"/>
      <c r="F40" s="364">
        <v>86</v>
      </c>
      <c r="G40" s="14">
        <v>9111</v>
      </c>
      <c r="H40" s="165"/>
      <c r="I40" s="249">
        <f>SUM(C40+'May Report'!I40)</f>
        <v>1193</v>
      </c>
      <c r="J40" s="307">
        <f>SUM(D40+'May Report'!J40)</f>
        <v>138703</v>
      </c>
      <c r="K40" s="105"/>
      <c r="L40" s="264">
        <f>SUM(F40+'May Report'!L40)</f>
        <v>1209</v>
      </c>
      <c r="M40" s="313">
        <f>SUM(G40+'May Report'!M40)</f>
        <v>132113</v>
      </c>
    </row>
    <row r="41" spans="1:17" ht="17" thickBot="1" x14ac:dyDescent="0.25">
      <c r="A41" s="49" t="s">
        <v>49</v>
      </c>
      <c r="B41" s="175"/>
      <c r="C41" s="274">
        <f>'06 Five Reports'!J5</f>
        <v>6</v>
      </c>
      <c r="D41" s="80">
        <f>SUM('06 Five Reports'!C56+'06 Five Reports'!G60)</f>
        <v>103</v>
      </c>
      <c r="E41" s="158"/>
      <c r="F41" s="366">
        <v>3</v>
      </c>
      <c r="G41" s="16">
        <v>114</v>
      </c>
      <c r="H41" s="165"/>
      <c r="I41" s="249">
        <f>SUM(C41+'May Report'!I41)</f>
        <v>71</v>
      </c>
      <c r="J41" s="307">
        <f>SUM(D41+'May Report'!J41)</f>
        <v>1418</v>
      </c>
      <c r="K41" s="180"/>
      <c r="L41" s="264">
        <f>SUM(F41+'May Report'!L41)</f>
        <v>73</v>
      </c>
      <c r="M41" s="313">
        <f>SUM(G41+'May Report'!M41)</f>
        <v>24383.78</v>
      </c>
    </row>
    <row r="42" spans="1:17" ht="17" thickBot="1" x14ac:dyDescent="0.25">
      <c r="A42" s="70" t="s">
        <v>18</v>
      </c>
      <c r="B42" s="167"/>
      <c r="C42" s="177">
        <f>SUM(C37:C41)</f>
        <v>448</v>
      </c>
      <c r="D42" s="88">
        <f>SUM(D37:D41)</f>
        <v>205548.77000000002</v>
      </c>
      <c r="E42" s="159"/>
      <c r="F42" s="160">
        <f>SUM(F37:F41)</f>
        <v>420</v>
      </c>
      <c r="G42" s="89">
        <f>SUM(G37:G41)</f>
        <v>171723.16999999998</v>
      </c>
      <c r="H42" s="167"/>
      <c r="I42" s="260">
        <f>SUM(I37:I41)</f>
        <v>4618</v>
      </c>
      <c r="J42" s="88">
        <f>SUM(J37:J41)</f>
        <v>1554849.06</v>
      </c>
      <c r="K42" s="162"/>
      <c r="L42" s="255">
        <f>SUM(L37:L41)</f>
        <v>4414</v>
      </c>
      <c r="M42" s="408">
        <f>SUM(M37:M41)</f>
        <v>2090042.4000000001</v>
      </c>
      <c r="O42" s="24"/>
      <c r="P42" s="28"/>
      <c r="Q42" s="24"/>
    </row>
    <row r="43" spans="1:17" ht="17" thickBot="1" x14ac:dyDescent="0.25">
      <c r="A43" s="51"/>
      <c r="B43" s="51"/>
      <c r="C43" s="51"/>
      <c r="D43" s="51"/>
      <c r="E43" s="51"/>
      <c r="F43" s="51"/>
      <c r="G43" s="51"/>
      <c r="H43" s="51"/>
      <c r="I43" s="51"/>
      <c r="J43" s="51"/>
      <c r="K43" s="51"/>
      <c r="L43" s="51"/>
      <c r="M43" s="51"/>
    </row>
    <row r="44" spans="1:17" ht="17" thickBot="1" x14ac:dyDescent="0.2">
      <c r="A44" s="184" t="s">
        <v>23</v>
      </c>
      <c r="B44" s="803" t="s">
        <v>2</v>
      </c>
      <c r="C44" s="803"/>
      <c r="D44" s="185" t="s">
        <v>1</v>
      </c>
      <c r="E44" s="803" t="s">
        <v>2</v>
      </c>
      <c r="F44" s="803"/>
      <c r="G44" s="185" t="s">
        <v>1</v>
      </c>
      <c r="H44" s="823" t="s">
        <v>2</v>
      </c>
      <c r="I44" s="824"/>
      <c r="J44" s="185" t="s">
        <v>1</v>
      </c>
      <c r="K44" s="803" t="s">
        <v>2</v>
      </c>
      <c r="L44" s="803"/>
      <c r="M44" s="186" t="s">
        <v>1</v>
      </c>
    </row>
    <row r="45" spans="1:17" ht="16" x14ac:dyDescent="0.2">
      <c r="A45" s="45" t="s">
        <v>36</v>
      </c>
      <c r="B45" s="187"/>
      <c r="C45" s="261">
        <f>'06 Five Reports'!J22</f>
        <v>36</v>
      </c>
      <c r="D45" s="211">
        <f>SUM('06 Five Reports'!C71+'06 Five Reports'!G90+'06 Five Reports'!G92)</f>
        <v>9259</v>
      </c>
      <c r="E45" s="107"/>
      <c r="F45" s="266">
        <v>152</v>
      </c>
      <c r="G45" s="316">
        <v>40802</v>
      </c>
      <c r="H45" s="188"/>
      <c r="I45" s="261">
        <f>SUM(C45+'May Report'!I45)</f>
        <v>653</v>
      </c>
      <c r="J45" s="306">
        <f>SUM(D45+'May Report'!J45)</f>
        <v>123845</v>
      </c>
      <c r="K45" s="278"/>
      <c r="L45" s="275">
        <f>SUM(F45+'May Report'!L45)</f>
        <v>1088</v>
      </c>
      <c r="M45" s="314">
        <f>SUM(G45+'May Report'!M45)</f>
        <v>205112</v>
      </c>
    </row>
    <row r="46" spans="1:17" ht="16" x14ac:dyDescent="0.2">
      <c r="A46" s="46" t="s">
        <v>35</v>
      </c>
      <c r="B46" s="169"/>
      <c r="C46" s="262">
        <f>'06 Five Reports'!J26</f>
        <v>21</v>
      </c>
      <c r="D46" s="212">
        <f>SUM('06 Five Reports'!C112+'06 Five Reports'!G127)</f>
        <v>7218.5</v>
      </c>
      <c r="E46" s="103"/>
      <c r="F46" s="359">
        <v>31</v>
      </c>
      <c r="G46" s="16">
        <v>76835.600000000006</v>
      </c>
      <c r="H46" s="99"/>
      <c r="I46" s="262">
        <f>SUM(C46+'May Report'!I46)</f>
        <v>223</v>
      </c>
      <c r="J46" s="307">
        <f>SUM(D46+'May Report'!J46)</f>
        <v>219454.52</v>
      </c>
      <c r="K46" s="279"/>
      <c r="L46" s="276">
        <f>SUM(F46+'May Report'!L46)</f>
        <v>274</v>
      </c>
      <c r="M46" s="313">
        <f>SUM(G46+'May Report'!M46)</f>
        <v>264730.59999999998</v>
      </c>
    </row>
    <row r="47" spans="1:17" ht="16" x14ac:dyDescent="0.2">
      <c r="A47" s="46" t="s">
        <v>25</v>
      </c>
      <c r="B47" s="169"/>
      <c r="C47" s="262">
        <f>'06 Five Reports'!J21</f>
        <v>23</v>
      </c>
      <c r="D47" s="212">
        <f>SUM('06 Five Reports'!C67+'06 Five Reports'!G83+'06 Five Reports'!G84)</f>
        <v>12268</v>
      </c>
      <c r="E47" s="103"/>
      <c r="F47" s="359">
        <v>102</v>
      </c>
      <c r="G47" s="16">
        <v>46726</v>
      </c>
      <c r="H47" s="99"/>
      <c r="I47" s="262">
        <f>SUM(C47+'May Report'!I47)</f>
        <v>464</v>
      </c>
      <c r="J47" s="307">
        <f>SUM(D47+'May Report'!J47)</f>
        <v>230308</v>
      </c>
      <c r="K47" s="279"/>
      <c r="L47" s="276">
        <f>SUM(F47+'May Report'!L47)</f>
        <v>730</v>
      </c>
      <c r="M47" s="313">
        <f>SUM(G47+'May Report'!M47)</f>
        <v>299223</v>
      </c>
    </row>
    <row r="48" spans="1:17" ht="16" x14ac:dyDescent="0.2">
      <c r="A48" s="46" t="s">
        <v>26</v>
      </c>
      <c r="B48" s="165"/>
      <c r="C48" s="249">
        <v>0</v>
      </c>
      <c r="D48" s="212">
        <v>0</v>
      </c>
      <c r="E48" s="103"/>
      <c r="F48" s="359">
        <v>0</v>
      </c>
      <c r="G48" s="16">
        <v>0</v>
      </c>
      <c r="H48" s="99"/>
      <c r="I48" s="262">
        <f>SUM(C48+'May Report'!I48)</f>
        <v>4</v>
      </c>
      <c r="J48" s="307">
        <f>SUM(D48+'May Report'!J48)</f>
        <v>1212</v>
      </c>
      <c r="K48" s="279"/>
      <c r="L48" s="276">
        <f>SUM(F48+'May Report'!L48)</f>
        <v>3</v>
      </c>
      <c r="M48" s="313">
        <f>SUM(G48+'May Report'!M48)</f>
        <v>807</v>
      </c>
    </row>
    <row r="49" spans="1:13" ht="16" x14ac:dyDescent="0.2">
      <c r="A49" s="46" t="s">
        <v>27</v>
      </c>
      <c r="B49" s="169"/>
      <c r="C49" s="262">
        <f>'06 Five Reports'!J18</f>
        <v>23</v>
      </c>
      <c r="D49" s="212">
        <f>SUM('06 Five Reports'!C63+'06 Five Reports'!C64+'06 Five Reports'!G72+'06 Five Reports'!G74)</f>
        <v>32503.989999999998</v>
      </c>
      <c r="E49" s="103"/>
      <c r="F49" s="359">
        <v>31</v>
      </c>
      <c r="G49" s="16">
        <v>33214.17</v>
      </c>
      <c r="H49" s="99"/>
      <c r="I49" s="262">
        <f>SUM(C49+'May Report'!I49)</f>
        <v>224</v>
      </c>
      <c r="J49" s="307">
        <f>SUM(D49+'May Report'!J49)</f>
        <v>202328.51999999996</v>
      </c>
      <c r="K49" s="279"/>
      <c r="L49" s="276">
        <f>SUM(F49+'May Report'!L49)</f>
        <v>189</v>
      </c>
      <c r="M49" s="313">
        <f>SUM(G49+'May Report'!M49)</f>
        <v>200766.5</v>
      </c>
    </row>
    <row r="50" spans="1:13" ht="16" x14ac:dyDescent="0.2">
      <c r="A50" s="46" t="s">
        <v>28</v>
      </c>
      <c r="B50" s="169"/>
      <c r="C50" s="262">
        <f>'06 Five Reports'!J19</f>
        <v>6</v>
      </c>
      <c r="D50" s="212">
        <f>SUM('06 Five Reports'!G77)</f>
        <v>882</v>
      </c>
      <c r="E50" s="103"/>
      <c r="F50" s="359">
        <v>3</v>
      </c>
      <c r="G50" s="16">
        <v>246</v>
      </c>
      <c r="H50" s="99"/>
      <c r="I50" s="262">
        <f>SUM(C50+'May Report'!I50)</f>
        <v>41</v>
      </c>
      <c r="J50" s="307">
        <f>SUM(D50+'May Report'!J50)</f>
        <v>5127</v>
      </c>
      <c r="K50" s="279"/>
      <c r="L50" s="276">
        <f>SUM(F50+'May Report'!L50)</f>
        <v>51</v>
      </c>
      <c r="M50" s="313">
        <f>SUM(G50+'May Report'!M50)</f>
        <v>5587</v>
      </c>
    </row>
    <row r="51" spans="1:13" ht="16" x14ac:dyDescent="0.2">
      <c r="A51" s="46" t="s">
        <v>3</v>
      </c>
      <c r="B51" s="169"/>
      <c r="C51" s="262">
        <f>'06 Five Reports'!J16</f>
        <v>2</v>
      </c>
      <c r="D51" s="212">
        <f>SUM('06 Five Reports'!G66)</f>
        <v>779</v>
      </c>
      <c r="E51" s="103"/>
      <c r="F51" s="359">
        <v>5</v>
      </c>
      <c r="G51" s="16">
        <v>461</v>
      </c>
      <c r="H51" s="99"/>
      <c r="I51" s="262">
        <f>SUM(C51+'May Report'!I51)</f>
        <v>30</v>
      </c>
      <c r="J51" s="307">
        <f>SUM(D51+'May Report'!J51)</f>
        <v>7821</v>
      </c>
      <c r="K51" s="279"/>
      <c r="L51" s="276">
        <f>SUM(F51+'May Report'!L51)</f>
        <v>38</v>
      </c>
      <c r="M51" s="313">
        <f>SUM(G51+'May Report'!M51)</f>
        <v>10994</v>
      </c>
    </row>
    <row r="52" spans="1:13" ht="16" x14ac:dyDescent="0.2">
      <c r="A52" s="46" t="s">
        <v>29</v>
      </c>
      <c r="B52" s="169"/>
      <c r="C52" s="262">
        <f>'06 Five Reports'!J17</f>
        <v>30</v>
      </c>
      <c r="D52" s="212">
        <f>SUM('06 Five Reports'!G69)</f>
        <v>5717</v>
      </c>
      <c r="E52" s="103"/>
      <c r="F52" s="359">
        <v>26</v>
      </c>
      <c r="G52" s="16">
        <v>2382</v>
      </c>
      <c r="H52" s="99"/>
      <c r="I52" s="262">
        <f>SUM(C52+'May Report'!I52)</f>
        <v>198</v>
      </c>
      <c r="J52" s="307">
        <f>SUM(D52+'May Report'!J52)</f>
        <v>25617</v>
      </c>
      <c r="K52" s="279"/>
      <c r="L52" s="276">
        <f>SUM(F52+'May Report'!L52)</f>
        <v>210</v>
      </c>
      <c r="M52" s="313">
        <f>SUM(G52+'May Report'!M52)</f>
        <v>36276</v>
      </c>
    </row>
    <row r="53" spans="1:13" ht="16" x14ac:dyDescent="0.2">
      <c r="A53" s="46" t="s">
        <v>30</v>
      </c>
      <c r="B53" s="165"/>
      <c r="C53" s="262">
        <v>0</v>
      </c>
      <c r="D53" s="212">
        <v>0</v>
      </c>
      <c r="E53" s="103"/>
      <c r="F53" s="359">
        <v>0</v>
      </c>
      <c r="G53" s="16">
        <v>0</v>
      </c>
      <c r="H53" s="99"/>
      <c r="I53" s="262">
        <f>SUM(C53+'May Report'!I53)</f>
        <v>0</v>
      </c>
      <c r="J53" s="307">
        <f>SUM(D53+'May Report'!J53)</f>
        <v>0</v>
      </c>
      <c r="K53" s="279"/>
      <c r="L53" s="276">
        <f>SUM(F53+'May Report'!L53)</f>
        <v>7</v>
      </c>
      <c r="M53" s="313">
        <f>SUM(G53+'May Report'!M53)</f>
        <v>388</v>
      </c>
    </row>
    <row r="54" spans="1:13" ht="16" x14ac:dyDescent="0.2">
      <c r="A54" s="46" t="s">
        <v>4</v>
      </c>
      <c r="B54" s="169"/>
      <c r="C54" s="262">
        <f>'06 Five Reports'!J25</f>
        <v>19</v>
      </c>
      <c r="D54" s="212">
        <f>SUM('06 Five Reports'!C108+'06 Five Reports'!G124)</f>
        <v>5015</v>
      </c>
      <c r="E54" s="103"/>
      <c r="F54" s="359">
        <v>25</v>
      </c>
      <c r="G54" s="16">
        <v>7017</v>
      </c>
      <c r="H54" s="99"/>
      <c r="I54" s="262">
        <f>SUM(C54+'May Report'!I54)</f>
        <v>160</v>
      </c>
      <c r="J54" s="307">
        <f>SUM(D54+'May Report'!J54)</f>
        <v>48248</v>
      </c>
      <c r="K54" s="279"/>
      <c r="L54" s="276">
        <f>SUM(F54+'May Report'!L54)</f>
        <v>151</v>
      </c>
      <c r="M54" s="313">
        <f>SUM(G54+'May Report'!M54)</f>
        <v>49928</v>
      </c>
    </row>
    <row r="55" spans="1:13" ht="16" x14ac:dyDescent="0.2">
      <c r="A55" s="46" t="s">
        <v>31</v>
      </c>
      <c r="B55" s="169"/>
      <c r="C55" s="262">
        <f>'06 Five Reports'!J23</f>
        <v>21</v>
      </c>
      <c r="D55" s="212">
        <f>SUM('06 Five Reports'!C74+'06 Five Reports'!G96)</f>
        <v>1470</v>
      </c>
      <c r="E55" s="103"/>
      <c r="F55" s="359">
        <v>18</v>
      </c>
      <c r="G55" s="16">
        <v>2168</v>
      </c>
      <c r="H55" s="99"/>
      <c r="I55" s="262">
        <f>SUM(C55+'May Report'!I55)</f>
        <v>76</v>
      </c>
      <c r="J55" s="307">
        <f>SUM(D55+'May Report'!J55)</f>
        <v>6689</v>
      </c>
      <c r="K55" s="279"/>
      <c r="L55" s="276">
        <f>SUM(F55+'May Report'!L55)</f>
        <v>95</v>
      </c>
      <c r="M55" s="313">
        <f>SUM(G55+'May Report'!M55)</f>
        <v>7639</v>
      </c>
    </row>
    <row r="56" spans="1:13" ht="16" x14ac:dyDescent="0.2">
      <c r="A56" s="46" t="s">
        <v>32</v>
      </c>
      <c r="B56" s="169"/>
      <c r="C56" s="262">
        <f>'06 Five Reports'!J35</f>
        <v>7</v>
      </c>
      <c r="D56" s="212">
        <f>SUM('06 Five Reports'!C105)</f>
        <v>1463</v>
      </c>
      <c r="E56" s="103"/>
      <c r="F56" s="359">
        <v>6</v>
      </c>
      <c r="G56" s="16">
        <v>1082</v>
      </c>
      <c r="H56" s="99"/>
      <c r="I56" s="262">
        <f>SUM(C56+'May Report'!I56)</f>
        <v>69</v>
      </c>
      <c r="J56" s="307">
        <f>SUM(D56+'May Report'!J56)</f>
        <v>18363</v>
      </c>
      <c r="K56" s="279"/>
      <c r="L56" s="276">
        <f>SUM(F56+'May Report'!L56)</f>
        <v>106</v>
      </c>
      <c r="M56" s="313">
        <f>SUM(G56+'May Report'!M56)</f>
        <v>15244</v>
      </c>
    </row>
    <row r="57" spans="1:13" ht="17" thickBot="1" x14ac:dyDescent="0.25">
      <c r="A57" s="72" t="s">
        <v>33</v>
      </c>
      <c r="B57" s="175"/>
      <c r="C57" s="263">
        <f>'06 Five Reports'!J36</f>
        <v>1</v>
      </c>
      <c r="D57" s="213">
        <f>SUM('06 Five Reports'!C119+'06 Five Reports'!G134)</f>
        <v>7464</v>
      </c>
      <c r="E57" s="190"/>
      <c r="F57" s="360">
        <v>3</v>
      </c>
      <c r="G57" s="191">
        <v>9880</v>
      </c>
      <c r="H57" s="101"/>
      <c r="I57" s="263">
        <f>SUM(C57+'May Report'!I57)</f>
        <v>32</v>
      </c>
      <c r="J57" s="308">
        <f>SUM(D57+'May Report'!J57)</f>
        <v>46549</v>
      </c>
      <c r="K57" s="280"/>
      <c r="L57" s="277">
        <f>SUM(F57+'May Report'!L57)</f>
        <v>43</v>
      </c>
      <c r="M57" s="315">
        <f>SUM(G57+'May Report'!M57)</f>
        <v>103850</v>
      </c>
    </row>
    <row r="58" spans="1:13" ht="17" thickBot="1" x14ac:dyDescent="0.25">
      <c r="A58" s="73" t="s">
        <v>34</v>
      </c>
      <c r="B58" s="172"/>
      <c r="C58" s="250">
        <f>SUM(C45:C57)</f>
        <v>189</v>
      </c>
      <c r="D58" s="88">
        <f>SUM(D45:D57)</f>
        <v>84039.489999999991</v>
      </c>
      <c r="E58" s="162"/>
      <c r="F58" s="255">
        <f>SUM(F45:F57)</f>
        <v>402</v>
      </c>
      <c r="G58" s="380">
        <f>SUM(G45:G57)</f>
        <v>220813.77000000002</v>
      </c>
      <c r="H58" s="172"/>
      <c r="I58" s="250">
        <f>SUM(I45:I57)</f>
        <v>2174</v>
      </c>
      <c r="J58" s="88">
        <f>SUM(J45:J57)</f>
        <v>935562.04</v>
      </c>
      <c r="K58" s="159"/>
      <c r="L58" s="255">
        <f>SUM(L45:L57)</f>
        <v>2985</v>
      </c>
      <c r="M58" s="385">
        <f>SUM(M45:M57)</f>
        <v>1200545.1000000001</v>
      </c>
    </row>
    <row r="59" spans="1:13" ht="17" thickBot="1" x14ac:dyDescent="0.25">
      <c r="A59" s="51"/>
      <c r="B59" s="51"/>
      <c r="C59" s="251"/>
      <c r="D59" s="51"/>
      <c r="E59" s="163"/>
      <c r="F59" s="251"/>
      <c r="G59" s="51"/>
      <c r="H59" s="163"/>
      <c r="I59" s="251"/>
      <c r="J59" s="51"/>
      <c r="K59" s="51"/>
      <c r="L59" s="251"/>
      <c r="M59" s="51"/>
    </row>
    <row r="60" spans="1:13" ht="17" thickBot="1" x14ac:dyDescent="0.25">
      <c r="A60" s="74" t="s">
        <v>24</v>
      </c>
      <c r="B60" s="170"/>
      <c r="C60" s="252">
        <f>SUM(C42+C58)</f>
        <v>637</v>
      </c>
      <c r="D60" s="89">
        <f>SUM(D42+D58)</f>
        <v>289588.26</v>
      </c>
      <c r="E60" s="164"/>
      <c r="F60" s="259">
        <f>SUM(F42+F58)</f>
        <v>822</v>
      </c>
      <c r="G60" s="381">
        <f>SUM(G42+G58)</f>
        <v>392536.94</v>
      </c>
      <c r="H60" s="174"/>
      <c r="I60" s="252">
        <f>SUM(I42+I58)</f>
        <v>6792</v>
      </c>
      <c r="J60" s="353">
        <f>SUM(J42+J58)</f>
        <v>2490411.1</v>
      </c>
      <c r="K60" s="164"/>
      <c r="L60" s="259">
        <f>SUM(L42+L58)</f>
        <v>7399</v>
      </c>
      <c r="M60" s="387">
        <f>SUM(M42+M58)</f>
        <v>3290587.5</v>
      </c>
    </row>
    <row r="61" spans="1:13" ht="16" x14ac:dyDescent="0.2">
      <c r="A61" s="51"/>
      <c r="B61" s="51"/>
      <c r="C61" s="51"/>
      <c r="D61" s="51"/>
      <c r="E61" s="51"/>
      <c r="F61" s="51"/>
      <c r="G61" s="51"/>
      <c r="H61" s="51"/>
      <c r="I61" s="51"/>
      <c r="J61" s="51"/>
      <c r="K61" s="51"/>
      <c r="L61" s="51"/>
      <c r="M61" s="51"/>
    </row>
    <row r="62" spans="1:13" ht="16" x14ac:dyDescent="0.2">
      <c r="A62" s="75" t="s">
        <v>46</v>
      </c>
      <c r="B62" s="75"/>
      <c r="C62" s="75"/>
      <c r="D62" s="75"/>
      <c r="E62" s="75"/>
      <c r="F62" s="75"/>
      <c r="G62" s="75"/>
      <c r="H62" s="75"/>
      <c r="I62" s="75"/>
      <c r="J62" s="75"/>
      <c r="K62" s="51"/>
      <c r="L62" s="51"/>
      <c r="M62" s="51"/>
    </row>
    <row r="63" spans="1:13" ht="16" x14ac:dyDescent="0.2">
      <c r="A63" s="75"/>
      <c r="B63" s="75"/>
      <c r="C63" s="75"/>
      <c r="D63" s="75"/>
      <c r="E63" s="75"/>
      <c r="F63" s="75"/>
      <c r="G63" s="75"/>
      <c r="H63" s="75"/>
      <c r="I63" s="75"/>
      <c r="J63" s="75"/>
      <c r="K63" s="51"/>
      <c r="L63" s="51"/>
      <c r="M63" s="51"/>
    </row>
    <row r="64" spans="1:13" ht="16" x14ac:dyDescent="0.2">
      <c r="A64" s="75" t="s">
        <v>63</v>
      </c>
      <c r="B64" s="75"/>
      <c r="C64" s="75"/>
      <c r="D64" s="75"/>
      <c r="E64" s="75"/>
      <c r="F64" s="75"/>
      <c r="G64" s="75"/>
      <c r="H64" s="75"/>
      <c r="I64" s="75"/>
      <c r="J64" s="75"/>
      <c r="K64" s="51"/>
      <c r="L64" s="51"/>
      <c r="M64" s="51"/>
    </row>
  </sheetData>
  <mergeCells count="30">
    <mergeCell ref="B44:C44"/>
    <mergeCell ref="E44:F44"/>
    <mergeCell ref="H44:I44"/>
    <mergeCell ref="K44:L44"/>
    <mergeCell ref="B33:D33"/>
    <mergeCell ref="B35:D35"/>
    <mergeCell ref="E35:G35"/>
    <mergeCell ref="H35:J35"/>
    <mergeCell ref="K35:M35"/>
    <mergeCell ref="B36:C36"/>
    <mergeCell ref="E36:F36"/>
    <mergeCell ref="H36:I36"/>
    <mergeCell ref="K36:L36"/>
    <mergeCell ref="B27:C27"/>
    <mergeCell ref="E27:F27"/>
    <mergeCell ref="H27:I27"/>
    <mergeCell ref="K27:L27"/>
    <mergeCell ref="B30:C30"/>
    <mergeCell ref="E30:F30"/>
    <mergeCell ref="H30:I30"/>
    <mergeCell ref="K30:L30"/>
    <mergeCell ref="B21:C21"/>
    <mergeCell ref="E21:F21"/>
    <mergeCell ref="H21:I21"/>
    <mergeCell ref="K21:L21"/>
    <mergeCell ref="A1:M1"/>
    <mergeCell ref="B3:D3"/>
    <mergeCell ref="E3:G3"/>
    <mergeCell ref="H3:J3"/>
    <mergeCell ref="K3:M3"/>
  </mergeCells>
  <pageMargins left="0.7" right="0.7" top="0.75" bottom="0.75" header="0.3" footer="0.3"/>
  <pageSetup scale="48" fitToHeight="0" orientation="portrait" verticalDpi="300" r:id="rId1"/>
  <drawing r:id="rId2"/>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32C55F-98DA-4E53-B740-7F54067137DB}">
  <dimension ref="A1:AG153"/>
  <sheetViews>
    <sheetView topLeftCell="F1" zoomScaleNormal="100" workbookViewId="0">
      <selection activeCell="K4" sqref="K4"/>
    </sheetView>
  </sheetViews>
  <sheetFormatPr baseColWidth="10" defaultColWidth="8.83203125" defaultRowHeight="13" outlineLevelRow="2" x14ac:dyDescent="0.15"/>
  <cols>
    <col min="1" max="1" width="31.5" customWidth="1"/>
    <col min="2" max="2" width="23.33203125" customWidth="1"/>
    <col min="3" max="3" width="17.6640625" customWidth="1"/>
    <col min="4" max="4" width="31.1640625" customWidth="1"/>
    <col min="5" max="5" width="16.83203125" customWidth="1"/>
    <col min="6" max="6" width="41.83203125" customWidth="1"/>
    <col min="7" max="7" width="20.5" customWidth="1"/>
    <col min="8" max="8" width="14.6640625" customWidth="1"/>
    <col min="9" max="11" width="13.6640625" customWidth="1"/>
    <col min="12" max="12" width="32.33203125" customWidth="1"/>
    <col min="13" max="13" width="11.6640625" customWidth="1"/>
    <col min="14" max="15" width="21" customWidth="1"/>
    <col min="17" max="18" width="20.33203125" customWidth="1"/>
    <col min="19" max="19" width="25.6640625" customWidth="1"/>
  </cols>
  <sheetData>
    <row r="1" spans="1:33" ht="42" x14ac:dyDescent="0.15">
      <c r="A1" s="669" t="s">
        <v>739</v>
      </c>
      <c r="B1" s="669" t="s">
        <v>740</v>
      </c>
      <c r="C1" s="669" t="s">
        <v>741</v>
      </c>
      <c r="D1" s="669" t="s">
        <v>742</v>
      </c>
      <c r="E1" s="669" t="s">
        <v>70</v>
      </c>
      <c r="F1" s="669" t="s">
        <v>743</v>
      </c>
      <c r="G1" s="669" t="s">
        <v>744</v>
      </c>
      <c r="H1" s="669" t="s">
        <v>745</v>
      </c>
      <c r="I1" s="669" t="s">
        <v>746</v>
      </c>
      <c r="J1" s="669" t="s">
        <v>747</v>
      </c>
      <c r="K1" s="669" t="s">
        <v>748</v>
      </c>
      <c r="L1" s="669" t="s">
        <v>749</v>
      </c>
      <c r="M1" s="669" t="s">
        <v>750</v>
      </c>
      <c r="N1" s="672" t="s">
        <v>79</v>
      </c>
      <c r="O1" s="673" t="s">
        <v>80</v>
      </c>
    </row>
    <row r="2" spans="1:33" ht="70" outlineLevel="2" x14ac:dyDescent="0.15">
      <c r="A2" s="497" t="s">
        <v>81</v>
      </c>
      <c r="B2" s="497" t="s">
        <v>3550</v>
      </c>
      <c r="C2" s="497" t="s">
        <v>82</v>
      </c>
      <c r="D2" s="497"/>
      <c r="E2" s="497"/>
      <c r="F2" s="497" t="s">
        <v>3551</v>
      </c>
      <c r="G2" s="497" t="s">
        <v>83</v>
      </c>
      <c r="H2" s="668"/>
      <c r="I2" s="497">
        <v>16684.8</v>
      </c>
      <c r="J2" s="497">
        <v>42704.639999999999</v>
      </c>
      <c r="K2" s="668"/>
      <c r="L2" s="497" t="s">
        <v>3138</v>
      </c>
      <c r="M2" s="497"/>
      <c r="N2" s="599">
        <f>SUM(H2:I2)</f>
        <v>16684.8</v>
      </c>
      <c r="O2" s="456">
        <f>IF((J2+K2)&gt;0,(J2+K2)-N2,0)</f>
        <v>26019.84</v>
      </c>
      <c r="S2" s="825" t="s">
        <v>1512</v>
      </c>
      <c r="T2" s="827"/>
      <c r="U2" s="827"/>
      <c r="V2" s="827"/>
      <c r="W2" s="827"/>
      <c r="X2" s="827"/>
      <c r="Y2" s="827"/>
      <c r="Z2" s="827"/>
      <c r="AA2" s="827"/>
      <c r="AB2" s="827"/>
      <c r="AC2" s="827"/>
      <c r="AD2" s="827"/>
      <c r="AE2" s="827"/>
      <c r="AF2" s="827"/>
      <c r="AG2" s="826"/>
    </row>
    <row r="3" spans="1:33" ht="42" outlineLevel="2" x14ac:dyDescent="0.15">
      <c r="A3" s="497" t="s">
        <v>81</v>
      </c>
      <c r="B3" s="497" t="s">
        <v>3552</v>
      </c>
      <c r="C3" s="497" t="s">
        <v>82</v>
      </c>
      <c r="D3" s="497"/>
      <c r="E3" s="497"/>
      <c r="F3" s="497" t="s">
        <v>3553</v>
      </c>
      <c r="G3" s="497" t="s">
        <v>83</v>
      </c>
      <c r="H3" s="497">
        <v>5</v>
      </c>
      <c r="I3" s="497">
        <v>0</v>
      </c>
      <c r="J3" s="668"/>
      <c r="K3" s="668"/>
      <c r="L3" s="497" t="s">
        <v>3554</v>
      </c>
      <c r="M3" s="497" t="s">
        <v>375</v>
      </c>
      <c r="N3" s="599">
        <f t="shared" ref="N3:N67" si="0">SUM(H3:I3)</f>
        <v>5</v>
      </c>
      <c r="O3" s="456">
        <f t="shared" ref="O3:O67" si="1">IF((J3+K3)&gt;0,(J3+K3)-N3,0)</f>
        <v>0</v>
      </c>
      <c r="S3" s="825" t="s">
        <v>740</v>
      </c>
      <c r="T3" s="826"/>
      <c r="U3" s="825" t="s">
        <v>743</v>
      </c>
      <c r="V3" s="827"/>
      <c r="W3" s="826"/>
      <c r="X3" s="825" t="s">
        <v>744</v>
      </c>
      <c r="Y3" s="826"/>
      <c r="Z3" s="825" t="s">
        <v>745</v>
      </c>
      <c r="AA3" s="826"/>
      <c r="AB3" s="497" t="s">
        <v>746</v>
      </c>
      <c r="AC3" s="497" t="s">
        <v>747</v>
      </c>
      <c r="AD3" s="825" t="s">
        <v>748</v>
      </c>
      <c r="AE3" s="826"/>
      <c r="AF3" s="825" t="s">
        <v>749</v>
      </c>
      <c r="AG3" s="826"/>
    </row>
    <row r="4" spans="1:33" ht="38.25" customHeight="1" outlineLevel="2" x14ac:dyDescent="0.15">
      <c r="A4" s="497" t="s">
        <v>81</v>
      </c>
      <c r="B4" s="497" t="s">
        <v>3555</v>
      </c>
      <c r="C4" s="497" t="s">
        <v>82</v>
      </c>
      <c r="D4" s="497"/>
      <c r="E4" s="497"/>
      <c r="F4" s="497" t="s">
        <v>3556</v>
      </c>
      <c r="G4" s="497" t="s">
        <v>815</v>
      </c>
      <c r="H4" s="497">
        <v>1000</v>
      </c>
      <c r="I4" s="497">
        <v>0</v>
      </c>
      <c r="J4" s="668"/>
      <c r="K4" s="668"/>
      <c r="L4" s="497" t="s">
        <v>3557</v>
      </c>
      <c r="M4" s="497"/>
      <c r="N4" s="599">
        <f t="shared" si="0"/>
        <v>1000</v>
      </c>
      <c r="O4" s="456">
        <f t="shared" si="1"/>
        <v>0</v>
      </c>
      <c r="S4" s="825" t="s">
        <v>3933</v>
      </c>
      <c r="T4" s="826"/>
      <c r="U4" s="825" t="s">
        <v>3934</v>
      </c>
      <c r="V4" s="827"/>
      <c r="W4" s="826"/>
      <c r="X4" s="825" t="s">
        <v>2862</v>
      </c>
      <c r="Y4" s="826"/>
      <c r="Z4" s="825" t="s">
        <v>1116</v>
      </c>
      <c r="AA4" s="826"/>
      <c r="AB4" s="497"/>
      <c r="AC4" s="497"/>
      <c r="AD4" s="825"/>
      <c r="AE4" s="826"/>
      <c r="AF4" s="825" t="s">
        <v>2863</v>
      </c>
      <c r="AG4" s="826"/>
    </row>
    <row r="5" spans="1:33" ht="38.25" customHeight="1" outlineLevel="2" x14ac:dyDescent="0.15">
      <c r="A5" s="497" t="s">
        <v>81</v>
      </c>
      <c r="B5" s="497" t="s">
        <v>3558</v>
      </c>
      <c r="C5" s="497" t="s">
        <v>82</v>
      </c>
      <c r="D5" s="497"/>
      <c r="E5" s="497"/>
      <c r="F5" s="497" t="s">
        <v>3559</v>
      </c>
      <c r="G5" s="497" t="s">
        <v>2849</v>
      </c>
      <c r="H5" s="497">
        <v>150000</v>
      </c>
      <c r="I5" s="497">
        <v>0</v>
      </c>
      <c r="J5" s="668"/>
      <c r="K5" s="668"/>
      <c r="L5" s="497" t="s">
        <v>3560</v>
      </c>
      <c r="M5" s="497"/>
      <c r="N5" s="599">
        <f t="shared" si="0"/>
        <v>150000</v>
      </c>
      <c r="O5" s="456">
        <f t="shared" si="1"/>
        <v>0</v>
      </c>
      <c r="S5" s="825" t="s">
        <v>3935</v>
      </c>
      <c r="T5" s="826"/>
      <c r="U5" s="825" t="s">
        <v>3936</v>
      </c>
      <c r="V5" s="827"/>
      <c r="W5" s="826"/>
      <c r="X5" s="825" t="s">
        <v>83</v>
      </c>
      <c r="Y5" s="826"/>
      <c r="Z5" s="825" t="s">
        <v>3175</v>
      </c>
      <c r="AA5" s="826"/>
      <c r="AB5" s="497"/>
      <c r="AC5" s="497"/>
      <c r="AD5" s="825"/>
      <c r="AE5" s="826"/>
      <c r="AF5" s="825" t="s">
        <v>3937</v>
      </c>
      <c r="AG5" s="826"/>
    </row>
    <row r="6" spans="1:33" ht="51" customHeight="1" outlineLevel="2" x14ac:dyDescent="0.15">
      <c r="A6" s="497" t="s">
        <v>81</v>
      </c>
      <c r="B6" s="497" t="s">
        <v>3561</v>
      </c>
      <c r="C6" s="497" t="s">
        <v>82</v>
      </c>
      <c r="D6" s="497"/>
      <c r="E6" s="497"/>
      <c r="F6" s="497" t="s">
        <v>3562</v>
      </c>
      <c r="G6" s="497" t="s">
        <v>83</v>
      </c>
      <c r="H6" s="497">
        <v>5438</v>
      </c>
      <c r="I6" s="497">
        <v>0</v>
      </c>
      <c r="J6" s="668"/>
      <c r="K6" s="668"/>
      <c r="L6" s="497" t="s">
        <v>3563</v>
      </c>
      <c r="M6" s="497"/>
      <c r="N6" s="599">
        <f t="shared" si="0"/>
        <v>5438</v>
      </c>
      <c r="O6" s="456">
        <f t="shared" si="1"/>
        <v>0</v>
      </c>
      <c r="S6" s="825" t="s">
        <v>3938</v>
      </c>
      <c r="T6" s="826"/>
      <c r="U6" s="825" t="s">
        <v>3939</v>
      </c>
      <c r="V6" s="827"/>
      <c r="W6" s="826"/>
      <c r="X6" s="825" t="s">
        <v>161</v>
      </c>
      <c r="Y6" s="826"/>
      <c r="Z6" s="825"/>
      <c r="AA6" s="826"/>
      <c r="AB6" s="497"/>
      <c r="AC6" s="497"/>
      <c r="AD6" s="825"/>
      <c r="AE6" s="826"/>
      <c r="AF6" s="825" t="s">
        <v>1057</v>
      </c>
      <c r="AG6" s="826"/>
    </row>
    <row r="7" spans="1:33" ht="38.25" customHeight="1" outlineLevel="2" x14ac:dyDescent="0.15">
      <c r="A7" s="497" t="s">
        <v>81</v>
      </c>
      <c r="B7" s="497" t="s">
        <v>3564</v>
      </c>
      <c r="C7" s="497" t="s">
        <v>82</v>
      </c>
      <c r="D7" s="497"/>
      <c r="E7" s="497"/>
      <c r="F7" s="497" t="s">
        <v>3565</v>
      </c>
      <c r="G7" s="497" t="s">
        <v>83</v>
      </c>
      <c r="H7" s="497">
        <v>100000</v>
      </c>
      <c r="I7" s="497">
        <v>0</v>
      </c>
      <c r="J7" s="668"/>
      <c r="K7" s="668"/>
      <c r="L7" s="497" t="s">
        <v>3566</v>
      </c>
      <c r="M7" s="497" t="s">
        <v>375</v>
      </c>
      <c r="N7" s="599">
        <f t="shared" si="0"/>
        <v>100000</v>
      </c>
      <c r="O7" s="456">
        <f t="shared" si="1"/>
        <v>0</v>
      </c>
      <c r="S7" s="825" t="s">
        <v>3940</v>
      </c>
      <c r="T7" s="826"/>
      <c r="U7" s="825" t="s">
        <v>3941</v>
      </c>
      <c r="V7" s="827"/>
      <c r="W7" s="826"/>
      <c r="X7" s="825" t="s">
        <v>202</v>
      </c>
      <c r="Y7" s="826"/>
      <c r="Z7" s="825"/>
      <c r="AA7" s="826"/>
      <c r="AB7" s="497"/>
      <c r="AC7" s="497"/>
      <c r="AD7" s="825"/>
      <c r="AE7" s="826"/>
      <c r="AF7" s="825" t="s">
        <v>3942</v>
      </c>
      <c r="AG7" s="826"/>
    </row>
    <row r="8" spans="1:33" ht="42" outlineLevel="2" x14ac:dyDescent="0.15">
      <c r="A8" s="497" t="s">
        <v>81</v>
      </c>
      <c r="B8" s="497" t="s">
        <v>3567</v>
      </c>
      <c r="C8" s="497" t="s">
        <v>82</v>
      </c>
      <c r="D8" s="497"/>
      <c r="E8" s="497"/>
      <c r="F8" s="497" t="s">
        <v>3568</v>
      </c>
      <c r="G8" s="497" t="s">
        <v>3569</v>
      </c>
      <c r="H8" s="497">
        <v>196300</v>
      </c>
      <c r="I8" s="497">
        <v>0</v>
      </c>
      <c r="J8" s="668"/>
      <c r="K8" s="668"/>
      <c r="L8" s="497" t="s">
        <v>3570</v>
      </c>
      <c r="M8" s="497"/>
      <c r="N8" s="599">
        <f t="shared" si="0"/>
        <v>196300</v>
      </c>
      <c r="O8" s="456">
        <f t="shared" si="1"/>
        <v>0</v>
      </c>
    </row>
    <row r="9" spans="1:33" ht="42" outlineLevel="2" x14ac:dyDescent="0.15">
      <c r="A9" s="497" t="s">
        <v>81</v>
      </c>
      <c r="B9" s="497" t="s">
        <v>3571</v>
      </c>
      <c r="C9" s="497" t="s">
        <v>82</v>
      </c>
      <c r="D9" s="497"/>
      <c r="E9" s="497"/>
      <c r="F9" s="497" t="s">
        <v>3572</v>
      </c>
      <c r="G9" s="497" t="s">
        <v>1590</v>
      </c>
      <c r="H9" s="497">
        <v>31454.799999999999</v>
      </c>
      <c r="I9" s="497">
        <v>0</v>
      </c>
      <c r="J9" s="668"/>
      <c r="K9" s="668"/>
      <c r="L9" s="497" t="s">
        <v>3573</v>
      </c>
      <c r="M9" s="497" t="s">
        <v>1492</v>
      </c>
      <c r="N9" s="599">
        <f t="shared" si="0"/>
        <v>31454.799999999999</v>
      </c>
      <c r="O9" s="456">
        <f t="shared" si="1"/>
        <v>0</v>
      </c>
    </row>
    <row r="10" spans="1:33" ht="42" outlineLevel="2" x14ac:dyDescent="0.15">
      <c r="A10" s="497" t="s">
        <v>81</v>
      </c>
      <c r="B10" s="497"/>
      <c r="C10" s="497" t="s">
        <v>82</v>
      </c>
      <c r="D10" s="497"/>
      <c r="E10" s="497"/>
      <c r="F10" s="497" t="s">
        <v>3572</v>
      </c>
      <c r="G10" s="497" t="s">
        <v>1590</v>
      </c>
      <c r="H10" s="497">
        <v>31454.799999999999</v>
      </c>
      <c r="I10" s="497">
        <v>0</v>
      </c>
      <c r="J10" s="668"/>
      <c r="K10" s="668"/>
      <c r="L10" s="497" t="s">
        <v>3574</v>
      </c>
      <c r="M10" s="497" t="s">
        <v>1492</v>
      </c>
      <c r="N10" s="599">
        <f t="shared" si="0"/>
        <v>31454.799999999999</v>
      </c>
      <c r="O10" s="456">
        <f t="shared" si="1"/>
        <v>0</v>
      </c>
    </row>
    <row r="11" spans="1:33" ht="42" outlineLevel="2" x14ac:dyDescent="0.15">
      <c r="A11" s="497" t="s">
        <v>81</v>
      </c>
      <c r="B11" s="497" t="s">
        <v>3575</v>
      </c>
      <c r="C11" s="497" t="s">
        <v>82</v>
      </c>
      <c r="D11" s="497"/>
      <c r="E11" s="497"/>
      <c r="F11" s="497" t="s">
        <v>3576</v>
      </c>
      <c r="G11" s="497" t="s">
        <v>1084</v>
      </c>
      <c r="H11" s="497">
        <v>1090190</v>
      </c>
      <c r="I11" s="497">
        <v>0</v>
      </c>
      <c r="J11" s="668"/>
      <c r="K11" s="668"/>
      <c r="L11" s="497" t="s">
        <v>3577</v>
      </c>
      <c r="M11" s="497"/>
      <c r="N11" s="599">
        <f t="shared" si="0"/>
        <v>1090190</v>
      </c>
      <c r="O11" s="456">
        <f t="shared" si="1"/>
        <v>0</v>
      </c>
    </row>
    <row r="12" spans="1:33" ht="98" outlineLevel="2" x14ac:dyDescent="0.15">
      <c r="A12" s="497" t="s">
        <v>81</v>
      </c>
      <c r="B12" s="497" t="s">
        <v>3578</v>
      </c>
      <c r="C12" s="497" t="s">
        <v>82</v>
      </c>
      <c r="D12" s="497"/>
      <c r="E12" s="497"/>
      <c r="F12" s="497" t="s">
        <v>3579</v>
      </c>
      <c r="G12" s="497" t="s">
        <v>2741</v>
      </c>
      <c r="H12" s="497">
        <v>97613</v>
      </c>
      <c r="I12" s="497">
        <v>0</v>
      </c>
      <c r="J12" s="668"/>
      <c r="K12" s="668"/>
      <c r="L12" s="497" t="s">
        <v>3580</v>
      </c>
      <c r="M12" s="497"/>
      <c r="N12" s="599">
        <f t="shared" si="0"/>
        <v>97613</v>
      </c>
      <c r="O12" s="456">
        <f t="shared" si="1"/>
        <v>0</v>
      </c>
    </row>
    <row r="13" spans="1:33" ht="98" outlineLevel="2" x14ac:dyDescent="0.15">
      <c r="A13" s="497" t="s">
        <v>81</v>
      </c>
      <c r="B13" s="497" t="s">
        <v>3581</v>
      </c>
      <c r="C13" s="497" t="s">
        <v>82</v>
      </c>
      <c r="D13" s="497"/>
      <c r="E13" s="497"/>
      <c r="F13" s="497" t="s">
        <v>3582</v>
      </c>
      <c r="G13" s="497" t="s">
        <v>3583</v>
      </c>
      <c r="H13" s="497">
        <v>56000</v>
      </c>
      <c r="I13" s="497">
        <v>0</v>
      </c>
      <c r="J13" s="668"/>
      <c r="K13" s="668"/>
      <c r="L13" s="497" t="s">
        <v>3584</v>
      </c>
      <c r="M13" s="497"/>
      <c r="N13" s="599">
        <f t="shared" si="0"/>
        <v>56000</v>
      </c>
      <c r="O13" s="456">
        <f t="shared" si="1"/>
        <v>0</v>
      </c>
    </row>
    <row r="14" spans="1:33" ht="42" outlineLevel="2" x14ac:dyDescent="0.15">
      <c r="A14" s="497" t="s">
        <v>81</v>
      </c>
      <c r="B14" s="497" t="s">
        <v>3585</v>
      </c>
      <c r="C14" s="497" t="s">
        <v>82</v>
      </c>
      <c r="D14" s="497"/>
      <c r="E14" s="497"/>
      <c r="F14" s="497" t="s">
        <v>3586</v>
      </c>
      <c r="G14" s="497" t="s">
        <v>3587</v>
      </c>
      <c r="H14" s="497">
        <v>149900</v>
      </c>
      <c r="I14" s="497">
        <v>0</v>
      </c>
      <c r="J14" s="668"/>
      <c r="K14" s="668"/>
      <c r="L14" s="497" t="s">
        <v>3588</v>
      </c>
      <c r="M14" s="497"/>
      <c r="N14" s="599">
        <f t="shared" si="0"/>
        <v>149900</v>
      </c>
      <c r="O14" s="456">
        <f t="shared" si="1"/>
        <v>0</v>
      </c>
    </row>
    <row r="15" spans="1:33" ht="140" outlineLevel="2" x14ac:dyDescent="0.15">
      <c r="A15" s="497" t="s">
        <v>81</v>
      </c>
      <c r="B15" s="497" t="s">
        <v>3589</v>
      </c>
      <c r="C15" s="497" t="s">
        <v>88</v>
      </c>
      <c r="D15" s="497"/>
      <c r="E15" s="497"/>
      <c r="F15" s="497" t="s">
        <v>3590</v>
      </c>
      <c r="G15" s="497" t="s">
        <v>785</v>
      </c>
      <c r="H15" s="497">
        <v>752766</v>
      </c>
      <c r="I15" s="497">
        <v>0</v>
      </c>
      <c r="J15" s="668"/>
      <c r="K15" s="668"/>
      <c r="L15" s="497" t="s">
        <v>3591</v>
      </c>
      <c r="M15" s="497"/>
      <c r="N15" s="599">
        <f t="shared" si="0"/>
        <v>752766</v>
      </c>
      <c r="O15" s="456">
        <f t="shared" si="1"/>
        <v>0</v>
      </c>
    </row>
    <row r="16" spans="1:33" ht="70" outlineLevel="2" x14ac:dyDescent="0.15">
      <c r="A16" s="497" t="s">
        <v>81</v>
      </c>
      <c r="B16" s="497" t="s">
        <v>3592</v>
      </c>
      <c r="C16" s="497" t="s">
        <v>88</v>
      </c>
      <c r="D16" s="497"/>
      <c r="E16" s="497"/>
      <c r="F16" s="497" t="s">
        <v>3593</v>
      </c>
      <c r="G16" s="497" t="s">
        <v>89</v>
      </c>
      <c r="H16" s="497">
        <v>35000</v>
      </c>
      <c r="I16" s="497">
        <v>0</v>
      </c>
      <c r="J16" s="668"/>
      <c r="K16" s="668"/>
      <c r="L16" s="497" t="s">
        <v>3594</v>
      </c>
      <c r="M16" s="497"/>
      <c r="N16" s="599">
        <f t="shared" si="0"/>
        <v>35000</v>
      </c>
      <c r="O16" s="456">
        <f t="shared" si="1"/>
        <v>0</v>
      </c>
    </row>
    <row r="17" spans="1:15" ht="14" outlineLevel="1" x14ac:dyDescent="0.15">
      <c r="A17" s="704" t="s">
        <v>114</v>
      </c>
      <c r="B17" s="704">
        <f>COUNTA(B2:B16)</f>
        <v>14</v>
      </c>
      <c r="C17" s="704"/>
      <c r="D17" s="704"/>
      <c r="E17" s="704"/>
      <c r="F17" s="704"/>
      <c r="G17" s="704"/>
      <c r="H17" s="704">
        <f>SUBTOTAL(9,H2:H16)</f>
        <v>2697121.6</v>
      </c>
      <c r="I17" s="704">
        <f>SUBTOTAL(9,I2:I16)</f>
        <v>16684.8</v>
      </c>
      <c r="J17" s="740">
        <f>SUBTOTAL(9,J2:J16)</f>
        <v>42704.639999999999</v>
      </c>
      <c r="K17" s="740">
        <f>SUBTOTAL(9,K2:K16)</f>
        <v>0</v>
      </c>
      <c r="L17" s="704"/>
      <c r="M17" s="704"/>
      <c r="N17" s="722">
        <f>SUBTOTAL(9,N2:N16)</f>
        <v>2713806.4</v>
      </c>
      <c r="O17" s="722">
        <f>SUBTOTAL(9,O2:O16)</f>
        <v>26019.84</v>
      </c>
    </row>
    <row r="18" spans="1:15" ht="358" outlineLevel="2" x14ac:dyDescent="0.15">
      <c r="A18" s="497" t="s">
        <v>92</v>
      </c>
      <c r="B18" s="497" t="s">
        <v>3595</v>
      </c>
      <c r="C18" s="497"/>
      <c r="D18" s="497" t="s">
        <v>93</v>
      </c>
      <c r="E18" s="497"/>
      <c r="F18" s="497" t="s">
        <v>3596</v>
      </c>
      <c r="G18" s="497" t="s">
        <v>83</v>
      </c>
      <c r="H18" s="497">
        <v>22380</v>
      </c>
      <c r="I18" s="497">
        <v>0</v>
      </c>
      <c r="J18" s="668"/>
      <c r="K18" s="668"/>
      <c r="L18" s="497" t="s">
        <v>3597</v>
      </c>
      <c r="M18" s="497"/>
      <c r="N18" s="599">
        <f t="shared" si="0"/>
        <v>22380</v>
      </c>
      <c r="O18" s="456">
        <f t="shared" si="1"/>
        <v>0</v>
      </c>
    </row>
    <row r="19" spans="1:15" ht="84" outlineLevel="2" x14ac:dyDescent="0.15">
      <c r="A19" s="497" t="s">
        <v>92</v>
      </c>
      <c r="B19" s="497" t="s">
        <v>3598</v>
      </c>
      <c r="C19" s="497"/>
      <c r="D19" s="497" t="s">
        <v>93</v>
      </c>
      <c r="E19" s="497"/>
      <c r="F19" s="497" t="s">
        <v>3599</v>
      </c>
      <c r="G19" s="497" t="s">
        <v>203</v>
      </c>
      <c r="H19" s="497">
        <v>73000</v>
      </c>
      <c r="I19" s="497">
        <v>0</v>
      </c>
      <c r="J19" s="668"/>
      <c r="K19" s="668"/>
      <c r="L19" s="497" t="s">
        <v>3600</v>
      </c>
      <c r="M19" s="497"/>
      <c r="N19" s="599">
        <f t="shared" si="0"/>
        <v>73000</v>
      </c>
      <c r="O19" s="456">
        <f t="shared" si="1"/>
        <v>0</v>
      </c>
    </row>
    <row r="20" spans="1:15" ht="42" outlineLevel="2" x14ac:dyDescent="0.15">
      <c r="A20" s="497" t="s">
        <v>92</v>
      </c>
      <c r="B20" s="497" t="s">
        <v>3601</v>
      </c>
      <c r="C20" s="497"/>
      <c r="D20" s="497" t="s">
        <v>93</v>
      </c>
      <c r="E20" s="497"/>
      <c r="F20" s="497" t="s">
        <v>3602</v>
      </c>
      <c r="G20" s="497" t="s">
        <v>3603</v>
      </c>
      <c r="H20" s="497">
        <v>10000</v>
      </c>
      <c r="I20" s="497">
        <v>0</v>
      </c>
      <c r="J20" s="668"/>
      <c r="K20" s="668"/>
      <c r="L20" s="497" t="s">
        <v>3604</v>
      </c>
      <c r="M20" s="497"/>
      <c r="N20" s="599">
        <f t="shared" si="0"/>
        <v>10000</v>
      </c>
      <c r="O20" s="456">
        <f t="shared" si="1"/>
        <v>0</v>
      </c>
    </row>
    <row r="21" spans="1:15" ht="28" outlineLevel="2" x14ac:dyDescent="0.15">
      <c r="A21" s="497" t="s">
        <v>92</v>
      </c>
      <c r="B21" s="497" t="s">
        <v>3605</v>
      </c>
      <c r="C21" s="497"/>
      <c r="D21" s="497" t="s">
        <v>93</v>
      </c>
      <c r="E21" s="497"/>
      <c r="F21" s="497" t="s">
        <v>3606</v>
      </c>
      <c r="G21" s="497" t="s">
        <v>3607</v>
      </c>
      <c r="H21" s="497">
        <v>20000</v>
      </c>
      <c r="I21" s="497">
        <v>0</v>
      </c>
      <c r="J21" s="668"/>
      <c r="K21" s="668"/>
      <c r="L21" s="497" t="s">
        <v>3608</v>
      </c>
      <c r="M21" s="497"/>
      <c r="N21" s="599">
        <f t="shared" si="0"/>
        <v>20000</v>
      </c>
      <c r="O21" s="456">
        <f t="shared" si="1"/>
        <v>0</v>
      </c>
    </row>
    <row r="22" spans="1:15" ht="84" outlineLevel="2" x14ac:dyDescent="0.15">
      <c r="A22" s="497" t="s">
        <v>92</v>
      </c>
      <c r="B22" s="497" t="s">
        <v>3609</v>
      </c>
      <c r="C22" s="497"/>
      <c r="D22" s="497" t="s">
        <v>93</v>
      </c>
      <c r="E22" s="497"/>
      <c r="F22" s="497" t="s">
        <v>3610</v>
      </c>
      <c r="G22" s="497" t="s">
        <v>3611</v>
      </c>
      <c r="H22" s="497">
        <v>500000</v>
      </c>
      <c r="I22" s="497">
        <v>0</v>
      </c>
      <c r="J22" s="668"/>
      <c r="K22" s="668"/>
      <c r="L22" s="497" t="s">
        <v>3612</v>
      </c>
      <c r="M22" s="497"/>
      <c r="N22" s="599">
        <f t="shared" si="0"/>
        <v>500000</v>
      </c>
      <c r="O22" s="456">
        <f t="shared" si="1"/>
        <v>0</v>
      </c>
    </row>
    <row r="23" spans="1:15" ht="28" outlineLevel="2" x14ac:dyDescent="0.15">
      <c r="A23" s="497" t="s">
        <v>92</v>
      </c>
      <c r="B23" s="497" t="s">
        <v>3613</v>
      </c>
      <c r="C23" s="497"/>
      <c r="D23" s="497" t="s">
        <v>93</v>
      </c>
      <c r="E23" s="499" t="s">
        <v>149</v>
      </c>
      <c r="F23" s="497" t="s">
        <v>3614</v>
      </c>
      <c r="G23" s="497" t="s">
        <v>83</v>
      </c>
      <c r="H23" s="497">
        <v>150000</v>
      </c>
      <c r="I23" s="497">
        <v>0</v>
      </c>
      <c r="J23" s="668"/>
      <c r="K23" s="668"/>
      <c r="L23" s="497" t="s">
        <v>3615</v>
      </c>
      <c r="M23" s="497" t="s">
        <v>812</v>
      </c>
      <c r="N23" s="599">
        <f t="shared" si="0"/>
        <v>150000</v>
      </c>
      <c r="O23" s="456">
        <f t="shared" si="1"/>
        <v>0</v>
      </c>
    </row>
    <row r="24" spans="1:15" ht="70" outlineLevel="2" x14ac:dyDescent="0.15">
      <c r="A24" s="497" t="s">
        <v>92</v>
      </c>
      <c r="B24" s="497" t="s">
        <v>3616</v>
      </c>
      <c r="C24" s="497"/>
      <c r="D24" s="497" t="s">
        <v>93</v>
      </c>
      <c r="E24" s="497"/>
      <c r="F24" s="497" t="s">
        <v>3617</v>
      </c>
      <c r="G24" s="497" t="s">
        <v>3618</v>
      </c>
      <c r="H24" s="497">
        <v>18000</v>
      </c>
      <c r="I24" s="497">
        <v>0</v>
      </c>
      <c r="J24" s="668"/>
      <c r="K24" s="668"/>
      <c r="L24" s="497" t="s">
        <v>3619</v>
      </c>
      <c r="M24" s="497"/>
      <c r="N24" s="599">
        <f t="shared" si="0"/>
        <v>18000</v>
      </c>
      <c r="O24" s="456">
        <f t="shared" si="1"/>
        <v>0</v>
      </c>
    </row>
    <row r="25" spans="1:15" ht="154" outlineLevel="2" x14ac:dyDescent="0.15">
      <c r="A25" s="497" t="s">
        <v>92</v>
      </c>
      <c r="B25" s="497" t="s">
        <v>3620</v>
      </c>
      <c r="C25" s="497"/>
      <c r="D25" s="497" t="s">
        <v>93</v>
      </c>
      <c r="E25" s="497"/>
      <c r="F25" s="497" t="s">
        <v>3621</v>
      </c>
      <c r="G25" s="497" t="s">
        <v>2040</v>
      </c>
      <c r="H25" s="497">
        <v>25000</v>
      </c>
      <c r="I25" s="497">
        <v>0</v>
      </c>
      <c r="J25" s="668"/>
      <c r="K25" s="668"/>
      <c r="L25" s="497" t="s">
        <v>3622</v>
      </c>
      <c r="M25" s="497"/>
      <c r="N25" s="599">
        <f t="shared" si="0"/>
        <v>25000</v>
      </c>
      <c r="O25" s="456">
        <f t="shared" si="1"/>
        <v>0</v>
      </c>
    </row>
    <row r="26" spans="1:15" ht="112" outlineLevel="2" x14ac:dyDescent="0.15">
      <c r="A26" s="497" t="s">
        <v>92</v>
      </c>
      <c r="B26" s="497" t="s">
        <v>3207</v>
      </c>
      <c r="C26" s="497"/>
      <c r="D26" s="497" t="s">
        <v>93</v>
      </c>
      <c r="E26" s="497"/>
      <c r="F26" s="497" t="s">
        <v>3208</v>
      </c>
      <c r="G26" s="497" t="s">
        <v>83</v>
      </c>
      <c r="H26" s="497">
        <v>120000</v>
      </c>
      <c r="I26" s="497">
        <v>0</v>
      </c>
      <c r="J26" s="668"/>
      <c r="K26" s="668"/>
      <c r="L26" s="497" t="s">
        <v>3209</v>
      </c>
      <c r="M26" s="497"/>
      <c r="N26" s="599">
        <f t="shared" si="0"/>
        <v>120000</v>
      </c>
      <c r="O26" s="456">
        <f t="shared" si="1"/>
        <v>0</v>
      </c>
    </row>
    <row r="27" spans="1:15" ht="409.6" outlineLevel="2" x14ac:dyDescent="0.15">
      <c r="A27" s="497" t="s">
        <v>92</v>
      </c>
      <c r="B27" s="497" t="s">
        <v>3623</v>
      </c>
      <c r="C27" s="497"/>
      <c r="D27" s="497" t="s">
        <v>93</v>
      </c>
      <c r="E27" s="497"/>
      <c r="F27" s="497" t="s">
        <v>3624</v>
      </c>
      <c r="G27" s="497" t="s">
        <v>1610</v>
      </c>
      <c r="H27" s="497">
        <v>47120</v>
      </c>
      <c r="I27" s="497">
        <v>0</v>
      </c>
      <c r="J27" s="668"/>
      <c r="K27" s="668"/>
      <c r="L27" s="497" t="s">
        <v>3625</v>
      </c>
      <c r="M27" s="497"/>
      <c r="N27" s="599">
        <f t="shared" si="0"/>
        <v>47120</v>
      </c>
      <c r="O27" s="456">
        <f t="shared" si="1"/>
        <v>0</v>
      </c>
    </row>
    <row r="28" spans="1:15" ht="84" outlineLevel="2" x14ac:dyDescent="0.15">
      <c r="A28" s="497" t="s">
        <v>92</v>
      </c>
      <c r="B28" s="497" t="s">
        <v>3626</v>
      </c>
      <c r="C28" s="497"/>
      <c r="D28" s="497" t="s">
        <v>93</v>
      </c>
      <c r="E28" s="497"/>
      <c r="F28" s="497" t="s">
        <v>3627</v>
      </c>
      <c r="G28" s="497" t="s">
        <v>1122</v>
      </c>
      <c r="H28" s="497">
        <v>15000</v>
      </c>
      <c r="I28" s="497">
        <v>0</v>
      </c>
      <c r="J28" s="668"/>
      <c r="K28" s="668"/>
      <c r="L28" s="497" t="s">
        <v>3628</v>
      </c>
      <c r="M28" s="497" t="s">
        <v>375</v>
      </c>
      <c r="N28" s="599">
        <f t="shared" si="0"/>
        <v>15000</v>
      </c>
      <c r="O28" s="456">
        <f t="shared" si="1"/>
        <v>0</v>
      </c>
    </row>
    <row r="29" spans="1:15" ht="28" outlineLevel="2" x14ac:dyDescent="0.15">
      <c r="A29" s="497" t="s">
        <v>92</v>
      </c>
      <c r="B29" s="497" t="s">
        <v>3629</v>
      </c>
      <c r="C29" s="497"/>
      <c r="D29" s="497" t="s">
        <v>93</v>
      </c>
      <c r="E29" s="497"/>
      <c r="F29" s="497" t="s">
        <v>163</v>
      </c>
      <c r="G29" s="497" t="s">
        <v>3630</v>
      </c>
      <c r="H29" s="497">
        <v>100000</v>
      </c>
      <c r="I29" s="497">
        <v>0</v>
      </c>
      <c r="J29" s="668"/>
      <c r="K29" s="668"/>
      <c r="L29" s="497" t="s">
        <v>3631</v>
      </c>
      <c r="M29" s="497"/>
      <c r="N29" s="599">
        <f t="shared" si="0"/>
        <v>100000</v>
      </c>
      <c r="O29" s="456">
        <f t="shared" si="1"/>
        <v>0</v>
      </c>
    </row>
    <row r="30" spans="1:15" ht="42" outlineLevel="2" x14ac:dyDescent="0.15">
      <c r="A30" s="497" t="s">
        <v>92</v>
      </c>
      <c r="B30" s="497" t="s">
        <v>3632</v>
      </c>
      <c r="C30" s="497"/>
      <c r="D30" s="497" t="s">
        <v>93</v>
      </c>
      <c r="E30" s="497"/>
      <c r="F30" s="497" t="s">
        <v>3633</v>
      </c>
      <c r="G30" s="497" t="s">
        <v>83</v>
      </c>
      <c r="H30" s="497">
        <v>137740</v>
      </c>
      <c r="I30" s="497">
        <v>0</v>
      </c>
      <c r="J30" s="668"/>
      <c r="K30" s="668"/>
      <c r="L30" s="497" t="s">
        <v>3634</v>
      </c>
      <c r="M30" s="497"/>
      <c r="N30" s="599">
        <f t="shared" si="0"/>
        <v>137740</v>
      </c>
      <c r="O30" s="456">
        <f t="shared" si="1"/>
        <v>0</v>
      </c>
    </row>
    <row r="31" spans="1:15" ht="28" outlineLevel="2" x14ac:dyDescent="0.15">
      <c r="A31" s="497" t="s">
        <v>92</v>
      </c>
      <c r="B31" s="497" t="s">
        <v>3635</v>
      </c>
      <c r="C31" s="497"/>
      <c r="D31" s="497" t="s">
        <v>93</v>
      </c>
      <c r="E31" s="497"/>
      <c r="F31" s="497" t="s">
        <v>3636</v>
      </c>
      <c r="G31" s="497" t="s">
        <v>83</v>
      </c>
      <c r="H31" s="497">
        <v>500</v>
      </c>
      <c r="I31" s="497">
        <v>0</v>
      </c>
      <c r="J31" s="668"/>
      <c r="K31" s="668"/>
      <c r="L31" s="497" t="s">
        <v>2641</v>
      </c>
      <c r="M31" s="497"/>
      <c r="N31" s="599">
        <f t="shared" si="0"/>
        <v>500</v>
      </c>
      <c r="O31" s="456">
        <f t="shared" si="1"/>
        <v>0</v>
      </c>
    </row>
    <row r="32" spans="1:15" ht="56" outlineLevel="2" x14ac:dyDescent="0.15">
      <c r="A32" s="497" t="s">
        <v>92</v>
      </c>
      <c r="B32" s="497" t="s">
        <v>3637</v>
      </c>
      <c r="C32" s="497"/>
      <c r="D32" s="497" t="s">
        <v>93</v>
      </c>
      <c r="E32" s="497"/>
      <c r="F32" s="497" t="s">
        <v>3638</v>
      </c>
      <c r="G32" s="497" t="s">
        <v>203</v>
      </c>
      <c r="H32" s="497">
        <v>775000</v>
      </c>
      <c r="I32" s="497">
        <v>0</v>
      </c>
      <c r="J32" s="668"/>
      <c r="K32" s="668"/>
      <c r="L32" s="497" t="s">
        <v>3639</v>
      </c>
      <c r="M32" s="497"/>
      <c r="N32" s="599">
        <f t="shared" si="0"/>
        <v>775000</v>
      </c>
      <c r="O32" s="456">
        <f t="shared" si="1"/>
        <v>0</v>
      </c>
    </row>
    <row r="33" spans="1:15" ht="70" outlineLevel="2" x14ac:dyDescent="0.15">
      <c r="A33" s="497" t="s">
        <v>92</v>
      </c>
      <c r="B33" s="497" t="s">
        <v>3640</v>
      </c>
      <c r="C33" s="497"/>
      <c r="D33" s="497" t="s">
        <v>93</v>
      </c>
      <c r="E33" s="497"/>
      <c r="F33" s="497" t="s">
        <v>3641</v>
      </c>
      <c r="G33" s="497" t="s">
        <v>3642</v>
      </c>
      <c r="H33" s="497">
        <v>80000</v>
      </c>
      <c r="I33" s="497">
        <v>0</v>
      </c>
      <c r="J33" s="668"/>
      <c r="K33" s="668"/>
      <c r="L33" s="497" t="s">
        <v>3399</v>
      </c>
      <c r="M33" s="497"/>
      <c r="N33" s="599">
        <f t="shared" si="0"/>
        <v>80000</v>
      </c>
      <c r="O33" s="456">
        <f t="shared" si="1"/>
        <v>0</v>
      </c>
    </row>
    <row r="34" spans="1:15" ht="28" outlineLevel="2" x14ac:dyDescent="0.15">
      <c r="A34" s="497" t="s">
        <v>92</v>
      </c>
      <c r="B34" s="497" t="s">
        <v>3643</v>
      </c>
      <c r="C34" s="497"/>
      <c r="D34" s="497" t="s">
        <v>93</v>
      </c>
      <c r="E34" s="499" t="s">
        <v>149</v>
      </c>
      <c r="F34" s="497" t="s">
        <v>3644</v>
      </c>
      <c r="G34" s="497" t="s">
        <v>83</v>
      </c>
      <c r="H34" s="497">
        <v>60000</v>
      </c>
      <c r="I34" s="497">
        <v>0</v>
      </c>
      <c r="J34" s="668"/>
      <c r="K34" s="668"/>
      <c r="L34" s="497" t="s">
        <v>3645</v>
      </c>
      <c r="M34" s="497" t="s">
        <v>812</v>
      </c>
      <c r="N34" s="599">
        <f t="shared" si="0"/>
        <v>60000</v>
      </c>
      <c r="O34" s="456">
        <f t="shared" si="1"/>
        <v>0</v>
      </c>
    </row>
    <row r="35" spans="1:15" ht="70" outlineLevel="2" x14ac:dyDescent="0.15">
      <c r="A35" s="497" t="s">
        <v>92</v>
      </c>
      <c r="B35" s="497" t="s">
        <v>3646</v>
      </c>
      <c r="C35" s="497"/>
      <c r="D35" s="497" t="s">
        <v>95</v>
      </c>
      <c r="E35" s="497"/>
      <c r="F35" s="497" t="s">
        <v>3647</v>
      </c>
      <c r="G35" s="497" t="s">
        <v>96</v>
      </c>
      <c r="H35" s="497">
        <v>9600</v>
      </c>
      <c r="I35" s="497">
        <v>0</v>
      </c>
      <c r="J35" s="668"/>
      <c r="K35" s="668"/>
      <c r="L35" s="497" t="s">
        <v>3648</v>
      </c>
      <c r="M35" s="497"/>
      <c r="N35" s="599">
        <f t="shared" si="0"/>
        <v>9600</v>
      </c>
      <c r="O35" s="456">
        <f t="shared" si="1"/>
        <v>0</v>
      </c>
    </row>
    <row r="36" spans="1:15" ht="70" outlineLevel="2" x14ac:dyDescent="0.15">
      <c r="A36" s="497" t="s">
        <v>92</v>
      </c>
      <c r="B36" s="497"/>
      <c r="C36" s="497"/>
      <c r="D36" s="497" t="s">
        <v>95</v>
      </c>
      <c r="E36" s="497"/>
      <c r="F36" s="497" t="s">
        <v>3647</v>
      </c>
      <c r="G36" s="497" t="s">
        <v>96</v>
      </c>
      <c r="H36" s="497"/>
      <c r="I36" s="497"/>
      <c r="J36" s="668"/>
      <c r="K36" s="668"/>
      <c r="L36" s="497" t="s">
        <v>3649</v>
      </c>
      <c r="M36" s="497"/>
      <c r="N36" s="599">
        <f t="shared" si="0"/>
        <v>0</v>
      </c>
      <c r="O36" s="456">
        <f t="shared" si="1"/>
        <v>0</v>
      </c>
    </row>
    <row r="37" spans="1:15" ht="56" outlineLevel="2" x14ac:dyDescent="0.15">
      <c r="A37" s="497" t="s">
        <v>92</v>
      </c>
      <c r="B37" s="497" t="s">
        <v>3650</v>
      </c>
      <c r="C37" s="497"/>
      <c r="D37" s="497" t="s">
        <v>95</v>
      </c>
      <c r="E37" s="497"/>
      <c r="F37" s="497" t="s">
        <v>3651</v>
      </c>
      <c r="G37" s="497" t="s">
        <v>96</v>
      </c>
      <c r="H37" s="497">
        <v>4500</v>
      </c>
      <c r="I37" s="497">
        <v>0</v>
      </c>
      <c r="J37" s="668"/>
      <c r="K37" s="668"/>
      <c r="L37" s="497" t="s">
        <v>3649</v>
      </c>
      <c r="M37" s="497"/>
      <c r="N37" s="599">
        <f t="shared" si="0"/>
        <v>4500</v>
      </c>
      <c r="O37" s="456">
        <f t="shared" si="1"/>
        <v>0</v>
      </c>
    </row>
    <row r="38" spans="1:15" ht="112" outlineLevel="2" x14ac:dyDescent="0.15">
      <c r="A38" s="497" t="s">
        <v>92</v>
      </c>
      <c r="B38" s="497" t="s">
        <v>3652</v>
      </c>
      <c r="C38" s="497"/>
      <c r="D38" s="497" t="s">
        <v>95</v>
      </c>
      <c r="E38" s="497"/>
      <c r="F38" s="497" t="s">
        <v>3653</v>
      </c>
      <c r="G38" s="497" t="s">
        <v>148</v>
      </c>
      <c r="H38" s="497">
        <v>10000</v>
      </c>
      <c r="I38" s="497">
        <v>0</v>
      </c>
      <c r="J38" s="668"/>
      <c r="K38" s="668"/>
      <c r="L38" s="497" t="s">
        <v>3654</v>
      </c>
      <c r="M38" s="497"/>
      <c r="N38" s="599">
        <f t="shared" si="0"/>
        <v>10000</v>
      </c>
      <c r="O38" s="456">
        <f t="shared" si="1"/>
        <v>0</v>
      </c>
    </row>
    <row r="39" spans="1:15" ht="84" outlineLevel="2" x14ac:dyDescent="0.15">
      <c r="A39" s="497" t="s">
        <v>92</v>
      </c>
      <c r="B39" s="497" t="s">
        <v>3655</v>
      </c>
      <c r="C39" s="497"/>
      <c r="D39" s="497" t="s">
        <v>95</v>
      </c>
      <c r="E39" s="497"/>
      <c r="F39" s="497" t="s">
        <v>3656</v>
      </c>
      <c r="G39" s="497" t="s">
        <v>98</v>
      </c>
      <c r="H39" s="497">
        <v>23600</v>
      </c>
      <c r="I39" s="497">
        <v>0</v>
      </c>
      <c r="J39" s="668"/>
      <c r="K39" s="668"/>
      <c r="L39" s="497" t="s">
        <v>3657</v>
      </c>
      <c r="M39" s="497"/>
      <c r="N39" s="599">
        <f t="shared" si="0"/>
        <v>23600</v>
      </c>
      <c r="O39" s="456">
        <f t="shared" si="1"/>
        <v>0</v>
      </c>
    </row>
    <row r="40" spans="1:15" ht="56" outlineLevel="2" x14ac:dyDescent="0.15">
      <c r="A40" s="497" t="s">
        <v>92</v>
      </c>
      <c r="B40" s="497" t="s">
        <v>3658</v>
      </c>
      <c r="C40" s="497"/>
      <c r="D40" s="497" t="s">
        <v>95</v>
      </c>
      <c r="E40" s="497"/>
      <c r="F40" s="497" t="s">
        <v>3659</v>
      </c>
      <c r="G40" s="497" t="s">
        <v>101</v>
      </c>
      <c r="H40" s="497">
        <v>13500</v>
      </c>
      <c r="I40" s="497">
        <v>0</v>
      </c>
      <c r="J40" s="668"/>
      <c r="K40" s="668"/>
      <c r="L40" s="497" t="s">
        <v>3660</v>
      </c>
      <c r="M40" s="497"/>
      <c r="N40" s="599">
        <f t="shared" si="0"/>
        <v>13500</v>
      </c>
      <c r="O40" s="456">
        <f t="shared" si="1"/>
        <v>0</v>
      </c>
    </row>
    <row r="41" spans="1:15" ht="98" outlineLevel="2" x14ac:dyDescent="0.15">
      <c r="A41" s="497" t="s">
        <v>92</v>
      </c>
      <c r="B41" s="497" t="s">
        <v>3661</v>
      </c>
      <c r="C41" s="497"/>
      <c r="D41" s="497" t="s">
        <v>95</v>
      </c>
      <c r="E41" s="497"/>
      <c r="F41" s="497" t="s">
        <v>3662</v>
      </c>
      <c r="G41" s="497" t="s">
        <v>91</v>
      </c>
      <c r="H41" s="497">
        <v>14859</v>
      </c>
      <c r="I41" s="497">
        <v>0</v>
      </c>
      <c r="J41" s="668"/>
      <c r="K41" s="668"/>
      <c r="L41" s="497" t="s">
        <v>3663</v>
      </c>
      <c r="M41" s="497"/>
      <c r="N41" s="599">
        <f t="shared" si="0"/>
        <v>14859</v>
      </c>
      <c r="O41" s="456">
        <f t="shared" si="1"/>
        <v>0</v>
      </c>
    </row>
    <row r="42" spans="1:15" ht="112" outlineLevel="2" x14ac:dyDescent="0.15">
      <c r="A42" s="497" t="s">
        <v>92</v>
      </c>
      <c r="B42" s="497" t="s">
        <v>3664</v>
      </c>
      <c r="C42" s="497"/>
      <c r="D42" s="497" t="s">
        <v>95</v>
      </c>
      <c r="E42" s="497"/>
      <c r="F42" s="497" t="s">
        <v>3665</v>
      </c>
      <c r="G42" s="497" t="s">
        <v>148</v>
      </c>
      <c r="H42" s="497">
        <v>18330</v>
      </c>
      <c r="I42" s="497">
        <v>0</v>
      </c>
      <c r="J42" s="668"/>
      <c r="K42" s="668"/>
      <c r="L42" s="497" t="s">
        <v>3666</v>
      </c>
      <c r="M42" s="497"/>
      <c r="N42" s="599">
        <f t="shared" si="0"/>
        <v>18330</v>
      </c>
      <c r="O42" s="456">
        <f t="shared" si="1"/>
        <v>0</v>
      </c>
    </row>
    <row r="43" spans="1:15" ht="112" outlineLevel="2" x14ac:dyDescent="0.15">
      <c r="A43" s="497" t="s">
        <v>92</v>
      </c>
      <c r="B43" s="497" t="s">
        <v>3667</v>
      </c>
      <c r="C43" s="497"/>
      <c r="D43" s="497" t="s">
        <v>95</v>
      </c>
      <c r="E43" s="497"/>
      <c r="F43" s="497" t="s">
        <v>3668</v>
      </c>
      <c r="G43" s="497" t="s">
        <v>148</v>
      </c>
      <c r="H43" s="497">
        <v>34000</v>
      </c>
      <c r="I43" s="497">
        <v>0</v>
      </c>
      <c r="J43" s="668"/>
      <c r="K43" s="668"/>
      <c r="L43" s="497" t="s">
        <v>3669</v>
      </c>
      <c r="M43" s="497"/>
      <c r="N43" s="599">
        <f t="shared" si="0"/>
        <v>34000</v>
      </c>
      <c r="O43" s="456">
        <f t="shared" si="1"/>
        <v>0</v>
      </c>
    </row>
    <row r="44" spans="1:15" ht="252" outlineLevel="2" x14ac:dyDescent="0.15">
      <c r="A44" s="497" t="s">
        <v>92</v>
      </c>
      <c r="B44" s="497" t="s">
        <v>3670</v>
      </c>
      <c r="C44" s="497"/>
      <c r="D44" s="497" t="s">
        <v>95</v>
      </c>
      <c r="E44" s="497"/>
      <c r="F44" s="497" t="s">
        <v>3671</v>
      </c>
      <c r="G44" s="497" t="s">
        <v>148</v>
      </c>
      <c r="H44" s="497">
        <v>11730</v>
      </c>
      <c r="I44" s="497">
        <v>0</v>
      </c>
      <c r="J44" s="668"/>
      <c r="K44" s="668"/>
      <c r="L44" s="497" t="s">
        <v>497</v>
      </c>
      <c r="M44" s="497"/>
      <c r="N44" s="599">
        <f t="shared" si="0"/>
        <v>11730</v>
      </c>
      <c r="O44" s="456">
        <f t="shared" si="1"/>
        <v>0</v>
      </c>
    </row>
    <row r="45" spans="1:15" ht="98" outlineLevel="2" x14ac:dyDescent="0.15">
      <c r="A45" s="497" t="s">
        <v>92</v>
      </c>
      <c r="B45" s="497" t="s">
        <v>3672</v>
      </c>
      <c r="C45" s="497"/>
      <c r="D45" s="497" t="s">
        <v>95</v>
      </c>
      <c r="E45" s="497"/>
      <c r="F45" s="497" t="s">
        <v>3673</v>
      </c>
      <c r="G45" s="497" t="s">
        <v>91</v>
      </c>
      <c r="H45" s="497">
        <v>13200</v>
      </c>
      <c r="I45" s="497">
        <v>0</v>
      </c>
      <c r="J45" s="668"/>
      <c r="K45" s="668"/>
      <c r="L45" s="497" t="s">
        <v>3674</v>
      </c>
      <c r="M45" s="497"/>
      <c r="N45" s="599">
        <f t="shared" si="0"/>
        <v>13200</v>
      </c>
      <c r="O45" s="456">
        <f t="shared" si="1"/>
        <v>0</v>
      </c>
    </row>
    <row r="46" spans="1:15" ht="70" outlineLevel="2" x14ac:dyDescent="0.15">
      <c r="A46" s="497" t="s">
        <v>92</v>
      </c>
      <c r="B46" s="497" t="s">
        <v>3675</v>
      </c>
      <c r="C46" s="497"/>
      <c r="D46" s="497" t="s">
        <v>95</v>
      </c>
      <c r="E46" s="497"/>
      <c r="F46" s="497" t="s">
        <v>3676</v>
      </c>
      <c r="G46" s="497" t="s">
        <v>164</v>
      </c>
      <c r="H46" s="497">
        <v>14000</v>
      </c>
      <c r="I46" s="497">
        <v>0</v>
      </c>
      <c r="J46" s="668"/>
      <c r="K46" s="668"/>
      <c r="L46" s="497" t="s">
        <v>3677</v>
      </c>
      <c r="M46" s="497"/>
      <c r="N46" s="599">
        <f t="shared" si="0"/>
        <v>14000</v>
      </c>
      <c r="O46" s="456">
        <f t="shared" si="1"/>
        <v>0</v>
      </c>
    </row>
    <row r="47" spans="1:15" ht="70" outlineLevel="2" x14ac:dyDescent="0.15">
      <c r="A47" s="497" t="s">
        <v>92</v>
      </c>
      <c r="B47" s="497" t="s">
        <v>3678</v>
      </c>
      <c r="C47" s="497"/>
      <c r="D47" s="497" t="s">
        <v>95</v>
      </c>
      <c r="E47" s="497"/>
      <c r="F47" s="497" t="s">
        <v>3679</v>
      </c>
      <c r="G47" s="497" t="s">
        <v>89</v>
      </c>
      <c r="H47" s="497">
        <v>8000</v>
      </c>
      <c r="I47" s="497">
        <v>0</v>
      </c>
      <c r="J47" s="668"/>
      <c r="K47" s="668"/>
      <c r="L47" s="497" t="s">
        <v>3680</v>
      </c>
      <c r="M47" s="497"/>
      <c r="N47" s="599">
        <f t="shared" si="0"/>
        <v>8000</v>
      </c>
      <c r="O47" s="456">
        <f t="shared" si="1"/>
        <v>0</v>
      </c>
    </row>
    <row r="48" spans="1:15" ht="98" outlineLevel="2" x14ac:dyDescent="0.15">
      <c r="A48" s="497" t="s">
        <v>92</v>
      </c>
      <c r="B48" s="497" t="s">
        <v>3681</v>
      </c>
      <c r="C48" s="497"/>
      <c r="D48" s="497" t="s">
        <v>95</v>
      </c>
      <c r="E48" s="497"/>
      <c r="F48" s="497" t="s">
        <v>3682</v>
      </c>
      <c r="G48" s="497" t="s">
        <v>148</v>
      </c>
      <c r="H48" s="497">
        <v>26685</v>
      </c>
      <c r="I48" s="497">
        <v>0</v>
      </c>
      <c r="J48" s="668"/>
      <c r="K48" s="668"/>
      <c r="L48" s="497" t="s">
        <v>3683</v>
      </c>
      <c r="M48" s="497"/>
      <c r="N48" s="599">
        <f t="shared" si="0"/>
        <v>26685</v>
      </c>
      <c r="O48" s="456">
        <f t="shared" si="1"/>
        <v>0</v>
      </c>
    </row>
    <row r="49" spans="1:15" ht="70" outlineLevel="2" x14ac:dyDescent="0.15">
      <c r="A49" s="497" t="s">
        <v>92</v>
      </c>
      <c r="B49" s="497" t="s">
        <v>3684</v>
      </c>
      <c r="C49" s="497"/>
      <c r="D49" s="497" t="s">
        <v>95</v>
      </c>
      <c r="E49" s="497"/>
      <c r="F49" s="497" t="s">
        <v>3685</v>
      </c>
      <c r="G49" s="497" t="s">
        <v>2601</v>
      </c>
      <c r="H49" s="497">
        <v>14355</v>
      </c>
      <c r="I49" s="497">
        <v>0</v>
      </c>
      <c r="J49" s="668"/>
      <c r="K49" s="668"/>
      <c r="L49" s="497" t="s">
        <v>3686</v>
      </c>
      <c r="M49" s="497"/>
      <c r="N49" s="599">
        <f t="shared" si="0"/>
        <v>14355</v>
      </c>
      <c r="O49" s="456">
        <f t="shared" si="1"/>
        <v>0</v>
      </c>
    </row>
    <row r="50" spans="1:15" ht="70" outlineLevel="2" x14ac:dyDescent="0.15">
      <c r="A50" s="497" t="s">
        <v>92</v>
      </c>
      <c r="B50" s="497" t="s">
        <v>3687</v>
      </c>
      <c r="C50" s="497"/>
      <c r="D50" s="497" t="s">
        <v>95</v>
      </c>
      <c r="E50" s="497"/>
      <c r="F50" s="497" t="s">
        <v>3011</v>
      </c>
      <c r="G50" s="497" t="s">
        <v>89</v>
      </c>
      <c r="H50" s="497">
        <v>10000</v>
      </c>
      <c r="I50" s="497">
        <v>0</v>
      </c>
      <c r="J50" s="668"/>
      <c r="K50" s="668"/>
      <c r="L50" s="497" t="s">
        <v>3680</v>
      </c>
      <c r="M50" s="497"/>
      <c r="N50" s="599">
        <f t="shared" si="0"/>
        <v>10000</v>
      </c>
      <c r="O50" s="456">
        <f t="shared" si="1"/>
        <v>0</v>
      </c>
    </row>
    <row r="51" spans="1:15" ht="98" outlineLevel="2" x14ac:dyDescent="0.15">
      <c r="A51" s="497" t="s">
        <v>92</v>
      </c>
      <c r="B51" s="497" t="s">
        <v>3688</v>
      </c>
      <c r="C51" s="497"/>
      <c r="D51" s="497" t="s">
        <v>95</v>
      </c>
      <c r="E51" s="497"/>
      <c r="F51" s="497" t="s">
        <v>3689</v>
      </c>
      <c r="G51" s="497" t="s">
        <v>148</v>
      </c>
      <c r="H51" s="497">
        <v>20500</v>
      </c>
      <c r="I51" s="497">
        <v>0</v>
      </c>
      <c r="J51" s="668"/>
      <c r="K51" s="668"/>
      <c r="L51" s="497" t="s">
        <v>3690</v>
      </c>
      <c r="M51" s="497"/>
      <c r="N51" s="599">
        <f t="shared" si="0"/>
        <v>20500</v>
      </c>
      <c r="O51" s="456">
        <f t="shared" si="1"/>
        <v>0</v>
      </c>
    </row>
    <row r="52" spans="1:15" ht="70" outlineLevel="2" x14ac:dyDescent="0.15">
      <c r="A52" s="497" t="s">
        <v>92</v>
      </c>
      <c r="B52" s="497" t="s">
        <v>3691</v>
      </c>
      <c r="C52" s="497"/>
      <c r="D52" s="497" t="s">
        <v>95</v>
      </c>
      <c r="E52" s="497"/>
      <c r="F52" s="497" t="s">
        <v>3692</v>
      </c>
      <c r="G52" s="497" t="s">
        <v>89</v>
      </c>
      <c r="H52" s="497">
        <v>25000</v>
      </c>
      <c r="I52" s="497">
        <v>0</v>
      </c>
      <c r="J52" s="668"/>
      <c r="K52" s="668"/>
      <c r="L52" s="497" t="s">
        <v>3693</v>
      </c>
      <c r="M52" s="497"/>
      <c r="N52" s="599">
        <f t="shared" si="0"/>
        <v>25000</v>
      </c>
      <c r="O52" s="456">
        <f t="shared" si="1"/>
        <v>0</v>
      </c>
    </row>
    <row r="53" spans="1:15" ht="112" outlineLevel="2" x14ac:dyDescent="0.15">
      <c r="A53" s="497" t="s">
        <v>92</v>
      </c>
      <c r="B53" s="497" t="s">
        <v>3694</v>
      </c>
      <c r="C53" s="497"/>
      <c r="D53" s="497" t="s">
        <v>95</v>
      </c>
      <c r="E53" s="497"/>
      <c r="F53" s="497" t="s">
        <v>3695</v>
      </c>
      <c r="G53" s="497" t="s">
        <v>102</v>
      </c>
      <c r="H53" s="497">
        <v>30000</v>
      </c>
      <c r="I53" s="497">
        <v>0</v>
      </c>
      <c r="J53" s="668"/>
      <c r="K53" s="668"/>
      <c r="L53" s="497" t="s">
        <v>3696</v>
      </c>
      <c r="M53" s="497"/>
      <c r="N53" s="599">
        <f t="shared" si="0"/>
        <v>30000</v>
      </c>
      <c r="O53" s="456">
        <f t="shared" si="1"/>
        <v>0</v>
      </c>
    </row>
    <row r="54" spans="1:15" ht="56" outlineLevel="2" x14ac:dyDescent="0.15">
      <c r="A54" s="497" t="s">
        <v>92</v>
      </c>
      <c r="B54" s="497" t="s">
        <v>3697</v>
      </c>
      <c r="C54" s="497"/>
      <c r="D54" s="497" t="s">
        <v>95</v>
      </c>
      <c r="E54" s="497"/>
      <c r="F54" s="497" t="s">
        <v>3698</v>
      </c>
      <c r="G54" s="497" t="s">
        <v>797</v>
      </c>
      <c r="H54" s="497">
        <v>18069</v>
      </c>
      <c r="I54" s="497">
        <v>0</v>
      </c>
      <c r="J54" s="668"/>
      <c r="K54" s="668"/>
      <c r="L54" s="497" t="s">
        <v>3699</v>
      </c>
      <c r="M54" s="497"/>
      <c r="N54" s="599">
        <f t="shared" si="0"/>
        <v>18069</v>
      </c>
      <c r="O54" s="456">
        <f t="shared" si="1"/>
        <v>0</v>
      </c>
    </row>
    <row r="55" spans="1:15" ht="98" outlineLevel="2" x14ac:dyDescent="0.15">
      <c r="A55" s="497" t="s">
        <v>92</v>
      </c>
      <c r="B55" s="497" t="s">
        <v>3700</v>
      </c>
      <c r="C55" s="497"/>
      <c r="D55" s="497" t="s">
        <v>95</v>
      </c>
      <c r="E55" s="497"/>
      <c r="F55" s="497" t="s">
        <v>3701</v>
      </c>
      <c r="G55" s="497" t="s">
        <v>99</v>
      </c>
      <c r="H55" s="497">
        <v>5500</v>
      </c>
      <c r="I55" s="497">
        <v>0</v>
      </c>
      <c r="J55" s="668"/>
      <c r="K55" s="668"/>
      <c r="L55" s="497" t="s">
        <v>3702</v>
      </c>
      <c r="M55" s="497"/>
      <c r="N55" s="599">
        <f t="shared" si="0"/>
        <v>5500</v>
      </c>
      <c r="O55" s="456">
        <f t="shared" si="1"/>
        <v>0</v>
      </c>
    </row>
    <row r="56" spans="1:15" ht="56" outlineLevel="2" x14ac:dyDescent="0.15">
      <c r="A56" s="497" t="s">
        <v>92</v>
      </c>
      <c r="B56" s="497" t="s">
        <v>3703</v>
      </c>
      <c r="C56" s="497"/>
      <c r="D56" s="497" t="s">
        <v>95</v>
      </c>
      <c r="E56" s="497"/>
      <c r="F56" s="497" t="s">
        <v>3704</v>
      </c>
      <c r="G56" s="497" t="s">
        <v>797</v>
      </c>
      <c r="H56" s="497">
        <v>7515</v>
      </c>
      <c r="I56" s="497">
        <v>0</v>
      </c>
      <c r="J56" s="668"/>
      <c r="K56" s="668"/>
      <c r="L56" s="497" t="s">
        <v>3705</v>
      </c>
      <c r="M56" s="497"/>
      <c r="N56" s="599">
        <f t="shared" si="0"/>
        <v>7515</v>
      </c>
      <c r="O56" s="456">
        <f t="shared" si="1"/>
        <v>0</v>
      </c>
    </row>
    <row r="57" spans="1:15" ht="56" outlineLevel="2" x14ac:dyDescent="0.15">
      <c r="A57" s="497" t="s">
        <v>92</v>
      </c>
      <c r="B57" s="497" t="s">
        <v>3706</v>
      </c>
      <c r="C57" s="497"/>
      <c r="D57" s="497" t="s">
        <v>95</v>
      </c>
      <c r="E57" s="497"/>
      <c r="F57" s="497" t="s">
        <v>3707</v>
      </c>
      <c r="G57" s="497" t="s">
        <v>797</v>
      </c>
      <c r="H57" s="497">
        <v>20646</v>
      </c>
      <c r="I57" s="497">
        <v>0</v>
      </c>
      <c r="J57" s="668"/>
      <c r="K57" s="668"/>
      <c r="L57" s="497" t="s">
        <v>3708</v>
      </c>
      <c r="M57" s="497"/>
      <c r="N57" s="599">
        <f t="shared" si="0"/>
        <v>20646</v>
      </c>
      <c r="O57" s="456">
        <f t="shared" si="1"/>
        <v>0</v>
      </c>
    </row>
    <row r="58" spans="1:15" ht="70" outlineLevel="2" x14ac:dyDescent="0.15">
      <c r="A58" s="497" t="s">
        <v>92</v>
      </c>
      <c r="B58" s="497" t="s">
        <v>3709</v>
      </c>
      <c r="C58" s="497"/>
      <c r="D58" s="497" t="s">
        <v>95</v>
      </c>
      <c r="E58" s="497"/>
      <c r="F58" s="497" t="s">
        <v>3710</v>
      </c>
      <c r="G58" s="497" t="s">
        <v>89</v>
      </c>
      <c r="H58" s="497">
        <v>24000</v>
      </c>
      <c r="I58" s="497">
        <v>0</v>
      </c>
      <c r="J58" s="668"/>
      <c r="K58" s="668"/>
      <c r="L58" s="497" t="s">
        <v>3711</v>
      </c>
      <c r="M58" s="497"/>
      <c r="N58" s="599">
        <f t="shared" si="0"/>
        <v>24000</v>
      </c>
      <c r="O58" s="456">
        <f t="shared" si="1"/>
        <v>0</v>
      </c>
    </row>
    <row r="59" spans="1:15" ht="70" outlineLevel="2" x14ac:dyDescent="0.15">
      <c r="A59" s="497" t="s">
        <v>92</v>
      </c>
      <c r="B59" s="497" t="s">
        <v>3712</v>
      </c>
      <c r="C59" s="497"/>
      <c r="D59" s="497" t="s">
        <v>95</v>
      </c>
      <c r="E59" s="497"/>
      <c r="F59" s="497" t="s">
        <v>3713</v>
      </c>
      <c r="G59" s="497" t="s">
        <v>2553</v>
      </c>
      <c r="H59" s="497">
        <v>4500</v>
      </c>
      <c r="I59" s="497">
        <v>0</v>
      </c>
      <c r="J59" s="668"/>
      <c r="K59" s="668"/>
      <c r="L59" s="497" t="s">
        <v>3714</v>
      </c>
      <c r="M59" s="497"/>
      <c r="N59" s="599">
        <f t="shared" si="0"/>
        <v>4500</v>
      </c>
      <c r="O59" s="456">
        <f t="shared" si="1"/>
        <v>0</v>
      </c>
    </row>
    <row r="60" spans="1:15" ht="56" outlineLevel="2" x14ac:dyDescent="0.15">
      <c r="A60" s="497" t="s">
        <v>92</v>
      </c>
      <c r="B60" s="497" t="s">
        <v>3715</v>
      </c>
      <c r="C60" s="497"/>
      <c r="D60" s="497" t="s">
        <v>95</v>
      </c>
      <c r="E60" s="497"/>
      <c r="F60" s="497" t="s">
        <v>3716</v>
      </c>
      <c r="G60" s="497" t="s">
        <v>101</v>
      </c>
      <c r="H60" s="497">
        <v>13500</v>
      </c>
      <c r="I60" s="497">
        <v>0</v>
      </c>
      <c r="J60" s="668"/>
      <c r="K60" s="668"/>
      <c r="L60" s="497" t="s">
        <v>3717</v>
      </c>
      <c r="M60" s="497"/>
      <c r="N60" s="599">
        <f t="shared" si="0"/>
        <v>13500</v>
      </c>
      <c r="O60" s="456">
        <f t="shared" si="1"/>
        <v>0</v>
      </c>
    </row>
    <row r="61" spans="1:15" ht="112" outlineLevel="2" x14ac:dyDescent="0.15">
      <c r="A61" s="497" t="s">
        <v>92</v>
      </c>
      <c r="B61" s="497" t="s">
        <v>3718</v>
      </c>
      <c r="C61" s="497"/>
      <c r="D61" s="497" t="s">
        <v>95</v>
      </c>
      <c r="E61" s="497"/>
      <c r="F61" s="497" t="s">
        <v>3719</v>
      </c>
      <c r="G61" s="497" t="s">
        <v>89</v>
      </c>
      <c r="H61" s="497">
        <v>6000</v>
      </c>
      <c r="I61" s="497">
        <v>0</v>
      </c>
      <c r="J61" s="668"/>
      <c r="K61" s="668"/>
      <c r="L61" s="497" t="s">
        <v>3720</v>
      </c>
      <c r="M61" s="497"/>
      <c r="N61" s="599">
        <f t="shared" si="0"/>
        <v>6000</v>
      </c>
      <c r="O61" s="456">
        <f t="shared" si="1"/>
        <v>0</v>
      </c>
    </row>
    <row r="62" spans="1:15" ht="98" outlineLevel="2" x14ac:dyDescent="0.15">
      <c r="A62" s="497" t="s">
        <v>92</v>
      </c>
      <c r="B62" s="497" t="s">
        <v>3721</v>
      </c>
      <c r="C62" s="497"/>
      <c r="D62" s="497" t="s">
        <v>95</v>
      </c>
      <c r="E62" s="497"/>
      <c r="F62" s="497" t="s">
        <v>3673</v>
      </c>
      <c r="G62" s="497" t="s">
        <v>91</v>
      </c>
      <c r="H62" s="497">
        <v>18325</v>
      </c>
      <c r="I62" s="497">
        <v>0</v>
      </c>
      <c r="J62" s="668"/>
      <c r="K62" s="668"/>
      <c r="L62" s="497" t="s">
        <v>3722</v>
      </c>
      <c r="M62" s="497"/>
      <c r="N62" s="599">
        <f t="shared" si="0"/>
        <v>18325</v>
      </c>
      <c r="O62" s="456">
        <f t="shared" si="1"/>
        <v>0</v>
      </c>
    </row>
    <row r="63" spans="1:15" ht="70" outlineLevel="2" x14ac:dyDescent="0.15">
      <c r="A63" s="497" t="s">
        <v>92</v>
      </c>
      <c r="B63" s="497" t="s">
        <v>3723</v>
      </c>
      <c r="C63" s="497"/>
      <c r="D63" s="497" t="s">
        <v>95</v>
      </c>
      <c r="E63" s="497"/>
      <c r="F63" s="497" t="s">
        <v>3724</v>
      </c>
      <c r="G63" s="497" t="s">
        <v>102</v>
      </c>
      <c r="H63" s="497">
        <v>20000</v>
      </c>
      <c r="I63" s="497">
        <v>0</v>
      </c>
      <c r="J63" s="668"/>
      <c r="K63" s="668"/>
      <c r="L63" s="497" t="s">
        <v>3725</v>
      </c>
      <c r="M63" s="497"/>
      <c r="N63" s="599">
        <f t="shared" si="0"/>
        <v>20000</v>
      </c>
      <c r="O63" s="456">
        <f t="shared" si="1"/>
        <v>0</v>
      </c>
    </row>
    <row r="64" spans="1:15" ht="70" outlineLevel="2" x14ac:dyDescent="0.15">
      <c r="A64" s="497" t="s">
        <v>92</v>
      </c>
      <c r="B64" s="497" t="s">
        <v>3726</v>
      </c>
      <c r="C64" s="497"/>
      <c r="D64" s="497" t="s">
        <v>95</v>
      </c>
      <c r="E64" s="497"/>
      <c r="F64" s="497" t="s">
        <v>3727</v>
      </c>
      <c r="G64" s="497" t="s">
        <v>89</v>
      </c>
      <c r="H64" s="497">
        <v>22000</v>
      </c>
      <c r="I64" s="497">
        <v>0</v>
      </c>
      <c r="J64" s="668"/>
      <c r="K64" s="668"/>
      <c r="L64" s="497" t="s">
        <v>3728</v>
      </c>
      <c r="M64" s="497"/>
      <c r="N64" s="599">
        <f t="shared" si="0"/>
        <v>22000</v>
      </c>
      <c r="O64" s="456">
        <f t="shared" si="1"/>
        <v>0</v>
      </c>
    </row>
    <row r="65" spans="1:15" ht="154" outlineLevel="2" x14ac:dyDescent="0.15">
      <c r="A65" s="497" t="s">
        <v>92</v>
      </c>
      <c r="B65" s="497" t="s">
        <v>3729</v>
      </c>
      <c r="C65" s="497"/>
      <c r="D65" s="497" t="s">
        <v>95</v>
      </c>
      <c r="E65" s="497"/>
      <c r="F65" s="497" t="s">
        <v>3730</v>
      </c>
      <c r="G65" s="497" t="s">
        <v>797</v>
      </c>
      <c r="H65" s="497">
        <v>17654</v>
      </c>
      <c r="I65" s="497">
        <v>0</v>
      </c>
      <c r="J65" s="668"/>
      <c r="K65" s="668"/>
      <c r="L65" s="497" t="s">
        <v>3731</v>
      </c>
      <c r="M65" s="497"/>
      <c r="N65" s="599">
        <f t="shared" si="0"/>
        <v>17654</v>
      </c>
      <c r="O65" s="456">
        <f t="shared" si="1"/>
        <v>0</v>
      </c>
    </row>
    <row r="66" spans="1:15" ht="98" outlineLevel="2" x14ac:dyDescent="0.15">
      <c r="A66" s="497" t="s">
        <v>92</v>
      </c>
      <c r="B66" s="497" t="s">
        <v>3732</v>
      </c>
      <c r="C66" s="497"/>
      <c r="D66" s="497" t="s">
        <v>95</v>
      </c>
      <c r="E66" s="497"/>
      <c r="F66" s="497" t="s">
        <v>3733</v>
      </c>
      <c r="G66" s="497" t="s">
        <v>99</v>
      </c>
      <c r="H66" s="497">
        <v>27645</v>
      </c>
      <c r="I66" s="497">
        <v>0</v>
      </c>
      <c r="J66" s="668"/>
      <c r="K66" s="668"/>
      <c r="L66" s="497" t="s">
        <v>3734</v>
      </c>
      <c r="M66" s="497"/>
      <c r="N66" s="599">
        <f t="shared" si="0"/>
        <v>27645</v>
      </c>
      <c r="O66" s="456">
        <f t="shared" si="1"/>
        <v>0</v>
      </c>
    </row>
    <row r="67" spans="1:15" ht="70" outlineLevel="2" x14ac:dyDescent="0.15">
      <c r="A67" s="497" t="s">
        <v>92</v>
      </c>
      <c r="B67" s="497" t="s">
        <v>3735</v>
      </c>
      <c r="C67" s="497"/>
      <c r="D67" s="497" t="s">
        <v>95</v>
      </c>
      <c r="E67" s="497"/>
      <c r="F67" s="497" t="s">
        <v>3736</v>
      </c>
      <c r="G67" s="497" t="s">
        <v>883</v>
      </c>
      <c r="H67" s="497">
        <v>15000</v>
      </c>
      <c r="I67" s="497">
        <v>0</v>
      </c>
      <c r="J67" s="668"/>
      <c r="K67" s="668"/>
      <c r="L67" s="497" t="s">
        <v>3737</v>
      </c>
      <c r="M67" s="497"/>
      <c r="N67" s="599">
        <f t="shared" si="0"/>
        <v>15000</v>
      </c>
      <c r="O67" s="456">
        <f t="shared" si="1"/>
        <v>0</v>
      </c>
    </row>
    <row r="68" spans="1:15" ht="70" outlineLevel="2" x14ac:dyDescent="0.15">
      <c r="A68" s="497" t="s">
        <v>92</v>
      </c>
      <c r="B68" s="497" t="s">
        <v>3738</v>
      </c>
      <c r="C68" s="497"/>
      <c r="D68" s="497" t="s">
        <v>95</v>
      </c>
      <c r="E68" s="497"/>
      <c r="F68" s="497" t="s">
        <v>3739</v>
      </c>
      <c r="G68" s="497" t="s">
        <v>616</v>
      </c>
      <c r="H68" s="497">
        <v>27648.94</v>
      </c>
      <c r="I68" s="497">
        <v>0</v>
      </c>
      <c r="J68" s="668"/>
      <c r="K68" s="668"/>
      <c r="L68" s="497" t="s">
        <v>3740</v>
      </c>
      <c r="M68" s="497"/>
      <c r="N68" s="599">
        <f t="shared" ref="N68:N133" si="2">SUM(H68:I68)</f>
        <v>27648.94</v>
      </c>
      <c r="O68" s="456">
        <f t="shared" ref="O68:O133" si="3">IF((J68+K68)&gt;0,(J68+K68)-N68,0)</f>
        <v>0</v>
      </c>
    </row>
    <row r="69" spans="1:15" ht="56" outlineLevel="2" x14ac:dyDescent="0.15">
      <c r="A69" s="497" t="s">
        <v>92</v>
      </c>
      <c r="B69" s="497" t="s">
        <v>3741</v>
      </c>
      <c r="C69" s="497"/>
      <c r="D69" s="497" t="s">
        <v>95</v>
      </c>
      <c r="E69" s="497"/>
      <c r="F69" s="497" t="s">
        <v>3742</v>
      </c>
      <c r="G69" s="497" t="s">
        <v>96</v>
      </c>
      <c r="H69" s="497">
        <v>14500</v>
      </c>
      <c r="I69" s="497">
        <v>0</v>
      </c>
      <c r="J69" s="668"/>
      <c r="K69" s="668"/>
      <c r="L69" s="497" t="s">
        <v>3743</v>
      </c>
      <c r="M69" s="497"/>
      <c r="N69" s="599">
        <f t="shared" si="2"/>
        <v>14500</v>
      </c>
      <c r="O69" s="456">
        <f t="shared" si="3"/>
        <v>0</v>
      </c>
    </row>
    <row r="70" spans="1:15" ht="70" outlineLevel="2" x14ac:dyDescent="0.15">
      <c r="A70" s="497" t="s">
        <v>92</v>
      </c>
      <c r="B70" s="497" t="s">
        <v>3744</v>
      </c>
      <c r="C70" s="497"/>
      <c r="D70" s="497" t="s">
        <v>95</v>
      </c>
      <c r="E70" s="497"/>
      <c r="F70" s="497" t="s">
        <v>3745</v>
      </c>
      <c r="G70" s="497" t="s">
        <v>89</v>
      </c>
      <c r="H70" s="497">
        <v>10000</v>
      </c>
      <c r="I70" s="497">
        <v>0</v>
      </c>
      <c r="J70" s="668"/>
      <c r="K70" s="668"/>
      <c r="L70" s="497" t="s">
        <v>3746</v>
      </c>
      <c r="M70" s="497"/>
      <c r="N70" s="599">
        <f t="shared" si="2"/>
        <v>10000</v>
      </c>
      <c r="O70" s="456">
        <f t="shared" si="3"/>
        <v>0</v>
      </c>
    </row>
    <row r="71" spans="1:15" ht="70" outlineLevel="2" x14ac:dyDescent="0.15">
      <c r="A71" s="497" t="s">
        <v>92</v>
      </c>
      <c r="B71" s="497" t="s">
        <v>3747</v>
      </c>
      <c r="C71" s="497"/>
      <c r="D71" s="497" t="s">
        <v>95</v>
      </c>
      <c r="E71" s="497"/>
      <c r="F71" s="497" t="s">
        <v>3748</v>
      </c>
      <c r="G71" s="497" t="s">
        <v>89</v>
      </c>
      <c r="H71" s="497">
        <v>6000</v>
      </c>
      <c r="I71" s="497">
        <v>0</v>
      </c>
      <c r="J71" s="668"/>
      <c r="K71" s="668"/>
      <c r="L71" s="497" t="s">
        <v>3746</v>
      </c>
      <c r="M71" s="497"/>
      <c r="N71" s="599">
        <f t="shared" si="2"/>
        <v>6000</v>
      </c>
      <c r="O71" s="456">
        <f t="shared" si="3"/>
        <v>0</v>
      </c>
    </row>
    <row r="72" spans="1:15" ht="70" outlineLevel="2" x14ac:dyDescent="0.15">
      <c r="A72" s="497" t="s">
        <v>92</v>
      </c>
      <c r="B72" s="497" t="s">
        <v>3749</v>
      </c>
      <c r="C72" s="497"/>
      <c r="D72" s="497" t="s">
        <v>95</v>
      </c>
      <c r="E72" s="497"/>
      <c r="F72" s="497" t="s">
        <v>3750</v>
      </c>
      <c r="G72" s="497" t="s">
        <v>164</v>
      </c>
      <c r="H72" s="497">
        <v>9000</v>
      </c>
      <c r="I72" s="497">
        <v>0</v>
      </c>
      <c r="J72" s="668"/>
      <c r="K72" s="668"/>
      <c r="L72" s="497" t="s">
        <v>3751</v>
      </c>
      <c r="M72" s="497"/>
      <c r="N72" s="599">
        <f t="shared" si="2"/>
        <v>9000</v>
      </c>
      <c r="O72" s="456">
        <f t="shared" si="3"/>
        <v>0</v>
      </c>
    </row>
    <row r="73" spans="1:15" ht="70" outlineLevel="2" x14ac:dyDescent="0.15">
      <c r="A73" s="497" t="s">
        <v>92</v>
      </c>
      <c r="B73" s="497" t="s">
        <v>3752</v>
      </c>
      <c r="C73" s="497"/>
      <c r="D73" s="497" t="s">
        <v>95</v>
      </c>
      <c r="E73" s="497"/>
      <c r="F73" s="497" t="s">
        <v>3753</v>
      </c>
      <c r="G73" s="497" t="s">
        <v>89</v>
      </c>
      <c r="H73" s="497">
        <v>13000</v>
      </c>
      <c r="I73" s="497">
        <v>0</v>
      </c>
      <c r="J73" s="668"/>
      <c r="K73" s="668"/>
      <c r="L73" s="497" t="s">
        <v>3754</v>
      </c>
      <c r="M73" s="497"/>
      <c r="N73" s="599">
        <f t="shared" si="2"/>
        <v>13000</v>
      </c>
      <c r="O73" s="456">
        <f t="shared" si="3"/>
        <v>0</v>
      </c>
    </row>
    <row r="74" spans="1:15" ht="70" outlineLevel="2" x14ac:dyDescent="0.15">
      <c r="A74" s="497" t="s">
        <v>92</v>
      </c>
      <c r="B74" s="497" t="s">
        <v>3755</v>
      </c>
      <c r="C74" s="497"/>
      <c r="D74" s="497" t="s">
        <v>95</v>
      </c>
      <c r="E74" s="497"/>
      <c r="F74" s="497" t="s">
        <v>3756</v>
      </c>
      <c r="G74" s="497" t="s">
        <v>797</v>
      </c>
      <c r="H74" s="497">
        <v>20013</v>
      </c>
      <c r="I74" s="497">
        <v>0</v>
      </c>
      <c r="J74" s="668"/>
      <c r="K74" s="668"/>
      <c r="L74" s="497" t="s">
        <v>3757</v>
      </c>
      <c r="M74" s="497"/>
      <c r="N74" s="599">
        <f t="shared" si="2"/>
        <v>20013</v>
      </c>
      <c r="O74" s="456">
        <f t="shared" si="3"/>
        <v>0</v>
      </c>
    </row>
    <row r="75" spans="1:15" ht="70" outlineLevel="2" x14ac:dyDescent="0.15">
      <c r="A75" s="497" t="s">
        <v>92</v>
      </c>
      <c r="B75" s="497" t="s">
        <v>3758</v>
      </c>
      <c r="C75" s="497"/>
      <c r="D75" s="497" t="s">
        <v>95</v>
      </c>
      <c r="E75" s="497"/>
      <c r="F75" s="497" t="s">
        <v>3759</v>
      </c>
      <c r="G75" s="497" t="s">
        <v>89</v>
      </c>
      <c r="H75" s="497">
        <v>11000</v>
      </c>
      <c r="I75" s="497">
        <v>0</v>
      </c>
      <c r="J75" s="668"/>
      <c r="K75" s="668"/>
      <c r="L75" s="497" t="s">
        <v>3760</v>
      </c>
      <c r="M75" s="497"/>
      <c r="N75" s="599">
        <f t="shared" si="2"/>
        <v>11000</v>
      </c>
      <c r="O75" s="456">
        <f t="shared" si="3"/>
        <v>0</v>
      </c>
    </row>
    <row r="76" spans="1:15" ht="70" outlineLevel="2" x14ac:dyDescent="0.15">
      <c r="A76" s="497" t="s">
        <v>92</v>
      </c>
      <c r="B76" s="497" t="s">
        <v>3761</v>
      </c>
      <c r="C76" s="497"/>
      <c r="D76" s="497" t="s">
        <v>95</v>
      </c>
      <c r="E76" s="497"/>
      <c r="F76" s="497" t="s">
        <v>3762</v>
      </c>
      <c r="G76" s="497" t="s">
        <v>98</v>
      </c>
      <c r="H76" s="497">
        <v>9600</v>
      </c>
      <c r="I76" s="497">
        <v>0</v>
      </c>
      <c r="J76" s="668"/>
      <c r="K76" s="668"/>
      <c r="L76" s="497" t="s">
        <v>3763</v>
      </c>
      <c r="M76" s="497"/>
      <c r="N76" s="599">
        <f t="shared" si="2"/>
        <v>9600</v>
      </c>
      <c r="O76" s="456">
        <f t="shared" si="3"/>
        <v>0</v>
      </c>
    </row>
    <row r="77" spans="1:15" ht="168" outlineLevel="2" x14ac:dyDescent="0.15">
      <c r="A77" s="497" t="s">
        <v>92</v>
      </c>
      <c r="B77" s="497" t="s">
        <v>3764</v>
      </c>
      <c r="C77" s="497"/>
      <c r="D77" s="497" t="s">
        <v>95</v>
      </c>
      <c r="E77" s="497"/>
      <c r="F77" s="497" t="s">
        <v>3765</v>
      </c>
      <c r="G77" s="497" t="s">
        <v>98</v>
      </c>
      <c r="H77" s="497">
        <v>13150</v>
      </c>
      <c r="I77" s="497">
        <v>0</v>
      </c>
      <c r="J77" s="668"/>
      <c r="K77" s="668"/>
      <c r="L77" s="497" t="s">
        <v>3766</v>
      </c>
      <c r="M77" s="497"/>
      <c r="N77" s="599">
        <f t="shared" si="2"/>
        <v>13150</v>
      </c>
      <c r="O77" s="456">
        <f t="shared" si="3"/>
        <v>0</v>
      </c>
    </row>
    <row r="78" spans="1:15" ht="42" outlineLevel="2" x14ac:dyDescent="0.15">
      <c r="A78" s="497" t="s">
        <v>92</v>
      </c>
      <c r="B78" s="497" t="s">
        <v>3767</v>
      </c>
      <c r="C78" s="497"/>
      <c r="D78" s="497" t="s">
        <v>95</v>
      </c>
      <c r="E78" s="497"/>
      <c r="F78" s="497" t="s">
        <v>3768</v>
      </c>
      <c r="G78" s="497" t="s">
        <v>101</v>
      </c>
      <c r="H78" s="497">
        <v>15009</v>
      </c>
      <c r="I78" s="497">
        <v>0</v>
      </c>
      <c r="J78" s="668"/>
      <c r="K78" s="668"/>
      <c r="L78" s="497" t="s">
        <v>3769</v>
      </c>
      <c r="M78" s="497"/>
      <c r="N78" s="599">
        <f t="shared" si="2"/>
        <v>15009</v>
      </c>
      <c r="O78" s="456">
        <f t="shared" si="3"/>
        <v>0</v>
      </c>
    </row>
    <row r="79" spans="1:15" ht="56" outlineLevel="2" x14ac:dyDescent="0.15">
      <c r="A79" s="497" t="s">
        <v>92</v>
      </c>
      <c r="B79" s="497" t="s">
        <v>3770</v>
      </c>
      <c r="C79" s="497"/>
      <c r="D79" s="497" t="s">
        <v>95</v>
      </c>
      <c r="E79" s="497"/>
      <c r="F79" s="497" t="s">
        <v>3771</v>
      </c>
      <c r="G79" s="497" t="s">
        <v>101</v>
      </c>
      <c r="H79" s="497">
        <v>9000</v>
      </c>
      <c r="I79" s="497">
        <v>0</v>
      </c>
      <c r="J79" s="668"/>
      <c r="K79" s="668"/>
      <c r="L79" s="497" t="s">
        <v>3772</v>
      </c>
      <c r="M79" s="497"/>
      <c r="N79" s="599">
        <f t="shared" si="2"/>
        <v>9000</v>
      </c>
      <c r="O79" s="456">
        <f t="shared" si="3"/>
        <v>0</v>
      </c>
    </row>
    <row r="80" spans="1:15" ht="56" outlineLevel="2" x14ac:dyDescent="0.15">
      <c r="A80" s="497" t="s">
        <v>92</v>
      </c>
      <c r="B80" s="497" t="s">
        <v>3773</v>
      </c>
      <c r="C80" s="497"/>
      <c r="D80" s="497" t="s">
        <v>95</v>
      </c>
      <c r="E80" s="497"/>
      <c r="F80" s="497" t="s">
        <v>3774</v>
      </c>
      <c r="G80" s="497" t="s">
        <v>3775</v>
      </c>
      <c r="H80" s="497">
        <v>22685</v>
      </c>
      <c r="I80" s="497">
        <v>0</v>
      </c>
      <c r="J80" s="668"/>
      <c r="K80" s="668"/>
      <c r="L80" s="497" t="s">
        <v>3776</v>
      </c>
      <c r="M80" s="497"/>
      <c r="N80" s="599">
        <f t="shared" si="2"/>
        <v>22685</v>
      </c>
      <c r="O80" s="456">
        <f t="shared" si="3"/>
        <v>0</v>
      </c>
    </row>
    <row r="81" spans="1:15" ht="70" outlineLevel="2" x14ac:dyDescent="0.15">
      <c r="A81" s="497" t="s">
        <v>92</v>
      </c>
      <c r="B81" s="497" t="s">
        <v>3777</v>
      </c>
      <c r="C81" s="497"/>
      <c r="D81" s="497" t="s">
        <v>95</v>
      </c>
      <c r="E81" s="497"/>
      <c r="F81" s="497" t="s">
        <v>3778</v>
      </c>
      <c r="G81" s="497" t="s">
        <v>102</v>
      </c>
      <c r="H81" s="497">
        <v>35000</v>
      </c>
      <c r="I81" s="497">
        <v>0</v>
      </c>
      <c r="J81" s="668"/>
      <c r="K81" s="668"/>
      <c r="L81" s="497" t="s">
        <v>3779</v>
      </c>
      <c r="M81" s="497"/>
      <c r="N81" s="599">
        <f t="shared" si="2"/>
        <v>35000</v>
      </c>
      <c r="O81" s="456">
        <f t="shared" si="3"/>
        <v>0</v>
      </c>
    </row>
    <row r="82" spans="1:15" ht="70" outlineLevel="2" x14ac:dyDescent="0.15">
      <c r="A82" s="497" t="s">
        <v>92</v>
      </c>
      <c r="B82" s="497" t="s">
        <v>3780</v>
      </c>
      <c r="C82" s="497"/>
      <c r="D82" s="497" t="s">
        <v>95</v>
      </c>
      <c r="E82" s="497"/>
      <c r="F82" s="497" t="s">
        <v>3781</v>
      </c>
      <c r="G82" s="497" t="s">
        <v>102</v>
      </c>
      <c r="H82" s="497">
        <v>15000</v>
      </c>
      <c r="I82" s="497">
        <v>0</v>
      </c>
      <c r="J82" s="668"/>
      <c r="K82" s="668"/>
      <c r="L82" s="497" t="s">
        <v>3782</v>
      </c>
      <c r="M82" s="497"/>
      <c r="N82" s="599">
        <f t="shared" si="2"/>
        <v>15000</v>
      </c>
      <c r="O82" s="456">
        <f t="shared" si="3"/>
        <v>0</v>
      </c>
    </row>
    <row r="83" spans="1:15" ht="70" outlineLevel="2" x14ac:dyDescent="0.15">
      <c r="A83" s="497" t="s">
        <v>92</v>
      </c>
      <c r="B83" s="497" t="s">
        <v>3783</v>
      </c>
      <c r="C83" s="497"/>
      <c r="D83" s="497" t="s">
        <v>95</v>
      </c>
      <c r="E83" s="497"/>
      <c r="F83" s="497" t="s">
        <v>3784</v>
      </c>
      <c r="G83" s="497" t="s">
        <v>380</v>
      </c>
      <c r="H83" s="497">
        <v>13323</v>
      </c>
      <c r="I83" s="497">
        <v>0</v>
      </c>
      <c r="J83" s="668"/>
      <c r="K83" s="668"/>
      <c r="L83" s="497" t="s">
        <v>3785</v>
      </c>
      <c r="M83" s="497"/>
      <c r="N83" s="599">
        <f t="shared" si="2"/>
        <v>13323</v>
      </c>
      <c r="O83" s="456">
        <f t="shared" si="3"/>
        <v>0</v>
      </c>
    </row>
    <row r="84" spans="1:15" ht="56" outlineLevel="2" x14ac:dyDescent="0.15">
      <c r="A84" s="497" t="s">
        <v>92</v>
      </c>
      <c r="B84" s="497" t="s">
        <v>3786</v>
      </c>
      <c r="C84" s="497"/>
      <c r="D84" s="497" t="s">
        <v>95</v>
      </c>
      <c r="E84" s="497"/>
      <c r="F84" s="497" t="s">
        <v>3787</v>
      </c>
      <c r="G84" s="497" t="s">
        <v>380</v>
      </c>
      <c r="H84" s="497">
        <v>28619</v>
      </c>
      <c r="I84" s="497">
        <v>0</v>
      </c>
      <c r="J84" s="668"/>
      <c r="K84" s="668"/>
      <c r="L84" s="497" t="s">
        <v>3788</v>
      </c>
      <c r="M84" s="497"/>
      <c r="N84" s="599">
        <f t="shared" si="2"/>
        <v>28619</v>
      </c>
      <c r="O84" s="456">
        <f t="shared" si="3"/>
        <v>0</v>
      </c>
    </row>
    <row r="85" spans="1:15" ht="112" outlineLevel="2" x14ac:dyDescent="0.15">
      <c r="A85" s="497" t="s">
        <v>92</v>
      </c>
      <c r="B85" s="497" t="s">
        <v>3789</v>
      </c>
      <c r="C85" s="497"/>
      <c r="D85" s="497" t="s">
        <v>95</v>
      </c>
      <c r="E85" s="497"/>
      <c r="F85" s="497" t="s">
        <v>3790</v>
      </c>
      <c r="G85" s="497" t="s">
        <v>148</v>
      </c>
      <c r="H85" s="497">
        <v>19910</v>
      </c>
      <c r="I85" s="497">
        <v>0</v>
      </c>
      <c r="J85" s="668"/>
      <c r="K85" s="668"/>
      <c r="L85" s="497" t="s">
        <v>3791</v>
      </c>
      <c r="M85" s="497"/>
      <c r="N85" s="599">
        <f t="shared" si="2"/>
        <v>19910</v>
      </c>
      <c r="O85" s="456">
        <f t="shared" si="3"/>
        <v>0</v>
      </c>
    </row>
    <row r="86" spans="1:15" ht="84" outlineLevel="2" x14ac:dyDescent="0.15">
      <c r="A86" s="497" t="s">
        <v>92</v>
      </c>
      <c r="B86" s="497" t="s">
        <v>3792</v>
      </c>
      <c r="C86" s="497"/>
      <c r="D86" s="497" t="s">
        <v>95</v>
      </c>
      <c r="E86" s="497"/>
      <c r="F86" s="497" t="s">
        <v>3793</v>
      </c>
      <c r="G86" s="497" t="s">
        <v>102</v>
      </c>
      <c r="H86" s="497">
        <v>30000</v>
      </c>
      <c r="I86" s="497">
        <v>0</v>
      </c>
      <c r="J86" s="668"/>
      <c r="K86" s="668"/>
      <c r="L86" s="497" t="s">
        <v>3794</v>
      </c>
      <c r="M86" s="497"/>
      <c r="N86" s="599">
        <f t="shared" si="2"/>
        <v>30000</v>
      </c>
      <c r="O86" s="456">
        <f t="shared" si="3"/>
        <v>0</v>
      </c>
    </row>
    <row r="87" spans="1:15" ht="98" outlineLevel="2" x14ac:dyDescent="0.15">
      <c r="A87" s="497" t="s">
        <v>92</v>
      </c>
      <c r="B87" s="497" t="s">
        <v>3795</v>
      </c>
      <c r="C87" s="497"/>
      <c r="D87" s="497" t="s">
        <v>95</v>
      </c>
      <c r="E87" s="497"/>
      <c r="F87" s="497" t="s">
        <v>3796</v>
      </c>
      <c r="G87" s="497" t="s">
        <v>99</v>
      </c>
      <c r="H87" s="497">
        <v>11400</v>
      </c>
      <c r="I87" s="497">
        <v>0</v>
      </c>
      <c r="J87" s="668"/>
      <c r="K87" s="668"/>
      <c r="L87" s="497" t="s">
        <v>3797</v>
      </c>
      <c r="M87" s="497"/>
      <c r="N87" s="599">
        <f t="shared" si="2"/>
        <v>11400</v>
      </c>
      <c r="O87" s="456">
        <f t="shared" si="3"/>
        <v>0</v>
      </c>
    </row>
    <row r="88" spans="1:15" ht="42" outlineLevel="2" x14ac:dyDescent="0.15">
      <c r="A88" s="497" t="s">
        <v>92</v>
      </c>
      <c r="B88" s="497" t="s">
        <v>3798</v>
      </c>
      <c r="C88" s="497"/>
      <c r="D88" s="497" t="s">
        <v>95</v>
      </c>
      <c r="E88" s="497"/>
      <c r="F88" s="497" t="s">
        <v>3799</v>
      </c>
      <c r="G88" s="497" t="s">
        <v>102</v>
      </c>
      <c r="H88" s="497">
        <v>15000</v>
      </c>
      <c r="I88" s="497">
        <v>0</v>
      </c>
      <c r="J88" s="668"/>
      <c r="K88" s="668"/>
      <c r="L88" s="497" t="s">
        <v>3800</v>
      </c>
      <c r="M88" s="497"/>
      <c r="N88" s="599">
        <f t="shared" si="2"/>
        <v>15000</v>
      </c>
      <c r="O88" s="456">
        <f t="shared" si="3"/>
        <v>0</v>
      </c>
    </row>
    <row r="89" spans="1:15" ht="56" outlineLevel="2" x14ac:dyDescent="0.15">
      <c r="A89" s="497" t="s">
        <v>92</v>
      </c>
      <c r="B89" s="497" t="s">
        <v>3801</v>
      </c>
      <c r="C89" s="497"/>
      <c r="D89" s="497" t="s">
        <v>95</v>
      </c>
      <c r="E89" s="497"/>
      <c r="F89" s="497" t="s">
        <v>3802</v>
      </c>
      <c r="G89" s="497" t="s">
        <v>102</v>
      </c>
      <c r="H89" s="497">
        <v>20000</v>
      </c>
      <c r="I89" s="497">
        <v>0</v>
      </c>
      <c r="J89" s="668"/>
      <c r="K89" s="668"/>
      <c r="L89" s="497" t="s">
        <v>3803</v>
      </c>
      <c r="M89" s="497"/>
      <c r="N89" s="599">
        <f t="shared" si="2"/>
        <v>20000</v>
      </c>
      <c r="O89" s="456">
        <f t="shared" si="3"/>
        <v>0</v>
      </c>
    </row>
    <row r="90" spans="1:15" ht="70" outlineLevel="2" x14ac:dyDescent="0.15">
      <c r="A90" s="497" t="s">
        <v>92</v>
      </c>
      <c r="B90" s="497" t="s">
        <v>3804</v>
      </c>
      <c r="C90" s="497"/>
      <c r="D90" s="497" t="s">
        <v>95</v>
      </c>
      <c r="E90" s="497"/>
      <c r="F90" s="497" t="s">
        <v>3805</v>
      </c>
      <c r="G90" s="497" t="s">
        <v>89</v>
      </c>
      <c r="H90" s="497">
        <v>6000</v>
      </c>
      <c r="I90" s="497">
        <v>0</v>
      </c>
      <c r="J90" s="668"/>
      <c r="K90" s="668"/>
      <c r="L90" s="497" t="s">
        <v>3806</v>
      </c>
      <c r="M90" s="497"/>
      <c r="N90" s="599">
        <f t="shared" si="2"/>
        <v>6000</v>
      </c>
      <c r="O90" s="456">
        <f t="shared" si="3"/>
        <v>0</v>
      </c>
    </row>
    <row r="91" spans="1:15" ht="112" outlineLevel="2" x14ac:dyDescent="0.15">
      <c r="A91" s="497" t="s">
        <v>92</v>
      </c>
      <c r="B91" s="497" t="s">
        <v>3807</v>
      </c>
      <c r="C91" s="497"/>
      <c r="D91" s="497" t="s">
        <v>95</v>
      </c>
      <c r="E91" s="497"/>
      <c r="F91" s="497" t="s">
        <v>2875</v>
      </c>
      <c r="G91" s="497" t="s">
        <v>148</v>
      </c>
      <c r="H91" s="497">
        <v>12000</v>
      </c>
      <c r="I91" s="497">
        <v>0</v>
      </c>
      <c r="J91" s="668"/>
      <c r="K91" s="668"/>
      <c r="L91" s="497" t="s">
        <v>3808</v>
      </c>
      <c r="M91" s="497"/>
      <c r="N91" s="599">
        <f t="shared" si="2"/>
        <v>12000</v>
      </c>
      <c r="O91" s="456">
        <f t="shared" si="3"/>
        <v>0</v>
      </c>
    </row>
    <row r="92" spans="1:15" ht="70" outlineLevel="2" x14ac:dyDescent="0.15">
      <c r="A92" s="497" t="s">
        <v>92</v>
      </c>
      <c r="B92" s="497" t="s">
        <v>3809</v>
      </c>
      <c r="C92" s="497"/>
      <c r="D92" s="497" t="s">
        <v>95</v>
      </c>
      <c r="E92" s="497"/>
      <c r="F92" s="497" t="s">
        <v>3810</v>
      </c>
      <c r="G92" s="497" t="s">
        <v>89</v>
      </c>
      <c r="H92" s="497">
        <v>3000</v>
      </c>
      <c r="I92" s="497">
        <v>0</v>
      </c>
      <c r="J92" s="668"/>
      <c r="K92" s="668"/>
      <c r="L92" s="497" t="s">
        <v>3806</v>
      </c>
      <c r="M92" s="497"/>
      <c r="N92" s="599">
        <f t="shared" si="2"/>
        <v>3000</v>
      </c>
      <c r="O92" s="456">
        <f t="shared" si="3"/>
        <v>0</v>
      </c>
    </row>
    <row r="93" spans="1:15" ht="70" outlineLevel="2" x14ac:dyDescent="0.15">
      <c r="A93" s="497" t="s">
        <v>92</v>
      </c>
      <c r="B93" s="497" t="s">
        <v>3811</v>
      </c>
      <c r="C93" s="497"/>
      <c r="D93" s="497" t="s">
        <v>95</v>
      </c>
      <c r="E93" s="497"/>
      <c r="F93" s="497" t="s">
        <v>3812</v>
      </c>
      <c r="G93" s="497" t="s">
        <v>98</v>
      </c>
      <c r="H93" s="497">
        <v>17500</v>
      </c>
      <c r="I93" s="497">
        <v>0</v>
      </c>
      <c r="J93" s="668"/>
      <c r="K93" s="668"/>
      <c r="L93" s="497" t="s">
        <v>3813</v>
      </c>
      <c r="M93" s="497"/>
      <c r="N93" s="599">
        <f t="shared" si="2"/>
        <v>17500</v>
      </c>
      <c r="O93" s="456">
        <f t="shared" si="3"/>
        <v>0</v>
      </c>
    </row>
    <row r="94" spans="1:15" ht="56" outlineLevel="2" x14ac:dyDescent="0.15">
      <c r="A94" s="497" t="s">
        <v>92</v>
      </c>
      <c r="B94" s="497" t="s">
        <v>3814</v>
      </c>
      <c r="C94" s="497"/>
      <c r="D94" s="497" t="s">
        <v>95</v>
      </c>
      <c r="E94" s="497"/>
      <c r="F94" s="497" t="s">
        <v>3815</v>
      </c>
      <c r="G94" s="497" t="s">
        <v>3163</v>
      </c>
      <c r="H94" s="497">
        <v>25655</v>
      </c>
      <c r="I94" s="497">
        <v>0</v>
      </c>
      <c r="J94" s="668"/>
      <c r="K94" s="668"/>
      <c r="L94" s="497" t="s">
        <v>2889</v>
      </c>
      <c r="M94" s="497"/>
      <c r="N94" s="599">
        <f t="shared" si="2"/>
        <v>25655</v>
      </c>
      <c r="O94" s="456">
        <f t="shared" si="3"/>
        <v>0</v>
      </c>
    </row>
    <row r="95" spans="1:15" ht="98" outlineLevel="2" x14ac:dyDescent="0.15">
      <c r="A95" s="497" t="s">
        <v>92</v>
      </c>
      <c r="B95" s="497" t="s">
        <v>3816</v>
      </c>
      <c r="C95" s="497"/>
      <c r="D95" s="497" t="s">
        <v>95</v>
      </c>
      <c r="E95" s="497"/>
      <c r="F95" s="497" t="s">
        <v>3817</v>
      </c>
      <c r="G95" s="497" t="s">
        <v>1924</v>
      </c>
      <c r="H95" s="497">
        <v>5000</v>
      </c>
      <c r="I95" s="497">
        <v>0</v>
      </c>
      <c r="J95" s="668"/>
      <c r="K95" s="668"/>
      <c r="L95" s="497" t="s">
        <v>3818</v>
      </c>
      <c r="M95" s="497" t="s">
        <v>375</v>
      </c>
      <c r="N95" s="599">
        <f t="shared" si="2"/>
        <v>5000</v>
      </c>
      <c r="O95" s="456">
        <f t="shared" si="3"/>
        <v>0</v>
      </c>
    </row>
    <row r="96" spans="1:15" ht="14" outlineLevel="1" x14ac:dyDescent="0.15">
      <c r="A96" s="704" t="s">
        <v>115</v>
      </c>
      <c r="B96" s="704">
        <f>COUNTA(B18:B95)</f>
        <v>77</v>
      </c>
      <c r="C96" s="704"/>
      <c r="D96" s="704"/>
      <c r="E96" s="704"/>
      <c r="F96" s="704"/>
      <c r="G96" s="704"/>
      <c r="H96" s="704">
        <f>SUBTOTAL(9,H18:H95)</f>
        <v>3113965.94</v>
      </c>
      <c r="I96" s="704">
        <f>SUBTOTAL(9,I18:I95)</f>
        <v>0</v>
      </c>
      <c r="J96" s="740">
        <f>SUBTOTAL(9,J18:J95)</f>
        <v>0</v>
      </c>
      <c r="K96" s="740">
        <f>SUBTOTAL(9,K18:K95)</f>
        <v>0</v>
      </c>
      <c r="L96" s="704"/>
      <c r="M96" s="704"/>
      <c r="N96" s="722">
        <f>SUBTOTAL(9,N18:N95)</f>
        <v>3113965.94</v>
      </c>
      <c r="O96" s="722">
        <f>SUBTOTAL(9,O18:O95)</f>
        <v>0</v>
      </c>
    </row>
    <row r="97" spans="1:19" ht="98" outlineLevel="2" x14ac:dyDescent="0.15">
      <c r="A97" s="497" t="s">
        <v>103</v>
      </c>
      <c r="B97" s="497" t="s">
        <v>3819</v>
      </c>
      <c r="C97" s="497"/>
      <c r="D97" s="497" t="s">
        <v>104</v>
      </c>
      <c r="E97" s="497"/>
      <c r="F97" s="497" t="s">
        <v>3820</v>
      </c>
      <c r="G97" s="497" t="s">
        <v>985</v>
      </c>
      <c r="H97" s="668"/>
      <c r="I97" s="497">
        <v>117956.53</v>
      </c>
      <c r="J97" s="668"/>
      <c r="K97" s="497">
        <v>424276.69</v>
      </c>
      <c r="L97" s="497" t="s">
        <v>3821</v>
      </c>
      <c r="M97" s="497" t="s">
        <v>159</v>
      </c>
      <c r="N97" s="599">
        <f t="shared" si="2"/>
        <v>117956.53</v>
      </c>
      <c r="O97" s="456">
        <f t="shared" si="3"/>
        <v>306320.16000000003</v>
      </c>
      <c r="Q97" t="s">
        <v>2489</v>
      </c>
      <c r="R97">
        <v>12</v>
      </c>
      <c r="S97" s="411">
        <f>SUM(N97+N98+N99+N100+N101+N104+N105+N106+N107+N108+N109+N111)</f>
        <v>1500141.0500000003</v>
      </c>
    </row>
    <row r="98" spans="1:19" ht="28" outlineLevel="2" x14ac:dyDescent="0.15">
      <c r="A98" s="497" t="s">
        <v>103</v>
      </c>
      <c r="B98" s="497" t="s">
        <v>3822</v>
      </c>
      <c r="C98" s="497"/>
      <c r="D98" s="497" t="s">
        <v>104</v>
      </c>
      <c r="E98" s="497"/>
      <c r="F98" s="497" t="s">
        <v>341</v>
      </c>
      <c r="G98" s="497" t="s">
        <v>995</v>
      </c>
      <c r="H98" s="668"/>
      <c r="I98" s="497">
        <v>162954.4</v>
      </c>
      <c r="J98" s="668"/>
      <c r="K98" s="497">
        <v>586222.76</v>
      </c>
      <c r="L98" s="497" t="s">
        <v>3823</v>
      </c>
      <c r="M98" s="497" t="s">
        <v>983</v>
      </c>
      <c r="N98" s="599">
        <f t="shared" si="2"/>
        <v>162954.4</v>
      </c>
      <c r="O98" s="456">
        <f t="shared" si="3"/>
        <v>423268.36</v>
      </c>
      <c r="Q98" t="s">
        <v>149</v>
      </c>
      <c r="R98">
        <v>1</v>
      </c>
    </row>
    <row r="99" spans="1:19" ht="28" outlineLevel="2" x14ac:dyDescent="0.15">
      <c r="A99" s="497" t="s">
        <v>103</v>
      </c>
      <c r="B99" s="497" t="s">
        <v>3824</v>
      </c>
      <c r="C99" s="497"/>
      <c r="D99" s="497" t="s">
        <v>104</v>
      </c>
      <c r="E99" s="497"/>
      <c r="F99" s="497" t="s">
        <v>3825</v>
      </c>
      <c r="G99" s="497" t="s">
        <v>1770</v>
      </c>
      <c r="H99" s="668"/>
      <c r="I99" s="497">
        <v>84985.9</v>
      </c>
      <c r="J99" s="668"/>
      <c r="K99" s="497">
        <v>303616.78999999998</v>
      </c>
      <c r="L99" s="497" t="s">
        <v>3826</v>
      </c>
      <c r="M99" s="497" t="s">
        <v>983</v>
      </c>
      <c r="N99" s="599">
        <f t="shared" si="2"/>
        <v>84985.9</v>
      </c>
      <c r="O99" s="456">
        <f t="shared" si="3"/>
        <v>218630.88999999998</v>
      </c>
      <c r="Q99" t="s">
        <v>2490</v>
      </c>
      <c r="R99">
        <v>13</v>
      </c>
      <c r="S99" s="411">
        <f>SUM(N103+N112+N113+N114+N115+N116+N117+N119+N120+N124+N125+N126+N127)</f>
        <v>1046266.55</v>
      </c>
    </row>
    <row r="100" spans="1:19" ht="28" outlineLevel="2" x14ac:dyDescent="0.15">
      <c r="A100" s="497" t="s">
        <v>103</v>
      </c>
      <c r="B100" s="497" t="s">
        <v>3827</v>
      </c>
      <c r="C100" s="497"/>
      <c r="D100" s="497" t="s">
        <v>104</v>
      </c>
      <c r="E100" s="497"/>
      <c r="F100" s="497" t="s">
        <v>3501</v>
      </c>
      <c r="G100" s="497" t="s">
        <v>83</v>
      </c>
      <c r="H100" s="668"/>
      <c r="I100" s="497">
        <v>65459.839999999997</v>
      </c>
      <c r="J100" s="668"/>
      <c r="K100" s="497">
        <v>233968.26</v>
      </c>
      <c r="L100" s="497" t="s">
        <v>3828</v>
      </c>
      <c r="M100" s="497" t="s">
        <v>983</v>
      </c>
      <c r="N100" s="599">
        <f t="shared" si="2"/>
        <v>65459.839999999997</v>
      </c>
      <c r="O100" s="456">
        <f t="shared" si="3"/>
        <v>168508.42</v>
      </c>
      <c r="Q100" t="s">
        <v>3943</v>
      </c>
      <c r="R100">
        <v>1</v>
      </c>
      <c r="S100" s="411">
        <f>N110</f>
        <v>83107.95</v>
      </c>
    </row>
    <row r="101" spans="1:19" ht="28" outlineLevel="2" x14ac:dyDescent="0.15">
      <c r="A101" s="497" t="s">
        <v>103</v>
      </c>
      <c r="B101" s="497" t="s">
        <v>3829</v>
      </c>
      <c r="C101" s="497"/>
      <c r="D101" s="497" t="s">
        <v>104</v>
      </c>
      <c r="E101" s="497"/>
      <c r="F101" s="497" t="s">
        <v>341</v>
      </c>
      <c r="G101" s="497" t="s">
        <v>355</v>
      </c>
      <c r="H101" s="668"/>
      <c r="I101" s="497">
        <v>82598.69</v>
      </c>
      <c r="J101" s="668"/>
      <c r="K101" s="497">
        <v>297333.48</v>
      </c>
      <c r="L101" s="497" t="s">
        <v>3830</v>
      </c>
      <c r="M101" s="497" t="s">
        <v>983</v>
      </c>
      <c r="N101" s="599">
        <f t="shared" si="2"/>
        <v>82598.69</v>
      </c>
      <c r="O101" s="456">
        <f t="shared" si="3"/>
        <v>214734.78999999998</v>
      </c>
      <c r="Q101" t="s">
        <v>1086</v>
      </c>
      <c r="R101">
        <v>4</v>
      </c>
      <c r="S101" s="411">
        <f>SUM(N118+N121+N123+N128)</f>
        <v>349613.28</v>
      </c>
    </row>
    <row r="102" spans="1:19" ht="28" outlineLevel="2" x14ac:dyDescent="0.15">
      <c r="A102" s="497" t="s">
        <v>103</v>
      </c>
      <c r="B102" s="497" t="s">
        <v>3831</v>
      </c>
      <c r="C102" s="497"/>
      <c r="D102" s="497" t="s">
        <v>104</v>
      </c>
      <c r="E102" s="499" t="s">
        <v>149</v>
      </c>
      <c r="F102" s="497" t="s">
        <v>2276</v>
      </c>
      <c r="G102" s="497" t="s">
        <v>3832</v>
      </c>
      <c r="H102" s="668"/>
      <c r="I102" s="497">
        <v>35980.800000000003</v>
      </c>
      <c r="J102" s="668"/>
      <c r="K102" s="497">
        <v>128543.38</v>
      </c>
      <c r="L102" s="497" t="s">
        <v>3833</v>
      </c>
      <c r="M102" s="497" t="s">
        <v>812</v>
      </c>
      <c r="N102" s="599">
        <f t="shared" si="2"/>
        <v>35980.800000000003</v>
      </c>
      <c r="O102" s="456">
        <f t="shared" si="3"/>
        <v>92562.58</v>
      </c>
    </row>
    <row r="103" spans="1:19" ht="28" outlineLevel="2" x14ac:dyDescent="0.15">
      <c r="A103" s="497" t="s">
        <v>103</v>
      </c>
      <c r="B103" s="497" t="s">
        <v>3834</v>
      </c>
      <c r="C103" s="497"/>
      <c r="D103" s="497" t="s">
        <v>104</v>
      </c>
      <c r="E103" s="497"/>
      <c r="F103" s="497" t="s">
        <v>1473</v>
      </c>
      <c r="G103" s="497" t="s">
        <v>1014</v>
      </c>
      <c r="H103" s="668"/>
      <c r="I103" s="497">
        <v>67745.100000000006</v>
      </c>
      <c r="J103" s="668"/>
      <c r="K103" s="497">
        <v>242023.09</v>
      </c>
      <c r="L103" s="497" t="s">
        <v>3835</v>
      </c>
      <c r="M103" s="497" t="s">
        <v>1938</v>
      </c>
      <c r="N103" s="599">
        <f t="shared" si="2"/>
        <v>67745.100000000006</v>
      </c>
      <c r="O103" s="456">
        <f t="shared" si="3"/>
        <v>174277.99</v>
      </c>
    </row>
    <row r="104" spans="1:19" ht="28" outlineLevel="2" x14ac:dyDescent="0.15">
      <c r="A104" s="497" t="s">
        <v>103</v>
      </c>
      <c r="B104" s="497" t="s">
        <v>3836</v>
      </c>
      <c r="C104" s="497"/>
      <c r="D104" s="497" t="s">
        <v>104</v>
      </c>
      <c r="E104" s="497"/>
      <c r="F104" s="497" t="s">
        <v>1479</v>
      </c>
      <c r="G104" s="497" t="s">
        <v>1014</v>
      </c>
      <c r="H104" s="668"/>
      <c r="I104" s="497">
        <v>60178.3</v>
      </c>
      <c r="J104" s="668"/>
      <c r="K104" s="668"/>
      <c r="L104" s="497" t="s">
        <v>3837</v>
      </c>
      <c r="M104" s="497" t="s">
        <v>983</v>
      </c>
      <c r="N104" s="599">
        <f t="shared" si="2"/>
        <v>60178.3</v>
      </c>
      <c r="O104" s="456">
        <f t="shared" si="3"/>
        <v>0</v>
      </c>
    </row>
    <row r="105" spans="1:19" ht="28" outlineLevel="2" x14ac:dyDescent="0.15">
      <c r="A105" s="497" t="s">
        <v>103</v>
      </c>
      <c r="B105" s="497" t="s">
        <v>3838</v>
      </c>
      <c r="C105" s="497"/>
      <c r="D105" s="497" t="s">
        <v>104</v>
      </c>
      <c r="E105" s="497"/>
      <c r="F105" s="497" t="s">
        <v>341</v>
      </c>
      <c r="G105" s="497" t="s">
        <v>1751</v>
      </c>
      <c r="H105" s="668"/>
      <c r="I105" s="497">
        <v>163641.15</v>
      </c>
      <c r="J105" s="668"/>
      <c r="K105" s="497">
        <v>586522.94999999995</v>
      </c>
      <c r="L105" s="497" t="s">
        <v>3839</v>
      </c>
      <c r="M105" s="497" t="s">
        <v>983</v>
      </c>
      <c r="N105" s="599">
        <f t="shared" si="2"/>
        <v>163641.15</v>
      </c>
      <c r="O105" s="456">
        <f t="shared" si="3"/>
        <v>422881.79999999993</v>
      </c>
    </row>
    <row r="106" spans="1:19" ht="84" outlineLevel="2" x14ac:dyDescent="0.15">
      <c r="A106" s="497" t="s">
        <v>103</v>
      </c>
      <c r="B106" s="497" t="s">
        <v>3840</v>
      </c>
      <c r="C106" s="497"/>
      <c r="D106" s="497" t="s">
        <v>104</v>
      </c>
      <c r="E106" s="497"/>
      <c r="F106" s="497" t="s">
        <v>3841</v>
      </c>
      <c r="G106" s="497" t="s">
        <v>83</v>
      </c>
      <c r="H106" s="668"/>
      <c r="I106" s="497">
        <v>139387.94</v>
      </c>
      <c r="J106" s="668"/>
      <c r="K106" s="497">
        <v>484361.88</v>
      </c>
      <c r="L106" s="497" t="s">
        <v>3842</v>
      </c>
      <c r="M106" s="497" t="s">
        <v>983</v>
      </c>
      <c r="N106" s="599">
        <f t="shared" si="2"/>
        <v>139387.94</v>
      </c>
      <c r="O106" s="456">
        <f t="shared" si="3"/>
        <v>344973.94</v>
      </c>
    </row>
    <row r="107" spans="1:19" ht="28" outlineLevel="2" x14ac:dyDescent="0.15">
      <c r="A107" s="497" t="s">
        <v>103</v>
      </c>
      <c r="B107" s="497" t="s">
        <v>3843</v>
      </c>
      <c r="C107" s="497"/>
      <c r="D107" s="497" t="s">
        <v>104</v>
      </c>
      <c r="E107" s="497"/>
      <c r="F107" s="497" t="s">
        <v>341</v>
      </c>
      <c r="G107" s="497" t="s">
        <v>2302</v>
      </c>
      <c r="H107" s="668"/>
      <c r="I107" s="497">
        <v>257858.58</v>
      </c>
      <c r="J107" s="668"/>
      <c r="K107" s="497">
        <v>901063.48</v>
      </c>
      <c r="L107" s="497" t="s">
        <v>3844</v>
      </c>
      <c r="M107" s="497" t="s">
        <v>983</v>
      </c>
      <c r="N107" s="599">
        <f t="shared" si="2"/>
        <v>257858.58</v>
      </c>
      <c r="O107" s="456">
        <f t="shared" si="3"/>
        <v>643204.9</v>
      </c>
    </row>
    <row r="108" spans="1:19" ht="28" outlineLevel="2" x14ac:dyDescent="0.15">
      <c r="A108" s="497" t="s">
        <v>103</v>
      </c>
      <c r="B108" s="497" t="s">
        <v>3845</v>
      </c>
      <c r="C108" s="497"/>
      <c r="D108" s="497" t="s">
        <v>104</v>
      </c>
      <c r="E108" s="497"/>
      <c r="F108" s="497" t="s">
        <v>341</v>
      </c>
      <c r="G108" s="497" t="s">
        <v>355</v>
      </c>
      <c r="H108" s="668"/>
      <c r="I108" s="497">
        <v>103596.34</v>
      </c>
      <c r="J108" s="668"/>
      <c r="K108" s="497">
        <v>367716.51</v>
      </c>
      <c r="L108" s="497" t="s">
        <v>3846</v>
      </c>
      <c r="M108" s="497" t="s">
        <v>983</v>
      </c>
      <c r="N108" s="599">
        <f t="shared" si="2"/>
        <v>103596.34</v>
      </c>
      <c r="O108" s="456">
        <f t="shared" si="3"/>
        <v>264120.17000000004</v>
      </c>
    </row>
    <row r="109" spans="1:19" ht="28" outlineLevel="2" x14ac:dyDescent="0.15">
      <c r="A109" s="497" t="s">
        <v>103</v>
      </c>
      <c r="B109" s="497" t="s">
        <v>3847</v>
      </c>
      <c r="C109" s="497"/>
      <c r="D109" s="497" t="s">
        <v>104</v>
      </c>
      <c r="E109" s="497"/>
      <c r="F109" s="497" t="s">
        <v>341</v>
      </c>
      <c r="G109" s="497" t="s">
        <v>3848</v>
      </c>
      <c r="H109" s="668"/>
      <c r="I109" s="497">
        <v>132748.06</v>
      </c>
      <c r="J109" s="668"/>
      <c r="K109" s="497">
        <v>467382.39</v>
      </c>
      <c r="L109" s="497" t="s">
        <v>3849</v>
      </c>
      <c r="M109" s="497" t="s">
        <v>983</v>
      </c>
      <c r="N109" s="599">
        <f t="shared" si="2"/>
        <v>132748.06</v>
      </c>
      <c r="O109" s="456">
        <f t="shared" si="3"/>
        <v>334634.33</v>
      </c>
    </row>
    <row r="110" spans="1:19" ht="42" outlineLevel="2" x14ac:dyDescent="0.15">
      <c r="A110" s="497" t="s">
        <v>103</v>
      </c>
      <c r="B110" s="497" t="s">
        <v>3850</v>
      </c>
      <c r="C110" s="497"/>
      <c r="D110" s="497" t="s">
        <v>104</v>
      </c>
      <c r="E110" s="497"/>
      <c r="F110" s="497" t="s">
        <v>980</v>
      </c>
      <c r="G110" s="497" t="s">
        <v>105</v>
      </c>
      <c r="H110" s="668"/>
      <c r="I110" s="497">
        <v>83107.95</v>
      </c>
      <c r="J110" s="668"/>
      <c r="K110" s="497">
        <v>295453.98</v>
      </c>
      <c r="L110" s="497" t="s">
        <v>3851</v>
      </c>
      <c r="M110" s="497" t="s">
        <v>1026</v>
      </c>
      <c r="N110" s="599">
        <f t="shared" si="2"/>
        <v>83107.95</v>
      </c>
      <c r="O110" s="456">
        <f t="shared" si="3"/>
        <v>212346.02999999997</v>
      </c>
    </row>
    <row r="111" spans="1:19" ht="28" outlineLevel="2" x14ac:dyDescent="0.15">
      <c r="A111" s="497" t="s">
        <v>103</v>
      </c>
      <c r="B111" s="497" t="s">
        <v>3852</v>
      </c>
      <c r="C111" s="497"/>
      <c r="D111" s="497" t="s">
        <v>104</v>
      </c>
      <c r="E111" s="497"/>
      <c r="F111" s="497" t="s">
        <v>980</v>
      </c>
      <c r="G111" s="497" t="s">
        <v>83</v>
      </c>
      <c r="H111" s="668"/>
      <c r="I111" s="497">
        <v>128775.32</v>
      </c>
      <c r="J111" s="668"/>
      <c r="K111" s="497">
        <v>459242.81</v>
      </c>
      <c r="L111" s="497" t="s">
        <v>3853</v>
      </c>
      <c r="M111" s="497" t="s">
        <v>983</v>
      </c>
      <c r="N111" s="599">
        <f t="shared" si="2"/>
        <v>128775.32</v>
      </c>
      <c r="O111" s="456">
        <f t="shared" si="3"/>
        <v>330467.49</v>
      </c>
    </row>
    <row r="112" spans="1:19" ht="28" outlineLevel="2" x14ac:dyDescent="0.15">
      <c r="A112" s="497" t="s">
        <v>103</v>
      </c>
      <c r="B112" s="497" t="s">
        <v>3854</v>
      </c>
      <c r="C112" s="497"/>
      <c r="D112" s="497" t="s">
        <v>104</v>
      </c>
      <c r="E112" s="497"/>
      <c r="F112" s="497" t="s">
        <v>1473</v>
      </c>
      <c r="G112" s="497" t="s">
        <v>1014</v>
      </c>
      <c r="H112" s="668"/>
      <c r="I112" s="497">
        <v>67745.100000000006</v>
      </c>
      <c r="J112" s="668"/>
      <c r="K112" s="497">
        <v>242023.09</v>
      </c>
      <c r="L112" s="497" t="s">
        <v>3855</v>
      </c>
      <c r="M112" s="497" t="s">
        <v>1938</v>
      </c>
      <c r="N112" s="599">
        <f t="shared" si="2"/>
        <v>67745.100000000006</v>
      </c>
      <c r="O112" s="456">
        <f t="shared" si="3"/>
        <v>174277.99</v>
      </c>
    </row>
    <row r="113" spans="1:15" ht="28" outlineLevel="2" x14ac:dyDescent="0.15">
      <c r="A113" s="497" t="s">
        <v>103</v>
      </c>
      <c r="B113" s="497" t="s">
        <v>3856</v>
      </c>
      <c r="C113" s="497"/>
      <c r="D113" s="497" t="s">
        <v>107</v>
      </c>
      <c r="E113" s="497"/>
      <c r="F113" s="497" t="s">
        <v>1762</v>
      </c>
      <c r="G113" s="497" t="s">
        <v>83</v>
      </c>
      <c r="H113" s="668"/>
      <c r="I113" s="497">
        <v>78228.36</v>
      </c>
      <c r="J113" s="668"/>
      <c r="K113" s="497">
        <v>280004.56</v>
      </c>
      <c r="L113" s="497" t="s">
        <v>3857</v>
      </c>
      <c r="M113" s="497" t="s">
        <v>1938</v>
      </c>
      <c r="N113" s="599">
        <f t="shared" si="2"/>
        <v>78228.36</v>
      </c>
      <c r="O113" s="456">
        <f t="shared" si="3"/>
        <v>201776.2</v>
      </c>
    </row>
    <row r="114" spans="1:15" ht="28" outlineLevel="2" x14ac:dyDescent="0.15">
      <c r="A114" s="497" t="s">
        <v>103</v>
      </c>
      <c r="B114" s="497" t="s">
        <v>3858</v>
      </c>
      <c r="C114" s="497"/>
      <c r="D114" s="497" t="s">
        <v>107</v>
      </c>
      <c r="E114" s="497"/>
      <c r="F114" s="497" t="s">
        <v>1762</v>
      </c>
      <c r="G114" s="497" t="s">
        <v>83</v>
      </c>
      <c r="H114" s="668"/>
      <c r="I114" s="497">
        <v>74115.47</v>
      </c>
      <c r="J114" s="668"/>
      <c r="K114" s="497">
        <v>265360.74</v>
      </c>
      <c r="L114" s="497" t="s">
        <v>3859</v>
      </c>
      <c r="M114" s="497" t="s">
        <v>1938</v>
      </c>
      <c r="N114" s="599">
        <f t="shared" si="2"/>
        <v>74115.47</v>
      </c>
      <c r="O114" s="456">
        <f t="shared" si="3"/>
        <v>191245.27</v>
      </c>
    </row>
    <row r="115" spans="1:15" ht="28" outlineLevel="2" x14ac:dyDescent="0.15">
      <c r="A115" s="497" t="s">
        <v>103</v>
      </c>
      <c r="B115" s="497" t="s">
        <v>3860</v>
      </c>
      <c r="C115" s="497"/>
      <c r="D115" s="497" t="s">
        <v>107</v>
      </c>
      <c r="E115" s="497"/>
      <c r="F115" s="497" t="s">
        <v>1762</v>
      </c>
      <c r="G115" s="497" t="s">
        <v>83</v>
      </c>
      <c r="H115" s="668"/>
      <c r="I115" s="497">
        <v>78136.12</v>
      </c>
      <c r="J115" s="668"/>
      <c r="K115" s="497">
        <v>280004.56</v>
      </c>
      <c r="L115" s="497" t="s">
        <v>3861</v>
      </c>
      <c r="M115" s="497" t="s">
        <v>1938</v>
      </c>
      <c r="N115" s="599">
        <f t="shared" si="2"/>
        <v>78136.12</v>
      </c>
      <c r="O115" s="456">
        <f t="shared" si="3"/>
        <v>201868.44</v>
      </c>
    </row>
    <row r="116" spans="1:15" ht="28" outlineLevel="2" x14ac:dyDescent="0.15">
      <c r="A116" s="497" t="s">
        <v>103</v>
      </c>
      <c r="B116" s="497" t="s">
        <v>3862</v>
      </c>
      <c r="C116" s="497"/>
      <c r="D116" s="497" t="s">
        <v>107</v>
      </c>
      <c r="E116" s="497"/>
      <c r="F116" s="497" t="s">
        <v>1762</v>
      </c>
      <c r="G116" s="497" t="s">
        <v>83</v>
      </c>
      <c r="H116" s="668"/>
      <c r="I116" s="497">
        <v>78228.36</v>
      </c>
      <c r="J116" s="668"/>
      <c r="K116" s="497">
        <v>280004.56</v>
      </c>
      <c r="L116" s="497" t="s">
        <v>3863</v>
      </c>
      <c r="M116" s="497" t="s">
        <v>1938</v>
      </c>
      <c r="N116" s="599">
        <f t="shared" si="2"/>
        <v>78228.36</v>
      </c>
      <c r="O116" s="456">
        <f t="shared" si="3"/>
        <v>201776.2</v>
      </c>
    </row>
    <row r="117" spans="1:15" ht="28" outlineLevel="2" x14ac:dyDescent="0.15">
      <c r="A117" s="497" t="s">
        <v>103</v>
      </c>
      <c r="B117" s="497" t="s">
        <v>3864</v>
      </c>
      <c r="C117" s="497"/>
      <c r="D117" s="497" t="s">
        <v>107</v>
      </c>
      <c r="E117" s="497"/>
      <c r="F117" s="497" t="s">
        <v>1762</v>
      </c>
      <c r="G117" s="497" t="s">
        <v>83</v>
      </c>
      <c r="H117" s="668"/>
      <c r="I117" s="497">
        <v>74115.47</v>
      </c>
      <c r="J117" s="668"/>
      <c r="K117" s="497">
        <v>262588.75</v>
      </c>
      <c r="L117" s="497" t="s">
        <v>3865</v>
      </c>
      <c r="M117" s="497" t="s">
        <v>1938</v>
      </c>
      <c r="N117" s="599">
        <f t="shared" si="2"/>
        <v>74115.47</v>
      </c>
      <c r="O117" s="456">
        <f t="shared" si="3"/>
        <v>188473.28</v>
      </c>
    </row>
    <row r="118" spans="1:15" ht="42" outlineLevel="2" x14ac:dyDescent="0.15">
      <c r="A118" s="497" t="s">
        <v>103</v>
      </c>
      <c r="B118" s="497" t="s">
        <v>3866</v>
      </c>
      <c r="C118" s="497"/>
      <c r="D118" s="497" t="s">
        <v>107</v>
      </c>
      <c r="E118" s="497"/>
      <c r="F118" s="497" t="s">
        <v>1479</v>
      </c>
      <c r="G118" s="497" t="s">
        <v>105</v>
      </c>
      <c r="H118" s="668"/>
      <c r="I118" s="497">
        <v>87403.32</v>
      </c>
      <c r="J118" s="668"/>
      <c r="K118" s="497">
        <v>313913.09999999998</v>
      </c>
      <c r="L118" s="497" t="s">
        <v>3867</v>
      </c>
      <c r="M118" s="497" t="s">
        <v>1245</v>
      </c>
      <c r="N118" s="599">
        <f t="shared" si="2"/>
        <v>87403.32</v>
      </c>
      <c r="O118" s="456">
        <f t="shared" si="3"/>
        <v>226509.77999999997</v>
      </c>
    </row>
    <row r="119" spans="1:15" ht="28" outlineLevel="2" x14ac:dyDescent="0.15">
      <c r="A119" s="497" t="s">
        <v>103</v>
      </c>
      <c r="B119" s="497" t="s">
        <v>3868</v>
      </c>
      <c r="C119" s="497"/>
      <c r="D119" s="497" t="s">
        <v>107</v>
      </c>
      <c r="E119" s="497"/>
      <c r="F119" s="497" t="s">
        <v>1762</v>
      </c>
      <c r="G119" s="497" t="s">
        <v>83</v>
      </c>
      <c r="H119" s="668"/>
      <c r="I119" s="497">
        <v>74115.47</v>
      </c>
      <c r="J119" s="668"/>
      <c r="K119" s="497">
        <v>265360.74</v>
      </c>
      <c r="L119" s="497" t="s">
        <v>3869</v>
      </c>
      <c r="M119" s="497" t="s">
        <v>1938</v>
      </c>
      <c r="N119" s="599">
        <f t="shared" si="2"/>
        <v>74115.47</v>
      </c>
      <c r="O119" s="456">
        <f t="shared" si="3"/>
        <v>191245.27</v>
      </c>
    </row>
    <row r="120" spans="1:15" ht="28" outlineLevel="2" x14ac:dyDescent="0.15">
      <c r="A120" s="497" t="s">
        <v>103</v>
      </c>
      <c r="B120" s="497" t="s">
        <v>3870</v>
      </c>
      <c r="C120" s="497"/>
      <c r="D120" s="497" t="s">
        <v>107</v>
      </c>
      <c r="E120" s="497"/>
      <c r="F120" s="497" t="s">
        <v>1762</v>
      </c>
      <c r="G120" s="497" t="s">
        <v>83</v>
      </c>
      <c r="H120" s="668"/>
      <c r="I120" s="497">
        <v>78136.12</v>
      </c>
      <c r="J120" s="668"/>
      <c r="K120" s="497">
        <v>280004.56</v>
      </c>
      <c r="L120" s="497" t="s">
        <v>3871</v>
      </c>
      <c r="M120" s="497" t="s">
        <v>1938</v>
      </c>
      <c r="N120" s="599">
        <f t="shared" si="2"/>
        <v>78136.12</v>
      </c>
      <c r="O120" s="456">
        <f t="shared" si="3"/>
        <v>201868.44</v>
      </c>
    </row>
    <row r="121" spans="1:15" ht="42" outlineLevel="2" x14ac:dyDescent="0.15">
      <c r="A121" s="497" t="s">
        <v>103</v>
      </c>
      <c r="B121" s="497" t="s">
        <v>3872</v>
      </c>
      <c r="C121" s="497"/>
      <c r="D121" s="497" t="s">
        <v>107</v>
      </c>
      <c r="E121" s="497"/>
      <c r="F121" s="497" t="s">
        <v>1479</v>
      </c>
      <c r="G121" s="497" t="s">
        <v>105</v>
      </c>
      <c r="H121" s="668"/>
      <c r="I121" s="497">
        <v>87403.32</v>
      </c>
      <c r="J121" s="668"/>
      <c r="K121" s="497">
        <v>313913.09999999998</v>
      </c>
      <c r="L121" s="497" t="s">
        <v>3873</v>
      </c>
      <c r="M121" s="497" t="s">
        <v>1245</v>
      </c>
      <c r="N121" s="599">
        <f t="shared" si="2"/>
        <v>87403.32</v>
      </c>
      <c r="O121" s="456">
        <f t="shared" si="3"/>
        <v>226509.77999999997</v>
      </c>
    </row>
    <row r="122" spans="1:15" ht="28" outlineLevel="2" x14ac:dyDescent="0.15">
      <c r="A122" s="497" t="s">
        <v>103</v>
      </c>
      <c r="B122" s="497" t="s">
        <v>3874</v>
      </c>
      <c r="C122" s="497"/>
      <c r="D122" s="497" t="s">
        <v>107</v>
      </c>
      <c r="E122" s="497"/>
      <c r="F122" s="497" t="s">
        <v>1473</v>
      </c>
      <c r="G122" s="497" t="s">
        <v>83</v>
      </c>
      <c r="H122" s="668"/>
      <c r="I122" s="497">
        <v>78228.36</v>
      </c>
      <c r="J122" s="668"/>
      <c r="K122" s="497">
        <v>280004.56</v>
      </c>
      <c r="L122" s="497" t="s">
        <v>3875</v>
      </c>
      <c r="M122" s="497" t="s">
        <v>1938</v>
      </c>
      <c r="N122" s="599">
        <f t="shared" si="2"/>
        <v>78228.36</v>
      </c>
      <c r="O122" s="456">
        <f t="shared" si="3"/>
        <v>201776.2</v>
      </c>
    </row>
    <row r="123" spans="1:15" ht="42" outlineLevel="2" x14ac:dyDescent="0.15">
      <c r="A123" s="497" t="s">
        <v>103</v>
      </c>
      <c r="B123" s="497" t="s">
        <v>3876</v>
      </c>
      <c r="C123" s="497"/>
      <c r="D123" s="497" t="s">
        <v>107</v>
      </c>
      <c r="E123" s="497"/>
      <c r="F123" s="497" t="s">
        <v>1479</v>
      </c>
      <c r="G123" s="497" t="s">
        <v>105</v>
      </c>
      <c r="H123" s="668"/>
      <c r="I123" s="497">
        <v>87403.32</v>
      </c>
      <c r="J123" s="668"/>
      <c r="K123" s="497">
        <v>313913.09999999998</v>
      </c>
      <c r="L123" s="497" t="s">
        <v>3877</v>
      </c>
      <c r="M123" s="497" t="s">
        <v>1245</v>
      </c>
      <c r="N123" s="599">
        <f t="shared" si="2"/>
        <v>87403.32</v>
      </c>
      <c r="O123" s="456">
        <f t="shared" si="3"/>
        <v>226509.77999999997</v>
      </c>
    </row>
    <row r="124" spans="1:15" ht="28" outlineLevel="2" x14ac:dyDescent="0.15">
      <c r="A124" s="497" t="s">
        <v>103</v>
      </c>
      <c r="B124" s="497" t="s">
        <v>3878</v>
      </c>
      <c r="C124" s="497"/>
      <c r="D124" s="497" t="s">
        <v>107</v>
      </c>
      <c r="E124" s="497"/>
      <c r="F124" s="497" t="s">
        <v>1762</v>
      </c>
      <c r="G124" s="497" t="s">
        <v>83</v>
      </c>
      <c r="H124" s="668"/>
      <c r="I124" s="497">
        <v>78228.36</v>
      </c>
      <c r="J124" s="668"/>
      <c r="K124" s="497">
        <v>280004.56</v>
      </c>
      <c r="L124" s="497" t="s">
        <v>3879</v>
      </c>
      <c r="M124" s="497" t="s">
        <v>1938</v>
      </c>
      <c r="N124" s="599">
        <f t="shared" si="2"/>
        <v>78228.36</v>
      </c>
      <c r="O124" s="456">
        <f t="shared" si="3"/>
        <v>201776.2</v>
      </c>
    </row>
    <row r="125" spans="1:15" ht="28" outlineLevel="2" x14ac:dyDescent="0.15">
      <c r="A125" s="497" t="s">
        <v>103</v>
      </c>
      <c r="B125" s="497" t="s">
        <v>3880</v>
      </c>
      <c r="C125" s="497"/>
      <c r="D125" s="497" t="s">
        <v>107</v>
      </c>
      <c r="E125" s="497"/>
      <c r="F125" s="497" t="s">
        <v>1479</v>
      </c>
      <c r="G125" s="497" t="s">
        <v>83</v>
      </c>
      <c r="H125" s="668"/>
      <c r="I125" s="497">
        <v>99157.54</v>
      </c>
      <c r="J125" s="668"/>
      <c r="K125" s="497">
        <v>356502.99</v>
      </c>
      <c r="L125" s="497" t="s">
        <v>3881</v>
      </c>
      <c r="M125" s="497" t="s">
        <v>1938</v>
      </c>
      <c r="N125" s="599">
        <f t="shared" si="2"/>
        <v>99157.54</v>
      </c>
      <c r="O125" s="456">
        <f t="shared" si="3"/>
        <v>257345.45</v>
      </c>
    </row>
    <row r="126" spans="1:15" ht="28" outlineLevel="2" x14ac:dyDescent="0.15">
      <c r="A126" s="497" t="s">
        <v>103</v>
      </c>
      <c r="B126" s="497" t="s">
        <v>3882</v>
      </c>
      <c r="C126" s="497"/>
      <c r="D126" s="497" t="s">
        <v>107</v>
      </c>
      <c r="E126" s="497"/>
      <c r="F126" s="497" t="s">
        <v>1479</v>
      </c>
      <c r="G126" s="497" t="s">
        <v>83</v>
      </c>
      <c r="H126" s="668"/>
      <c r="I126" s="497">
        <v>99157.54</v>
      </c>
      <c r="J126" s="668"/>
      <c r="K126" s="497">
        <v>356502.99</v>
      </c>
      <c r="L126" s="497" t="s">
        <v>3883</v>
      </c>
      <c r="M126" s="497" t="s">
        <v>1938</v>
      </c>
      <c r="N126" s="599">
        <f t="shared" si="2"/>
        <v>99157.54</v>
      </c>
      <c r="O126" s="456">
        <f t="shared" si="3"/>
        <v>257345.45</v>
      </c>
    </row>
    <row r="127" spans="1:15" ht="28" outlineLevel="2" x14ac:dyDescent="0.15">
      <c r="A127" s="497" t="s">
        <v>103</v>
      </c>
      <c r="B127" s="497" t="s">
        <v>3884</v>
      </c>
      <c r="C127" s="497"/>
      <c r="D127" s="497" t="s">
        <v>107</v>
      </c>
      <c r="E127" s="497"/>
      <c r="F127" s="497" t="s">
        <v>1479</v>
      </c>
      <c r="G127" s="497" t="s">
        <v>83</v>
      </c>
      <c r="H127" s="668"/>
      <c r="I127" s="497">
        <v>99157.54</v>
      </c>
      <c r="J127" s="668"/>
      <c r="K127" s="497">
        <v>356502.99</v>
      </c>
      <c r="L127" s="497" t="s">
        <v>3885</v>
      </c>
      <c r="M127" s="497" t="s">
        <v>1938</v>
      </c>
      <c r="N127" s="599">
        <f t="shared" si="2"/>
        <v>99157.54</v>
      </c>
      <c r="O127" s="456">
        <f t="shared" si="3"/>
        <v>257345.45</v>
      </c>
    </row>
    <row r="128" spans="1:15" ht="42" outlineLevel="2" x14ac:dyDescent="0.15">
      <c r="A128" s="497" t="s">
        <v>103</v>
      </c>
      <c r="B128" s="497" t="s">
        <v>3886</v>
      </c>
      <c r="C128" s="497"/>
      <c r="D128" s="497" t="s">
        <v>107</v>
      </c>
      <c r="E128" s="497"/>
      <c r="F128" s="497" t="s">
        <v>3887</v>
      </c>
      <c r="G128" s="497" t="s">
        <v>105</v>
      </c>
      <c r="H128" s="668"/>
      <c r="I128" s="497">
        <v>87403.32</v>
      </c>
      <c r="J128" s="668"/>
      <c r="K128" s="497">
        <v>313913.09999999998</v>
      </c>
      <c r="L128" s="497" t="s">
        <v>3888</v>
      </c>
      <c r="M128" s="497" t="s">
        <v>1245</v>
      </c>
      <c r="N128" s="599">
        <f t="shared" si="2"/>
        <v>87403.32</v>
      </c>
      <c r="O128" s="456">
        <f t="shared" si="3"/>
        <v>226509.77999999997</v>
      </c>
    </row>
    <row r="129" spans="1:19" ht="28" outlineLevel="1" x14ac:dyDescent="0.15">
      <c r="A129" s="704" t="s">
        <v>116</v>
      </c>
      <c r="B129" s="704"/>
      <c r="C129" s="704"/>
      <c r="D129" s="704"/>
      <c r="E129" s="704"/>
      <c r="F129" s="704"/>
      <c r="G129" s="704"/>
      <c r="H129" s="740">
        <f>SUBTOTAL(9,H97:H128)</f>
        <v>0</v>
      </c>
      <c r="I129" s="704">
        <f>SUBTOTAL(9,I97:I128)</f>
        <v>3093337.9899999998</v>
      </c>
      <c r="J129" s="740">
        <f>SUBTOTAL(9,J97:J128)</f>
        <v>0</v>
      </c>
      <c r="K129" s="704">
        <f>SUBTOTAL(9,K97:K128)</f>
        <v>10818250.499999998</v>
      </c>
      <c r="L129" s="704"/>
      <c r="M129" s="704"/>
      <c r="N129" s="722">
        <f>SUBTOTAL(9,N97:N128)</f>
        <v>3093337.9899999998</v>
      </c>
      <c r="O129" s="722">
        <f>SUBTOTAL(9,O97:O128)</f>
        <v>7785090.8100000024</v>
      </c>
    </row>
    <row r="130" spans="1:19" ht="42" outlineLevel="2" x14ac:dyDescent="0.15">
      <c r="A130" s="497" t="s">
        <v>108</v>
      </c>
      <c r="B130" s="497" t="s">
        <v>3889</v>
      </c>
      <c r="C130" s="497" t="s">
        <v>1488</v>
      </c>
      <c r="D130" s="497"/>
      <c r="E130" s="497"/>
      <c r="F130" s="497" t="s">
        <v>3890</v>
      </c>
      <c r="G130" s="497" t="s">
        <v>2741</v>
      </c>
      <c r="H130" s="668"/>
      <c r="I130" s="497">
        <v>330912.03999999998</v>
      </c>
      <c r="J130" s="668"/>
      <c r="K130" s="497">
        <v>1081848</v>
      </c>
      <c r="L130" s="497" t="s">
        <v>3891</v>
      </c>
      <c r="M130" s="497" t="s">
        <v>1058</v>
      </c>
      <c r="N130" s="599">
        <f t="shared" si="2"/>
        <v>330912.03999999998</v>
      </c>
      <c r="O130" s="456">
        <f t="shared" si="3"/>
        <v>750935.96</v>
      </c>
      <c r="Q130" t="s">
        <v>2492</v>
      </c>
      <c r="R130">
        <v>9</v>
      </c>
      <c r="S130">
        <v>66</v>
      </c>
    </row>
    <row r="131" spans="1:19" ht="42" outlineLevel="2" x14ac:dyDescent="0.15">
      <c r="A131" s="497" t="s">
        <v>108</v>
      </c>
      <c r="B131" s="497" t="s">
        <v>3892</v>
      </c>
      <c r="C131" s="497" t="s">
        <v>1488</v>
      </c>
      <c r="D131" s="497"/>
      <c r="E131" s="497"/>
      <c r="F131" s="497" t="s">
        <v>3893</v>
      </c>
      <c r="G131" s="497" t="s">
        <v>2741</v>
      </c>
      <c r="H131" s="668"/>
      <c r="I131" s="497">
        <v>330912.03999999998</v>
      </c>
      <c r="J131" s="668"/>
      <c r="K131" s="497">
        <v>1081848</v>
      </c>
      <c r="L131" s="497" t="s">
        <v>3894</v>
      </c>
      <c r="M131" s="497" t="s">
        <v>1058</v>
      </c>
      <c r="N131" s="599">
        <f t="shared" si="2"/>
        <v>330912.03999999998</v>
      </c>
      <c r="O131" s="456">
        <f t="shared" si="3"/>
        <v>750935.96</v>
      </c>
    </row>
    <row r="132" spans="1:19" ht="42" outlineLevel="2" x14ac:dyDescent="0.15">
      <c r="A132" s="497" t="s">
        <v>108</v>
      </c>
      <c r="B132" s="497" t="s">
        <v>3895</v>
      </c>
      <c r="C132" s="497" t="s">
        <v>1488</v>
      </c>
      <c r="D132" s="497"/>
      <c r="E132" s="497"/>
      <c r="F132" s="497" t="s">
        <v>3896</v>
      </c>
      <c r="G132" s="497" t="s">
        <v>2741</v>
      </c>
      <c r="H132" s="668"/>
      <c r="I132" s="497">
        <v>330912.03999999998</v>
      </c>
      <c r="J132" s="668"/>
      <c r="K132" s="497">
        <v>1081848</v>
      </c>
      <c r="L132" s="497" t="s">
        <v>3897</v>
      </c>
      <c r="M132" s="497" t="s">
        <v>1058</v>
      </c>
      <c r="N132" s="599">
        <f t="shared" si="2"/>
        <v>330912.03999999998</v>
      </c>
      <c r="O132" s="456">
        <f t="shared" si="3"/>
        <v>750935.96</v>
      </c>
    </row>
    <row r="133" spans="1:19" ht="42" outlineLevel="2" x14ac:dyDescent="0.15">
      <c r="A133" s="497" t="s">
        <v>108</v>
      </c>
      <c r="B133" s="497" t="s">
        <v>3898</v>
      </c>
      <c r="C133" s="497" t="s">
        <v>109</v>
      </c>
      <c r="D133" s="497"/>
      <c r="E133" s="497"/>
      <c r="F133" s="497" t="s">
        <v>3899</v>
      </c>
      <c r="G133" s="497" t="s">
        <v>2741</v>
      </c>
      <c r="H133" s="668"/>
      <c r="I133" s="497">
        <v>567389.06000000006</v>
      </c>
      <c r="J133" s="668"/>
      <c r="K133" s="497">
        <v>1854959.77</v>
      </c>
      <c r="L133" s="497" t="s">
        <v>3900</v>
      </c>
      <c r="M133" s="497" t="s">
        <v>1058</v>
      </c>
      <c r="N133" s="599">
        <f t="shared" si="2"/>
        <v>567389.06000000006</v>
      </c>
      <c r="O133" s="456">
        <f t="shared" si="3"/>
        <v>1287570.71</v>
      </c>
    </row>
    <row r="134" spans="1:19" ht="42" outlineLevel="2" x14ac:dyDescent="0.15">
      <c r="A134" s="497" t="s">
        <v>108</v>
      </c>
      <c r="B134" s="497" t="s">
        <v>3901</v>
      </c>
      <c r="C134" s="497" t="s">
        <v>109</v>
      </c>
      <c r="D134" s="497"/>
      <c r="E134" s="497"/>
      <c r="F134" s="497" t="s">
        <v>3902</v>
      </c>
      <c r="G134" s="497" t="s">
        <v>2741</v>
      </c>
      <c r="H134" s="668"/>
      <c r="I134" s="497">
        <v>496184.78</v>
      </c>
      <c r="J134" s="668"/>
      <c r="K134" s="497">
        <v>1622172</v>
      </c>
      <c r="L134" s="497" t="s">
        <v>3903</v>
      </c>
      <c r="M134" s="497" t="s">
        <v>1058</v>
      </c>
      <c r="N134" s="599">
        <f t="shared" ref="N134:N148" si="4">SUM(H134:I134)</f>
        <v>496184.78</v>
      </c>
      <c r="O134" s="456">
        <f t="shared" ref="O134:O148" si="5">IF((J134+K134)&gt;0,(J134+K134)-N134,0)</f>
        <v>1125987.22</v>
      </c>
    </row>
    <row r="135" spans="1:19" ht="42" outlineLevel="2" x14ac:dyDescent="0.15">
      <c r="A135" s="497" t="s">
        <v>108</v>
      </c>
      <c r="B135" s="497" t="s">
        <v>3904</v>
      </c>
      <c r="C135" s="497" t="s">
        <v>109</v>
      </c>
      <c r="D135" s="497"/>
      <c r="E135" s="497"/>
      <c r="F135" s="497" t="s">
        <v>3905</v>
      </c>
      <c r="G135" s="497" t="s">
        <v>2741</v>
      </c>
      <c r="H135" s="668"/>
      <c r="I135" s="497">
        <v>567389.06000000006</v>
      </c>
      <c r="J135" s="668"/>
      <c r="K135" s="497">
        <v>1854959.77</v>
      </c>
      <c r="L135" s="497" t="s">
        <v>3906</v>
      </c>
      <c r="M135" s="497" t="s">
        <v>1058</v>
      </c>
      <c r="N135" s="599">
        <f t="shared" si="4"/>
        <v>567389.06000000006</v>
      </c>
      <c r="O135" s="456">
        <f t="shared" si="5"/>
        <v>1287570.71</v>
      </c>
    </row>
    <row r="136" spans="1:19" ht="42" outlineLevel="2" x14ac:dyDescent="0.15">
      <c r="A136" s="497" t="s">
        <v>108</v>
      </c>
      <c r="B136" s="497" t="s">
        <v>3907</v>
      </c>
      <c r="C136" s="497" t="s">
        <v>109</v>
      </c>
      <c r="D136" s="497"/>
      <c r="E136" s="497"/>
      <c r="F136" s="497" t="s">
        <v>3908</v>
      </c>
      <c r="G136" s="497" t="s">
        <v>2741</v>
      </c>
      <c r="H136" s="668"/>
      <c r="I136" s="497">
        <v>567389.06000000006</v>
      </c>
      <c r="J136" s="668"/>
      <c r="K136" s="497">
        <v>1854959.77</v>
      </c>
      <c r="L136" s="497" t="s">
        <v>3909</v>
      </c>
      <c r="M136" s="497" t="s">
        <v>1058</v>
      </c>
      <c r="N136" s="599">
        <f t="shared" si="4"/>
        <v>567389.06000000006</v>
      </c>
      <c r="O136" s="456">
        <f t="shared" si="5"/>
        <v>1287570.71</v>
      </c>
    </row>
    <row r="137" spans="1:19" ht="42" outlineLevel="2" x14ac:dyDescent="0.15">
      <c r="A137" s="497" t="s">
        <v>108</v>
      </c>
      <c r="B137" s="497" t="s">
        <v>3910</v>
      </c>
      <c r="C137" s="497" t="s">
        <v>109</v>
      </c>
      <c r="D137" s="497"/>
      <c r="E137" s="497"/>
      <c r="F137" s="497" t="s">
        <v>3911</v>
      </c>
      <c r="G137" s="497" t="s">
        <v>2741</v>
      </c>
      <c r="H137" s="668"/>
      <c r="I137" s="497">
        <v>496184.78</v>
      </c>
      <c r="J137" s="668"/>
      <c r="K137" s="497">
        <v>1622172</v>
      </c>
      <c r="L137" s="497" t="s">
        <v>3912</v>
      </c>
      <c r="M137" s="497" t="s">
        <v>1058</v>
      </c>
      <c r="N137" s="599">
        <f t="shared" si="4"/>
        <v>496184.78</v>
      </c>
      <c r="O137" s="456">
        <f t="shared" si="5"/>
        <v>1125987.22</v>
      </c>
    </row>
    <row r="138" spans="1:19" ht="42" outlineLevel="2" x14ac:dyDescent="0.15">
      <c r="A138" s="497" t="s">
        <v>108</v>
      </c>
      <c r="B138" s="497" t="s">
        <v>3913</v>
      </c>
      <c r="C138" s="497" t="s">
        <v>109</v>
      </c>
      <c r="D138" s="497"/>
      <c r="E138" s="497"/>
      <c r="F138" s="497" t="s">
        <v>3914</v>
      </c>
      <c r="G138" s="497" t="s">
        <v>2741</v>
      </c>
      <c r="H138" s="668"/>
      <c r="I138" s="497">
        <v>496184.78</v>
      </c>
      <c r="J138" s="668"/>
      <c r="K138" s="497">
        <v>1622172</v>
      </c>
      <c r="L138" s="497" t="s">
        <v>3915</v>
      </c>
      <c r="M138" s="497" t="s">
        <v>1058</v>
      </c>
      <c r="N138" s="599">
        <f t="shared" si="4"/>
        <v>496184.78</v>
      </c>
      <c r="O138" s="456">
        <f t="shared" si="5"/>
        <v>1125987.22</v>
      </c>
    </row>
    <row r="139" spans="1:19" ht="14" outlineLevel="1" x14ac:dyDescent="0.15">
      <c r="A139" s="704" t="s">
        <v>117</v>
      </c>
      <c r="B139" s="704"/>
      <c r="C139" s="704"/>
      <c r="D139" s="704"/>
      <c r="E139" s="704"/>
      <c r="F139" s="704"/>
      <c r="G139" s="704"/>
      <c r="H139" s="740">
        <f>SUBTOTAL(9,H130:H138)</f>
        <v>0</v>
      </c>
      <c r="I139" s="704">
        <f>SUBTOTAL(9,I130:I138)</f>
        <v>4183457.6400000006</v>
      </c>
      <c r="J139" s="740">
        <f>SUBTOTAL(9,J130:J138)</f>
        <v>0</v>
      </c>
      <c r="K139" s="704">
        <f>SUBTOTAL(9,K130:K138)</f>
        <v>13676939.309999999</v>
      </c>
      <c r="L139" s="704"/>
      <c r="M139" s="704"/>
      <c r="N139" s="722">
        <f>SUBTOTAL(9,N130:N138)</f>
        <v>4183457.6400000006</v>
      </c>
      <c r="O139" s="722">
        <f>SUBTOTAL(9,O130:O138)</f>
        <v>9493481.6699999999</v>
      </c>
    </row>
    <row r="140" spans="1:19" ht="98" outlineLevel="2" x14ac:dyDescent="0.15">
      <c r="A140" s="497" t="s">
        <v>110</v>
      </c>
      <c r="B140" s="497" t="s">
        <v>3916</v>
      </c>
      <c r="C140" s="497"/>
      <c r="D140" s="497" t="s">
        <v>156</v>
      </c>
      <c r="E140" s="497"/>
      <c r="F140" s="497" t="s">
        <v>3917</v>
      </c>
      <c r="G140" s="497" t="s">
        <v>83</v>
      </c>
      <c r="H140" s="668"/>
      <c r="I140" s="497">
        <v>5797</v>
      </c>
      <c r="J140" s="668"/>
      <c r="K140" s="497">
        <v>22603.200000000001</v>
      </c>
      <c r="L140" s="497" t="s">
        <v>3918</v>
      </c>
      <c r="M140" s="497"/>
      <c r="N140" s="599">
        <f t="shared" si="4"/>
        <v>5797</v>
      </c>
      <c r="O140" s="456">
        <f t="shared" si="5"/>
        <v>16806.2</v>
      </c>
    </row>
    <row r="141" spans="1:19" ht="98" outlineLevel="2" x14ac:dyDescent="0.15">
      <c r="A141" s="497" t="s">
        <v>110</v>
      </c>
      <c r="B141" s="497" t="s">
        <v>3916</v>
      </c>
      <c r="C141" s="497"/>
      <c r="D141" s="497" t="s">
        <v>156</v>
      </c>
      <c r="E141" s="497"/>
      <c r="F141" s="497" t="s">
        <v>3917</v>
      </c>
      <c r="G141" s="497" t="s">
        <v>83</v>
      </c>
      <c r="H141" s="668"/>
      <c r="I141" s="497"/>
      <c r="J141" s="668"/>
      <c r="K141" s="497"/>
      <c r="L141" s="497" t="s">
        <v>3919</v>
      </c>
      <c r="M141" s="497" t="s">
        <v>983</v>
      </c>
      <c r="N141" s="599">
        <f t="shared" si="4"/>
        <v>0</v>
      </c>
      <c r="O141" s="456">
        <f t="shared" si="5"/>
        <v>0</v>
      </c>
    </row>
    <row r="142" spans="1:19" ht="28" outlineLevel="2" x14ac:dyDescent="0.15">
      <c r="A142" s="497" t="s">
        <v>110</v>
      </c>
      <c r="B142" s="497" t="s">
        <v>3920</v>
      </c>
      <c r="C142" s="497"/>
      <c r="D142" s="497" t="s">
        <v>156</v>
      </c>
      <c r="E142" s="497"/>
      <c r="F142" s="497" t="s">
        <v>3921</v>
      </c>
      <c r="G142" s="497" t="s">
        <v>1770</v>
      </c>
      <c r="H142" s="668"/>
      <c r="I142" s="497">
        <v>5831.1</v>
      </c>
      <c r="J142" s="668"/>
      <c r="K142" s="497">
        <v>227335.27</v>
      </c>
      <c r="L142" s="497" t="s">
        <v>3826</v>
      </c>
      <c r="M142" s="497"/>
      <c r="N142" s="599">
        <f t="shared" si="4"/>
        <v>5831.1</v>
      </c>
      <c r="O142" s="456">
        <f t="shared" si="5"/>
        <v>221504.16999999998</v>
      </c>
    </row>
    <row r="143" spans="1:19" ht="42" outlineLevel="2" x14ac:dyDescent="0.15">
      <c r="A143" s="497" t="s">
        <v>110</v>
      </c>
      <c r="B143" s="497" t="s">
        <v>3922</v>
      </c>
      <c r="C143" s="497"/>
      <c r="D143" s="497" t="s">
        <v>111</v>
      </c>
      <c r="E143" s="497"/>
      <c r="F143" s="497" t="s">
        <v>327</v>
      </c>
      <c r="G143" s="497" t="s">
        <v>105</v>
      </c>
      <c r="H143" s="668"/>
      <c r="I143" s="497">
        <v>8252.2000000000007</v>
      </c>
      <c r="J143" s="668"/>
      <c r="K143" s="497">
        <v>32175.25</v>
      </c>
      <c r="L143" s="497" t="s">
        <v>3851</v>
      </c>
      <c r="M143" s="497" t="s">
        <v>1026</v>
      </c>
      <c r="N143" s="599">
        <f t="shared" si="4"/>
        <v>8252.2000000000007</v>
      </c>
      <c r="O143" s="456">
        <f t="shared" si="5"/>
        <v>23923.05</v>
      </c>
    </row>
    <row r="144" spans="1:19" ht="28" outlineLevel="2" x14ac:dyDescent="0.15">
      <c r="A144" s="497" t="s">
        <v>110</v>
      </c>
      <c r="B144" s="497" t="s">
        <v>3923</v>
      </c>
      <c r="C144" s="497"/>
      <c r="D144" s="497" t="s">
        <v>111</v>
      </c>
      <c r="E144" s="497"/>
      <c r="F144" s="497" t="s">
        <v>327</v>
      </c>
      <c r="G144" s="497" t="s">
        <v>83</v>
      </c>
      <c r="H144" s="668"/>
      <c r="I144" s="497">
        <v>9820.7999999999993</v>
      </c>
      <c r="J144" s="668"/>
      <c r="K144" s="497">
        <v>38290.980000000003</v>
      </c>
      <c r="L144" s="497" t="s">
        <v>3853</v>
      </c>
      <c r="M144" s="497" t="s">
        <v>983</v>
      </c>
      <c r="N144" s="599">
        <f t="shared" si="4"/>
        <v>9820.7999999999993</v>
      </c>
      <c r="O144" s="456">
        <f t="shared" si="5"/>
        <v>28470.180000000004</v>
      </c>
    </row>
    <row r="145" spans="1:15" ht="14" outlineLevel="1" x14ac:dyDescent="0.15">
      <c r="A145" s="704" t="s">
        <v>118</v>
      </c>
      <c r="B145" s="704"/>
      <c r="C145" s="704"/>
      <c r="D145" s="704"/>
      <c r="E145" s="704"/>
      <c r="F145" s="704"/>
      <c r="G145" s="704"/>
      <c r="H145" s="740">
        <f>SUBTOTAL(9,H140:H144)</f>
        <v>0</v>
      </c>
      <c r="I145" s="704">
        <f>SUBTOTAL(9,I140:I144)</f>
        <v>29701.100000000002</v>
      </c>
      <c r="J145" s="740">
        <f>SUBTOTAL(9,J140:J144)</f>
        <v>0</v>
      </c>
      <c r="K145" s="704">
        <f>SUBTOTAL(9,K140:K144)</f>
        <v>320404.69999999995</v>
      </c>
      <c r="L145" s="704"/>
      <c r="M145" s="704"/>
      <c r="N145" s="722">
        <f>SUBTOTAL(9,N140:N144)</f>
        <v>29701.100000000002</v>
      </c>
      <c r="O145" s="722">
        <f>SUBTOTAL(9,O140:O144)</f>
        <v>290703.59999999998</v>
      </c>
    </row>
    <row r="146" spans="1:15" ht="42" outlineLevel="2" x14ac:dyDescent="0.15">
      <c r="A146" s="497" t="s">
        <v>112</v>
      </c>
      <c r="B146" s="497" t="s">
        <v>3924</v>
      </c>
      <c r="C146" s="497" t="s">
        <v>1067</v>
      </c>
      <c r="D146" s="497"/>
      <c r="E146" s="497"/>
      <c r="F146" s="497" t="s">
        <v>3925</v>
      </c>
      <c r="G146" s="497" t="s">
        <v>3926</v>
      </c>
      <c r="H146" s="497">
        <v>208000</v>
      </c>
      <c r="I146" s="497">
        <v>0</v>
      </c>
      <c r="J146" s="668"/>
      <c r="K146" s="668"/>
      <c r="L146" s="497" t="s">
        <v>1080</v>
      </c>
      <c r="M146" s="497" t="s">
        <v>375</v>
      </c>
      <c r="N146" s="599">
        <f t="shared" si="4"/>
        <v>208000</v>
      </c>
      <c r="O146" s="456">
        <f t="shared" si="5"/>
        <v>0</v>
      </c>
    </row>
    <row r="147" spans="1:15" ht="112" outlineLevel="2" x14ac:dyDescent="0.15">
      <c r="A147" s="497" t="s">
        <v>112</v>
      </c>
      <c r="B147" s="497" t="s">
        <v>3927</v>
      </c>
      <c r="C147" s="497" t="s">
        <v>1067</v>
      </c>
      <c r="D147" s="497"/>
      <c r="E147" s="497"/>
      <c r="F147" s="497" t="s">
        <v>3928</v>
      </c>
      <c r="G147" s="497" t="s">
        <v>161</v>
      </c>
      <c r="H147" s="497">
        <v>326100</v>
      </c>
      <c r="I147" s="497">
        <v>0</v>
      </c>
      <c r="J147" s="668"/>
      <c r="K147" s="668"/>
      <c r="L147" s="497" t="s">
        <v>3929</v>
      </c>
      <c r="M147" s="497"/>
      <c r="N147" s="599">
        <f t="shared" si="4"/>
        <v>326100</v>
      </c>
      <c r="O147" s="456">
        <f t="shared" si="5"/>
        <v>0</v>
      </c>
    </row>
    <row r="148" spans="1:15" ht="42" outlineLevel="2" x14ac:dyDescent="0.15">
      <c r="A148" s="497" t="s">
        <v>112</v>
      </c>
      <c r="B148" s="497" t="s">
        <v>3930</v>
      </c>
      <c r="C148" s="497" t="s">
        <v>1067</v>
      </c>
      <c r="D148" s="497"/>
      <c r="E148" s="497"/>
      <c r="F148" s="497" t="s">
        <v>3931</v>
      </c>
      <c r="G148" s="497" t="s">
        <v>3932</v>
      </c>
      <c r="H148" s="668"/>
      <c r="I148" s="497">
        <v>2767.2</v>
      </c>
      <c r="J148" s="668"/>
      <c r="K148" s="668"/>
      <c r="L148" s="497" t="s">
        <v>1504</v>
      </c>
      <c r="M148" s="497" t="s">
        <v>375</v>
      </c>
      <c r="N148" s="599">
        <f t="shared" si="4"/>
        <v>2767.2</v>
      </c>
      <c r="O148" s="456">
        <f t="shared" si="5"/>
        <v>0</v>
      </c>
    </row>
    <row r="149" spans="1:15" ht="14" outlineLevel="1" x14ac:dyDescent="0.15">
      <c r="A149" s="708" t="s">
        <v>119</v>
      </c>
      <c r="B149" s="708"/>
      <c r="C149" s="708"/>
      <c r="D149" s="708"/>
      <c r="E149" s="708"/>
      <c r="F149" s="708"/>
      <c r="G149" s="708"/>
      <c r="H149" s="741">
        <f>SUBTOTAL(9,H146:H148)</f>
        <v>534100</v>
      </c>
      <c r="I149" s="708">
        <f>SUBTOTAL(9,I146:I148)</f>
        <v>2767.2</v>
      </c>
      <c r="J149" s="741">
        <f>SUBTOTAL(9,J146:J148)</f>
        <v>0</v>
      </c>
      <c r="K149" s="741">
        <f>SUBTOTAL(9,K146:K148)</f>
        <v>0</v>
      </c>
      <c r="L149" s="708"/>
      <c r="M149" s="708"/>
      <c r="N149" s="722">
        <f>SUBTOTAL(9,N146:N148)</f>
        <v>536867.19999999995</v>
      </c>
      <c r="O149" s="722">
        <f>SUBTOTAL(9,O146:O148)</f>
        <v>0</v>
      </c>
    </row>
    <row r="150" spans="1:15" ht="14" x14ac:dyDescent="0.15">
      <c r="A150" s="676" t="s">
        <v>120</v>
      </c>
      <c r="B150" s="676"/>
      <c r="C150" s="676"/>
      <c r="D150" s="676"/>
      <c r="E150" s="676"/>
      <c r="F150" s="676"/>
      <c r="G150" s="676"/>
      <c r="H150" s="677">
        <f>SUBTOTAL(9,H2:H148)</f>
        <v>6345187.54</v>
      </c>
      <c r="I150" s="676">
        <f>SUBTOTAL(9,I2:I148)</f>
        <v>7325948.7300000014</v>
      </c>
      <c r="J150" s="677">
        <f>SUBTOTAL(9,J2:J148)</f>
        <v>42704.639999999999</v>
      </c>
      <c r="K150" s="677">
        <f>SUBTOTAL(9,K2:K148)</f>
        <v>24815594.509999994</v>
      </c>
      <c r="L150" s="676"/>
      <c r="M150" s="676"/>
      <c r="N150" s="678">
        <f>SUBTOTAL(9,N2:N148)</f>
        <v>13671136.269999996</v>
      </c>
      <c r="O150" s="678">
        <f>SUBTOTAL(9,O2:O148)</f>
        <v>17595295.920000009</v>
      </c>
    </row>
    <row r="153" spans="1:15" x14ac:dyDescent="0.15">
      <c r="L153" s="685"/>
      <c r="M153" s="686" t="s">
        <v>80</v>
      </c>
      <c r="N153" s="687">
        <f>SUM(N150:O150)</f>
        <v>31266432.190000005</v>
      </c>
    </row>
  </sheetData>
  <mergeCells count="31">
    <mergeCell ref="S2:AG2"/>
    <mergeCell ref="S3:T3"/>
    <mergeCell ref="U3:W3"/>
    <mergeCell ref="X3:Y3"/>
    <mergeCell ref="Z3:AA3"/>
    <mergeCell ref="AD3:AE3"/>
    <mergeCell ref="AF3:AG3"/>
    <mergeCell ref="AF5:AG5"/>
    <mergeCell ref="S4:T4"/>
    <mergeCell ref="U4:W4"/>
    <mergeCell ref="X4:Y4"/>
    <mergeCell ref="Z4:AA4"/>
    <mergeCell ref="AD4:AE4"/>
    <mergeCell ref="AF4:AG4"/>
    <mergeCell ref="S5:T5"/>
    <mergeCell ref="U5:W5"/>
    <mergeCell ref="X5:Y5"/>
    <mergeCell ref="Z5:AA5"/>
    <mergeCell ref="AD5:AE5"/>
    <mergeCell ref="AF7:AG7"/>
    <mergeCell ref="S6:T6"/>
    <mergeCell ref="U6:W6"/>
    <mergeCell ref="X6:Y6"/>
    <mergeCell ref="Z6:AA6"/>
    <mergeCell ref="AD6:AE6"/>
    <mergeCell ref="AF6:AG6"/>
    <mergeCell ref="S7:T7"/>
    <mergeCell ref="U7:W7"/>
    <mergeCell ref="X7:Y7"/>
    <mergeCell ref="Z7:AA7"/>
    <mergeCell ref="AD7:AE7"/>
  </mergeCells>
  <conditionalFormatting sqref="B1">
    <cfRule type="duplicateValues" dxfId="2" priority="2"/>
  </conditionalFormatting>
  <conditionalFormatting sqref="B1:B1048576">
    <cfRule type="duplicateValues" dxfId="1" priority="1"/>
  </conditionalFormatting>
  <conditionalFormatting sqref="N1:O1">
    <cfRule type="expression" dxfId="0" priority="3">
      <formula>_xlfn.ISFORMULA($I1048561)</formula>
    </cfRule>
  </conditionalFormatting>
  <pageMargins left="0.7" right="0.7" top="0.75" bottom="0.75" header="0.3" footer="0.3"/>
  <pageSetup orientation="portrait" horizontalDpi="300" verticalDpi="300" r:id="rId1"/>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8B7C41-7033-4CF8-85EA-D395AA6114A6}">
  <dimension ref="A1:J136"/>
  <sheetViews>
    <sheetView topLeftCell="A96" workbookViewId="0">
      <selection activeCell="I45" sqref="I45"/>
    </sheetView>
  </sheetViews>
  <sheetFormatPr baseColWidth="10" defaultColWidth="8.83203125" defaultRowHeight="13" x14ac:dyDescent="0.15"/>
  <cols>
    <col min="1" max="1" width="33.6640625" customWidth="1"/>
    <col min="2" max="2" width="32" customWidth="1"/>
    <col min="3" max="3" width="19.5" customWidth="1"/>
    <col min="5" max="6" width="32.5" customWidth="1"/>
    <col min="7" max="7" width="19.5" customWidth="1"/>
    <col min="9" max="9" width="41.1640625" customWidth="1"/>
    <col min="10" max="10" width="13" customWidth="1"/>
  </cols>
  <sheetData>
    <row r="1" spans="1:10" ht="15" thickBot="1" x14ac:dyDescent="0.2">
      <c r="A1" s="18" t="s">
        <v>121</v>
      </c>
      <c r="E1" s="18" t="s">
        <v>3144</v>
      </c>
      <c r="I1" s="763" t="s">
        <v>140</v>
      </c>
      <c r="J1" s="763"/>
    </row>
    <row r="2" spans="1:10" ht="14" x14ac:dyDescent="0.15">
      <c r="A2" s="788" t="s">
        <v>4090</v>
      </c>
      <c r="B2" s="435"/>
      <c r="C2" s="444"/>
      <c r="E2" s="603" t="s">
        <v>1795</v>
      </c>
      <c r="F2" s="603" t="s">
        <v>1796</v>
      </c>
      <c r="G2" s="517">
        <v>7376</v>
      </c>
      <c r="I2" s="783"/>
      <c r="J2" s="783"/>
    </row>
    <row r="3" spans="1:10" ht="30" x14ac:dyDescent="0.15">
      <c r="A3" s="438" t="s">
        <v>217</v>
      </c>
      <c r="B3" s="438" t="s">
        <v>218</v>
      </c>
      <c r="C3" s="517">
        <v>1070</v>
      </c>
      <c r="E3" s="603" t="s">
        <v>293</v>
      </c>
      <c r="F3" s="603" t="s">
        <v>294</v>
      </c>
      <c r="G3" s="515">
        <v>629</v>
      </c>
      <c r="I3" s="775" t="s">
        <v>141</v>
      </c>
      <c r="J3" s="775" t="s">
        <v>142</v>
      </c>
    </row>
    <row r="4" spans="1:10" ht="13.25" customHeight="1" thickBot="1" x14ac:dyDescent="0.2">
      <c r="A4" s="438" t="s">
        <v>219</v>
      </c>
      <c r="B4" s="438" t="s">
        <v>220</v>
      </c>
      <c r="C4" s="517">
        <v>1744</v>
      </c>
      <c r="E4" s="890" t="s">
        <v>217</v>
      </c>
      <c r="F4" s="890" t="s">
        <v>218</v>
      </c>
      <c r="G4" s="606">
        <v>6883</v>
      </c>
      <c r="I4" s="776"/>
      <c r="J4" s="776"/>
    </row>
    <row r="5" spans="1:10" ht="16" thickBot="1" x14ac:dyDescent="0.2">
      <c r="A5" s="438" t="s">
        <v>221</v>
      </c>
      <c r="B5" s="438" t="s">
        <v>222</v>
      </c>
      <c r="C5" s="515">
        <v>610</v>
      </c>
      <c r="E5" s="891"/>
      <c r="F5" s="891"/>
      <c r="G5" s="789"/>
      <c r="I5" s="784" t="s">
        <v>49</v>
      </c>
      <c r="J5" s="778">
        <v>6</v>
      </c>
    </row>
    <row r="6" spans="1:10" ht="13.25" customHeight="1" thickBot="1" x14ac:dyDescent="0.2">
      <c r="A6" s="438" t="s">
        <v>223</v>
      </c>
      <c r="B6" s="438" t="s">
        <v>224</v>
      </c>
      <c r="C6" s="517">
        <v>2961</v>
      </c>
      <c r="E6" s="890" t="s">
        <v>219</v>
      </c>
      <c r="F6" s="890" t="s">
        <v>220</v>
      </c>
      <c r="G6" s="606">
        <v>14785</v>
      </c>
      <c r="I6" s="785" t="s">
        <v>126</v>
      </c>
      <c r="J6" s="780">
        <v>121</v>
      </c>
    </row>
    <row r="7" spans="1:10" ht="16" thickBot="1" x14ac:dyDescent="0.2">
      <c r="A7" s="438" t="s">
        <v>229</v>
      </c>
      <c r="B7" s="438" t="s">
        <v>230</v>
      </c>
      <c r="C7" s="517">
        <v>4048.38</v>
      </c>
      <c r="E7" s="891"/>
      <c r="F7" s="891"/>
      <c r="G7" s="789"/>
      <c r="I7" s="784" t="s">
        <v>128</v>
      </c>
      <c r="J7" s="778">
        <v>98</v>
      </c>
    </row>
    <row r="8" spans="1:10" ht="13.25" customHeight="1" thickBot="1" x14ac:dyDescent="0.2">
      <c r="A8" s="438" t="s">
        <v>231</v>
      </c>
      <c r="B8" s="438" t="s">
        <v>232</v>
      </c>
      <c r="C8" s="517">
        <v>9343.76</v>
      </c>
      <c r="E8" s="890" t="s">
        <v>221</v>
      </c>
      <c r="F8" s="890" t="s">
        <v>222</v>
      </c>
      <c r="G8" s="606">
        <v>2375</v>
      </c>
      <c r="I8" s="785" t="s">
        <v>129</v>
      </c>
      <c r="J8" s="780">
        <v>82</v>
      </c>
    </row>
    <row r="9" spans="1:10" ht="16" thickTop="1" thickBot="1" x14ac:dyDescent="0.2">
      <c r="A9" s="438" t="s">
        <v>233</v>
      </c>
      <c r="B9" s="438" t="s">
        <v>234</v>
      </c>
      <c r="C9" s="517">
        <v>62846.97</v>
      </c>
      <c r="E9" s="891"/>
      <c r="F9" s="891"/>
      <c r="G9" s="789"/>
      <c r="I9" s="786"/>
      <c r="J9" s="787">
        <v>307</v>
      </c>
    </row>
    <row r="10" spans="1:10" ht="13.25" customHeight="1" x14ac:dyDescent="0.15">
      <c r="A10" s="438" t="s">
        <v>235</v>
      </c>
      <c r="B10" s="438" t="s">
        <v>236</v>
      </c>
      <c r="C10" s="517">
        <v>30283.56</v>
      </c>
      <c r="E10" s="890" t="s">
        <v>225</v>
      </c>
      <c r="F10" s="890" t="s">
        <v>226</v>
      </c>
      <c r="G10" s="606">
        <v>2310</v>
      </c>
      <c r="I10" s="763"/>
      <c r="J10" s="763"/>
    </row>
    <row r="11" spans="1:10" ht="14" x14ac:dyDescent="0.15">
      <c r="A11" s="438" t="s">
        <v>237</v>
      </c>
      <c r="B11" s="438" t="s">
        <v>238</v>
      </c>
      <c r="C11" s="517">
        <v>11142</v>
      </c>
      <c r="E11" s="891"/>
      <c r="F11" s="891"/>
      <c r="G11" s="789"/>
      <c r="I11" s="763"/>
      <c r="J11" s="763"/>
    </row>
    <row r="12" spans="1:10" ht="15" thickBot="1" x14ac:dyDescent="0.2">
      <c r="A12" s="438" t="s">
        <v>239</v>
      </c>
      <c r="B12" s="438" t="s">
        <v>240</v>
      </c>
      <c r="C12" s="517">
        <v>8803</v>
      </c>
      <c r="E12" s="603" t="s">
        <v>227</v>
      </c>
      <c r="F12" s="603" t="s">
        <v>228</v>
      </c>
      <c r="G12" s="517">
        <v>2225</v>
      </c>
      <c r="I12" s="763" t="s">
        <v>143</v>
      </c>
      <c r="J12" s="763"/>
    </row>
    <row r="13" spans="1:10" ht="14" x14ac:dyDescent="0.15">
      <c r="A13" s="438" t="s">
        <v>361</v>
      </c>
      <c r="B13" s="435"/>
      <c r="C13" s="517">
        <v>19061.400000000001</v>
      </c>
      <c r="E13" s="603" t="s">
        <v>229</v>
      </c>
      <c r="F13" s="603" t="s">
        <v>230</v>
      </c>
      <c r="G13" s="517">
        <v>12372.21</v>
      </c>
      <c r="I13" s="783"/>
      <c r="J13" s="783"/>
    </row>
    <row r="14" spans="1:10" ht="30" x14ac:dyDescent="0.15">
      <c r="A14" s="438" t="s">
        <v>362</v>
      </c>
      <c r="B14" s="438" t="s">
        <v>363</v>
      </c>
      <c r="C14" s="517">
        <v>5442.98</v>
      </c>
      <c r="E14" s="603" t="s">
        <v>1094</v>
      </c>
      <c r="F14" s="607"/>
      <c r="G14" s="515">
        <v>996</v>
      </c>
      <c r="I14" s="775" t="s">
        <v>144</v>
      </c>
      <c r="J14" s="775" t="s">
        <v>142</v>
      </c>
    </row>
    <row r="15" spans="1:10" ht="15" thickBot="1" x14ac:dyDescent="0.2">
      <c r="A15" s="438" t="s">
        <v>382</v>
      </c>
      <c r="B15" s="435"/>
      <c r="C15" s="515">
        <v>462</v>
      </c>
      <c r="E15" s="603" t="s">
        <v>231</v>
      </c>
      <c r="F15" s="603" t="s">
        <v>232</v>
      </c>
      <c r="G15" s="517">
        <v>183538</v>
      </c>
      <c r="I15" s="776"/>
      <c r="J15" s="776"/>
    </row>
    <row r="16" spans="1:10" ht="16" thickBot="1" x14ac:dyDescent="0.2">
      <c r="A16" s="438" t="s">
        <v>364</v>
      </c>
      <c r="B16" s="435"/>
      <c r="C16" s="517">
        <v>1120</v>
      </c>
      <c r="E16" s="603" t="s">
        <v>295</v>
      </c>
      <c r="F16" s="607"/>
      <c r="G16" s="517">
        <v>117690</v>
      </c>
      <c r="I16" s="784" t="s">
        <v>131</v>
      </c>
      <c r="J16" s="778">
        <v>2</v>
      </c>
    </row>
    <row r="17" spans="1:10" ht="16" thickBot="1" x14ac:dyDescent="0.2">
      <c r="A17" s="438" t="s">
        <v>370</v>
      </c>
      <c r="B17" s="435"/>
      <c r="C17" s="515">
        <v>791</v>
      </c>
      <c r="E17" s="603" t="s">
        <v>233</v>
      </c>
      <c r="F17" s="603" t="s">
        <v>234</v>
      </c>
      <c r="G17" s="517">
        <v>91904.24</v>
      </c>
      <c r="I17" s="785" t="s">
        <v>132</v>
      </c>
      <c r="J17" s="780">
        <v>30</v>
      </c>
    </row>
    <row r="18" spans="1:10" ht="16" thickBot="1" x14ac:dyDescent="0.2">
      <c r="A18" s="438" t="s">
        <v>371</v>
      </c>
      <c r="B18" s="435"/>
      <c r="C18" s="517">
        <v>3159</v>
      </c>
      <c r="E18" s="603" t="s">
        <v>235</v>
      </c>
      <c r="F18" s="603" t="s">
        <v>236</v>
      </c>
      <c r="G18" s="515">
        <v>172</v>
      </c>
      <c r="I18" s="784" t="s">
        <v>145</v>
      </c>
      <c r="J18" s="778">
        <v>23</v>
      </c>
    </row>
    <row r="19" spans="1:10" ht="16" thickBot="1" x14ac:dyDescent="0.2">
      <c r="A19" s="438" t="s">
        <v>372</v>
      </c>
      <c r="B19" s="435"/>
      <c r="C19" s="517">
        <v>7615</v>
      </c>
      <c r="E19" s="603" t="s">
        <v>237</v>
      </c>
      <c r="F19" s="603" t="s">
        <v>238</v>
      </c>
      <c r="G19" s="515">
        <v>25</v>
      </c>
      <c r="I19" s="785" t="s">
        <v>133</v>
      </c>
      <c r="J19" s="780">
        <v>6</v>
      </c>
    </row>
    <row r="20" spans="1:10" ht="16" thickBot="1" x14ac:dyDescent="0.2">
      <c r="A20" s="438" t="s">
        <v>365</v>
      </c>
      <c r="B20" s="435"/>
      <c r="C20" s="517">
        <v>7323.4</v>
      </c>
      <c r="E20" s="603" t="s">
        <v>239</v>
      </c>
      <c r="F20" s="603" t="s">
        <v>240</v>
      </c>
      <c r="G20" s="515">
        <v>475</v>
      </c>
      <c r="I20" s="784" t="s">
        <v>127</v>
      </c>
      <c r="J20" s="778">
        <v>1</v>
      </c>
    </row>
    <row r="21" spans="1:10" ht="31" thickBot="1" x14ac:dyDescent="0.2">
      <c r="A21" s="438" t="s">
        <v>296</v>
      </c>
      <c r="B21" s="438" t="s">
        <v>297</v>
      </c>
      <c r="C21" s="517">
        <v>1161</v>
      </c>
      <c r="E21" s="603" t="s">
        <v>362</v>
      </c>
      <c r="F21" s="603" t="s">
        <v>363</v>
      </c>
      <c r="G21" s="517">
        <v>1775.52</v>
      </c>
      <c r="I21" s="785" t="s">
        <v>134</v>
      </c>
      <c r="J21" s="780">
        <v>23</v>
      </c>
    </row>
    <row r="22" spans="1:10" ht="16" thickBot="1" x14ac:dyDescent="0.2">
      <c r="A22" s="438" t="s">
        <v>243</v>
      </c>
      <c r="B22" s="438" t="s">
        <v>244</v>
      </c>
      <c r="C22" s="515">
        <v>0</v>
      </c>
      <c r="E22" s="603" t="s">
        <v>382</v>
      </c>
      <c r="F22" s="607"/>
      <c r="G22" s="517">
        <v>1284</v>
      </c>
      <c r="I22" s="784" t="s">
        <v>135</v>
      </c>
      <c r="J22" s="778">
        <v>36</v>
      </c>
    </row>
    <row r="23" spans="1:10" ht="16" thickBot="1" x14ac:dyDescent="0.2">
      <c r="A23" s="525"/>
      <c r="B23" s="525"/>
      <c r="C23" s="525"/>
      <c r="E23" s="603" t="s">
        <v>364</v>
      </c>
      <c r="F23" s="607"/>
      <c r="G23" s="515">
        <v>350</v>
      </c>
      <c r="I23" s="785" t="s">
        <v>136</v>
      </c>
      <c r="J23" s="780">
        <v>21</v>
      </c>
    </row>
    <row r="24" spans="1:10" ht="16" thickBot="1" x14ac:dyDescent="0.2">
      <c r="A24" s="437" t="s">
        <v>245</v>
      </c>
      <c r="B24" s="435"/>
      <c r="C24" s="516">
        <v>215773.45</v>
      </c>
      <c r="E24" s="603" t="s">
        <v>368</v>
      </c>
      <c r="F24" s="607"/>
      <c r="G24" s="517">
        <v>5717</v>
      </c>
      <c r="I24" s="784" t="s">
        <v>2760</v>
      </c>
      <c r="J24" s="778">
        <v>28</v>
      </c>
    </row>
    <row r="25" spans="1:10" ht="16" thickBot="1" x14ac:dyDescent="0.2">
      <c r="A25" s="436"/>
      <c r="B25" s="436"/>
      <c r="C25" s="410"/>
      <c r="E25" s="603" t="s">
        <v>369</v>
      </c>
      <c r="F25" s="607"/>
      <c r="G25" s="515">
        <v>779</v>
      </c>
      <c r="I25" s="785" t="s">
        <v>139</v>
      </c>
      <c r="J25" s="780">
        <v>19</v>
      </c>
    </row>
    <row r="26" spans="1:10" ht="31" thickBot="1" x14ac:dyDescent="0.2">
      <c r="A26" s="821" t="s">
        <v>246</v>
      </c>
      <c r="B26" s="822"/>
      <c r="C26" s="445" t="s">
        <v>204</v>
      </c>
      <c r="E26" s="603" t="s">
        <v>370</v>
      </c>
      <c r="F26" s="607"/>
      <c r="G26" s="517">
        <v>5276</v>
      </c>
      <c r="I26" s="784" t="s">
        <v>360</v>
      </c>
      <c r="J26" s="778">
        <v>21</v>
      </c>
    </row>
    <row r="27" spans="1:10" ht="16" thickBot="1" x14ac:dyDescent="0.2">
      <c r="A27" s="819" t="s">
        <v>247</v>
      </c>
      <c r="B27" s="820"/>
      <c r="C27" s="444"/>
      <c r="E27" s="603" t="s">
        <v>371</v>
      </c>
      <c r="F27" s="607"/>
      <c r="G27" s="517">
        <v>7009</v>
      </c>
      <c r="I27" s="785" t="s">
        <v>3145</v>
      </c>
      <c r="J27" s="780">
        <v>61</v>
      </c>
    </row>
    <row r="28" spans="1:10" ht="16" thickTop="1" thickBot="1" x14ac:dyDescent="0.2">
      <c r="A28" s="817" t="s">
        <v>215</v>
      </c>
      <c r="B28" s="818"/>
      <c r="C28" s="517">
        <v>1031</v>
      </c>
      <c r="E28" s="603" t="s">
        <v>372</v>
      </c>
      <c r="F28" s="607"/>
      <c r="G28" s="517">
        <v>13906</v>
      </c>
      <c r="I28" s="786"/>
      <c r="J28" s="787">
        <v>271</v>
      </c>
    </row>
    <row r="29" spans="1:10" ht="14" x14ac:dyDescent="0.15">
      <c r="A29" s="817" t="s">
        <v>217</v>
      </c>
      <c r="B29" s="818"/>
      <c r="C29" s="517">
        <v>1070</v>
      </c>
      <c r="E29" s="603" t="s">
        <v>365</v>
      </c>
      <c r="F29" s="607"/>
      <c r="G29" s="517">
        <v>9642</v>
      </c>
      <c r="I29" s="763"/>
      <c r="J29" s="763"/>
    </row>
    <row r="30" spans="1:10" ht="15" thickBot="1" x14ac:dyDescent="0.2">
      <c r="A30" s="817" t="s">
        <v>219</v>
      </c>
      <c r="B30" s="818"/>
      <c r="C30" s="517">
        <v>1744</v>
      </c>
      <c r="E30" s="603" t="s">
        <v>296</v>
      </c>
      <c r="F30" s="603" t="s">
        <v>297</v>
      </c>
      <c r="G30" s="517">
        <v>20073.05</v>
      </c>
      <c r="I30" s="763" t="s">
        <v>4095</v>
      </c>
      <c r="J30" s="763"/>
    </row>
    <row r="31" spans="1:10" ht="14" x14ac:dyDescent="0.15">
      <c r="A31" s="817" t="s">
        <v>221</v>
      </c>
      <c r="B31" s="818"/>
      <c r="C31" s="515">
        <v>610</v>
      </c>
      <c r="E31" s="603" t="s">
        <v>241</v>
      </c>
      <c r="F31" s="603" t="s">
        <v>242</v>
      </c>
      <c r="G31" s="517">
        <v>159287</v>
      </c>
      <c r="I31" s="783"/>
      <c r="J31" s="783"/>
    </row>
    <row r="32" spans="1:10" ht="30" x14ac:dyDescent="0.15">
      <c r="A32" s="817" t="s">
        <v>231</v>
      </c>
      <c r="B32" s="818"/>
      <c r="C32" s="517">
        <v>6238.76</v>
      </c>
      <c r="E32" s="603" t="s">
        <v>298</v>
      </c>
      <c r="F32" s="603" t="s">
        <v>299</v>
      </c>
      <c r="G32" s="517">
        <v>6486</v>
      </c>
      <c r="I32" s="775" t="s">
        <v>144</v>
      </c>
      <c r="J32" s="775" t="s">
        <v>142</v>
      </c>
    </row>
    <row r="33" spans="1:10" ht="15" thickBot="1" x14ac:dyDescent="0.2">
      <c r="A33" s="817" t="s">
        <v>233</v>
      </c>
      <c r="B33" s="818"/>
      <c r="C33" s="517">
        <v>34295.769999999997</v>
      </c>
      <c r="E33" s="603" t="s">
        <v>243</v>
      </c>
      <c r="F33" s="603" t="s">
        <v>244</v>
      </c>
      <c r="G33" s="517">
        <v>155095</v>
      </c>
      <c r="I33" s="776"/>
      <c r="J33" s="776"/>
    </row>
    <row r="34" spans="1:10" ht="16" thickBot="1" x14ac:dyDescent="0.2">
      <c r="A34" s="817" t="s">
        <v>296</v>
      </c>
      <c r="B34" s="818"/>
      <c r="C34" s="515">
        <v>766</v>
      </c>
      <c r="E34" s="608" t="s">
        <v>245</v>
      </c>
      <c r="F34" s="607"/>
      <c r="G34" s="516">
        <v>850539.02</v>
      </c>
      <c r="I34" s="784" t="s">
        <v>138</v>
      </c>
      <c r="J34" s="778">
        <v>3</v>
      </c>
    </row>
    <row r="35" spans="1:10" ht="16" thickBot="1" x14ac:dyDescent="0.2">
      <c r="A35" s="819" t="s">
        <v>248</v>
      </c>
      <c r="B35" s="820"/>
      <c r="C35" s="516">
        <v>45755.53</v>
      </c>
      <c r="E35" s="436"/>
      <c r="F35" s="436"/>
      <c r="G35" s="410"/>
      <c r="I35" s="785" t="s">
        <v>2159</v>
      </c>
      <c r="J35" s="780">
        <v>7</v>
      </c>
    </row>
    <row r="36" spans="1:10" ht="16" thickBot="1" x14ac:dyDescent="0.2">
      <c r="A36" s="819" t="s">
        <v>249</v>
      </c>
      <c r="B36" s="820"/>
      <c r="C36" s="444"/>
      <c r="E36" s="821" t="s">
        <v>246</v>
      </c>
      <c r="F36" s="839"/>
      <c r="G36" s="445" t="s">
        <v>204</v>
      </c>
      <c r="I36" s="784" t="s">
        <v>33</v>
      </c>
      <c r="J36" s="778">
        <v>1</v>
      </c>
    </row>
    <row r="37" spans="1:10" ht="16" thickTop="1" thickBot="1" x14ac:dyDescent="0.2">
      <c r="A37" s="817" t="s">
        <v>215</v>
      </c>
      <c r="B37" s="818"/>
      <c r="C37" s="515">
        <v>945</v>
      </c>
      <c r="E37" s="525"/>
      <c r="F37" s="525"/>
      <c r="G37" s="525"/>
      <c r="I37" s="786"/>
      <c r="J37" s="787">
        <v>11</v>
      </c>
    </row>
    <row r="38" spans="1:10" ht="13.25" customHeight="1" x14ac:dyDescent="0.15">
      <c r="A38" s="817" t="s">
        <v>231</v>
      </c>
      <c r="B38" s="818"/>
      <c r="C38" s="517">
        <v>3105</v>
      </c>
      <c r="E38" s="819" t="s">
        <v>247</v>
      </c>
      <c r="F38" s="837"/>
      <c r="G38" s="444"/>
    </row>
    <row r="39" spans="1:10" ht="13.25" customHeight="1" x14ac:dyDescent="0.15">
      <c r="A39" s="817" t="s">
        <v>233</v>
      </c>
      <c r="B39" s="818"/>
      <c r="C39" s="517">
        <v>28488.2</v>
      </c>
      <c r="E39" s="817" t="s">
        <v>215</v>
      </c>
      <c r="F39" s="836"/>
      <c r="G39" s="517">
        <v>4721</v>
      </c>
    </row>
    <row r="40" spans="1:10" ht="13.25" customHeight="1" x14ac:dyDescent="0.15">
      <c r="A40" s="817" t="s">
        <v>370</v>
      </c>
      <c r="B40" s="818"/>
      <c r="C40" s="515">
        <v>791</v>
      </c>
      <c r="E40" s="817" t="s">
        <v>217</v>
      </c>
      <c r="F40" s="836"/>
      <c r="G40" s="517">
        <v>6883</v>
      </c>
    </row>
    <row r="41" spans="1:10" ht="13.25" customHeight="1" x14ac:dyDescent="0.15">
      <c r="A41" s="817" t="s">
        <v>296</v>
      </c>
      <c r="B41" s="818"/>
      <c r="C41" s="515">
        <v>395</v>
      </c>
      <c r="E41" s="817" t="s">
        <v>219</v>
      </c>
      <c r="F41" s="836"/>
      <c r="G41" s="517">
        <v>14785</v>
      </c>
    </row>
    <row r="42" spans="1:10" ht="13.25" customHeight="1" x14ac:dyDescent="0.15">
      <c r="A42" s="819" t="s">
        <v>250</v>
      </c>
      <c r="B42" s="820"/>
      <c r="C42" s="516">
        <v>33724.199999999997</v>
      </c>
      <c r="E42" s="817" t="s">
        <v>221</v>
      </c>
      <c r="F42" s="836"/>
      <c r="G42" s="517">
        <v>2375</v>
      </c>
    </row>
    <row r="43" spans="1:10" ht="13.25" customHeight="1" x14ac:dyDescent="0.15">
      <c r="A43" s="819" t="s">
        <v>373</v>
      </c>
      <c r="B43" s="820"/>
      <c r="C43" s="444"/>
      <c r="E43" s="817" t="s">
        <v>231</v>
      </c>
      <c r="F43" s="836"/>
      <c r="G43" s="517">
        <v>115248</v>
      </c>
    </row>
    <row r="44" spans="1:10" ht="13.25" customHeight="1" x14ac:dyDescent="0.15">
      <c r="A44" s="817" t="s">
        <v>205</v>
      </c>
      <c r="B44" s="818"/>
      <c r="C44" s="515">
        <v>384</v>
      </c>
      <c r="E44" s="817" t="s">
        <v>295</v>
      </c>
      <c r="F44" s="836"/>
      <c r="G44" s="517">
        <v>102486</v>
      </c>
    </row>
    <row r="45" spans="1:10" ht="13.25" customHeight="1" x14ac:dyDescent="0.15">
      <c r="A45" s="817" t="s">
        <v>328</v>
      </c>
      <c r="B45" s="818"/>
      <c r="C45" s="515">
        <v>72</v>
      </c>
      <c r="E45" s="817" t="s">
        <v>233</v>
      </c>
      <c r="F45" s="836"/>
      <c r="G45" s="517">
        <v>43790.33</v>
      </c>
    </row>
    <row r="46" spans="1:10" ht="13.25" customHeight="1" x14ac:dyDescent="0.15">
      <c r="A46" s="819" t="s">
        <v>374</v>
      </c>
      <c r="B46" s="820"/>
      <c r="C46" s="518">
        <v>456</v>
      </c>
      <c r="E46" s="817" t="s">
        <v>296</v>
      </c>
      <c r="F46" s="836"/>
      <c r="G46" s="517">
        <v>9290.5</v>
      </c>
    </row>
    <row r="47" spans="1:10" ht="13.25" customHeight="1" x14ac:dyDescent="0.15">
      <c r="A47" s="819" t="s">
        <v>253</v>
      </c>
      <c r="B47" s="820"/>
      <c r="C47" s="444"/>
      <c r="E47" s="819" t="s">
        <v>248</v>
      </c>
      <c r="F47" s="837"/>
      <c r="G47" s="516">
        <v>299578.83</v>
      </c>
    </row>
    <row r="48" spans="1:10" ht="13.25" customHeight="1" x14ac:dyDescent="0.15">
      <c r="A48" s="817" t="s">
        <v>205</v>
      </c>
      <c r="B48" s="818"/>
      <c r="C48" s="517">
        <v>2730</v>
      </c>
      <c r="E48" s="819" t="s">
        <v>249</v>
      </c>
      <c r="F48" s="837"/>
      <c r="G48" s="444"/>
    </row>
    <row r="49" spans="1:7" ht="13.25" customHeight="1" x14ac:dyDescent="0.15">
      <c r="A49" s="817" t="s">
        <v>223</v>
      </c>
      <c r="B49" s="818"/>
      <c r="C49" s="517">
        <v>1260</v>
      </c>
      <c r="E49" s="817" t="s">
        <v>215</v>
      </c>
      <c r="F49" s="836"/>
      <c r="G49" s="517">
        <v>5442</v>
      </c>
    </row>
    <row r="50" spans="1:7" ht="13.25" customHeight="1" x14ac:dyDescent="0.15">
      <c r="A50" s="819" t="s">
        <v>254</v>
      </c>
      <c r="B50" s="820"/>
      <c r="C50" s="516">
        <v>3990</v>
      </c>
      <c r="E50" s="817" t="s">
        <v>231</v>
      </c>
      <c r="F50" s="836"/>
      <c r="G50" s="517">
        <v>68290</v>
      </c>
    </row>
    <row r="51" spans="1:7" ht="13.25" customHeight="1" x14ac:dyDescent="0.15">
      <c r="A51" s="819" t="s">
        <v>1791</v>
      </c>
      <c r="B51" s="820"/>
      <c r="C51" s="444"/>
      <c r="E51" s="817" t="s">
        <v>295</v>
      </c>
      <c r="F51" s="836"/>
      <c r="G51" s="517">
        <v>15204</v>
      </c>
    </row>
    <row r="52" spans="1:7" ht="13.25" customHeight="1" x14ac:dyDescent="0.15">
      <c r="A52" s="817" t="s">
        <v>205</v>
      </c>
      <c r="B52" s="818"/>
      <c r="C52" s="515">
        <v>288</v>
      </c>
      <c r="E52" s="817" t="s">
        <v>233</v>
      </c>
      <c r="F52" s="836"/>
      <c r="G52" s="517">
        <v>47827.91</v>
      </c>
    </row>
    <row r="53" spans="1:7" ht="13.25" customHeight="1" x14ac:dyDescent="0.15">
      <c r="A53" s="817" t="s">
        <v>328</v>
      </c>
      <c r="B53" s="818"/>
      <c r="C53" s="515">
        <v>288</v>
      </c>
      <c r="E53" s="817" t="s">
        <v>370</v>
      </c>
      <c r="F53" s="836"/>
      <c r="G53" s="517">
        <v>5276</v>
      </c>
    </row>
    <row r="54" spans="1:7" ht="13.25" customHeight="1" x14ac:dyDescent="0.15">
      <c r="A54" s="819" t="s">
        <v>1792</v>
      </c>
      <c r="B54" s="820"/>
      <c r="C54" s="518">
        <v>576</v>
      </c>
      <c r="E54" s="817" t="s">
        <v>296</v>
      </c>
      <c r="F54" s="836"/>
      <c r="G54" s="517">
        <v>10387.549999999999</v>
      </c>
    </row>
    <row r="55" spans="1:7" ht="13.25" customHeight="1" x14ac:dyDescent="0.15">
      <c r="A55" s="819" t="s">
        <v>255</v>
      </c>
      <c r="B55" s="820"/>
      <c r="C55" s="444"/>
      <c r="E55" s="819" t="s">
        <v>250</v>
      </c>
      <c r="F55" s="837"/>
      <c r="G55" s="516">
        <v>152427.46</v>
      </c>
    </row>
    <row r="56" spans="1:7" ht="13.25" customHeight="1" x14ac:dyDescent="0.15">
      <c r="A56" s="817" t="s">
        <v>233</v>
      </c>
      <c r="B56" s="818"/>
      <c r="C56" s="515">
        <v>63</v>
      </c>
      <c r="E56" s="819" t="s">
        <v>4093</v>
      </c>
      <c r="F56" s="837"/>
      <c r="G56" s="444"/>
    </row>
    <row r="57" spans="1:7" ht="13.25" customHeight="1" x14ac:dyDescent="0.15">
      <c r="A57" s="819" t="s">
        <v>256</v>
      </c>
      <c r="B57" s="820"/>
      <c r="C57" s="518">
        <v>63</v>
      </c>
      <c r="E57" s="817" t="s">
        <v>233</v>
      </c>
      <c r="F57" s="836"/>
      <c r="G57" s="515">
        <v>246</v>
      </c>
    </row>
    <row r="58" spans="1:7" ht="13.25" customHeight="1" x14ac:dyDescent="0.15">
      <c r="A58" s="525"/>
      <c r="B58" s="525"/>
      <c r="C58" s="525"/>
      <c r="E58" s="819" t="s">
        <v>4094</v>
      </c>
      <c r="F58" s="837"/>
      <c r="G58" s="518">
        <v>246</v>
      </c>
    </row>
    <row r="59" spans="1:7" ht="13.25" customHeight="1" x14ac:dyDescent="0.15">
      <c r="A59" s="819" t="s">
        <v>257</v>
      </c>
      <c r="B59" s="820"/>
      <c r="C59" s="444"/>
      <c r="E59" s="819" t="s">
        <v>255</v>
      </c>
      <c r="F59" s="837"/>
      <c r="G59" s="444"/>
    </row>
    <row r="60" spans="1:7" ht="13.25" customHeight="1" x14ac:dyDescent="0.15">
      <c r="A60" s="817" t="s">
        <v>235</v>
      </c>
      <c r="B60" s="818"/>
      <c r="C60" s="517">
        <v>30283.56</v>
      </c>
      <c r="E60" s="817" t="s">
        <v>233</v>
      </c>
      <c r="F60" s="836"/>
      <c r="G60" s="515">
        <v>40</v>
      </c>
    </row>
    <row r="61" spans="1:7" ht="13.25" customHeight="1" x14ac:dyDescent="0.15">
      <c r="A61" s="819" t="s">
        <v>258</v>
      </c>
      <c r="B61" s="820"/>
      <c r="C61" s="516">
        <v>30283.56</v>
      </c>
      <c r="E61" s="819" t="s">
        <v>256</v>
      </c>
      <c r="F61" s="837"/>
      <c r="G61" s="518">
        <v>40</v>
      </c>
    </row>
    <row r="62" spans="1:7" ht="13.25" customHeight="1" x14ac:dyDescent="0.15">
      <c r="A62" s="819" t="s">
        <v>261</v>
      </c>
      <c r="B62" s="820"/>
      <c r="C62" s="519"/>
      <c r="E62" s="819" t="s">
        <v>257</v>
      </c>
      <c r="F62" s="837"/>
      <c r="G62" s="444"/>
    </row>
    <row r="63" spans="1:7" ht="13.25" customHeight="1" x14ac:dyDescent="0.15">
      <c r="A63" s="817" t="s">
        <v>229</v>
      </c>
      <c r="B63" s="818"/>
      <c r="C63" s="517">
        <v>4048.38</v>
      </c>
      <c r="E63" s="817" t="s">
        <v>235</v>
      </c>
      <c r="F63" s="836"/>
      <c r="G63" s="515">
        <v>172</v>
      </c>
    </row>
    <row r="64" spans="1:7" ht="13.25" customHeight="1" x14ac:dyDescent="0.15">
      <c r="A64" s="817" t="s">
        <v>365</v>
      </c>
      <c r="B64" s="818"/>
      <c r="C64" s="517">
        <v>7323.4</v>
      </c>
      <c r="E64" s="819" t="s">
        <v>258</v>
      </c>
      <c r="F64" s="837"/>
      <c r="G64" s="518">
        <v>172</v>
      </c>
    </row>
    <row r="65" spans="1:7" ht="13.25" customHeight="1" x14ac:dyDescent="0.15">
      <c r="A65" s="819" t="s">
        <v>262</v>
      </c>
      <c r="B65" s="820"/>
      <c r="C65" s="516">
        <v>11371.78</v>
      </c>
      <c r="E65" s="819" t="s">
        <v>302</v>
      </c>
      <c r="F65" s="837"/>
      <c r="G65" s="444"/>
    </row>
    <row r="66" spans="1:7" ht="13.25" customHeight="1" x14ac:dyDescent="0.15">
      <c r="A66" s="819" t="s">
        <v>265</v>
      </c>
      <c r="B66" s="820"/>
      <c r="C66" s="519"/>
      <c r="E66" s="817" t="s">
        <v>369</v>
      </c>
      <c r="F66" s="836"/>
      <c r="G66" s="515">
        <v>779</v>
      </c>
    </row>
    <row r="67" spans="1:7" ht="13.25" customHeight="1" x14ac:dyDescent="0.15">
      <c r="A67" s="817" t="s">
        <v>372</v>
      </c>
      <c r="B67" s="818"/>
      <c r="C67" s="517">
        <v>1999</v>
      </c>
      <c r="E67" s="819" t="s">
        <v>303</v>
      </c>
      <c r="F67" s="837"/>
      <c r="G67" s="518">
        <v>779</v>
      </c>
    </row>
    <row r="68" spans="1:7" ht="13.25" customHeight="1" x14ac:dyDescent="0.15">
      <c r="A68" s="817" t="s">
        <v>243</v>
      </c>
      <c r="B68" s="818"/>
      <c r="C68" s="515">
        <v>0</v>
      </c>
      <c r="E68" s="819" t="s">
        <v>259</v>
      </c>
      <c r="F68" s="837"/>
      <c r="G68" s="444"/>
    </row>
    <row r="69" spans="1:7" ht="13.25" customHeight="1" x14ac:dyDescent="0.15">
      <c r="A69" s="819" t="s">
        <v>266</v>
      </c>
      <c r="B69" s="820"/>
      <c r="C69" s="516">
        <v>1999</v>
      </c>
      <c r="E69" s="817" t="s">
        <v>368</v>
      </c>
      <c r="F69" s="836"/>
      <c r="G69" s="517">
        <v>5717</v>
      </c>
    </row>
    <row r="70" spans="1:7" ht="13.25" customHeight="1" x14ac:dyDescent="0.15">
      <c r="A70" s="819" t="s">
        <v>267</v>
      </c>
      <c r="B70" s="820"/>
      <c r="C70" s="519"/>
      <c r="E70" s="819" t="s">
        <v>260</v>
      </c>
      <c r="F70" s="837"/>
      <c r="G70" s="516">
        <v>5717</v>
      </c>
    </row>
    <row r="71" spans="1:7" ht="13.25" customHeight="1" x14ac:dyDescent="0.15">
      <c r="A71" s="817" t="s">
        <v>371</v>
      </c>
      <c r="B71" s="818"/>
      <c r="C71" s="517">
        <v>1437</v>
      </c>
      <c r="E71" s="819" t="s">
        <v>261</v>
      </c>
      <c r="F71" s="837"/>
      <c r="G71" s="519"/>
    </row>
    <row r="72" spans="1:7" ht="13.25" customHeight="1" x14ac:dyDescent="0.15">
      <c r="A72" s="819" t="s">
        <v>268</v>
      </c>
      <c r="B72" s="820"/>
      <c r="C72" s="516">
        <v>1437</v>
      </c>
      <c r="E72" s="817" t="s">
        <v>229</v>
      </c>
      <c r="F72" s="836"/>
      <c r="G72" s="517">
        <v>12372.21</v>
      </c>
    </row>
    <row r="73" spans="1:7" x14ac:dyDescent="0.15">
      <c r="A73" s="819" t="s">
        <v>306</v>
      </c>
      <c r="B73" s="820"/>
      <c r="C73" s="444"/>
      <c r="E73" s="525"/>
      <c r="F73" s="525"/>
      <c r="G73" s="525"/>
    </row>
    <row r="74" spans="1:7" ht="13.25" customHeight="1" x14ac:dyDescent="0.15">
      <c r="A74" s="817" t="s">
        <v>364</v>
      </c>
      <c r="B74" s="818"/>
      <c r="C74" s="517">
        <v>1120</v>
      </c>
      <c r="E74" s="817" t="s">
        <v>365</v>
      </c>
      <c r="F74" s="836"/>
      <c r="G74" s="517">
        <v>8760</v>
      </c>
    </row>
    <row r="75" spans="1:7" ht="13.25" customHeight="1" x14ac:dyDescent="0.15">
      <c r="A75" s="819" t="s">
        <v>307</v>
      </c>
      <c r="B75" s="820"/>
      <c r="C75" s="516">
        <v>1120</v>
      </c>
      <c r="E75" s="819" t="s">
        <v>262</v>
      </c>
      <c r="F75" s="837"/>
      <c r="G75" s="516">
        <v>21132.21</v>
      </c>
    </row>
    <row r="76" spans="1:7" ht="13.25" customHeight="1" x14ac:dyDescent="0.15">
      <c r="A76" s="819" t="s">
        <v>269</v>
      </c>
      <c r="B76" s="820"/>
      <c r="C76" s="444"/>
      <c r="E76" s="819" t="s">
        <v>304</v>
      </c>
      <c r="F76" s="837"/>
      <c r="G76" s="444"/>
    </row>
    <row r="77" spans="1:7" ht="13.25" customHeight="1" x14ac:dyDescent="0.15">
      <c r="A77" s="817" t="s">
        <v>205</v>
      </c>
      <c r="B77" s="818"/>
      <c r="C77" s="517">
        <v>6274</v>
      </c>
      <c r="E77" s="817" t="s">
        <v>365</v>
      </c>
      <c r="F77" s="836"/>
      <c r="G77" s="515">
        <v>882</v>
      </c>
    </row>
    <row r="78" spans="1:7" ht="13.25" customHeight="1" x14ac:dyDescent="0.15">
      <c r="A78" s="817" t="s">
        <v>223</v>
      </c>
      <c r="B78" s="818"/>
      <c r="C78" s="517">
        <v>1512</v>
      </c>
      <c r="E78" s="819" t="s">
        <v>305</v>
      </c>
      <c r="F78" s="837"/>
      <c r="G78" s="518">
        <v>882</v>
      </c>
    </row>
    <row r="79" spans="1:7" ht="13.25" customHeight="1" x14ac:dyDescent="0.15">
      <c r="A79" s="819" t="s">
        <v>270</v>
      </c>
      <c r="B79" s="820"/>
      <c r="C79" s="516">
        <v>7786</v>
      </c>
      <c r="E79" s="819" t="s">
        <v>263</v>
      </c>
      <c r="F79" s="837"/>
      <c r="G79" s="444"/>
    </row>
    <row r="80" spans="1:7" ht="13.25" customHeight="1" x14ac:dyDescent="0.15">
      <c r="A80" s="819" t="s">
        <v>271</v>
      </c>
      <c r="B80" s="820"/>
      <c r="C80" s="444"/>
      <c r="E80" s="817" t="s">
        <v>209</v>
      </c>
      <c r="F80" s="836"/>
      <c r="G80" s="517">
        <v>1184</v>
      </c>
    </row>
    <row r="81" spans="1:7" ht="13.25" customHeight="1" x14ac:dyDescent="0.15">
      <c r="A81" s="817" t="s">
        <v>205</v>
      </c>
      <c r="B81" s="818"/>
      <c r="C81" s="517">
        <v>15427</v>
      </c>
      <c r="E81" s="819" t="s">
        <v>264</v>
      </c>
      <c r="F81" s="837"/>
      <c r="G81" s="516">
        <v>1184</v>
      </c>
    </row>
    <row r="82" spans="1:7" ht="13.25" customHeight="1" x14ac:dyDescent="0.15">
      <c r="A82" s="819" t="s">
        <v>272</v>
      </c>
      <c r="B82" s="820"/>
      <c r="C82" s="516">
        <v>15427</v>
      </c>
      <c r="E82" s="819" t="s">
        <v>265</v>
      </c>
      <c r="F82" s="837"/>
      <c r="G82" s="519"/>
    </row>
    <row r="83" spans="1:7" ht="13.25" customHeight="1" x14ac:dyDescent="0.15">
      <c r="A83" s="819" t="s">
        <v>3141</v>
      </c>
      <c r="B83" s="820"/>
      <c r="C83" s="444"/>
      <c r="E83" s="817" t="s">
        <v>227</v>
      </c>
      <c r="F83" s="836"/>
      <c r="G83" s="517">
        <v>2225</v>
      </c>
    </row>
    <row r="84" spans="1:7" ht="13.25" customHeight="1" x14ac:dyDescent="0.15">
      <c r="A84" s="817" t="s">
        <v>205</v>
      </c>
      <c r="B84" s="818"/>
      <c r="C84" s="515">
        <v>79</v>
      </c>
      <c r="E84" s="817" t="s">
        <v>372</v>
      </c>
      <c r="F84" s="836"/>
      <c r="G84" s="517">
        <v>8044</v>
      </c>
    </row>
    <row r="85" spans="1:7" ht="13.25" customHeight="1" x14ac:dyDescent="0.15">
      <c r="A85" s="819" t="s">
        <v>3142</v>
      </c>
      <c r="B85" s="820"/>
      <c r="C85" s="518">
        <v>79</v>
      </c>
      <c r="E85" s="817" t="s">
        <v>296</v>
      </c>
      <c r="F85" s="836"/>
      <c r="G85" s="515">
        <v>395</v>
      </c>
    </row>
    <row r="86" spans="1:7" ht="13.25" customHeight="1" x14ac:dyDescent="0.15">
      <c r="A86" s="819" t="s">
        <v>273</v>
      </c>
      <c r="B86" s="820"/>
      <c r="C86" s="444"/>
      <c r="E86" s="817" t="s">
        <v>298</v>
      </c>
      <c r="F86" s="836"/>
      <c r="G86" s="517">
        <v>6075</v>
      </c>
    </row>
    <row r="87" spans="1:7" ht="13.25" customHeight="1" x14ac:dyDescent="0.15">
      <c r="A87" s="817" t="s">
        <v>205</v>
      </c>
      <c r="B87" s="818"/>
      <c r="C87" s="515">
        <v>367</v>
      </c>
      <c r="E87" s="817" t="s">
        <v>243</v>
      </c>
      <c r="F87" s="836"/>
      <c r="G87" s="517">
        <v>12296</v>
      </c>
    </row>
    <row r="88" spans="1:7" ht="13.25" customHeight="1" x14ac:dyDescent="0.15">
      <c r="A88" s="817" t="s">
        <v>223</v>
      </c>
      <c r="B88" s="818"/>
      <c r="C88" s="515">
        <v>189</v>
      </c>
      <c r="E88" s="819" t="s">
        <v>266</v>
      </c>
      <c r="F88" s="837"/>
      <c r="G88" s="516">
        <v>29035</v>
      </c>
    </row>
    <row r="89" spans="1:7" ht="13.25" customHeight="1" x14ac:dyDescent="0.15">
      <c r="A89" s="819" t="s">
        <v>274</v>
      </c>
      <c r="B89" s="820"/>
      <c r="C89" s="518">
        <v>556</v>
      </c>
      <c r="E89" s="819" t="s">
        <v>267</v>
      </c>
      <c r="F89" s="837"/>
      <c r="G89" s="519"/>
    </row>
    <row r="90" spans="1:7" ht="13.25" customHeight="1" x14ac:dyDescent="0.15">
      <c r="A90" s="525"/>
      <c r="B90" s="525"/>
      <c r="C90" s="525"/>
      <c r="E90" s="817" t="s">
        <v>225</v>
      </c>
      <c r="F90" s="836"/>
      <c r="G90" s="517">
        <v>2310</v>
      </c>
    </row>
    <row r="91" spans="1:7" ht="13.25" customHeight="1" x14ac:dyDescent="0.15">
      <c r="A91" s="819" t="s">
        <v>332</v>
      </c>
      <c r="B91" s="820"/>
      <c r="C91" s="444"/>
      <c r="E91" s="817" t="s">
        <v>382</v>
      </c>
      <c r="F91" s="836"/>
      <c r="G91" s="517">
        <v>1284</v>
      </c>
    </row>
    <row r="92" spans="1:7" ht="13.25" customHeight="1" x14ac:dyDescent="0.15">
      <c r="A92" s="817" t="s">
        <v>330</v>
      </c>
      <c r="B92" s="818"/>
      <c r="C92" s="517">
        <v>2970</v>
      </c>
      <c r="E92" s="817" t="s">
        <v>371</v>
      </c>
      <c r="F92" s="836"/>
      <c r="G92" s="517">
        <v>5512</v>
      </c>
    </row>
    <row r="93" spans="1:7" ht="13.25" customHeight="1" x14ac:dyDescent="0.15">
      <c r="A93" s="819" t="s">
        <v>333</v>
      </c>
      <c r="B93" s="820"/>
      <c r="C93" s="516">
        <v>2970</v>
      </c>
      <c r="E93" s="817" t="s">
        <v>241</v>
      </c>
      <c r="F93" s="836"/>
      <c r="G93" s="517">
        <v>51474</v>
      </c>
    </row>
    <row r="94" spans="1:7" ht="13.25" customHeight="1" x14ac:dyDescent="0.15">
      <c r="A94" s="819" t="s">
        <v>275</v>
      </c>
      <c r="B94" s="820"/>
      <c r="C94" s="444"/>
      <c r="E94" s="819" t="s">
        <v>268</v>
      </c>
      <c r="F94" s="837"/>
      <c r="G94" s="516">
        <v>60580</v>
      </c>
    </row>
    <row r="95" spans="1:7" ht="13.25" customHeight="1" x14ac:dyDescent="0.15">
      <c r="A95" s="817" t="s">
        <v>239</v>
      </c>
      <c r="B95" s="818"/>
      <c r="C95" s="517">
        <v>8803</v>
      </c>
      <c r="E95" s="819" t="s">
        <v>306</v>
      </c>
      <c r="F95" s="837"/>
      <c r="G95" s="444"/>
    </row>
    <row r="96" spans="1:7" ht="13.25" customHeight="1" x14ac:dyDescent="0.15">
      <c r="A96" s="819" t="s">
        <v>276</v>
      </c>
      <c r="B96" s="820"/>
      <c r="C96" s="516">
        <v>8803</v>
      </c>
      <c r="E96" s="817" t="s">
        <v>364</v>
      </c>
      <c r="F96" s="836"/>
      <c r="G96" s="515">
        <v>350</v>
      </c>
    </row>
    <row r="97" spans="1:7" ht="13.25" customHeight="1" x14ac:dyDescent="0.15">
      <c r="A97" s="819" t="s">
        <v>277</v>
      </c>
      <c r="B97" s="820"/>
      <c r="C97" s="444"/>
      <c r="E97" s="819" t="s">
        <v>307</v>
      </c>
      <c r="F97" s="837"/>
      <c r="G97" s="518">
        <v>350</v>
      </c>
    </row>
    <row r="98" spans="1:7" ht="13.25" customHeight="1" x14ac:dyDescent="0.15">
      <c r="A98" s="817" t="s">
        <v>237</v>
      </c>
      <c r="B98" s="818"/>
      <c r="C98" s="517">
        <v>11142</v>
      </c>
      <c r="E98" s="819" t="s">
        <v>275</v>
      </c>
      <c r="F98" s="837"/>
      <c r="G98" s="444"/>
    </row>
    <row r="99" spans="1:7" ht="13.25" customHeight="1" x14ac:dyDescent="0.15">
      <c r="A99" s="819" t="s">
        <v>278</v>
      </c>
      <c r="B99" s="820"/>
      <c r="C99" s="516">
        <v>11142</v>
      </c>
      <c r="E99" s="817" t="s">
        <v>239</v>
      </c>
      <c r="F99" s="836"/>
      <c r="G99" s="515">
        <v>475</v>
      </c>
    </row>
    <row r="100" spans="1:7" ht="13.25" customHeight="1" x14ac:dyDescent="0.15">
      <c r="A100" s="819" t="s">
        <v>2758</v>
      </c>
      <c r="B100" s="820"/>
      <c r="C100" s="444"/>
      <c r="E100" s="819" t="s">
        <v>276</v>
      </c>
      <c r="F100" s="837"/>
      <c r="G100" s="518">
        <v>475</v>
      </c>
    </row>
    <row r="101" spans="1:7" ht="13.25" customHeight="1" x14ac:dyDescent="0.15">
      <c r="A101" s="817" t="s">
        <v>372</v>
      </c>
      <c r="B101" s="818"/>
      <c r="C101" s="517">
        <v>5616</v>
      </c>
      <c r="E101" s="819" t="s">
        <v>308</v>
      </c>
      <c r="F101" s="837"/>
      <c r="G101" s="444"/>
    </row>
    <row r="102" spans="1:7" ht="13.25" customHeight="1" x14ac:dyDescent="0.15">
      <c r="A102" s="817" t="s">
        <v>243</v>
      </c>
      <c r="B102" s="818"/>
      <c r="C102" s="515">
        <v>0</v>
      </c>
      <c r="E102" s="817" t="s">
        <v>285</v>
      </c>
      <c r="F102" s="836"/>
      <c r="G102" s="515">
        <v>230</v>
      </c>
    </row>
    <row r="103" spans="1:7" ht="13.25" customHeight="1" x14ac:dyDescent="0.15">
      <c r="A103" s="819" t="s">
        <v>2759</v>
      </c>
      <c r="B103" s="820"/>
      <c r="C103" s="516">
        <v>5616</v>
      </c>
      <c r="E103" s="817" t="s">
        <v>1094</v>
      </c>
      <c r="F103" s="836"/>
      <c r="G103" s="515">
        <v>996</v>
      </c>
    </row>
    <row r="104" spans="1:7" x14ac:dyDescent="0.15">
      <c r="A104" s="819" t="s">
        <v>2155</v>
      </c>
      <c r="B104" s="820"/>
      <c r="C104" s="444"/>
      <c r="E104" s="525"/>
      <c r="F104" s="525"/>
      <c r="G104" s="525"/>
    </row>
    <row r="105" spans="1:7" ht="13.25" customHeight="1" x14ac:dyDescent="0.15">
      <c r="A105" s="817" t="s">
        <v>287</v>
      </c>
      <c r="B105" s="818"/>
      <c r="C105" s="517">
        <v>1463</v>
      </c>
      <c r="E105" s="817" t="s">
        <v>298</v>
      </c>
      <c r="F105" s="836"/>
      <c r="G105" s="515">
        <v>411</v>
      </c>
    </row>
    <row r="106" spans="1:7" ht="13.25" customHeight="1" x14ac:dyDescent="0.15">
      <c r="A106" s="819" t="s">
        <v>2156</v>
      </c>
      <c r="B106" s="820"/>
      <c r="C106" s="516">
        <v>1463</v>
      </c>
      <c r="E106" s="819" t="s">
        <v>309</v>
      </c>
      <c r="F106" s="837"/>
      <c r="G106" s="516">
        <v>1637</v>
      </c>
    </row>
    <row r="107" spans="1:7" ht="13.25" customHeight="1" x14ac:dyDescent="0.15">
      <c r="A107" s="819" t="s">
        <v>281</v>
      </c>
      <c r="B107" s="820"/>
      <c r="C107" s="444"/>
      <c r="E107" s="819" t="s">
        <v>312</v>
      </c>
      <c r="F107" s="837"/>
      <c r="G107" s="444"/>
    </row>
    <row r="108" spans="1:7" ht="13.25" customHeight="1" x14ac:dyDescent="0.15">
      <c r="A108" s="817" t="s">
        <v>213</v>
      </c>
      <c r="B108" s="818"/>
      <c r="C108" s="515">
        <v>295</v>
      </c>
      <c r="E108" s="817" t="s">
        <v>293</v>
      </c>
      <c r="F108" s="836"/>
      <c r="G108" s="515">
        <v>629</v>
      </c>
    </row>
    <row r="109" spans="1:7" ht="13.25" customHeight="1" x14ac:dyDescent="0.15">
      <c r="A109" s="819" t="s">
        <v>282</v>
      </c>
      <c r="B109" s="820"/>
      <c r="C109" s="518">
        <v>295</v>
      </c>
      <c r="E109" s="819" t="s">
        <v>313</v>
      </c>
      <c r="F109" s="837"/>
      <c r="G109" s="518">
        <v>629</v>
      </c>
    </row>
    <row r="110" spans="1:7" ht="13.25" customHeight="1" x14ac:dyDescent="0.15">
      <c r="A110" s="819" t="s">
        <v>366</v>
      </c>
      <c r="B110" s="820"/>
      <c r="C110" s="519"/>
      <c r="E110" s="819" t="s">
        <v>1804</v>
      </c>
      <c r="F110" s="837"/>
      <c r="G110" s="444"/>
    </row>
    <row r="111" spans="1:7" ht="13.25" customHeight="1" x14ac:dyDescent="0.15">
      <c r="A111" s="817" t="s">
        <v>361</v>
      </c>
      <c r="B111" s="818"/>
      <c r="C111" s="517">
        <v>19061.400000000001</v>
      </c>
      <c r="E111" s="817" t="s">
        <v>1795</v>
      </c>
      <c r="F111" s="836"/>
      <c r="G111" s="517">
        <v>7376</v>
      </c>
    </row>
    <row r="112" spans="1:7" ht="13.25" customHeight="1" x14ac:dyDescent="0.15">
      <c r="A112" s="817" t="s">
        <v>362</v>
      </c>
      <c r="B112" s="818"/>
      <c r="C112" s="517">
        <v>5442.98</v>
      </c>
      <c r="E112" s="819" t="s">
        <v>1805</v>
      </c>
      <c r="F112" s="837"/>
      <c r="G112" s="516">
        <v>7376</v>
      </c>
    </row>
    <row r="113" spans="1:7" ht="13.25" customHeight="1" x14ac:dyDescent="0.15">
      <c r="A113" s="819" t="s">
        <v>367</v>
      </c>
      <c r="B113" s="820"/>
      <c r="C113" s="516">
        <v>24504.38</v>
      </c>
      <c r="E113" s="819" t="s">
        <v>316</v>
      </c>
      <c r="F113" s="837"/>
      <c r="G113" s="444"/>
    </row>
    <row r="114" spans="1:7" ht="13.25" customHeight="1" x14ac:dyDescent="0.15">
      <c r="A114" s="819" t="s">
        <v>4091</v>
      </c>
      <c r="B114" s="820"/>
      <c r="C114" s="444"/>
      <c r="E114" s="817" t="s">
        <v>215</v>
      </c>
      <c r="F114" s="836"/>
      <c r="G114" s="515">
        <v>515</v>
      </c>
    </row>
    <row r="115" spans="1:7" ht="13.25" customHeight="1" x14ac:dyDescent="0.15">
      <c r="A115" s="817" t="s">
        <v>382</v>
      </c>
      <c r="B115" s="818"/>
      <c r="C115" s="515">
        <v>462</v>
      </c>
      <c r="E115" s="819" t="s">
        <v>317</v>
      </c>
      <c r="F115" s="837"/>
      <c r="G115" s="518">
        <v>515</v>
      </c>
    </row>
    <row r="116" spans="1:7" ht="13.25" customHeight="1" x14ac:dyDescent="0.15">
      <c r="A116" s="817" t="s">
        <v>371</v>
      </c>
      <c r="B116" s="818"/>
      <c r="C116" s="517">
        <v>1722</v>
      </c>
      <c r="E116" s="819" t="s">
        <v>277</v>
      </c>
      <c r="F116" s="837"/>
      <c r="G116" s="444"/>
    </row>
    <row r="117" spans="1:7" ht="13.25" customHeight="1" x14ac:dyDescent="0.15">
      <c r="A117" s="819" t="s">
        <v>4092</v>
      </c>
      <c r="B117" s="820"/>
      <c r="C117" s="516">
        <v>2184</v>
      </c>
      <c r="E117" s="817" t="s">
        <v>237</v>
      </c>
      <c r="F117" s="836"/>
      <c r="G117" s="515">
        <v>25</v>
      </c>
    </row>
    <row r="118" spans="1:7" ht="13.25" customHeight="1" x14ac:dyDescent="0.15">
      <c r="A118" s="819" t="s">
        <v>2496</v>
      </c>
      <c r="B118" s="820"/>
      <c r="C118" s="444"/>
      <c r="E118" s="819" t="s">
        <v>278</v>
      </c>
      <c r="F118" s="837"/>
      <c r="G118" s="518">
        <v>25</v>
      </c>
    </row>
    <row r="119" spans="1:7" ht="13.25" customHeight="1" x14ac:dyDescent="0.15">
      <c r="A119" s="817" t="s">
        <v>215</v>
      </c>
      <c r="B119" s="818"/>
      <c r="C119" s="517">
        <v>4172</v>
      </c>
      <c r="E119" s="819" t="s">
        <v>2758</v>
      </c>
      <c r="F119" s="837"/>
      <c r="G119" s="444"/>
    </row>
    <row r="120" spans="1:7" ht="13.25" customHeight="1" x14ac:dyDescent="0.15">
      <c r="A120" s="819" t="s">
        <v>2497</v>
      </c>
      <c r="B120" s="820"/>
      <c r="C120" s="516">
        <v>4172</v>
      </c>
      <c r="E120" s="817" t="s">
        <v>372</v>
      </c>
      <c r="F120" s="836"/>
      <c r="G120" s="517">
        <v>5862</v>
      </c>
    </row>
    <row r="121" spans="1:7" ht="13.25" customHeight="1" x14ac:dyDescent="0.15">
      <c r="A121" s="819" t="s">
        <v>245</v>
      </c>
      <c r="B121" s="820"/>
      <c r="C121" s="516">
        <v>215773.45</v>
      </c>
      <c r="E121" s="817" t="s">
        <v>243</v>
      </c>
      <c r="F121" s="836"/>
      <c r="G121" s="517">
        <v>142799</v>
      </c>
    </row>
    <row r="122" spans="1:7" x14ac:dyDescent="0.15">
      <c r="E122" s="819" t="s">
        <v>2759</v>
      </c>
      <c r="F122" s="837"/>
      <c r="G122" s="516">
        <v>148661</v>
      </c>
    </row>
    <row r="123" spans="1:7" x14ac:dyDescent="0.15">
      <c r="E123" s="819" t="s">
        <v>281</v>
      </c>
      <c r="F123" s="837"/>
      <c r="G123" s="444"/>
    </row>
    <row r="124" spans="1:7" x14ac:dyDescent="0.15">
      <c r="E124" s="817" t="s">
        <v>213</v>
      </c>
      <c r="F124" s="836"/>
      <c r="G124" s="517">
        <v>4720</v>
      </c>
    </row>
    <row r="125" spans="1:7" x14ac:dyDescent="0.15">
      <c r="E125" s="819" t="s">
        <v>282</v>
      </c>
      <c r="F125" s="837"/>
      <c r="G125" s="516">
        <v>4720</v>
      </c>
    </row>
    <row r="126" spans="1:7" x14ac:dyDescent="0.15">
      <c r="E126" s="819" t="s">
        <v>366</v>
      </c>
      <c r="F126" s="837"/>
      <c r="G126" s="519"/>
    </row>
    <row r="127" spans="1:7" x14ac:dyDescent="0.15">
      <c r="E127" s="817" t="s">
        <v>362</v>
      </c>
      <c r="F127" s="836"/>
      <c r="G127" s="517">
        <v>1775.52</v>
      </c>
    </row>
    <row r="128" spans="1:7" x14ac:dyDescent="0.15">
      <c r="E128" s="819" t="s">
        <v>367</v>
      </c>
      <c r="F128" s="837"/>
      <c r="G128" s="516">
        <v>1775.52</v>
      </c>
    </row>
    <row r="129" spans="5:7" x14ac:dyDescent="0.15">
      <c r="E129" s="819" t="s">
        <v>4091</v>
      </c>
      <c r="F129" s="837"/>
      <c r="G129" s="444"/>
    </row>
    <row r="130" spans="5:7" x14ac:dyDescent="0.15">
      <c r="E130" s="817" t="s">
        <v>371</v>
      </c>
      <c r="F130" s="836"/>
      <c r="G130" s="517">
        <v>1497</v>
      </c>
    </row>
    <row r="131" spans="5:7" x14ac:dyDescent="0.15">
      <c r="E131" s="817" t="s">
        <v>241</v>
      </c>
      <c r="F131" s="836"/>
      <c r="G131" s="517">
        <v>107813</v>
      </c>
    </row>
    <row r="132" spans="5:7" x14ac:dyDescent="0.15">
      <c r="E132" s="819" t="s">
        <v>4092</v>
      </c>
      <c r="F132" s="837"/>
      <c r="G132" s="516">
        <v>109310</v>
      </c>
    </row>
    <row r="133" spans="5:7" x14ac:dyDescent="0.15">
      <c r="E133" s="819" t="s">
        <v>2496</v>
      </c>
      <c r="F133" s="837"/>
      <c r="G133" s="444"/>
    </row>
    <row r="134" spans="5:7" x14ac:dyDescent="0.15">
      <c r="E134" s="817" t="s">
        <v>215</v>
      </c>
      <c r="F134" s="836"/>
      <c r="G134" s="517">
        <v>3292</v>
      </c>
    </row>
    <row r="135" spans="5:7" x14ac:dyDescent="0.15">
      <c r="E135" s="819" t="s">
        <v>2497</v>
      </c>
      <c r="F135" s="837"/>
      <c r="G135" s="516">
        <v>3292</v>
      </c>
    </row>
    <row r="136" spans="5:7" x14ac:dyDescent="0.15">
      <c r="E136" s="819" t="s">
        <v>245</v>
      </c>
      <c r="F136" s="837"/>
      <c r="G136" s="516">
        <v>850539.02</v>
      </c>
    </row>
  </sheetData>
  <mergeCells count="200">
    <mergeCell ref="E133:F133"/>
    <mergeCell ref="E134:F134"/>
    <mergeCell ref="E135:F135"/>
    <mergeCell ref="E136:F136"/>
    <mergeCell ref="E127:F127"/>
    <mergeCell ref="E128:F128"/>
    <mergeCell ref="E129:F129"/>
    <mergeCell ref="E130:F130"/>
    <mergeCell ref="E131:F131"/>
    <mergeCell ref="E132:F132"/>
    <mergeCell ref="E121:F121"/>
    <mergeCell ref="E122:F122"/>
    <mergeCell ref="E123:F123"/>
    <mergeCell ref="E124:F124"/>
    <mergeCell ref="E125:F125"/>
    <mergeCell ref="E126:F126"/>
    <mergeCell ref="E115:F115"/>
    <mergeCell ref="E116:F116"/>
    <mergeCell ref="E117:F117"/>
    <mergeCell ref="E118:F118"/>
    <mergeCell ref="E119:F119"/>
    <mergeCell ref="E120:F120"/>
    <mergeCell ref="E109:F109"/>
    <mergeCell ref="E110:F110"/>
    <mergeCell ref="E111:F111"/>
    <mergeCell ref="E112:F112"/>
    <mergeCell ref="E113:F113"/>
    <mergeCell ref="E114:F114"/>
    <mergeCell ref="E102:F102"/>
    <mergeCell ref="E103:F103"/>
    <mergeCell ref="E105:F105"/>
    <mergeCell ref="E106:F106"/>
    <mergeCell ref="E107:F107"/>
    <mergeCell ref="E108:F108"/>
    <mergeCell ref="E96:F96"/>
    <mergeCell ref="E97:F97"/>
    <mergeCell ref="E98:F98"/>
    <mergeCell ref="E99:F99"/>
    <mergeCell ref="E100:F100"/>
    <mergeCell ref="E101:F101"/>
    <mergeCell ref="E90:F90"/>
    <mergeCell ref="E91:F91"/>
    <mergeCell ref="E92:F92"/>
    <mergeCell ref="E93:F93"/>
    <mergeCell ref="E94:F94"/>
    <mergeCell ref="E95:F95"/>
    <mergeCell ref="E84:F84"/>
    <mergeCell ref="E85:F85"/>
    <mergeCell ref="E86:F86"/>
    <mergeCell ref="E87:F87"/>
    <mergeCell ref="E88:F88"/>
    <mergeCell ref="E89:F89"/>
    <mergeCell ref="E78:F78"/>
    <mergeCell ref="E79:F79"/>
    <mergeCell ref="E80:F80"/>
    <mergeCell ref="E81:F81"/>
    <mergeCell ref="E82:F82"/>
    <mergeCell ref="E83:F83"/>
    <mergeCell ref="E71:F71"/>
    <mergeCell ref="E72:F72"/>
    <mergeCell ref="E74:F74"/>
    <mergeCell ref="E75:F75"/>
    <mergeCell ref="E76:F76"/>
    <mergeCell ref="E77:F77"/>
    <mergeCell ref="E65:F65"/>
    <mergeCell ref="E66:F66"/>
    <mergeCell ref="E67:F67"/>
    <mergeCell ref="E68:F68"/>
    <mergeCell ref="E69:F69"/>
    <mergeCell ref="E70:F70"/>
    <mergeCell ref="E59:F59"/>
    <mergeCell ref="E60:F60"/>
    <mergeCell ref="E61:F61"/>
    <mergeCell ref="E62:F62"/>
    <mergeCell ref="E63:F63"/>
    <mergeCell ref="E64:F64"/>
    <mergeCell ref="E53:F53"/>
    <mergeCell ref="E54:F54"/>
    <mergeCell ref="E55:F55"/>
    <mergeCell ref="E56:F56"/>
    <mergeCell ref="E57:F57"/>
    <mergeCell ref="E58:F58"/>
    <mergeCell ref="E47:F47"/>
    <mergeCell ref="E48:F48"/>
    <mergeCell ref="E49:F49"/>
    <mergeCell ref="E50:F50"/>
    <mergeCell ref="E51:F51"/>
    <mergeCell ref="E52:F52"/>
    <mergeCell ref="E41:F41"/>
    <mergeCell ref="E42:F42"/>
    <mergeCell ref="E43:F43"/>
    <mergeCell ref="E44:F44"/>
    <mergeCell ref="E45:F45"/>
    <mergeCell ref="E46:F46"/>
    <mergeCell ref="E10:E11"/>
    <mergeCell ref="F10:F11"/>
    <mergeCell ref="E36:F36"/>
    <mergeCell ref="E38:F38"/>
    <mergeCell ref="E39:F39"/>
    <mergeCell ref="E40:F40"/>
    <mergeCell ref="A118:B118"/>
    <mergeCell ref="A119:B119"/>
    <mergeCell ref="A120:B120"/>
    <mergeCell ref="A105:B105"/>
    <mergeCell ref="A94:B94"/>
    <mergeCell ref="A95:B95"/>
    <mergeCell ref="A96:B96"/>
    <mergeCell ref="A97:B97"/>
    <mergeCell ref="A98:B98"/>
    <mergeCell ref="A99:B99"/>
    <mergeCell ref="A87:B87"/>
    <mergeCell ref="A88:B88"/>
    <mergeCell ref="A89:B89"/>
    <mergeCell ref="A91:B91"/>
    <mergeCell ref="A92:B92"/>
    <mergeCell ref="A93:B93"/>
    <mergeCell ref="A81:B81"/>
    <mergeCell ref="A82:B82"/>
    <mergeCell ref="A121:B121"/>
    <mergeCell ref="E4:E5"/>
    <mergeCell ref="F4:F5"/>
    <mergeCell ref="E6:E7"/>
    <mergeCell ref="F6:F7"/>
    <mergeCell ref="E8:E9"/>
    <mergeCell ref="F8:F9"/>
    <mergeCell ref="A112:B112"/>
    <mergeCell ref="A113:B113"/>
    <mergeCell ref="A114:B114"/>
    <mergeCell ref="A115:B115"/>
    <mergeCell ref="A116:B116"/>
    <mergeCell ref="A117:B117"/>
    <mergeCell ref="A106:B106"/>
    <mergeCell ref="A107:B107"/>
    <mergeCell ref="A108:B108"/>
    <mergeCell ref="A109:B109"/>
    <mergeCell ref="A110:B110"/>
    <mergeCell ref="A111:B111"/>
    <mergeCell ref="A100:B100"/>
    <mergeCell ref="A101:B101"/>
    <mergeCell ref="A102:B102"/>
    <mergeCell ref="A103:B103"/>
    <mergeCell ref="A104:B104"/>
    <mergeCell ref="A83:B83"/>
    <mergeCell ref="A84:B84"/>
    <mergeCell ref="A85:B85"/>
    <mergeCell ref="A86:B86"/>
    <mergeCell ref="A75:B75"/>
    <mergeCell ref="A76:B76"/>
    <mergeCell ref="A77:B77"/>
    <mergeCell ref="A78:B78"/>
    <mergeCell ref="A79:B79"/>
    <mergeCell ref="A80:B80"/>
    <mergeCell ref="A69:B69"/>
    <mergeCell ref="A70:B70"/>
    <mergeCell ref="A71:B71"/>
    <mergeCell ref="A72:B72"/>
    <mergeCell ref="A73:B73"/>
    <mergeCell ref="A74:B74"/>
    <mergeCell ref="A63:B63"/>
    <mergeCell ref="A64:B64"/>
    <mergeCell ref="A65:B65"/>
    <mergeCell ref="A66:B66"/>
    <mergeCell ref="A67:B67"/>
    <mergeCell ref="A68:B68"/>
    <mergeCell ref="A56:B56"/>
    <mergeCell ref="A57:B57"/>
    <mergeCell ref="A59:B59"/>
    <mergeCell ref="A60:B60"/>
    <mergeCell ref="A61:B61"/>
    <mergeCell ref="A62:B62"/>
    <mergeCell ref="A50:B50"/>
    <mergeCell ref="A51:B51"/>
    <mergeCell ref="A52:B52"/>
    <mergeCell ref="A53:B53"/>
    <mergeCell ref="A54:B54"/>
    <mergeCell ref="A55:B55"/>
    <mergeCell ref="A44:B44"/>
    <mergeCell ref="A45:B45"/>
    <mergeCell ref="A46:B46"/>
    <mergeCell ref="A47:B47"/>
    <mergeCell ref="A48:B48"/>
    <mergeCell ref="A49:B49"/>
    <mergeCell ref="A38:B38"/>
    <mergeCell ref="A39:B39"/>
    <mergeCell ref="A40:B40"/>
    <mergeCell ref="A41:B41"/>
    <mergeCell ref="A42:B42"/>
    <mergeCell ref="A43:B43"/>
    <mergeCell ref="A32:B32"/>
    <mergeCell ref="A33:B33"/>
    <mergeCell ref="A34:B34"/>
    <mergeCell ref="A35:B35"/>
    <mergeCell ref="A36:B36"/>
    <mergeCell ref="A37:B37"/>
    <mergeCell ref="A26:B26"/>
    <mergeCell ref="A27:B27"/>
    <mergeCell ref="A28:B28"/>
    <mergeCell ref="A29:B29"/>
    <mergeCell ref="A30:B30"/>
    <mergeCell ref="A31:B31"/>
  </mergeCells>
  <pageMargins left="0.7" right="0.7" top="0.75" bottom="0.75" header="0.3" footer="0.3"/>
  <drawing r:id="rId1"/>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2F4404-818E-4AD9-BFED-86478C2E7E9B}">
  <dimension ref="A1:AE35"/>
  <sheetViews>
    <sheetView topLeftCell="R39" workbookViewId="0">
      <selection activeCell="AA67" sqref="AA67"/>
    </sheetView>
  </sheetViews>
  <sheetFormatPr baseColWidth="10" defaultColWidth="8.83203125" defaultRowHeight="13" x14ac:dyDescent="0.15"/>
  <cols>
    <col min="1" max="1" width="41" customWidth="1"/>
    <col min="2" max="2" width="10.33203125" customWidth="1"/>
    <col min="3" max="3" width="27.1640625" customWidth="1"/>
    <col min="5" max="5" width="32.33203125" customWidth="1"/>
    <col min="7" max="7" width="18.6640625" customWidth="1"/>
    <col min="9" max="9" width="41" customWidth="1"/>
    <col min="10" max="10" width="10.33203125" customWidth="1"/>
    <col min="11" max="11" width="27.1640625" customWidth="1"/>
    <col min="13" max="13" width="32.33203125" customWidth="1"/>
    <col min="15" max="15" width="18.6640625" customWidth="1"/>
    <col min="17" max="17" width="41" customWidth="1"/>
    <col min="18" max="18" width="10.33203125" customWidth="1"/>
    <col min="19" max="19" width="27.1640625" customWidth="1"/>
    <col min="21" max="21" width="32.33203125" customWidth="1"/>
    <col min="23" max="23" width="18.6640625" customWidth="1"/>
    <col min="25" max="25" width="41" customWidth="1"/>
    <col min="26" max="26" width="10.33203125" customWidth="1"/>
    <col min="27" max="27" width="27.1640625" customWidth="1"/>
    <col min="29" max="29" width="32.33203125" customWidth="1"/>
    <col min="31" max="31" width="18.6640625" customWidth="1"/>
  </cols>
  <sheetData>
    <row r="1" spans="1:31" x14ac:dyDescent="0.15">
      <c r="A1" t="s">
        <v>197</v>
      </c>
      <c r="I1" t="s">
        <v>351</v>
      </c>
      <c r="Q1" t="s">
        <v>4096</v>
      </c>
      <c r="Y1" t="s">
        <v>4097</v>
      </c>
    </row>
    <row r="2" spans="1:31" ht="14" thickBot="1" x14ac:dyDescent="0.2">
      <c r="B2" t="s">
        <v>181</v>
      </c>
      <c r="C2" t="s">
        <v>182</v>
      </c>
      <c r="J2" t="s">
        <v>181</v>
      </c>
      <c r="K2" t="s">
        <v>182</v>
      </c>
      <c r="R2" t="s">
        <v>181</v>
      </c>
      <c r="S2" t="s">
        <v>182</v>
      </c>
      <c r="Z2" t="s">
        <v>181</v>
      </c>
      <c r="AA2" t="s">
        <v>182</v>
      </c>
    </row>
    <row r="3" spans="1:31" ht="16" x14ac:dyDescent="0.15">
      <c r="A3" s="45" t="s">
        <v>42</v>
      </c>
      <c r="B3">
        <f>'Sept Report'!I5</f>
        <v>7</v>
      </c>
      <c r="C3" s="417">
        <f>'Sept Report'!J5</f>
        <v>601157.75</v>
      </c>
      <c r="I3" s="45" t="s">
        <v>42</v>
      </c>
      <c r="J3">
        <f>SUM('Dec Report'!I5-'QTR Stats'!B3)</f>
        <v>2</v>
      </c>
      <c r="K3" s="417">
        <f>SUM('Dec Report'!J5-'QTR Stats'!C3)</f>
        <v>145274.90000000002</v>
      </c>
      <c r="Q3" s="45" t="s">
        <v>42</v>
      </c>
      <c r="R3">
        <f>SUM('Mar Report'!I5)-('QTR Stats'!B3+'QTR Stats'!J3)</f>
        <v>8</v>
      </c>
      <c r="S3" s="417">
        <f>SUM('Mar Report'!J5)-('QTR Stats'!C3+'QTR Stats'!K3)</f>
        <v>907452.87000000023</v>
      </c>
      <c r="Y3" s="45" t="s">
        <v>42</v>
      </c>
      <c r="Z3">
        <f>SUM('June Report'!I5)-('QTR Stats'!B3+'QTR Stats'!J3+'QTR Stats'!R3)</f>
        <v>20</v>
      </c>
      <c r="AA3" s="417">
        <f>SUM('June Report'!J5)-('QTR Stats'!C3+'QTR Stats'!K3+'QTR Stats'!S3)</f>
        <v>1657052.4200000002</v>
      </c>
    </row>
    <row r="4" spans="1:31" ht="16" x14ac:dyDescent="0.15">
      <c r="A4" s="46" t="s">
        <v>41</v>
      </c>
      <c r="B4">
        <f>'Sept Report'!I6</f>
        <v>29</v>
      </c>
      <c r="C4" s="417">
        <f>'Sept Report'!J6</f>
        <v>3618932.0699999994</v>
      </c>
      <c r="I4" s="46" t="s">
        <v>41</v>
      </c>
      <c r="J4">
        <f>SUM('Dec Report'!I6-'QTR Stats'!B4)</f>
        <v>11</v>
      </c>
      <c r="K4" s="417">
        <f>SUM('Dec Report'!J6-'QTR Stats'!C4)</f>
        <v>1467201.4400000004</v>
      </c>
      <c r="Q4" s="46" t="s">
        <v>41</v>
      </c>
      <c r="R4">
        <f>SUM('Mar Report'!I6)-('QTR Stats'!B4+'QTR Stats'!J4)</f>
        <v>17</v>
      </c>
      <c r="S4" s="417">
        <f>SUM('Mar Report'!J6)-('QTR Stats'!C4+'QTR Stats'!K4)</f>
        <v>2319365.9499999993</v>
      </c>
      <c r="Y4" s="46" t="s">
        <v>41</v>
      </c>
      <c r="Z4">
        <f>SUM('June Report'!I6)-('QTR Stats'!B4+'QTR Stats'!J4+'QTR Stats'!R4)</f>
        <v>32</v>
      </c>
      <c r="AA4" s="417">
        <f>SUM('June Report'!J6)-('QTR Stats'!C4+'QTR Stats'!K4+'QTR Stats'!S4)</f>
        <v>3983710.09</v>
      </c>
    </row>
    <row r="5" spans="1:31" ht="16" x14ac:dyDescent="0.15">
      <c r="A5" s="46" t="s">
        <v>5</v>
      </c>
      <c r="B5">
        <f>'Sept Report'!I7</f>
        <v>2</v>
      </c>
      <c r="C5" s="417">
        <f>'Sept Report'!J7</f>
        <v>99285.440000000002</v>
      </c>
      <c r="I5" s="46" t="s">
        <v>5</v>
      </c>
      <c r="J5">
        <f>SUM('Dec Report'!I7-'QTR Stats'!B5)</f>
        <v>0</v>
      </c>
      <c r="K5" s="417">
        <f>SUM('Dec Report'!J7-'QTR Stats'!C5)</f>
        <v>0</v>
      </c>
      <c r="Q5" s="46" t="s">
        <v>5</v>
      </c>
      <c r="R5">
        <f>SUM('Mar Report'!I7)-('QTR Stats'!B5+'QTR Stats'!J5)</f>
        <v>0</v>
      </c>
      <c r="S5" s="417">
        <f>SUM('Mar Report'!J7)-('QTR Stats'!C5+'QTR Stats'!K5)</f>
        <v>0</v>
      </c>
      <c r="Y5" s="46" t="s">
        <v>5</v>
      </c>
      <c r="Z5">
        <f>SUM('June Report'!I7)-('QTR Stats'!B5+'QTR Stats'!J5+'QTR Stats'!R5)</f>
        <v>2</v>
      </c>
      <c r="AA5" s="417">
        <f>SUM('June Report'!J7)-('QTR Stats'!C5+'QTR Stats'!K5+'QTR Stats'!S5)</f>
        <v>80520.399999999994</v>
      </c>
    </row>
    <row r="6" spans="1:31" ht="16" x14ac:dyDescent="0.15">
      <c r="A6" s="46" t="s">
        <v>39</v>
      </c>
      <c r="B6">
        <f>'Sept Report'!I8</f>
        <v>42</v>
      </c>
      <c r="C6" s="417">
        <f>'Sept Report'!J8</f>
        <v>1657241.28</v>
      </c>
      <c r="I6" s="46" t="s">
        <v>39</v>
      </c>
      <c r="J6">
        <f>SUM('Dec Report'!I8-'QTR Stats'!B6)</f>
        <v>0</v>
      </c>
      <c r="K6" s="417">
        <f>SUM('Dec Report'!J8-'QTR Stats'!C6)</f>
        <v>0</v>
      </c>
      <c r="Q6" s="46" t="s">
        <v>39</v>
      </c>
      <c r="R6">
        <f>SUM('Mar Report'!I8)-('QTR Stats'!B6+'QTR Stats'!J6)</f>
        <v>25</v>
      </c>
      <c r="S6" s="417">
        <f>SUM('Mar Report'!J8)-('QTR Stats'!C6+'QTR Stats'!K6)</f>
        <v>1205636.4400000002</v>
      </c>
      <c r="Y6" s="46" t="s">
        <v>39</v>
      </c>
      <c r="Z6">
        <f>SUM('June Report'!I8)-('QTR Stats'!B6+'QTR Stats'!J6+'QTR Stats'!R6)</f>
        <v>108</v>
      </c>
      <c r="AA6" s="417">
        <f>SUM('June Report'!J8)-('QTR Stats'!C6+'QTR Stats'!K6+'QTR Stats'!S6)</f>
        <v>6381809.5999999996</v>
      </c>
    </row>
    <row r="7" spans="1:31" ht="16" x14ac:dyDescent="0.15">
      <c r="A7" s="429" t="s">
        <v>40</v>
      </c>
      <c r="B7">
        <f>'Sept Report'!I9</f>
        <v>4</v>
      </c>
      <c r="C7" s="417">
        <f>'Sept Report'!J9</f>
        <v>807724.8</v>
      </c>
      <c r="I7" s="429" t="s">
        <v>40</v>
      </c>
      <c r="J7">
        <f>SUM('Dec Report'!I9-'QTR Stats'!B7)</f>
        <v>0</v>
      </c>
      <c r="K7" s="417">
        <f>SUM('Dec Report'!J9-'QTR Stats'!C7)</f>
        <v>0</v>
      </c>
      <c r="Q7" s="429" t="s">
        <v>40</v>
      </c>
      <c r="R7">
        <f>SUM('Mar Report'!I9)-('QTR Stats'!B7+'QTR Stats'!J7)</f>
        <v>0</v>
      </c>
      <c r="S7" s="417">
        <f>SUM('Mar Report'!J9)-('QTR Stats'!C7+'QTR Stats'!K7)</f>
        <v>0</v>
      </c>
      <c r="Y7" s="429" t="s">
        <v>40</v>
      </c>
      <c r="Z7">
        <f>SUM('June Report'!I9)-('QTR Stats'!B7+'QTR Stats'!J7+'QTR Stats'!R7)</f>
        <v>0</v>
      </c>
      <c r="AA7" s="417">
        <f>SUM('June Report'!J9)-('QTR Stats'!C7+'QTR Stats'!K7+'QTR Stats'!S7)</f>
        <v>0</v>
      </c>
    </row>
    <row r="8" spans="1:31" ht="16" x14ac:dyDescent="0.15">
      <c r="A8" s="429" t="s">
        <v>183</v>
      </c>
      <c r="B8">
        <f>F11</f>
        <v>14</v>
      </c>
      <c r="C8" s="417">
        <f>G11</f>
        <v>878985.39999999991</v>
      </c>
      <c r="E8" s="46" t="s">
        <v>43</v>
      </c>
      <c r="F8">
        <f>'Sept Report'!I10</f>
        <v>10</v>
      </c>
      <c r="G8" s="417">
        <f>'Sept Report'!J10</f>
        <v>513273.39999999991</v>
      </c>
      <c r="I8" s="429" t="s">
        <v>183</v>
      </c>
      <c r="J8">
        <f>N11</f>
        <v>1</v>
      </c>
      <c r="K8" s="417">
        <f>O11</f>
        <v>53801.339999999967</v>
      </c>
      <c r="M8" s="46" t="s">
        <v>43</v>
      </c>
      <c r="N8">
        <f>SUM('Dec Report'!I10-'QTR Stats'!F8)</f>
        <v>1</v>
      </c>
      <c r="O8" s="417">
        <f>SUM('Dec Report'!J10-'QTR Stats'!G8)</f>
        <v>53801.339999999967</v>
      </c>
      <c r="Q8" s="429" t="s">
        <v>183</v>
      </c>
      <c r="R8">
        <f>V11</f>
        <v>4</v>
      </c>
      <c r="S8" s="417">
        <f>W11</f>
        <v>282007.46000000002</v>
      </c>
      <c r="U8" s="46" t="s">
        <v>43</v>
      </c>
      <c r="V8">
        <f>SUM('Mar Report'!I10)-('QTR Stats'!F8+'QTR Stats'!N8)</f>
        <v>1</v>
      </c>
      <c r="W8" s="417">
        <f>SUM('Mar Report'!J10)-('QTR Stats'!G8+'QTR Stats'!O8)</f>
        <v>109974.26000000001</v>
      </c>
      <c r="Y8" s="429" t="s">
        <v>183</v>
      </c>
      <c r="Z8">
        <f>AD11</f>
        <v>8</v>
      </c>
      <c r="AA8" s="417">
        <f>AE11</f>
        <v>567443.48</v>
      </c>
      <c r="AC8" s="46" t="s">
        <v>43</v>
      </c>
      <c r="AD8">
        <f>SUM('June Report'!I10)-('QTR Stats'!F8+'QTR Stats'!N8+'QTR Stats'!V8)</f>
        <v>1</v>
      </c>
      <c r="AE8" s="417">
        <f>SUM('June Report'!J10)-('QTR Stats'!G8+'QTR Stats'!O8+'QTR Stats'!W8)</f>
        <v>83107.949999999953</v>
      </c>
    </row>
    <row r="9" spans="1:31" ht="17" x14ac:dyDescent="0.15">
      <c r="A9" s="48" t="s">
        <v>149</v>
      </c>
      <c r="B9" s="432">
        <f>'Sept Report'!I28</f>
        <v>4</v>
      </c>
      <c r="C9" s="417" t="s">
        <v>184</v>
      </c>
      <c r="E9" s="46" t="s">
        <v>37</v>
      </c>
      <c r="F9">
        <f>'Sept Report'!I11</f>
        <v>4</v>
      </c>
      <c r="G9" s="417">
        <f>'Sept Report'!J11</f>
        <v>365712</v>
      </c>
      <c r="I9" s="48" t="s">
        <v>149</v>
      </c>
      <c r="J9" s="432">
        <f>SUM('Dec Report'!I28-'QTR Stats'!B9)</f>
        <v>0</v>
      </c>
      <c r="K9" s="417" t="s">
        <v>184</v>
      </c>
      <c r="M9" s="46" t="s">
        <v>37</v>
      </c>
      <c r="N9">
        <f>SUM('Dec Report'!I11-'QTR Stats'!F9)</f>
        <v>0</v>
      </c>
      <c r="O9" s="417">
        <f>SUM('Dec Report'!J11-'QTR Stats'!G9)</f>
        <v>0</v>
      </c>
      <c r="Q9" s="48" t="s">
        <v>149</v>
      </c>
      <c r="R9" s="432">
        <f>SUM('Mar Report'!I28)-('QTR Stats'!B9+'QTR Stats'!J9)</f>
        <v>7</v>
      </c>
      <c r="S9" s="417" t="s">
        <v>184</v>
      </c>
      <c r="U9" s="46" t="s">
        <v>37</v>
      </c>
      <c r="V9">
        <f>SUM('Mar Report'!I11)-('QTR Stats'!F9+'QTR Stats'!N9)</f>
        <v>0</v>
      </c>
      <c r="W9" s="417">
        <f>SUM('Mar Report'!J11)-('QTR Stats'!G9+'QTR Stats'!O9)</f>
        <v>0</v>
      </c>
      <c r="Y9" s="48" t="s">
        <v>149</v>
      </c>
      <c r="Z9" s="432">
        <f>SUM('June Report'!I28)-('QTR Stats'!B9+'QTR Stats'!J9+'QTR Stats'!R9)</f>
        <v>11</v>
      </c>
      <c r="AA9" s="417" t="s">
        <v>184</v>
      </c>
      <c r="AC9" s="46" t="s">
        <v>37</v>
      </c>
      <c r="AD9">
        <f>SUM('June Report'!I11)-('QTR Stats'!F9+'QTR Stats'!N9+'QTR Stats'!V9)</f>
        <v>4</v>
      </c>
      <c r="AE9" s="417">
        <f>SUM('June Report'!J11)-('QTR Stats'!G9+'QTR Stats'!O9+'QTR Stats'!W9)</f>
        <v>349613.28</v>
      </c>
    </row>
    <row r="10" spans="1:31" ht="16" x14ac:dyDescent="0.15">
      <c r="E10" s="46" t="s">
        <v>38</v>
      </c>
      <c r="F10">
        <f>'Sept Report'!I12</f>
        <v>0</v>
      </c>
      <c r="G10" s="417">
        <f>'Sept Report'!J12</f>
        <v>0</v>
      </c>
      <c r="M10" s="46" t="s">
        <v>38</v>
      </c>
      <c r="N10">
        <f>SUM('Dec Report'!I12-'QTR Stats'!F10)</f>
        <v>0</v>
      </c>
      <c r="O10" s="417">
        <f>SUM('Dec Report'!J12-'QTR Stats'!G10)</f>
        <v>0</v>
      </c>
      <c r="S10" s="417"/>
      <c r="U10" s="46" t="s">
        <v>38</v>
      </c>
      <c r="V10">
        <f>SUM('Mar Report'!I12)-('QTR Stats'!F10+'QTR Stats'!N10)</f>
        <v>3</v>
      </c>
      <c r="W10" s="417">
        <f>SUM('Mar Report'!J12)-('QTR Stats'!G10+'QTR Stats'!O10)</f>
        <v>172033.2</v>
      </c>
      <c r="AA10" s="417"/>
      <c r="AC10" s="46" t="s">
        <v>38</v>
      </c>
      <c r="AD10">
        <f>SUM('June Report'!I12)-('QTR Stats'!F10+'QTR Stats'!N10+'QTR Stats'!V10)</f>
        <v>3</v>
      </c>
      <c r="AE10" s="417">
        <f>SUM('June Report'!J12)-('QTR Stats'!G10+'QTR Stats'!O10+'QTR Stats'!W10)</f>
        <v>134722.25</v>
      </c>
    </row>
    <row r="11" spans="1:31" x14ac:dyDescent="0.15">
      <c r="B11">
        <f>SUM(B3:B9)</f>
        <v>102</v>
      </c>
      <c r="F11" s="424">
        <f>SUM(F8:F10)</f>
        <v>14</v>
      </c>
      <c r="G11" s="433">
        <f>SUM(G8:G10)</f>
        <v>878985.39999999991</v>
      </c>
      <c r="J11">
        <f>SUM(J3:J9)</f>
        <v>14</v>
      </c>
      <c r="K11">
        <f>SUM(K3:K9)</f>
        <v>1666277.6800000002</v>
      </c>
      <c r="N11" s="424">
        <f>SUM(N8:N10)</f>
        <v>1</v>
      </c>
      <c r="O11" s="433">
        <f>SUM(O8:O10)</f>
        <v>53801.339999999967</v>
      </c>
      <c r="R11">
        <f>SUM(R3:R9)</f>
        <v>61</v>
      </c>
      <c r="S11" s="417">
        <f>SUM(S3:S9)</f>
        <v>4714462.72</v>
      </c>
      <c r="V11" s="424">
        <f>SUM(V8:V10)</f>
        <v>4</v>
      </c>
      <c r="W11" s="433">
        <f>SUM(W8:W10)</f>
        <v>282007.46000000002</v>
      </c>
      <c r="Z11">
        <f>SUM(Z3:Z9)</f>
        <v>181</v>
      </c>
      <c r="AA11" s="417">
        <f>SUM(AA3:AA9)</f>
        <v>12670535.99</v>
      </c>
      <c r="AD11" s="424">
        <f>SUM(AD8:AD10)</f>
        <v>8</v>
      </c>
      <c r="AE11" s="433">
        <f>SUM(AE8:AE10)</f>
        <v>567443.48</v>
      </c>
    </row>
    <row r="12" spans="1:31" x14ac:dyDescent="0.15">
      <c r="O12" s="417"/>
      <c r="W12" s="417"/>
      <c r="AE12" s="417"/>
    </row>
    <row r="15" spans="1:31" ht="16" x14ac:dyDescent="0.15">
      <c r="A15" s="46" t="s">
        <v>19</v>
      </c>
      <c r="B15">
        <f>'Sept Report'!I37</f>
        <v>362</v>
      </c>
      <c r="C15" s="417">
        <f>'Sept Report'!J37</f>
        <v>372212.60000000003</v>
      </c>
      <c r="I15" s="46" t="s">
        <v>19</v>
      </c>
      <c r="J15">
        <f>SUM('Dec Report'!I37-'QTR Stats'!B15)</f>
        <v>188</v>
      </c>
      <c r="K15" s="417">
        <f>SUM('Dec Report'!J37-'QTR Stats'!C15)</f>
        <v>90761.839999999967</v>
      </c>
      <c r="Q15" s="46" t="s">
        <v>19</v>
      </c>
      <c r="R15">
        <f>SUM('Mar Report'!I37)-('QTR Stats'!B15+'QTR Stats'!J15)</f>
        <v>192</v>
      </c>
      <c r="S15">
        <f>SUM('Mar Report'!J37)-('QTR Stats'!C15+'QTR Stats'!K15)</f>
        <v>154124.35000000003</v>
      </c>
      <c r="Y15" s="46" t="s">
        <v>19</v>
      </c>
      <c r="Z15">
        <f>SUM('June Report'!I37)-('QTR Stats'!B15+'QTR Stats'!J15+'QTR Stats'!R15)</f>
        <v>418</v>
      </c>
      <c r="AA15" s="417">
        <f>SUM('June Report'!J37)-('QTR Stats'!C15+'QTR Stats'!K15+'QTR Stats'!S15)</f>
        <v>380384.87000000011</v>
      </c>
    </row>
    <row r="16" spans="1:31" ht="16" x14ac:dyDescent="0.15">
      <c r="A16" s="46" t="s">
        <v>20</v>
      </c>
      <c r="B16">
        <f>'Sept Report'!I38</f>
        <v>314</v>
      </c>
      <c r="C16" s="417">
        <f>'Sept Report'!J38</f>
        <v>85909.24</v>
      </c>
      <c r="I16" s="46" t="s">
        <v>20</v>
      </c>
      <c r="J16">
        <f>SUM('Dec Report'!I38-'QTR Stats'!B16)</f>
        <v>304</v>
      </c>
      <c r="K16" s="417">
        <f>SUM('Dec Report'!J38-'QTR Stats'!C16)</f>
        <v>69142.059999999983</v>
      </c>
      <c r="Q16" s="46" t="s">
        <v>20</v>
      </c>
      <c r="R16">
        <f>SUM('Mar Report'!I38)-('QTR Stats'!B16+'QTR Stats'!J16)</f>
        <v>259</v>
      </c>
      <c r="S16">
        <f>SUM('Mar Report'!J38)-('QTR Stats'!C16+'QTR Stats'!K16)</f>
        <v>51787.299999999988</v>
      </c>
      <c r="Y16" s="46" t="s">
        <v>20</v>
      </c>
      <c r="Z16">
        <f>SUM('June Report'!I38)-('QTR Stats'!B16+'QTR Stats'!J16+'QTR Stats'!R16)</f>
        <v>403</v>
      </c>
      <c r="AA16" s="417">
        <f>SUM('June Report'!J38)-('QTR Stats'!C16+'QTR Stats'!K16+'QTR Stats'!S16)</f>
        <v>79950.799999999988</v>
      </c>
    </row>
    <row r="17" spans="1:27" ht="16" x14ac:dyDescent="0.15">
      <c r="A17" s="46" t="s">
        <v>21</v>
      </c>
      <c r="B17">
        <f>'Sept Report'!I39</f>
        <v>226</v>
      </c>
      <c r="C17" s="417">
        <f>'Sept Report'!J39</f>
        <v>38905</v>
      </c>
      <c r="I17" s="46" t="s">
        <v>21</v>
      </c>
      <c r="J17">
        <f>SUM('Dec Report'!I39-'QTR Stats'!B17)</f>
        <v>218</v>
      </c>
      <c r="K17" s="417">
        <f>SUM('Dec Report'!J39-'QTR Stats'!C17)</f>
        <v>23588</v>
      </c>
      <c r="Q17" s="46" t="s">
        <v>21</v>
      </c>
      <c r="R17">
        <f>SUM('Mar Report'!I39)-('QTR Stats'!B17+'QTR Stats'!J17)</f>
        <v>248</v>
      </c>
      <c r="S17">
        <f>SUM('Mar Report'!J39)-('QTR Stats'!C17+'QTR Stats'!K17)</f>
        <v>33826</v>
      </c>
      <c r="Y17" s="46" t="s">
        <v>21</v>
      </c>
      <c r="Z17">
        <f>SUM('June Report'!I39)-('QTR Stats'!B17+'QTR Stats'!J17+'QTR Stats'!R17)</f>
        <v>222</v>
      </c>
      <c r="AA17" s="417">
        <f>SUM('June Report'!J39)-('QTR Stats'!C17+'QTR Stats'!K17+'QTR Stats'!S17)</f>
        <v>34136</v>
      </c>
    </row>
    <row r="18" spans="1:27" ht="16" x14ac:dyDescent="0.15">
      <c r="A18" s="46" t="s">
        <v>22</v>
      </c>
      <c r="B18">
        <f>'Sept Report'!I40</f>
        <v>325</v>
      </c>
      <c r="C18" s="417">
        <f>'Sept Report'!J40</f>
        <v>35381</v>
      </c>
      <c r="I18" s="46" t="s">
        <v>22</v>
      </c>
      <c r="J18">
        <f>SUM('Dec Report'!I40-'QTR Stats'!B18)</f>
        <v>281</v>
      </c>
      <c r="K18" s="417">
        <f>SUM('Dec Report'!J40-'QTR Stats'!C18)</f>
        <v>45084</v>
      </c>
      <c r="Q18" s="46" t="s">
        <v>22</v>
      </c>
      <c r="R18">
        <f>SUM('Mar Report'!I40)-('QTR Stats'!B18+'QTR Stats'!J18)</f>
        <v>287</v>
      </c>
      <c r="S18">
        <f>SUM('Mar Report'!J40)-('QTR Stats'!C18+'QTR Stats'!K18)</f>
        <v>26556</v>
      </c>
      <c r="Y18" s="46" t="s">
        <v>22</v>
      </c>
      <c r="Z18">
        <f>SUM('June Report'!I40)-('QTR Stats'!B18+'QTR Stats'!J18+'QTR Stats'!R18)</f>
        <v>300</v>
      </c>
      <c r="AA18" s="417">
        <f>SUM('June Report'!J40)-('QTR Stats'!C18+'QTR Stats'!K18+'QTR Stats'!S18)</f>
        <v>31682</v>
      </c>
    </row>
    <row r="19" spans="1:27" ht="17" thickBot="1" x14ac:dyDescent="0.2">
      <c r="A19" s="49" t="s">
        <v>49</v>
      </c>
      <c r="B19">
        <f>'Sept Report'!I41</f>
        <v>22</v>
      </c>
      <c r="C19" s="417">
        <f>'Sept Report'!J41</f>
        <v>399</v>
      </c>
      <c r="I19" s="49" t="s">
        <v>49</v>
      </c>
      <c r="J19">
        <f>SUM('Dec Report'!I41-'QTR Stats'!B19)</f>
        <v>14</v>
      </c>
      <c r="K19" s="417">
        <f>SUM('Dec Report'!J41-'QTR Stats'!C19)</f>
        <v>190</v>
      </c>
      <c r="Q19" s="49" t="s">
        <v>49</v>
      </c>
      <c r="R19">
        <f>SUM('Mar Report'!I41)-('QTR Stats'!B19+'QTR Stats'!J19)</f>
        <v>12</v>
      </c>
      <c r="S19">
        <f>SUM('Mar Report'!J41)-('QTR Stats'!C19+'QTR Stats'!K19)</f>
        <v>266</v>
      </c>
      <c r="Y19" s="49" t="s">
        <v>49</v>
      </c>
      <c r="Z19">
        <f>SUM('June Report'!I41)-('QTR Stats'!B19+'QTR Stats'!J19+'QTR Stats'!R19)</f>
        <v>23</v>
      </c>
      <c r="AA19" s="417">
        <f>SUM('June Report'!J41)-('QTR Stats'!C19+'QTR Stats'!K19+'QTR Stats'!S19)</f>
        <v>563</v>
      </c>
    </row>
    <row r="20" spans="1:27" x14ac:dyDescent="0.15">
      <c r="B20" s="424">
        <f>SUM(B15:B19)</f>
        <v>1249</v>
      </c>
      <c r="C20" s="433">
        <f>SUM(C15:C19)</f>
        <v>532806.84000000008</v>
      </c>
      <c r="J20" s="424">
        <f>SUM(J15:J19)</f>
        <v>1005</v>
      </c>
      <c r="K20" s="433">
        <f>SUM(K15:K19)</f>
        <v>228765.89999999997</v>
      </c>
      <c r="R20" s="424">
        <f>SUM(R15:R19)</f>
        <v>998</v>
      </c>
      <c r="S20" s="433">
        <f>SUM(S15:S19)</f>
        <v>266559.65000000002</v>
      </c>
      <c r="Z20" s="424">
        <f>SUM(Z15:Z19)</f>
        <v>1366</v>
      </c>
      <c r="AA20" s="433">
        <f>SUM(AA15:AA19)</f>
        <v>526716.67000000016</v>
      </c>
    </row>
    <row r="22" spans="1:27" ht="16" x14ac:dyDescent="0.15">
      <c r="A22" s="430" t="s">
        <v>1524</v>
      </c>
      <c r="C22" s="431" cm="1">
        <f t="array" ref="C22">SUM('July Report'!B33:D33+'Aug Report'!B33:D33+'Sept Report'!B33:D33)</f>
        <v>76019873.129999995</v>
      </c>
      <c r="E22" s="24">
        <f>SUM(C22+K22)</f>
        <v>101782800.94</v>
      </c>
      <c r="I22" s="430" t="s">
        <v>1525</v>
      </c>
      <c r="K22" s="431" cm="1">
        <f t="array" ref="K22">SUM('Oct Report'!B33:D33+'Nov Report'!B33:D33+'Dec Report'!B33:D33)</f>
        <v>25762927.809999999</v>
      </c>
      <c r="Q22" s="430" t="s">
        <v>4098</v>
      </c>
      <c r="S22" s="431" cm="1">
        <f t="array" ref="S22">SUM('Jan Report '!B33:D33+'Feb Report'!B33:D33+'Mar Report'!B33:D33)</f>
        <v>31224542.780000001</v>
      </c>
      <c r="Y22" s="430" t="s">
        <v>4099</v>
      </c>
      <c r="AA22" s="431" cm="1">
        <f t="array" ref="AA22">SUM('Apr Report'!B33:D33+'May Report'!B33:D33+'June Report'!B33:D33)</f>
        <v>68065799.599999994</v>
      </c>
    </row>
    <row r="23" spans="1:27" ht="16" x14ac:dyDescent="0.15">
      <c r="A23" s="430" t="s">
        <v>198</v>
      </c>
      <c r="C23" s="431">
        <f>SUM(C24:C26)</f>
        <v>142981879.00999999</v>
      </c>
      <c r="I23" s="430" t="s">
        <v>352</v>
      </c>
      <c r="K23" s="431">
        <f>SUM(K27:K29)</f>
        <v>30836901.66</v>
      </c>
      <c r="Q23" s="430" t="s">
        <v>4101</v>
      </c>
      <c r="S23" s="431">
        <f>SUM(S27:S29)</f>
        <v>30836901.66</v>
      </c>
      <c r="Y23" s="430" t="s">
        <v>4100</v>
      </c>
      <c r="AA23" s="431">
        <f>SUM(AA27:AA29)</f>
        <v>30836901.66</v>
      </c>
    </row>
    <row r="24" spans="1:27" x14ac:dyDescent="0.15">
      <c r="B24" s="18" t="s">
        <v>185</v>
      </c>
      <c r="C24" s="417">
        <v>57731701.909999996</v>
      </c>
      <c r="J24" s="18" t="s">
        <v>185</v>
      </c>
      <c r="K24" s="417">
        <v>57731701.909999996</v>
      </c>
      <c r="R24" s="18" t="s">
        <v>185</v>
      </c>
      <c r="S24" s="417">
        <v>57731701.909999996</v>
      </c>
      <c r="Z24" s="18" t="s">
        <v>185</v>
      </c>
      <c r="AA24" s="417">
        <v>57731701.909999996</v>
      </c>
    </row>
    <row r="25" spans="1:27" x14ac:dyDescent="0.15">
      <c r="B25" s="18" t="s">
        <v>186</v>
      </c>
      <c r="C25" s="417">
        <v>20671701.640000001</v>
      </c>
      <c r="J25" s="18" t="s">
        <v>186</v>
      </c>
      <c r="K25" s="417">
        <v>20671701.640000001</v>
      </c>
      <c r="R25" s="18" t="s">
        <v>186</v>
      </c>
      <c r="S25" s="417">
        <v>20671701.640000001</v>
      </c>
      <c r="Z25" s="18" t="s">
        <v>186</v>
      </c>
      <c r="AA25" s="417">
        <v>20671701.640000001</v>
      </c>
    </row>
    <row r="26" spans="1:27" x14ac:dyDescent="0.15">
      <c r="B26" s="18" t="s">
        <v>187</v>
      </c>
      <c r="C26" s="417">
        <v>64578475.460000001</v>
      </c>
      <c r="J26" s="18" t="s">
        <v>187</v>
      </c>
      <c r="K26" s="417">
        <v>64578475.460000001</v>
      </c>
      <c r="R26" s="18" t="s">
        <v>187</v>
      </c>
      <c r="S26" s="417">
        <v>64578475.460000001</v>
      </c>
      <c r="Z26" s="18" t="s">
        <v>187</v>
      </c>
      <c r="AA26" s="417">
        <v>64578475.460000001</v>
      </c>
    </row>
    <row r="27" spans="1:27" x14ac:dyDescent="0.15">
      <c r="B27" s="18" t="s">
        <v>188</v>
      </c>
      <c r="C27" s="417">
        <v>16846032.920000002</v>
      </c>
      <c r="J27" s="18" t="s">
        <v>188</v>
      </c>
      <c r="K27" s="417">
        <v>16846032.920000002</v>
      </c>
      <c r="R27" s="18" t="s">
        <v>188</v>
      </c>
      <c r="S27" s="417">
        <v>16846032.920000002</v>
      </c>
      <c r="Z27" s="18" t="s">
        <v>188</v>
      </c>
      <c r="AA27" s="417">
        <v>16846032.920000002</v>
      </c>
    </row>
    <row r="28" spans="1:27" x14ac:dyDescent="0.15">
      <c r="B28" s="18" t="s">
        <v>189</v>
      </c>
      <c r="C28" s="417">
        <v>7212627.3799999999</v>
      </c>
      <c r="J28" s="18" t="s">
        <v>189</v>
      </c>
      <c r="K28" s="417">
        <v>7212627.3799999999</v>
      </c>
      <c r="R28" s="18" t="s">
        <v>189</v>
      </c>
      <c r="S28" s="417">
        <v>7212627.3799999999</v>
      </c>
      <c r="Z28" s="18" t="s">
        <v>189</v>
      </c>
      <c r="AA28" s="417">
        <v>7212627.3799999999</v>
      </c>
    </row>
    <row r="29" spans="1:27" x14ac:dyDescent="0.15">
      <c r="B29" s="18" t="s">
        <v>190</v>
      </c>
      <c r="C29" s="417">
        <v>6778241.3600000003</v>
      </c>
      <c r="J29" s="18" t="s">
        <v>190</v>
      </c>
      <c r="K29" s="417">
        <v>6778241.3600000003</v>
      </c>
      <c r="R29" s="18" t="s">
        <v>190</v>
      </c>
      <c r="S29" s="417">
        <v>6778241.3600000003</v>
      </c>
      <c r="Z29" s="18" t="s">
        <v>190</v>
      </c>
      <c r="AA29" s="417">
        <v>6778241.3600000003</v>
      </c>
    </row>
    <row r="30" spans="1:27" x14ac:dyDescent="0.15">
      <c r="B30" s="18" t="s">
        <v>191</v>
      </c>
      <c r="C30" s="417">
        <v>8736017.8399999999</v>
      </c>
      <c r="J30" s="18" t="s">
        <v>191</v>
      </c>
      <c r="K30" s="417">
        <v>8736017.8399999999</v>
      </c>
      <c r="R30" s="18" t="s">
        <v>191</v>
      </c>
      <c r="S30" s="417">
        <v>8736017.8399999999</v>
      </c>
      <c r="Z30" s="18" t="s">
        <v>191</v>
      </c>
      <c r="AA30" s="417">
        <v>8736017.8399999999</v>
      </c>
    </row>
    <row r="31" spans="1:27" x14ac:dyDescent="0.15">
      <c r="B31" s="18" t="s">
        <v>192</v>
      </c>
      <c r="C31" s="417">
        <v>41727779.329999998</v>
      </c>
      <c r="J31" s="18" t="s">
        <v>192</v>
      </c>
      <c r="K31" s="417">
        <v>41727779.329999998</v>
      </c>
      <c r="R31" s="18" t="s">
        <v>192</v>
      </c>
      <c r="S31" s="417">
        <v>41727779.329999998</v>
      </c>
      <c r="Z31" s="18" t="s">
        <v>192</v>
      </c>
      <c r="AA31" s="417">
        <v>41727779.329999998</v>
      </c>
    </row>
    <row r="32" spans="1:27" x14ac:dyDescent="0.15">
      <c r="B32" s="18" t="s">
        <v>193</v>
      </c>
      <c r="C32" s="417">
        <v>8880681.9000000004</v>
      </c>
      <c r="J32" s="18" t="s">
        <v>193</v>
      </c>
      <c r="K32" s="417">
        <v>8880681.9000000004</v>
      </c>
      <c r="R32" s="18" t="s">
        <v>193</v>
      </c>
      <c r="S32" s="417">
        <v>8880681.9000000004</v>
      </c>
      <c r="Z32" s="18" t="s">
        <v>193</v>
      </c>
      <c r="AA32" s="417">
        <v>8880681.9000000004</v>
      </c>
    </row>
    <row r="33" spans="2:27" x14ac:dyDescent="0.15">
      <c r="B33" s="18" t="s">
        <v>194</v>
      </c>
      <c r="C33" s="417">
        <v>23381298.66</v>
      </c>
      <c r="J33" s="18" t="s">
        <v>194</v>
      </c>
      <c r="K33" s="417">
        <v>23381298.66</v>
      </c>
      <c r="R33" s="18" t="s">
        <v>194</v>
      </c>
      <c r="S33" s="417">
        <v>23381298.66</v>
      </c>
      <c r="Z33" s="18" t="s">
        <v>194</v>
      </c>
      <c r="AA33" s="417">
        <v>23381298.66</v>
      </c>
    </row>
    <row r="34" spans="2:27" x14ac:dyDescent="0.15">
      <c r="B34" s="18" t="s">
        <v>195</v>
      </c>
      <c r="C34" s="417">
        <v>30259779.800000001</v>
      </c>
      <c r="J34" s="18" t="s">
        <v>195</v>
      </c>
      <c r="K34" s="417">
        <v>30259779.800000001</v>
      </c>
      <c r="R34" s="18" t="s">
        <v>195</v>
      </c>
      <c r="S34" s="417">
        <v>30259779.800000001</v>
      </c>
      <c r="Z34" s="18" t="s">
        <v>195</v>
      </c>
      <c r="AA34" s="417">
        <v>30259779.800000001</v>
      </c>
    </row>
    <row r="35" spans="2:27" x14ac:dyDescent="0.15">
      <c r="B35" s="18" t="s">
        <v>196</v>
      </c>
      <c r="C35" s="417">
        <v>18570306.670000002</v>
      </c>
      <c r="J35" s="18" t="s">
        <v>196</v>
      </c>
      <c r="K35" s="417">
        <v>18570306.670000002</v>
      </c>
      <c r="R35" s="18" t="s">
        <v>196</v>
      </c>
      <c r="S35" s="417">
        <v>18570306.670000002</v>
      </c>
      <c r="Z35" s="18" t="s">
        <v>196</v>
      </c>
      <c r="AA35" s="417">
        <v>18570306.670000002</v>
      </c>
    </row>
  </sheetData>
  <pageMargins left="0.7" right="0.7" top="0.75" bottom="0.75" header="0.3" footer="0.3"/>
  <pageSetup orientation="portrait" horizontalDpi="300" verticalDpi="300" r:id="rId1"/>
  <ignoredErrors>
    <ignoredError sqref="C23 K23" formulaRange="1"/>
  </ignoredErrors>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D84E85-7356-4438-B0D7-2CEB6828CAE0}">
  <dimension ref="A1"/>
  <sheetViews>
    <sheetView workbookViewId="0"/>
  </sheetViews>
  <sheetFormatPr baseColWidth="10" defaultColWidth="8.83203125" defaultRowHeight="13" x14ac:dyDescent="0.15"/>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38</vt:i4>
      </vt:variant>
    </vt:vector>
  </HeadingPairs>
  <TitlesOfParts>
    <vt:vector size="38" baseType="lpstr">
      <vt:lpstr>July Report</vt:lpstr>
      <vt:lpstr>07 Data Dump</vt:lpstr>
      <vt:lpstr>07 Five Reports</vt:lpstr>
      <vt:lpstr>Aug Report</vt:lpstr>
      <vt:lpstr>08 Data Dump</vt:lpstr>
      <vt:lpstr>08 Five Reports</vt:lpstr>
      <vt:lpstr>Sept Report</vt:lpstr>
      <vt:lpstr>09 Data Dump</vt:lpstr>
      <vt:lpstr>09 Five Reports</vt:lpstr>
      <vt:lpstr>Oct Report</vt:lpstr>
      <vt:lpstr>10 Five Reports</vt:lpstr>
      <vt:lpstr>10 Data Dump</vt:lpstr>
      <vt:lpstr>Nov Report</vt:lpstr>
      <vt:lpstr>11 Five Reports</vt:lpstr>
      <vt:lpstr>11 Data Dump</vt:lpstr>
      <vt:lpstr>Dec Report</vt:lpstr>
      <vt:lpstr>12 Data Dump</vt:lpstr>
      <vt:lpstr>12 Five Reports</vt:lpstr>
      <vt:lpstr>Jan Report </vt:lpstr>
      <vt:lpstr>01 Data Dump</vt:lpstr>
      <vt:lpstr>01 Five Reports</vt:lpstr>
      <vt:lpstr>02 Five Reports</vt:lpstr>
      <vt:lpstr>Feb Report</vt:lpstr>
      <vt:lpstr>02 Data Dump</vt:lpstr>
      <vt:lpstr>Mar Report</vt:lpstr>
      <vt:lpstr>03 Data Dump</vt:lpstr>
      <vt:lpstr>Apr Report</vt:lpstr>
      <vt:lpstr>04 Data Dump</vt:lpstr>
      <vt:lpstr>03 Five Reports</vt:lpstr>
      <vt:lpstr>04 Five Reports</vt:lpstr>
      <vt:lpstr>May Report</vt:lpstr>
      <vt:lpstr>05 Data Dump</vt:lpstr>
      <vt:lpstr>05 Five Reports</vt:lpstr>
      <vt:lpstr>June Report</vt:lpstr>
      <vt:lpstr>06 Data Dump</vt:lpstr>
      <vt:lpstr>06 Five Reports</vt:lpstr>
      <vt:lpstr>QTR Stats</vt:lpstr>
      <vt:lpstr>Sheet3</vt:lpstr>
    </vt:vector>
  </TitlesOfParts>
  <Company>City of Missoula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Rae An Sarconi</dc:creator>
  <cp:lastModifiedBy>Wyman, Luke</cp:lastModifiedBy>
  <cp:lastPrinted>2023-11-21T21:07:32Z</cp:lastPrinted>
  <dcterms:created xsi:type="dcterms:W3CDTF">2004-12-02T22:32:25Z</dcterms:created>
  <dcterms:modified xsi:type="dcterms:W3CDTF">2025-03-08T02:38:03Z</dcterms:modified>
</cp:coreProperties>
</file>