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simoranas\Ruralni\Odjel za projekte EU\EDIH\01. PROVEDBA\MINGOR\Javni poziv JURK\1. izmjena poziva\"/>
    </mc:Choice>
  </mc:AlternateContent>
  <xr:revisionPtr revIDLastSave="0" documentId="13_ncr:1_{F9A953AE-97D6-4221-A256-4FE0402905B3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cjenik" sheetId="1" r:id="rId1"/>
    <sheet name="part 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J8" i="2"/>
  <c r="G15" i="2"/>
  <c r="G16" i="2"/>
  <c r="D44" i="2"/>
  <c r="G44" i="2" s="1"/>
  <c r="D43" i="2"/>
  <c r="D40" i="2"/>
  <c r="G40" i="2" s="1"/>
  <c r="D41" i="2"/>
  <c r="G41" i="2" s="1"/>
  <c r="D39" i="2"/>
  <c r="D37" i="2"/>
  <c r="D36" i="2"/>
  <c r="D35" i="2"/>
  <c r="D34" i="2"/>
  <c r="D33" i="2"/>
  <c r="D32" i="2"/>
  <c r="D27" i="2"/>
  <c r="G27" i="2" s="1"/>
  <c r="D31" i="2"/>
  <c r="D30" i="2"/>
  <c r="D29" i="2"/>
  <c r="D28" i="2"/>
  <c r="D26" i="2"/>
  <c r="D25" i="2"/>
  <c r="G43" i="2"/>
  <c r="G39" i="2"/>
  <c r="G37" i="2"/>
  <c r="G36" i="2"/>
  <c r="G35" i="2"/>
  <c r="G34" i="2"/>
  <c r="G33" i="2"/>
  <c r="G32" i="2"/>
  <c r="G31" i="2"/>
  <c r="G30" i="2"/>
  <c r="G29" i="2"/>
  <c r="G28" i="2"/>
  <c r="G26" i="2"/>
  <c r="G25" i="2"/>
  <c r="G23" i="2"/>
  <c r="G22" i="2"/>
  <c r="G19" i="2"/>
  <c r="G18" i="2"/>
  <c r="G17" i="2"/>
  <c r="G13" i="2"/>
  <c r="E19" i="2"/>
  <c r="E43" i="2"/>
  <c r="E36" i="2"/>
  <c r="E35" i="2"/>
  <c r="E34" i="2"/>
  <c r="E33" i="2"/>
  <c r="E32" i="2"/>
  <c r="E31" i="2"/>
  <c r="E26" i="2"/>
  <c r="D23" i="2"/>
  <c r="D22" i="2"/>
  <c r="D19" i="2"/>
  <c r="E18" i="2"/>
  <c r="D18" i="2"/>
  <c r="E17" i="2"/>
  <c r="D17" i="2"/>
  <c r="E16" i="2"/>
  <c r="D16" i="2"/>
  <c r="D15" i="2"/>
  <c r="D13" i="2"/>
  <c r="E6" i="2"/>
  <c r="D6" i="2"/>
  <c r="G32" i="1"/>
  <c r="G55" i="1"/>
  <c r="H54" i="1"/>
  <c r="H53" i="1"/>
  <c r="H52" i="1"/>
  <c r="H51" i="1"/>
  <c r="H50" i="1"/>
  <c r="H49" i="1"/>
  <c r="H48" i="1"/>
  <c r="F48" i="1"/>
  <c r="F24" i="1"/>
  <c r="G24" i="1" s="1"/>
  <c r="F55" i="1"/>
  <c r="F44" i="1"/>
  <c r="H45" i="1" s="1"/>
  <c r="F46" i="1"/>
  <c r="G46" i="1" s="1"/>
  <c r="F42" i="1"/>
  <c r="H43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28" i="1"/>
  <c r="H28" i="1" s="1"/>
  <c r="F30" i="1"/>
  <c r="G30" i="1" s="1"/>
  <c r="F31" i="1"/>
  <c r="G31" i="1" s="1"/>
  <c r="F32" i="1"/>
  <c r="F33" i="1"/>
  <c r="G33" i="1" s="1"/>
  <c r="F34" i="1"/>
  <c r="G34" i="1" s="1"/>
  <c r="F27" i="1"/>
  <c r="G27" i="1" s="1"/>
  <c r="G22" i="1"/>
  <c r="G21" i="1"/>
  <c r="G45" i="2" l="1"/>
  <c r="H42" i="1"/>
  <c r="H44" i="1"/>
  <c r="H29" i="1"/>
  <c r="F25" i="1" l="1"/>
  <c r="G25" i="1" s="1"/>
  <c r="F23" i="1"/>
  <c r="G23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H15" i="1" s="1"/>
  <c r="F6" i="1"/>
  <c r="H7" i="1" l="1"/>
  <c r="H12" i="1"/>
  <c r="H10" i="1"/>
  <c r="H11" i="1"/>
  <c r="H9" i="1"/>
  <c r="H8" i="1"/>
  <c r="H6" i="1"/>
  <c r="H14" i="1"/>
  <c r="H13" i="1"/>
</calcChain>
</file>

<file path=xl/sharedStrings.xml><?xml version="1.0" encoding="utf-8"?>
<sst xmlns="http://schemas.openxmlformats.org/spreadsheetml/2006/main" count="204" uniqueCount="94">
  <si>
    <t>Usluga</t>
  </si>
  <si>
    <t>Pružatelj usluge</t>
  </si>
  <si>
    <t>Lokacija pružanja usluge</t>
  </si>
  <si>
    <t>CIJENA USLUGE NOVA</t>
  </si>
  <si>
    <t>TEST BEFORE INVEST</t>
  </si>
  <si>
    <t>Test digitalne spremnosti / zrelosti</t>
  </si>
  <si>
    <t>Svi partneri</t>
  </si>
  <si>
    <t>Tijekom cijelog projekta</t>
  </si>
  <si>
    <t>Sisak / Novska</t>
  </si>
  <si>
    <t>Korištenje Blockchain testne infrastrukture</t>
  </si>
  <si>
    <t>HashNET d.o.o.</t>
  </si>
  <si>
    <t>Novska</t>
  </si>
  <si>
    <t>Demonstracija upotrebe novih algoritama za generiranje grafičkih asseta za industriju izrade video igara</t>
  </si>
  <si>
    <t>Institut za fiziku</t>
  </si>
  <si>
    <t>Zagreb / Novska</t>
  </si>
  <si>
    <t>Demonstracija modela AI sustava za varijabilnu kontrolu industrijskih strojeva</t>
  </si>
  <si>
    <t>Zagreb</t>
  </si>
  <si>
    <r>
      <t xml:space="preserve">Demonstracija </t>
    </r>
    <r>
      <rPr>
        <i/>
        <sz val="10"/>
        <color rgb="FF595959"/>
        <rFont val="Arial"/>
        <family val="2"/>
        <charset val="238"/>
      </rPr>
      <t>crowdsourcinga</t>
    </r>
    <r>
      <rPr>
        <sz val="10"/>
        <color rgb="FF595959"/>
        <rFont val="Arial"/>
        <family val="2"/>
        <charset val="238"/>
      </rPr>
      <t xml:space="preserve"> podataka za AI kroz gamifikaciju fizičkih modela</t>
    </r>
  </si>
  <si>
    <t>Demonstracija besplatne RTK pozicijske usluge na Institutu za fiziku u Zagrebu – spajanje na server u razdoblju jedne godine</t>
  </si>
  <si>
    <t>Demonstracija besplatne RTK pozicijske usluge na Institutu za fiziku u Zagrebu – posudba opreme za mobilni prijamnik i konzultacije o integraciji</t>
  </si>
  <si>
    <t>Demonstracija besplatne RTK pozicijske usluge na Institutu za fiziku u Zagrebu – sudjelovanje na workshopu</t>
  </si>
  <si>
    <t>Lipik</t>
  </si>
  <si>
    <r>
      <t>Izrada digitalnih blizanaca (</t>
    </r>
    <r>
      <rPr>
        <i/>
        <sz val="10"/>
        <color rgb="FF595959"/>
        <rFont val="Arial"/>
        <family val="2"/>
        <charset val="238"/>
      </rPr>
      <t>digital twin</t>
    </r>
    <r>
      <rPr>
        <sz val="10"/>
        <color rgb="FF595959"/>
        <rFont val="Arial"/>
        <family val="2"/>
        <charset val="238"/>
      </rPr>
      <t>) za usluge i proizvodne procese u Inkubatoru PISMO</t>
    </r>
  </si>
  <si>
    <t>SIMORA d.o.o.</t>
  </si>
  <si>
    <t>EDUKACIJE I TRENINZI</t>
  </si>
  <si>
    <t>PAR</t>
  </si>
  <si>
    <t>Rijeka</t>
  </si>
  <si>
    <t>FOI</t>
  </si>
  <si>
    <t>Zagreb / Varaždin</t>
  </si>
  <si>
    <t>Veleučilište PAR</t>
  </si>
  <si>
    <t>Kako koristiti AI akceleratore u IoT uređajima</t>
  </si>
  <si>
    <t>12 (3 puta po modulu)</t>
  </si>
  <si>
    <t>Microsoft trening platforma</t>
  </si>
  <si>
    <t>Fast Lane d.o.o.</t>
  </si>
  <si>
    <t>online</t>
  </si>
  <si>
    <t>POTPORE ZA INVESTICIJE</t>
  </si>
  <si>
    <r>
      <t xml:space="preserve">Treninzi za </t>
    </r>
    <r>
      <rPr>
        <i/>
        <sz val="10"/>
        <color rgb="FF595959"/>
        <rFont val="Arial"/>
        <family val="2"/>
        <charset val="238"/>
      </rPr>
      <t xml:space="preserve">pitch </t>
    </r>
    <r>
      <rPr>
        <sz val="10"/>
        <color rgb="FF595959"/>
        <rFont val="Arial"/>
        <family val="2"/>
        <charset val="238"/>
      </rPr>
      <t xml:space="preserve">i </t>
    </r>
    <r>
      <rPr>
        <i/>
        <sz val="10"/>
        <color rgb="FF595959"/>
        <rFont val="Arial"/>
        <family val="2"/>
        <charset val="238"/>
      </rPr>
      <t xml:space="preserve">pitch </t>
    </r>
    <r>
      <rPr>
        <sz val="10"/>
        <color rgb="FF595959"/>
        <rFont val="Arial"/>
        <family val="2"/>
        <charset val="238"/>
      </rPr>
      <t>događaji</t>
    </r>
  </si>
  <si>
    <r>
      <t>Crowdfunding</t>
    </r>
    <r>
      <rPr>
        <sz val="10"/>
        <color rgb="FF595959"/>
        <rFont val="Arial"/>
        <family val="2"/>
        <charset val="238"/>
      </rPr>
      <t xml:space="preserve"> kampanje</t>
    </r>
  </si>
  <si>
    <r>
      <t xml:space="preserve">NETWORKING </t>
    </r>
    <r>
      <rPr>
        <b/>
        <sz val="10"/>
        <color rgb="FF595959"/>
        <rFont val="Arial"/>
        <family val="2"/>
        <charset val="238"/>
      </rPr>
      <t>I PRISTUP INOVACIJSKIM EKOSUSTAVIMA</t>
    </r>
  </si>
  <si>
    <t>Praćenje trendova na području umjetne inteligencije, gamifikacije, Blockchaina i IoT-a</t>
  </si>
  <si>
    <t>online - newsletter</t>
  </si>
  <si>
    <t>3
(30 MSP-ova)</t>
  </si>
  <si>
    <t>Vrijednost državne potpore (u €)</t>
  </si>
  <si>
    <t>Učestalost usluge / broj događanja</t>
  </si>
  <si>
    <t>Zagreb / Rijeka / Lipik /
Varaždin / Sisak /
Novska / online</t>
  </si>
  <si>
    <t>Intenzitet potpore:</t>
  </si>
  <si>
    <t>JURK</t>
  </si>
  <si>
    <t>SIMORA</t>
  </si>
  <si>
    <t>IoP</t>
  </si>
  <si>
    <t>HashNET</t>
  </si>
  <si>
    <t>FL</t>
  </si>
  <si>
    <t>AICL</t>
  </si>
  <si>
    <t>Stara cijena usluge po korisniku (u €)</t>
  </si>
  <si>
    <t xml:space="preserve"> LIRA d.o.o. (Centar za AI)</t>
  </si>
  <si>
    <t>LIRA d.o.o. (Centar za AI)</t>
  </si>
  <si>
    <t>Sisak / Novska /Lipik</t>
  </si>
  <si>
    <t>LIRA</t>
  </si>
  <si>
    <t>LIRA (AICL)</t>
  </si>
  <si>
    <t>Usluge korištenja prostorija, uređaja i software-a unutar laboratorija za umjetnu inteligenciju (AI LAB)</t>
  </si>
  <si>
    <t>Organizacija testne infrastrukture u realnom ili simuliranom okruženju (AI SANDBOX)</t>
  </si>
  <si>
    <t xml:space="preserve">Digitalna ekonomija </t>
  </si>
  <si>
    <t>Inovativne digitalne tehnologije – trening i boot kamp</t>
  </si>
  <si>
    <t>Razvoj i izrada prototipa inovativnih digitalnih usluga</t>
  </si>
  <si>
    <t>Internet stvari (IoT) u poslovanju</t>
  </si>
  <si>
    <t>Edukacije iz područja game developmenta
Moduli:
   -   Uvod u game dev
   -   Izrada grafike za video igre
   -   Programiranje video igara
   -   Napredne vještine izrade video igara</t>
  </si>
  <si>
    <t>Uvod u Blockchain</t>
  </si>
  <si>
    <t>Procjena spremnosti i zrelosti za primjenu Blockchain tehnologije</t>
  </si>
  <si>
    <t>Blockchain za klimatske i zelene izazove</t>
  </si>
  <si>
    <t>Industrija 4.0 boot-kamp</t>
  </si>
  <si>
    <t>Kako doći od start-upa do scale-upa?
Moduli:
- Investicijsko donošenje odluka
- Financiranje IT projekata</t>
  </si>
  <si>
    <t>Big Data</t>
  </si>
  <si>
    <r>
      <t>Tehnološka podrška u razvoju (</t>
    </r>
    <r>
      <rPr>
        <i/>
        <sz val="10"/>
        <color rgb="FF595959"/>
        <rFont val="Arial"/>
        <family val="2"/>
        <charset val="238"/>
      </rPr>
      <t>scale-up</t>
    </r>
    <r>
      <rPr>
        <sz val="10"/>
        <color rgb="FF595959"/>
        <rFont val="Arial"/>
        <family val="2"/>
        <charset val="238"/>
      </rPr>
      <t>) tvrtke / Startup škola Lipik</t>
    </r>
  </si>
  <si>
    <t>LIpik</t>
  </si>
  <si>
    <t>Networking sastanci i događaji</t>
  </si>
  <si>
    <t>Poslovne konzultacije / Stručna podrška u planiranju, razvoju i plasiranju rješenja</t>
  </si>
  <si>
    <t>Tržišna cijena usluge po korisniku (u €)</t>
  </si>
  <si>
    <t>Broj usluga SME</t>
  </si>
  <si>
    <t>Broj usluga PSO</t>
  </si>
  <si>
    <t>Ukupno</t>
  </si>
  <si>
    <r>
      <t>Tehnološka podrška u razvoju (</t>
    </r>
    <r>
      <rPr>
        <i/>
        <sz val="10"/>
        <color rgb="FF595959"/>
        <rFont val="Arial"/>
        <family val="2"/>
        <charset val="238"/>
      </rPr>
      <t>scale-up</t>
    </r>
    <r>
      <rPr>
        <sz val="10"/>
        <color rgb="FF595959"/>
        <rFont val="Arial"/>
        <family val="2"/>
        <charset val="238"/>
      </rPr>
      <t>) tvrtke</t>
    </r>
  </si>
  <si>
    <t>Usluge umjetne inteligencije za medicinsku rehabilitaciju</t>
  </si>
  <si>
    <t>Digitalna ekonomija – 40 h</t>
  </si>
  <si>
    <t>Inovativne digitalne tehnologije – trening i boot kamp – 40 h</t>
  </si>
  <si>
    <t>Razvoj i izrada prototipa inovativnih digitalnih usluga – 30 h</t>
  </si>
  <si>
    <t>Internet stvari (IoT) u poslovanju – 40 h</t>
  </si>
  <si>
    <t>Big Data – 40 h</t>
  </si>
  <si>
    <t>Edukacije iz područja game developmenta – 40 h
Moduli:
   -   Uvod u game dev
   -   Izrada grafike za video igre
   -   Programiranje video igara
   -   Napredne vještine izrade video igara</t>
  </si>
  <si>
    <t>Uvod u Blockchain – 8 h</t>
  </si>
  <si>
    <t>Procjena spremnosti i zrelosti za primjenu Blockchain tehnologije – 8 h</t>
  </si>
  <si>
    <t>Blockchain za klimatske i zelene izazove – 8 h</t>
  </si>
  <si>
    <t>Industrija 4.0 boot-kamp – 5 dana</t>
  </si>
  <si>
    <t>Kako doći od start-upa do scale-upa? – 40 h
Moduli:
- Investicijsko donošenje odluka
- Financiranje IT projekata</t>
  </si>
  <si>
    <t>Poslovne konzultacije</t>
  </si>
  <si>
    <r>
      <t>Networking</t>
    </r>
    <r>
      <rPr>
        <sz val="10"/>
        <color rgb="FF595959"/>
        <rFont val="Arial"/>
        <family val="2"/>
        <charset val="238"/>
      </rPr>
      <t xml:space="preserve"> sastanci</t>
    </r>
    <r>
      <rPr>
        <i/>
        <sz val="10"/>
        <color rgb="FF595959"/>
        <rFont val="Arial"/>
        <family val="2"/>
        <charset val="238"/>
      </rPr>
      <t xml:space="preserve"> </t>
    </r>
    <r>
      <rPr>
        <sz val="10"/>
        <color rgb="FF595959"/>
        <rFont val="Arial"/>
        <family val="2"/>
        <charset val="238"/>
      </rPr>
      <t>i događaji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</si>
</sst>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n&quot;_-;\-* #,##0.00\ &quot;kn&quot;_-;_-* &quot;-&quot;??\ &quot;kn&quot;_-;_-@_-"/>
    <numFmt numFmtId="164" formatCode="_-* #,##0.00\ [$€-1]_-;\-* #,##0.00\ [$€-1]_-;_-* &quot;-&quot;??\ [$€-1]_-;_-@_-"/>
    <numFmt numFmtId="165" formatCode="_ * #,##0.00_ \ [$€-1]_ ;_ * \-#,##0.00\ \ [$€-1]_ ;_ * &quot;-&quot;??_ \ [$€-1]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595959"/>
      <name val="Arial"/>
      <family val="2"/>
      <charset val="238"/>
    </font>
    <font>
      <b/>
      <sz val="10"/>
      <color rgb="FF595959"/>
      <name val="Arial"/>
      <family val="2"/>
      <charset val="238"/>
    </font>
    <font>
      <b/>
      <sz val="10"/>
      <color rgb="FFFF0000"/>
      <name val="Arial"/>
      <family val="2"/>
      <charset val="238"/>
    </font>
    <font>
      <i/>
      <sz val="10"/>
      <color rgb="FF595959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color rgb="FF595959"/>
      <name val="Arial"/>
      <family val="2"/>
      <charset val="238"/>
    </font>
    <font>
      <b/>
      <i/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AEAE4"/>
        <bgColor indexed="64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4" fontId="2" fillId="0" borderId="14" xfId="0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vertical="center" wrapText="1"/>
    </xf>
    <xf numFmtId="164" fontId="6" fillId="0" borderId="14" xfId="1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8" xfId="1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9" fontId="0" fillId="0" borderId="0" xfId="2" applyFont="1"/>
    <xf numFmtId="10" fontId="0" fillId="0" borderId="0" xfId="2" applyNumberFormat="1" applyFont="1"/>
    <xf numFmtId="165" fontId="6" fillId="0" borderId="14" xfId="0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vertical="center" wrapText="1"/>
    </xf>
    <xf numFmtId="165" fontId="2" fillId="0" borderId="14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2" fillId="0" borderId="11" xfId="0" applyNumberFormat="1" applyFont="1" applyBorder="1" applyAlignment="1">
      <alignment vertical="center" wrapText="1"/>
    </xf>
    <xf numFmtId="165" fontId="6" fillId="0" borderId="11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2" fillId="0" borderId="8" xfId="1" applyNumberFormat="1" applyFont="1" applyBorder="1" applyAlignment="1">
      <alignment vertical="center" wrapText="1"/>
    </xf>
    <xf numFmtId="164" fontId="2" fillId="0" borderId="8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/>
    <xf numFmtId="165" fontId="0" fillId="0" borderId="3" xfId="0" applyNumberFormat="1" applyBorder="1" applyAlignment="1">
      <alignment vertical="center"/>
    </xf>
    <xf numFmtId="164" fontId="6" fillId="0" borderId="2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3">
    <cellStyle name="Normalno" xfId="0" builtinId="0"/>
    <cellStyle name="Postotak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5"/>
  <sheetViews>
    <sheetView topLeftCell="A35" workbookViewId="0">
      <selection activeCell="F42" sqref="F42:F46"/>
    </sheetView>
  </sheetViews>
  <sheetFormatPr defaultRowHeight="15" x14ac:dyDescent="0.25"/>
  <cols>
    <col min="2" max="2" width="45.42578125" customWidth="1"/>
    <col min="3" max="6" width="25.7109375" customWidth="1"/>
    <col min="7" max="8" width="13.28515625" customWidth="1"/>
    <col min="9" max="9" width="25.7109375" customWidth="1"/>
    <col min="11" max="11" width="15" bestFit="1" customWidth="1"/>
    <col min="12" max="12" width="12.42578125" customWidth="1"/>
  </cols>
  <sheetData>
    <row r="2" spans="2:12" ht="15.75" thickBot="1" x14ac:dyDescent="0.3"/>
    <row r="3" spans="2:12" ht="25.5" customHeight="1" x14ac:dyDescent="0.25">
      <c r="B3" s="56" t="s">
        <v>0</v>
      </c>
      <c r="C3" s="56" t="s">
        <v>1</v>
      </c>
      <c r="D3" s="58" t="s">
        <v>2</v>
      </c>
      <c r="E3" s="58" t="s">
        <v>52</v>
      </c>
      <c r="F3" s="60" t="s">
        <v>3</v>
      </c>
      <c r="G3" s="63" t="s">
        <v>42</v>
      </c>
      <c r="H3" s="60"/>
      <c r="I3" s="56" t="s">
        <v>43</v>
      </c>
    </row>
    <row r="4" spans="2:12" ht="15.75" customHeight="1" thickBot="1" x14ac:dyDescent="0.3">
      <c r="B4" s="57"/>
      <c r="C4" s="57"/>
      <c r="D4" s="59"/>
      <c r="E4" s="59"/>
      <c r="F4" s="61"/>
      <c r="G4" s="64"/>
      <c r="H4" s="65"/>
      <c r="I4" s="62"/>
    </row>
    <row r="5" spans="2:12" ht="15.75" thickBot="1" x14ac:dyDescent="0.3">
      <c r="B5" s="50" t="s">
        <v>4</v>
      </c>
      <c r="C5" s="51"/>
      <c r="D5" s="51"/>
      <c r="E5" s="51"/>
      <c r="F5" s="51"/>
      <c r="G5" s="52"/>
      <c r="H5" s="52"/>
      <c r="I5" s="53"/>
    </row>
    <row r="6" spans="2:12" ht="13.35" customHeight="1" x14ac:dyDescent="0.25">
      <c r="B6" s="66" t="s">
        <v>5</v>
      </c>
      <c r="C6" s="69" t="s">
        <v>6</v>
      </c>
      <c r="D6" s="69" t="s">
        <v>44</v>
      </c>
      <c r="E6" s="72">
        <v>350</v>
      </c>
      <c r="F6" s="75">
        <f t="shared" ref="F6:F20" si="0">E6*1.15</f>
        <v>402.49999999999994</v>
      </c>
      <c r="G6" s="15" t="s">
        <v>47</v>
      </c>
      <c r="H6" s="31">
        <f>F6*L17</f>
        <v>132.54324999999997</v>
      </c>
      <c r="I6" s="69" t="s">
        <v>7</v>
      </c>
    </row>
    <row r="7" spans="2:12" ht="13.35" customHeight="1" x14ac:dyDescent="0.25">
      <c r="B7" s="67"/>
      <c r="C7" s="70"/>
      <c r="D7" s="70"/>
      <c r="E7" s="73"/>
      <c r="F7" s="76"/>
      <c r="G7" s="34" t="s">
        <v>27</v>
      </c>
      <c r="H7" s="35">
        <f>F6*L18</f>
        <v>201.24999999999997</v>
      </c>
      <c r="I7" s="70"/>
    </row>
    <row r="8" spans="2:12" ht="13.35" customHeight="1" x14ac:dyDescent="0.25">
      <c r="B8" s="67"/>
      <c r="C8" s="70"/>
      <c r="D8" s="70"/>
      <c r="E8" s="73"/>
      <c r="F8" s="76"/>
      <c r="G8" s="34" t="s">
        <v>48</v>
      </c>
      <c r="H8" s="35">
        <f>F6*L19</f>
        <v>201.24999999999997</v>
      </c>
      <c r="I8" s="70"/>
    </row>
    <row r="9" spans="2:12" ht="13.35" customHeight="1" x14ac:dyDescent="0.25">
      <c r="B9" s="67"/>
      <c r="C9" s="70"/>
      <c r="D9" s="70"/>
      <c r="E9" s="73"/>
      <c r="F9" s="76"/>
      <c r="G9" s="34" t="s">
        <v>25</v>
      </c>
      <c r="H9" s="35">
        <f>F6*L20</f>
        <v>201.24999999999997</v>
      </c>
      <c r="I9" s="70"/>
    </row>
    <row r="10" spans="2:12" ht="13.35" customHeight="1" x14ac:dyDescent="0.25">
      <c r="B10" s="67"/>
      <c r="C10" s="70"/>
      <c r="D10" s="70"/>
      <c r="E10" s="73"/>
      <c r="F10" s="76"/>
      <c r="G10" s="34" t="s">
        <v>49</v>
      </c>
      <c r="H10" s="35">
        <f>F6*L21</f>
        <v>201.24999999999997</v>
      </c>
      <c r="I10" s="70"/>
    </row>
    <row r="11" spans="2:12" ht="13.35" customHeight="1" x14ac:dyDescent="0.25">
      <c r="B11" s="67"/>
      <c r="C11" s="70"/>
      <c r="D11" s="70"/>
      <c r="E11" s="73"/>
      <c r="F11" s="76"/>
      <c r="G11" s="34" t="s">
        <v>50</v>
      </c>
      <c r="H11" s="35">
        <f>F6*L22</f>
        <v>104.85124999999999</v>
      </c>
      <c r="I11" s="70"/>
    </row>
    <row r="12" spans="2:12" ht="13.35" customHeight="1" thickBot="1" x14ac:dyDescent="0.3">
      <c r="B12" s="68"/>
      <c r="C12" s="71"/>
      <c r="D12" s="71"/>
      <c r="E12" s="74"/>
      <c r="F12" s="77"/>
      <c r="G12" s="32" t="s">
        <v>51</v>
      </c>
      <c r="H12" s="33">
        <f>F6*L23</f>
        <v>104.73049999999998</v>
      </c>
      <c r="I12" s="71"/>
    </row>
    <row r="13" spans="2:12" ht="20.100000000000001" customHeight="1" x14ac:dyDescent="0.25">
      <c r="B13" s="66" t="s">
        <v>71</v>
      </c>
      <c r="C13" s="6" t="s">
        <v>27</v>
      </c>
      <c r="D13" s="69" t="s">
        <v>55</v>
      </c>
      <c r="E13" s="72">
        <v>1650</v>
      </c>
      <c r="F13" s="75">
        <f t="shared" si="0"/>
        <v>1897.4999999999998</v>
      </c>
      <c r="G13" s="34" t="s">
        <v>47</v>
      </c>
      <c r="H13" s="35">
        <f>F13*L17</f>
        <v>624.84674999999993</v>
      </c>
      <c r="I13" s="69" t="s">
        <v>7</v>
      </c>
      <c r="K13" t="s">
        <v>45</v>
      </c>
    </row>
    <row r="14" spans="2:12" ht="20.100000000000001" customHeight="1" x14ac:dyDescent="0.25">
      <c r="B14" s="67"/>
      <c r="C14" s="7" t="s">
        <v>23</v>
      </c>
      <c r="D14" s="70"/>
      <c r="E14" s="73"/>
      <c r="F14" s="76"/>
      <c r="G14" s="34" t="s">
        <v>27</v>
      </c>
      <c r="H14" s="35">
        <f>F13*L18</f>
        <v>948.74999999999989</v>
      </c>
      <c r="I14" s="70"/>
    </row>
    <row r="15" spans="2:12" ht="20.100000000000001" customHeight="1" thickBot="1" x14ac:dyDescent="0.3">
      <c r="B15" s="68"/>
      <c r="C15" s="3" t="s">
        <v>54</v>
      </c>
      <c r="D15" s="71"/>
      <c r="E15" s="74"/>
      <c r="F15" s="77"/>
      <c r="G15" s="32" t="s">
        <v>56</v>
      </c>
      <c r="H15" s="33">
        <f>F13*L23</f>
        <v>493.72949999999992</v>
      </c>
      <c r="I15" s="71"/>
    </row>
    <row r="16" spans="2:12" ht="39.950000000000003" customHeight="1" thickBot="1" x14ac:dyDescent="0.3">
      <c r="B16" s="2" t="s">
        <v>9</v>
      </c>
      <c r="C16" s="3" t="s">
        <v>10</v>
      </c>
      <c r="D16" s="8" t="s">
        <v>11</v>
      </c>
      <c r="E16" s="16">
        <v>1450</v>
      </c>
      <c r="F16" s="30">
        <f t="shared" si="0"/>
        <v>1667.4999999999998</v>
      </c>
      <c r="G16" s="54">
        <f>F16*L21</f>
        <v>833.74999999999989</v>
      </c>
      <c r="H16" s="55"/>
      <c r="I16" s="18" t="s">
        <v>7</v>
      </c>
      <c r="K16" t="s">
        <v>46</v>
      </c>
      <c r="L16" s="29">
        <v>0.3014</v>
      </c>
    </row>
    <row r="17" spans="2:12" ht="39.950000000000003" customHeight="1" thickBot="1" x14ac:dyDescent="0.3">
      <c r="B17" s="2" t="s">
        <v>12</v>
      </c>
      <c r="C17" s="3" t="s">
        <v>13</v>
      </c>
      <c r="D17" s="8" t="s">
        <v>14</v>
      </c>
      <c r="E17" s="16">
        <v>1450</v>
      </c>
      <c r="F17" s="30">
        <f t="shared" si="0"/>
        <v>1667.4999999999998</v>
      </c>
      <c r="G17" s="54">
        <f>F17*L19</f>
        <v>833.74999999999989</v>
      </c>
      <c r="H17" s="55"/>
      <c r="I17" s="18">
        <v>6</v>
      </c>
      <c r="K17" t="s">
        <v>47</v>
      </c>
      <c r="L17" s="29">
        <v>0.32929999999999998</v>
      </c>
    </row>
    <row r="18" spans="2:12" ht="39.950000000000003" customHeight="1" thickBot="1" x14ac:dyDescent="0.3">
      <c r="B18" s="2" t="s">
        <v>15</v>
      </c>
      <c r="C18" s="3" t="s">
        <v>13</v>
      </c>
      <c r="D18" s="8" t="s">
        <v>16</v>
      </c>
      <c r="E18" s="16">
        <v>1450</v>
      </c>
      <c r="F18" s="30">
        <f t="shared" si="0"/>
        <v>1667.4999999999998</v>
      </c>
      <c r="G18" s="54">
        <f>F18*L19</f>
        <v>833.74999999999989</v>
      </c>
      <c r="H18" s="55"/>
      <c r="I18" s="18" t="s">
        <v>7</v>
      </c>
      <c r="K18" t="s">
        <v>27</v>
      </c>
      <c r="L18" s="28">
        <v>0.5</v>
      </c>
    </row>
    <row r="19" spans="2:12" ht="39.950000000000003" customHeight="1" thickBot="1" x14ac:dyDescent="0.3">
      <c r="B19" s="2" t="s">
        <v>17</v>
      </c>
      <c r="C19" s="3" t="s">
        <v>13</v>
      </c>
      <c r="D19" s="8" t="s">
        <v>14</v>
      </c>
      <c r="E19" s="16">
        <v>1450</v>
      </c>
      <c r="F19" s="30">
        <f t="shared" si="0"/>
        <v>1667.4999999999998</v>
      </c>
      <c r="G19" s="54">
        <f>F19*L19</f>
        <v>833.74999999999989</v>
      </c>
      <c r="H19" s="55"/>
      <c r="I19" s="18" t="s">
        <v>7</v>
      </c>
      <c r="K19" t="s">
        <v>48</v>
      </c>
      <c r="L19" s="28">
        <v>0.5</v>
      </c>
    </row>
    <row r="20" spans="2:12" ht="39.950000000000003" customHeight="1" thickBot="1" x14ac:dyDescent="0.3">
      <c r="B20" s="2" t="s">
        <v>18</v>
      </c>
      <c r="C20" s="3" t="s">
        <v>13</v>
      </c>
      <c r="D20" s="8" t="s">
        <v>14</v>
      </c>
      <c r="E20" s="16">
        <v>1450</v>
      </c>
      <c r="F20" s="30">
        <f t="shared" si="0"/>
        <v>1667.4999999999998</v>
      </c>
      <c r="G20" s="54">
        <f>F20*L19</f>
        <v>833.74999999999989</v>
      </c>
      <c r="H20" s="55"/>
      <c r="I20" s="18" t="s">
        <v>7</v>
      </c>
      <c r="K20" t="s">
        <v>25</v>
      </c>
      <c r="L20" s="28">
        <v>0.5</v>
      </c>
    </row>
    <row r="21" spans="2:12" ht="39.950000000000003" customHeight="1" thickBot="1" x14ac:dyDescent="0.3">
      <c r="B21" s="2" t="s">
        <v>19</v>
      </c>
      <c r="C21" s="3" t="s">
        <v>13</v>
      </c>
      <c r="D21" s="8" t="s">
        <v>14</v>
      </c>
      <c r="E21" s="16">
        <v>1450</v>
      </c>
      <c r="F21" s="30">
        <v>1667.5</v>
      </c>
      <c r="G21" s="54">
        <f>F21*L19</f>
        <v>833.75</v>
      </c>
      <c r="H21" s="55"/>
      <c r="I21" s="18" t="s">
        <v>7</v>
      </c>
      <c r="K21" t="s">
        <v>49</v>
      </c>
      <c r="L21" s="28">
        <v>0.5</v>
      </c>
    </row>
    <row r="22" spans="2:12" ht="39.950000000000003" customHeight="1" thickBot="1" x14ac:dyDescent="0.3">
      <c r="B22" s="2" t="s">
        <v>20</v>
      </c>
      <c r="C22" s="3" t="s">
        <v>13</v>
      </c>
      <c r="D22" s="11" t="s">
        <v>16</v>
      </c>
      <c r="E22" s="13"/>
      <c r="F22" s="30">
        <v>500</v>
      </c>
      <c r="G22" s="54">
        <f>F22*L19</f>
        <v>250</v>
      </c>
      <c r="H22" s="55"/>
      <c r="I22" s="18" t="s">
        <v>7</v>
      </c>
      <c r="K22" t="s">
        <v>50</v>
      </c>
      <c r="L22" s="29">
        <v>0.26050000000000001</v>
      </c>
    </row>
    <row r="23" spans="2:12" ht="39.950000000000003" customHeight="1" thickBot="1" x14ac:dyDescent="0.3">
      <c r="B23" s="2" t="s">
        <v>58</v>
      </c>
      <c r="C23" s="4" t="s">
        <v>53</v>
      </c>
      <c r="D23" s="8" t="s">
        <v>21</v>
      </c>
      <c r="E23" s="14">
        <v>1450</v>
      </c>
      <c r="F23" s="30">
        <f>E23*1.15</f>
        <v>1667.4999999999998</v>
      </c>
      <c r="G23" s="54">
        <f>F23*L23</f>
        <v>433.88349999999991</v>
      </c>
      <c r="H23" s="55"/>
      <c r="I23" s="18" t="s">
        <v>7</v>
      </c>
      <c r="K23" t="s">
        <v>57</v>
      </c>
      <c r="L23" s="29">
        <v>0.26019999999999999</v>
      </c>
    </row>
    <row r="24" spans="2:12" ht="39.950000000000003" customHeight="1" thickBot="1" x14ac:dyDescent="0.3">
      <c r="B24" s="2" t="s">
        <v>59</v>
      </c>
      <c r="C24" s="4" t="s">
        <v>53</v>
      </c>
      <c r="D24" s="8" t="s">
        <v>21</v>
      </c>
      <c r="E24" s="14">
        <v>1450</v>
      </c>
      <c r="F24" s="30">
        <f>E24*1.15</f>
        <v>1667.4999999999998</v>
      </c>
      <c r="G24" s="54">
        <f>F24*L23</f>
        <v>433.88349999999991</v>
      </c>
      <c r="H24" s="55"/>
      <c r="I24" s="18" t="s">
        <v>7</v>
      </c>
      <c r="L24" s="29"/>
    </row>
    <row r="25" spans="2:12" ht="39.950000000000003" customHeight="1" thickBot="1" x14ac:dyDescent="0.3">
      <c r="B25" s="2" t="s">
        <v>22</v>
      </c>
      <c r="C25" s="3" t="s">
        <v>23</v>
      </c>
      <c r="D25" s="8" t="s">
        <v>11</v>
      </c>
      <c r="E25" s="14">
        <v>1450</v>
      </c>
      <c r="F25" s="30">
        <f>E25*1.15</f>
        <v>1667.4999999999998</v>
      </c>
      <c r="G25" s="54">
        <f>F25*L17</f>
        <v>549.1077499999999</v>
      </c>
      <c r="H25" s="55"/>
      <c r="I25" s="18" t="s">
        <v>7</v>
      </c>
    </row>
    <row r="26" spans="2:12" ht="15.75" thickBot="1" x14ac:dyDescent="0.3">
      <c r="B26" s="50" t="s">
        <v>24</v>
      </c>
      <c r="C26" s="51"/>
      <c r="D26" s="51"/>
      <c r="E26" s="51"/>
      <c r="F26" s="51"/>
      <c r="G26" s="51"/>
      <c r="H26" s="51"/>
      <c r="I26" s="53"/>
    </row>
    <row r="27" spans="2:12" ht="39.950000000000003" customHeight="1" thickBot="1" x14ac:dyDescent="0.3">
      <c r="B27" s="2" t="s">
        <v>60</v>
      </c>
      <c r="C27" s="10" t="s">
        <v>25</v>
      </c>
      <c r="D27" s="10" t="s">
        <v>26</v>
      </c>
      <c r="E27" s="19">
        <v>850</v>
      </c>
      <c r="F27" s="20">
        <f>E27*1.15</f>
        <v>977.49999999999989</v>
      </c>
      <c r="G27" s="83">
        <f>F27*L20</f>
        <v>488.74999999999994</v>
      </c>
      <c r="H27" s="84"/>
      <c r="I27" s="3">
        <v>3</v>
      </c>
    </row>
    <row r="28" spans="2:12" ht="20.100000000000001" customHeight="1" x14ac:dyDescent="0.25">
      <c r="B28" s="66" t="s">
        <v>61</v>
      </c>
      <c r="C28" s="6" t="s">
        <v>27</v>
      </c>
      <c r="D28" s="6" t="s">
        <v>28</v>
      </c>
      <c r="E28" s="87">
        <v>850</v>
      </c>
      <c r="F28" s="89">
        <f t="shared" ref="F28:F40" si="1">E28*1.15</f>
        <v>977.49999999999989</v>
      </c>
      <c r="G28" s="15" t="s">
        <v>27</v>
      </c>
      <c r="H28" s="37">
        <f>F28*$L$18</f>
        <v>488.74999999999994</v>
      </c>
      <c r="I28" s="69">
        <v>10</v>
      </c>
    </row>
    <row r="29" spans="2:12" ht="20.100000000000001" customHeight="1" thickBot="1" x14ac:dyDescent="0.3">
      <c r="B29" s="68"/>
      <c r="C29" s="8" t="s">
        <v>54</v>
      </c>
      <c r="D29" s="8" t="s">
        <v>72</v>
      </c>
      <c r="E29" s="88"/>
      <c r="F29" s="90"/>
      <c r="G29" s="23" t="s">
        <v>56</v>
      </c>
      <c r="H29" s="36">
        <f>F28*L23</f>
        <v>254.34549999999996</v>
      </c>
      <c r="I29" s="71"/>
    </row>
    <row r="30" spans="2:12" ht="39.950000000000003" customHeight="1" thickBot="1" x14ac:dyDescent="0.3">
      <c r="B30" s="2" t="s">
        <v>62</v>
      </c>
      <c r="C30" s="10" t="s">
        <v>27</v>
      </c>
      <c r="D30" s="10" t="s">
        <v>28</v>
      </c>
      <c r="E30" s="19">
        <v>850</v>
      </c>
      <c r="F30" s="20">
        <f t="shared" si="1"/>
        <v>977.49999999999989</v>
      </c>
      <c r="G30" s="83">
        <f>F30*$L$18</f>
        <v>488.74999999999994</v>
      </c>
      <c r="H30" s="84"/>
      <c r="I30" s="3">
        <v>5</v>
      </c>
    </row>
    <row r="31" spans="2:12" ht="39.950000000000003" customHeight="1" thickBot="1" x14ac:dyDescent="0.3">
      <c r="B31" s="2" t="s">
        <v>63</v>
      </c>
      <c r="C31" s="10" t="s">
        <v>29</v>
      </c>
      <c r="D31" s="10" t="s">
        <v>26</v>
      </c>
      <c r="E31" s="19">
        <v>850</v>
      </c>
      <c r="F31" s="20">
        <f t="shared" si="1"/>
        <v>977.49999999999989</v>
      </c>
      <c r="G31" s="83">
        <f>F31*L20</f>
        <v>488.74999999999994</v>
      </c>
      <c r="H31" s="84"/>
      <c r="I31" s="3">
        <v>3</v>
      </c>
    </row>
    <row r="32" spans="2:12" ht="39.950000000000003" customHeight="1" thickBot="1" x14ac:dyDescent="0.3">
      <c r="B32" s="2" t="s">
        <v>70</v>
      </c>
      <c r="C32" s="10" t="s">
        <v>29</v>
      </c>
      <c r="D32" s="10" t="s">
        <v>26</v>
      </c>
      <c r="E32" s="19">
        <v>850</v>
      </c>
      <c r="F32" s="20">
        <f t="shared" si="1"/>
        <v>977.49999999999989</v>
      </c>
      <c r="G32" s="83">
        <f>F32*L20</f>
        <v>488.74999999999994</v>
      </c>
      <c r="H32" s="84"/>
      <c r="I32" s="3">
        <v>3</v>
      </c>
    </row>
    <row r="33" spans="2:10" ht="39.950000000000003" customHeight="1" thickBot="1" x14ac:dyDescent="0.3">
      <c r="B33" s="2" t="s">
        <v>30</v>
      </c>
      <c r="C33" s="10" t="s">
        <v>13</v>
      </c>
      <c r="D33" s="10" t="s">
        <v>16</v>
      </c>
      <c r="E33" s="19">
        <v>600</v>
      </c>
      <c r="F33" s="20">
        <f t="shared" si="1"/>
        <v>690</v>
      </c>
      <c r="G33" s="83">
        <f>F33*L19</f>
        <v>345</v>
      </c>
      <c r="H33" s="84"/>
      <c r="I33" s="3">
        <v>1</v>
      </c>
    </row>
    <row r="34" spans="2:10" ht="93.95" customHeight="1" thickBot="1" x14ac:dyDescent="0.3">
      <c r="B34" s="1" t="s">
        <v>64</v>
      </c>
      <c r="C34" s="3" t="s">
        <v>23</v>
      </c>
      <c r="D34" s="7" t="s">
        <v>11</v>
      </c>
      <c r="E34" s="22">
        <v>800</v>
      </c>
      <c r="F34" s="20">
        <f t="shared" si="1"/>
        <v>919.99999999999989</v>
      </c>
      <c r="G34" s="83">
        <f>F34*L17</f>
        <v>302.95599999999996</v>
      </c>
      <c r="H34" s="84"/>
      <c r="I34" s="18" t="s">
        <v>31</v>
      </c>
    </row>
    <row r="35" spans="2:10" ht="39.950000000000003" customHeight="1" thickBot="1" x14ac:dyDescent="0.3">
      <c r="B35" s="26" t="s">
        <v>65</v>
      </c>
      <c r="C35" s="10" t="s">
        <v>10</v>
      </c>
      <c r="D35" s="10" t="s">
        <v>14</v>
      </c>
      <c r="E35" s="19">
        <v>470</v>
      </c>
      <c r="F35" s="20">
        <f t="shared" si="1"/>
        <v>540.5</v>
      </c>
      <c r="G35" s="83">
        <f>F35*$L$21</f>
        <v>270.25</v>
      </c>
      <c r="H35" s="84"/>
      <c r="I35" s="3">
        <v>5</v>
      </c>
    </row>
    <row r="36" spans="2:10" ht="39.950000000000003" customHeight="1" thickBot="1" x14ac:dyDescent="0.3">
      <c r="B36" s="2" t="s">
        <v>66</v>
      </c>
      <c r="C36" s="10" t="s">
        <v>10</v>
      </c>
      <c r="D36" s="10" t="s">
        <v>14</v>
      </c>
      <c r="E36" s="19">
        <v>470</v>
      </c>
      <c r="F36" s="20">
        <f t="shared" si="1"/>
        <v>540.5</v>
      </c>
      <c r="G36" s="83">
        <f t="shared" ref="G36:G37" si="2">F36*$L$21</f>
        <v>270.25</v>
      </c>
      <c r="H36" s="84"/>
      <c r="I36" s="3">
        <v>20</v>
      </c>
    </row>
    <row r="37" spans="2:10" ht="39.950000000000003" customHeight="1" thickBot="1" x14ac:dyDescent="0.3">
      <c r="B37" s="2" t="s">
        <v>67</v>
      </c>
      <c r="C37" s="10" t="s">
        <v>10</v>
      </c>
      <c r="D37" s="10" t="s">
        <v>14</v>
      </c>
      <c r="E37" s="19">
        <v>470</v>
      </c>
      <c r="F37" s="20">
        <f t="shared" si="1"/>
        <v>540.5</v>
      </c>
      <c r="G37" s="83">
        <f t="shared" si="2"/>
        <v>270.25</v>
      </c>
      <c r="H37" s="84"/>
      <c r="I37" s="3">
        <v>10</v>
      </c>
    </row>
    <row r="38" spans="2:10" ht="39.950000000000003" customHeight="1" thickBot="1" x14ac:dyDescent="0.3">
      <c r="B38" s="2" t="s">
        <v>68</v>
      </c>
      <c r="C38" s="10" t="s">
        <v>29</v>
      </c>
      <c r="D38" s="10" t="s">
        <v>26</v>
      </c>
      <c r="E38" s="19">
        <v>1200</v>
      </c>
      <c r="F38" s="20">
        <f t="shared" si="1"/>
        <v>1380</v>
      </c>
      <c r="G38" s="83">
        <f>F38*L20</f>
        <v>690</v>
      </c>
      <c r="H38" s="84"/>
      <c r="I38" s="3">
        <v>3</v>
      </c>
    </row>
    <row r="39" spans="2:10" ht="39.950000000000003" customHeight="1" thickBot="1" x14ac:dyDescent="0.3">
      <c r="B39" s="2" t="s">
        <v>32</v>
      </c>
      <c r="C39" s="10" t="s">
        <v>33</v>
      </c>
      <c r="D39" s="12" t="s">
        <v>34</v>
      </c>
      <c r="E39" s="19">
        <v>700</v>
      </c>
      <c r="F39" s="20">
        <f t="shared" si="1"/>
        <v>804.99999999999989</v>
      </c>
      <c r="G39" s="83">
        <f>F39*L22</f>
        <v>209.70249999999999</v>
      </c>
      <c r="H39" s="84"/>
      <c r="I39" s="3" t="s">
        <v>7</v>
      </c>
    </row>
    <row r="40" spans="2:10" ht="93.95" customHeight="1" thickBot="1" x14ac:dyDescent="0.3">
      <c r="B40" s="27" t="s">
        <v>69</v>
      </c>
      <c r="C40" s="9" t="s">
        <v>29</v>
      </c>
      <c r="D40" s="6" t="s">
        <v>26</v>
      </c>
      <c r="E40" s="21">
        <v>850</v>
      </c>
      <c r="F40" s="20">
        <f t="shared" si="1"/>
        <v>977.49999999999989</v>
      </c>
      <c r="G40" s="83">
        <f>F40*L20</f>
        <v>488.74999999999994</v>
      </c>
      <c r="H40" s="84"/>
      <c r="I40" s="6">
        <v>3</v>
      </c>
    </row>
    <row r="41" spans="2:10" ht="15.75" thickBot="1" x14ac:dyDescent="0.3">
      <c r="B41" s="78" t="s">
        <v>35</v>
      </c>
      <c r="C41" s="79"/>
      <c r="D41" s="79"/>
      <c r="E41" s="79"/>
      <c r="F41" s="79"/>
      <c r="G41" s="79"/>
      <c r="H41" s="79"/>
      <c r="I41" s="80"/>
    </row>
    <row r="42" spans="2:10" ht="20.100000000000001" customHeight="1" x14ac:dyDescent="0.25">
      <c r="B42" s="66" t="s">
        <v>74</v>
      </c>
      <c r="C42" s="9" t="s">
        <v>23</v>
      </c>
      <c r="D42" s="69" t="s">
        <v>55</v>
      </c>
      <c r="E42" s="72">
        <v>250</v>
      </c>
      <c r="F42" s="81">
        <f>E42*1.15</f>
        <v>287.5</v>
      </c>
      <c r="G42" s="15" t="s">
        <v>47</v>
      </c>
      <c r="H42" s="38">
        <f>F42*L17</f>
        <v>94.673749999999998</v>
      </c>
      <c r="I42" s="69" t="s">
        <v>7</v>
      </c>
    </row>
    <row r="43" spans="2:10" ht="20.100000000000001" customHeight="1" thickBot="1" x14ac:dyDescent="0.3">
      <c r="B43" s="68"/>
      <c r="C43" s="8" t="s">
        <v>54</v>
      </c>
      <c r="D43" s="71"/>
      <c r="E43" s="74"/>
      <c r="F43" s="82"/>
      <c r="G43" s="32" t="s">
        <v>56</v>
      </c>
      <c r="H43" s="33">
        <f>F42*L23</f>
        <v>74.80749999999999</v>
      </c>
      <c r="I43" s="71"/>
    </row>
    <row r="44" spans="2:10" ht="20.100000000000001" customHeight="1" x14ac:dyDescent="0.25">
      <c r="B44" s="66" t="s">
        <v>36</v>
      </c>
      <c r="C44" s="9" t="s">
        <v>23</v>
      </c>
      <c r="D44" s="69" t="s">
        <v>55</v>
      </c>
      <c r="E44" s="72">
        <v>1300</v>
      </c>
      <c r="F44" s="81">
        <f t="shared" ref="F44:F46" si="3">E44*1.15</f>
        <v>1494.9999999999998</v>
      </c>
      <c r="G44" s="15" t="s">
        <v>47</v>
      </c>
      <c r="H44" s="38">
        <f>F44*L17</f>
        <v>492.30349999999987</v>
      </c>
      <c r="I44" s="69" t="s">
        <v>41</v>
      </c>
    </row>
    <row r="45" spans="2:10" ht="20.100000000000001" customHeight="1" thickBot="1" x14ac:dyDescent="0.3">
      <c r="B45" s="68"/>
      <c r="C45" s="8" t="s">
        <v>54</v>
      </c>
      <c r="D45" s="71"/>
      <c r="E45" s="74"/>
      <c r="F45" s="82"/>
      <c r="G45" s="32" t="s">
        <v>56</v>
      </c>
      <c r="H45" s="33">
        <f>F44*L23</f>
        <v>388.99899999999991</v>
      </c>
      <c r="I45" s="71"/>
    </row>
    <row r="46" spans="2:10" ht="39.950000000000003" customHeight="1" thickBot="1" x14ac:dyDescent="0.3">
      <c r="B46" s="5" t="s">
        <v>37</v>
      </c>
      <c r="C46" s="10" t="s">
        <v>23</v>
      </c>
      <c r="D46" s="10" t="s">
        <v>8</v>
      </c>
      <c r="E46" s="17">
        <v>61726.33</v>
      </c>
      <c r="F46" s="24">
        <f t="shared" si="3"/>
        <v>70985.27949999999</v>
      </c>
      <c r="G46" s="54">
        <f>F46*L17</f>
        <v>23375.452539349997</v>
      </c>
      <c r="H46" s="55"/>
      <c r="I46" s="18">
        <v>3</v>
      </c>
    </row>
    <row r="47" spans="2:10" ht="15.75" customHeight="1" thickBot="1" x14ac:dyDescent="0.3">
      <c r="B47" s="50" t="s">
        <v>38</v>
      </c>
      <c r="C47" s="51"/>
      <c r="D47" s="51"/>
      <c r="E47" s="51"/>
      <c r="F47" s="51"/>
      <c r="G47" s="51"/>
      <c r="H47" s="51"/>
      <c r="I47" s="53"/>
      <c r="J47" s="25"/>
    </row>
    <row r="48" spans="2:10" x14ac:dyDescent="0.25">
      <c r="B48" s="66" t="s">
        <v>73</v>
      </c>
      <c r="C48" s="69" t="s">
        <v>6</v>
      </c>
      <c r="D48" s="69" t="s">
        <v>44</v>
      </c>
      <c r="E48" s="72">
        <v>300</v>
      </c>
      <c r="F48" s="75">
        <f t="shared" ref="F48" si="4">E48*1.15</f>
        <v>345</v>
      </c>
      <c r="G48" s="15" t="s">
        <v>47</v>
      </c>
      <c r="H48" s="31">
        <f>F48*L17</f>
        <v>113.60849999999999</v>
      </c>
      <c r="I48" s="69" t="s">
        <v>7</v>
      </c>
    </row>
    <row r="49" spans="2:9" x14ac:dyDescent="0.25">
      <c r="B49" s="67"/>
      <c r="C49" s="70"/>
      <c r="D49" s="70"/>
      <c r="E49" s="73"/>
      <c r="F49" s="76"/>
      <c r="G49" s="34" t="s">
        <v>27</v>
      </c>
      <c r="H49" s="35">
        <f>F48*L18</f>
        <v>172.5</v>
      </c>
      <c r="I49" s="70"/>
    </row>
    <row r="50" spans="2:9" x14ac:dyDescent="0.25">
      <c r="B50" s="67"/>
      <c r="C50" s="70"/>
      <c r="D50" s="70"/>
      <c r="E50" s="73"/>
      <c r="F50" s="76"/>
      <c r="G50" s="34" t="s">
        <v>48</v>
      </c>
      <c r="H50" s="35">
        <f>F48*L19</f>
        <v>172.5</v>
      </c>
      <c r="I50" s="70"/>
    </row>
    <row r="51" spans="2:9" x14ac:dyDescent="0.25">
      <c r="B51" s="67"/>
      <c r="C51" s="70"/>
      <c r="D51" s="70"/>
      <c r="E51" s="73"/>
      <c r="F51" s="76"/>
      <c r="G51" s="34" t="s">
        <v>25</v>
      </c>
      <c r="H51" s="35">
        <f>F48*L20</f>
        <v>172.5</v>
      </c>
      <c r="I51" s="70"/>
    </row>
    <row r="52" spans="2:9" x14ac:dyDescent="0.25">
      <c r="B52" s="67"/>
      <c r="C52" s="70"/>
      <c r="D52" s="70"/>
      <c r="E52" s="73"/>
      <c r="F52" s="76"/>
      <c r="G52" s="34" t="s">
        <v>49</v>
      </c>
      <c r="H52" s="35">
        <f>F48*L21</f>
        <v>172.5</v>
      </c>
      <c r="I52" s="70"/>
    </row>
    <row r="53" spans="2:9" x14ac:dyDescent="0.25">
      <c r="B53" s="67"/>
      <c r="C53" s="70"/>
      <c r="D53" s="70"/>
      <c r="E53" s="73"/>
      <c r="F53" s="76"/>
      <c r="G53" s="34" t="s">
        <v>50</v>
      </c>
      <c r="H53" s="35">
        <f>F48*L22</f>
        <v>89.872500000000002</v>
      </c>
      <c r="I53" s="70"/>
    </row>
    <row r="54" spans="2:9" ht="15.75" thickBot="1" x14ac:dyDescent="0.3">
      <c r="B54" s="68"/>
      <c r="C54" s="71"/>
      <c r="D54" s="71"/>
      <c r="E54" s="74"/>
      <c r="F54" s="77"/>
      <c r="G54" s="32" t="s">
        <v>51</v>
      </c>
      <c r="H54" s="33">
        <f>F48*L23</f>
        <v>89.768999999999991</v>
      </c>
      <c r="I54" s="71"/>
    </row>
    <row r="55" spans="2:9" ht="39.950000000000003" customHeight="1" thickBot="1" x14ac:dyDescent="0.3">
      <c r="B55" s="2" t="s">
        <v>39</v>
      </c>
      <c r="C55" s="10" t="s">
        <v>23</v>
      </c>
      <c r="D55" s="12" t="s">
        <v>40</v>
      </c>
      <c r="E55" s="39">
        <v>350</v>
      </c>
      <c r="F55" s="30">
        <f>E55*1.15</f>
        <v>402.49999999999994</v>
      </c>
      <c r="G55" s="85">
        <f>F55*L17</f>
        <v>132.54324999999997</v>
      </c>
      <c r="H55" s="86"/>
      <c r="I55" s="18" t="s">
        <v>7</v>
      </c>
    </row>
  </sheetData>
  <mergeCells count="66">
    <mergeCell ref="I48:I54"/>
    <mergeCell ref="B48:B54"/>
    <mergeCell ref="C48:C54"/>
    <mergeCell ref="D48:D54"/>
    <mergeCell ref="E48:E54"/>
    <mergeCell ref="F48:F54"/>
    <mergeCell ref="G55:H55"/>
    <mergeCell ref="B42:B43"/>
    <mergeCell ref="B13:B15"/>
    <mergeCell ref="D13:D15"/>
    <mergeCell ref="E13:E15"/>
    <mergeCell ref="F13:F15"/>
    <mergeCell ref="G24:H24"/>
    <mergeCell ref="B28:B29"/>
    <mergeCell ref="E28:E29"/>
    <mergeCell ref="F28:F29"/>
    <mergeCell ref="D42:D43"/>
    <mergeCell ref="E42:E43"/>
    <mergeCell ref="F42:F43"/>
    <mergeCell ref="B44:B45"/>
    <mergeCell ref="D44:D45"/>
    <mergeCell ref="G37:H37"/>
    <mergeCell ref="G38:H38"/>
    <mergeCell ref="G39:H39"/>
    <mergeCell ref="G40:H40"/>
    <mergeCell ref="G32:H32"/>
    <mergeCell ref="G33:H33"/>
    <mergeCell ref="G34:H34"/>
    <mergeCell ref="G35:H35"/>
    <mergeCell ref="G36:H36"/>
    <mergeCell ref="G27:H27"/>
    <mergeCell ref="G30:H30"/>
    <mergeCell ref="G31:H31"/>
    <mergeCell ref="I13:I15"/>
    <mergeCell ref="I28:I29"/>
    <mergeCell ref="G22:H22"/>
    <mergeCell ref="G23:H23"/>
    <mergeCell ref="G25:H25"/>
    <mergeCell ref="G17:H17"/>
    <mergeCell ref="G18:H18"/>
    <mergeCell ref="G19:H19"/>
    <mergeCell ref="G20:H20"/>
    <mergeCell ref="G21:H21"/>
    <mergeCell ref="B47:I47"/>
    <mergeCell ref="B41:I41"/>
    <mergeCell ref="G46:H46"/>
    <mergeCell ref="I42:I43"/>
    <mergeCell ref="E44:E45"/>
    <mergeCell ref="F44:F45"/>
    <mergeCell ref="I44:I45"/>
    <mergeCell ref="B5:I5"/>
    <mergeCell ref="B26:I26"/>
    <mergeCell ref="G16:H16"/>
    <mergeCell ref="C3:C4"/>
    <mergeCell ref="B3:B4"/>
    <mergeCell ref="E3:E4"/>
    <mergeCell ref="F3:F4"/>
    <mergeCell ref="I3:I4"/>
    <mergeCell ref="D3:D4"/>
    <mergeCell ref="G3:H4"/>
    <mergeCell ref="B6:B12"/>
    <mergeCell ref="C6:C12"/>
    <mergeCell ref="D6:D12"/>
    <mergeCell ref="E6:E12"/>
    <mergeCell ref="F6:F12"/>
    <mergeCell ref="I6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85FF-8741-499A-BD47-1D67EAA024D1}">
  <dimension ref="B2:J45"/>
  <sheetViews>
    <sheetView tabSelected="1" topLeftCell="A40" workbookViewId="0">
      <selection activeCell="E29" sqref="E29"/>
    </sheetView>
  </sheetViews>
  <sheetFormatPr defaultRowHeight="15" x14ac:dyDescent="0.25"/>
  <cols>
    <col min="2" max="2" width="45.42578125" customWidth="1"/>
    <col min="3" max="7" width="25.7109375" customWidth="1"/>
    <col min="8" max="8" width="18.140625" bestFit="1" customWidth="1"/>
    <col min="9" max="9" width="8.7109375" bestFit="1" customWidth="1"/>
  </cols>
  <sheetData>
    <row r="2" spans="2:10" ht="15.75" thickBot="1" x14ac:dyDescent="0.3"/>
    <row r="3" spans="2:10" ht="25.5" customHeight="1" thickBot="1" x14ac:dyDescent="0.3">
      <c r="B3" s="56" t="s">
        <v>0</v>
      </c>
      <c r="C3" s="94" t="s">
        <v>75</v>
      </c>
      <c r="D3" s="95" t="s">
        <v>3</v>
      </c>
      <c r="E3" s="95" t="s">
        <v>76</v>
      </c>
      <c r="F3" s="95" t="s">
        <v>77</v>
      </c>
      <c r="G3" s="95" t="s">
        <v>78</v>
      </c>
    </row>
    <row r="4" spans="2:10" ht="15.75" customHeight="1" thickBot="1" x14ac:dyDescent="0.3">
      <c r="B4" s="57"/>
      <c r="C4" s="94"/>
      <c r="D4" s="95"/>
      <c r="E4" s="95"/>
      <c r="F4" s="95"/>
      <c r="G4" s="95"/>
    </row>
    <row r="5" spans="2:10" ht="15.75" thickBot="1" x14ac:dyDescent="0.3">
      <c r="B5" s="93" t="s">
        <v>4</v>
      </c>
      <c r="C5" s="93"/>
      <c r="D5" s="93"/>
      <c r="E5" s="93"/>
      <c r="F5" s="93"/>
      <c r="G5" s="93"/>
    </row>
    <row r="6" spans="2:10" ht="13.35" customHeight="1" thickBot="1" x14ac:dyDescent="0.3">
      <c r="B6" s="66" t="s">
        <v>5</v>
      </c>
      <c r="C6" s="72">
        <v>350</v>
      </c>
      <c r="D6" s="75">
        <f>C6*1.15</f>
        <v>402.49999999999994</v>
      </c>
      <c r="E6" s="92">
        <f>600*0.85</f>
        <v>510</v>
      </c>
      <c r="F6" s="91">
        <v>26</v>
      </c>
      <c r="G6" s="97">
        <f>(D6*(E6+F6))</f>
        <v>215739.99999999997</v>
      </c>
    </row>
    <row r="7" spans="2:10" ht="13.35" customHeight="1" thickBot="1" x14ac:dyDescent="0.3">
      <c r="B7" s="67"/>
      <c r="C7" s="73"/>
      <c r="D7" s="76"/>
      <c r="E7" s="92"/>
      <c r="F7" s="91"/>
      <c r="G7" s="98"/>
    </row>
    <row r="8" spans="2:10" ht="13.35" customHeight="1" thickBot="1" x14ac:dyDescent="0.3">
      <c r="B8" s="67"/>
      <c r="C8" s="73"/>
      <c r="D8" s="76"/>
      <c r="E8" s="92"/>
      <c r="F8" s="91"/>
      <c r="G8" s="98"/>
      <c r="J8">
        <f>30*0.85</f>
        <v>25.5</v>
      </c>
    </row>
    <row r="9" spans="2:10" ht="13.35" customHeight="1" thickBot="1" x14ac:dyDescent="0.3">
      <c r="B9" s="67"/>
      <c r="C9" s="73"/>
      <c r="D9" s="76"/>
      <c r="E9" s="92"/>
      <c r="F9" s="91"/>
      <c r="G9" s="98"/>
    </row>
    <row r="10" spans="2:10" ht="13.35" customHeight="1" thickBot="1" x14ac:dyDescent="0.3">
      <c r="B10" s="67"/>
      <c r="C10" s="73"/>
      <c r="D10" s="76"/>
      <c r="E10" s="92"/>
      <c r="F10" s="91"/>
      <c r="G10" s="98"/>
    </row>
    <row r="11" spans="2:10" ht="13.35" customHeight="1" thickBot="1" x14ac:dyDescent="0.3">
      <c r="B11" s="67"/>
      <c r="C11" s="73"/>
      <c r="D11" s="76"/>
      <c r="E11" s="92"/>
      <c r="F11" s="91"/>
      <c r="G11" s="98"/>
    </row>
    <row r="12" spans="2:10" ht="13.35" customHeight="1" thickBot="1" x14ac:dyDescent="0.3">
      <c r="B12" s="68"/>
      <c r="C12" s="74"/>
      <c r="D12" s="77"/>
      <c r="E12" s="92"/>
      <c r="F12" s="91"/>
      <c r="G12" s="98"/>
    </row>
    <row r="13" spans="2:10" ht="20.100000000000001" customHeight="1" thickBot="1" x14ac:dyDescent="0.3">
      <c r="B13" s="66" t="s">
        <v>79</v>
      </c>
      <c r="C13" s="72">
        <v>1650</v>
      </c>
      <c r="D13" s="75">
        <f>C13*1.15</f>
        <v>1897.4999999999998</v>
      </c>
      <c r="E13" s="92">
        <v>20</v>
      </c>
      <c r="F13" s="91">
        <v>2</v>
      </c>
      <c r="G13" s="96">
        <f>(D13*(E13+F13))</f>
        <v>41744.999999999993</v>
      </c>
    </row>
    <row r="14" spans="2:10" ht="20.100000000000001" customHeight="1" thickBot="1" x14ac:dyDescent="0.3">
      <c r="B14" s="68"/>
      <c r="C14" s="74"/>
      <c r="D14" s="77"/>
      <c r="E14" s="92"/>
      <c r="F14" s="91"/>
      <c r="G14" s="96"/>
      <c r="H14" t="s">
        <v>45</v>
      </c>
    </row>
    <row r="15" spans="2:10" ht="39.950000000000003" customHeight="1" thickBot="1" x14ac:dyDescent="0.3">
      <c r="B15" s="2" t="s">
        <v>9</v>
      </c>
      <c r="C15" s="16">
        <v>1450</v>
      </c>
      <c r="D15" s="30">
        <f>C15*1.15</f>
        <v>1667.4999999999998</v>
      </c>
      <c r="E15" s="18">
        <v>26</v>
      </c>
      <c r="F15" s="41">
        <v>2</v>
      </c>
      <c r="G15" s="99">
        <f>(D15*(E15+F15))</f>
        <v>46689.999999999993</v>
      </c>
      <c r="H15" s="29">
        <v>0.3014</v>
      </c>
      <c r="I15" t="s">
        <v>46</v>
      </c>
    </row>
    <row r="16" spans="2:10" ht="39.950000000000003" customHeight="1" thickBot="1" x14ac:dyDescent="0.3">
      <c r="B16" s="2" t="s">
        <v>12</v>
      </c>
      <c r="C16" s="16">
        <v>1450</v>
      </c>
      <c r="D16" s="30">
        <f>C16*1.15</f>
        <v>1667.4999999999998</v>
      </c>
      <c r="E16" s="18">
        <f>40*0.85</f>
        <v>34</v>
      </c>
      <c r="F16" s="41">
        <v>2</v>
      </c>
      <c r="G16" s="99">
        <f>(D16*(E16+F16))</f>
        <v>60029.999999999993</v>
      </c>
      <c r="H16" s="29">
        <v>0.32929999999999998</v>
      </c>
      <c r="I16" t="s">
        <v>47</v>
      </c>
    </row>
    <row r="17" spans="2:9" ht="39.950000000000003" customHeight="1" thickBot="1" x14ac:dyDescent="0.3">
      <c r="B17" s="2" t="s">
        <v>15</v>
      </c>
      <c r="C17" s="16">
        <v>1450</v>
      </c>
      <c r="D17" s="30">
        <f>C17*1.15</f>
        <v>1667.4999999999998</v>
      </c>
      <c r="E17" s="18">
        <f>20*0.85</f>
        <v>17</v>
      </c>
      <c r="F17" s="41">
        <v>2</v>
      </c>
      <c r="G17" s="100">
        <f>(D17*(E17+F17))</f>
        <v>31682.499999999996</v>
      </c>
      <c r="H17" s="28">
        <v>0.5</v>
      </c>
      <c r="I17" t="s">
        <v>27</v>
      </c>
    </row>
    <row r="18" spans="2:9" ht="39.950000000000003" customHeight="1" thickBot="1" x14ac:dyDescent="0.3">
      <c r="B18" s="2" t="s">
        <v>17</v>
      </c>
      <c r="C18" s="16">
        <v>1450</v>
      </c>
      <c r="D18" s="30">
        <f>C18*1.15</f>
        <v>1667.4999999999998</v>
      </c>
      <c r="E18" s="18">
        <f>20*0.85</f>
        <v>17</v>
      </c>
      <c r="F18" s="41">
        <v>2</v>
      </c>
      <c r="G18" s="99">
        <f>(D18*(E18+F18))</f>
        <v>31682.499999999996</v>
      </c>
      <c r="H18" s="28">
        <v>0.5</v>
      </c>
      <c r="I18" t="s">
        <v>48</v>
      </c>
    </row>
    <row r="19" spans="2:9" ht="39.950000000000003" customHeight="1" thickBot="1" x14ac:dyDescent="0.3">
      <c r="B19" s="2" t="s">
        <v>18</v>
      </c>
      <c r="C19" s="16">
        <v>1450</v>
      </c>
      <c r="D19" s="30">
        <f>C19*1.15</f>
        <v>1667.4999999999998</v>
      </c>
      <c r="E19" s="18">
        <f>40*0.85</f>
        <v>34</v>
      </c>
      <c r="F19" s="41">
        <v>2</v>
      </c>
      <c r="G19" s="99">
        <f>(D19*(E19+F19))</f>
        <v>60029.999999999993</v>
      </c>
      <c r="H19" s="28">
        <v>0.5</v>
      </c>
      <c r="I19" t="s">
        <v>25</v>
      </c>
    </row>
    <row r="20" spans="2:9" ht="39.950000000000003" customHeight="1" thickBot="1" x14ac:dyDescent="0.3">
      <c r="B20" s="2" t="s">
        <v>19</v>
      </c>
      <c r="C20" s="13"/>
      <c r="D20" s="30">
        <v>1667.5</v>
      </c>
      <c r="E20" s="18"/>
      <c r="F20" s="41">
        <v>0</v>
      </c>
      <c r="G20" s="99"/>
      <c r="H20" s="28">
        <v>0.5</v>
      </c>
      <c r="I20" t="s">
        <v>49</v>
      </c>
    </row>
    <row r="21" spans="2:9" ht="39.950000000000003" customHeight="1" thickBot="1" x14ac:dyDescent="0.3">
      <c r="B21" s="2" t="s">
        <v>20</v>
      </c>
      <c r="C21" s="13"/>
      <c r="D21" s="30">
        <v>500</v>
      </c>
      <c r="E21" s="18"/>
      <c r="F21" s="41">
        <v>0</v>
      </c>
      <c r="G21" s="99"/>
      <c r="H21" s="29">
        <v>0.26050000000000001</v>
      </c>
      <c r="I21" t="s">
        <v>50</v>
      </c>
    </row>
    <row r="22" spans="2:9" ht="39.950000000000003" customHeight="1" thickBot="1" x14ac:dyDescent="0.3">
      <c r="B22" s="2" t="s">
        <v>80</v>
      </c>
      <c r="C22" s="14">
        <v>1450</v>
      </c>
      <c r="D22" s="30">
        <f>C22*1.15</f>
        <v>1667.4999999999998</v>
      </c>
      <c r="E22" s="18">
        <v>20</v>
      </c>
      <c r="F22" s="41">
        <v>2</v>
      </c>
      <c r="G22" s="99">
        <f>(D22*(E22+F22))</f>
        <v>36684.999999999993</v>
      </c>
      <c r="H22" s="29">
        <v>0.26019999999999999</v>
      </c>
      <c r="I22" t="s">
        <v>51</v>
      </c>
    </row>
    <row r="23" spans="2:9" ht="39.950000000000003" customHeight="1" thickBot="1" x14ac:dyDescent="0.3">
      <c r="B23" s="1" t="s">
        <v>22</v>
      </c>
      <c r="C23" s="42">
        <v>1450</v>
      </c>
      <c r="D23" s="43">
        <f>C23*1.15</f>
        <v>1667.4999999999998</v>
      </c>
      <c r="E23" s="6">
        <v>26</v>
      </c>
      <c r="F23" s="44">
        <v>2</v>
      </c>
      <c r="G23" s="100">
        <f>(D23*(E23+F23))</f>
        <v>46689.999999999993</v>
      </c>
    </row>
    <row r="24" spans="2:9" ht="15.75" thickBot="1" x14ac:dyDescent="0.3">
      <c r="B24" s="78" t="s">
        <v>24</v>
      </c>
      <c r="C24" s="79"/>
      <c r="D24" s="79"/>
      <c r="E24" s="79"/>
      <c r="F24" s="79"/>
      <c r="G24" s="80"/>
    </row>
    <row r="25" spans="2:9" ht="39.950000000000003" customHeight="1" thickBot="1" x14ac:dyDescent="0.3">
      <c r="B25" s="2" t="s">
        <v>81</v>
      </c>
      <c r="C25" s="45">
        <v>850</v>
      </c>
      <c r="D25" s="20">
        <f>C25*1.15</f>
        <v>977.49999999999989</v>
      </c>
      <c r="E25" s="18">
        <v>77</v>
      </c>
      <c r="F25" s="18">
        <v>26</v>
      </c>
      <c r="G25" s="99">
        <f>(D25*(E25+F25))</f>
        <v>100682.49999999999</v>
      </c>
    </row>
    <row r="26" spans="2:9" ht="39.950000000000003" customHeight="1" thickBot="1" x14ac:dyDescent="0.3">
      <c r="B26" s="2" t="s">
        <v>82</v>
      </c>
      <c r="C26" s="19">
        <v>850</v>
      </c>
      <c r="D26" s="103">
        <f t="shared" ref="D26:D37" si="0">C26*1.15</f>
        <v>977.49999999999989</v>
      </c>
      <c r="E26" s="18">
        <f>100*0.85</f>
        <v>85</v>
      </c>
      <c r="F26" s="18"/>
      <c r="G26" s="99">
        <f>(D26*(E26+F26))</f>
        <v>83087.499999999985</v>
      </c>
    </row>
    <row r="27" spans="2:9" ht="39.950000000000003" customHeight="1" thickBot="1" x14ac:dyDescent="0.3">
      <c r="B27" s="2" t="s">
        <v>83</v>
      </c>
      <c r="C27" s="19">
        <v>850</v>
      </c>
      <c r="D27" s="103">
        <f t="shared" si="0"/>
        <v>977.49999999999989</v>
      </c>
      <c r="E27" s="18">
        <v>43</v>
      </c>
      <c r="F27" s="18"/>
      <c r="G27" s="99">
        <f t="shared" ref="G27:G44" si="1">(D27*(E27+F27))</f>
        <v>42032.499999999993</v>
      </c>
    </row>
    <row r="28" spans="2:9" ht="39.950000000000003" customHeight="1" thickBot="1" x14ac:dyDescent="0.3">
      <c r="B28" s="2" t="s">
        <v>84</v>
      </c>
      <c r="C28" s="19">
        <v>850</v>
      </c>
      <c r="D28" s="20">
        <f t="shared" si="0"/>
        <v>977.49999999999989</v>
      </c>
      <c r="E28" s="18">
        <v>30</v>
      </c>
      <c r="F28" s="18">
        <v>13</v>
      </c>
      <c r="G28" s="99">
        <f t="shared" si="1"/>
        <v>42032.499999999993</v>
      </c>
    </row>
    <row r="29" spans="2:9" ht="39.950000000000003" customHeight="1" thickBot="1" x14ac:dyDescent="0.3">
      <c r="B29" s="2" t="s">
        <v>85</v>
      </c>
      <c r="C29" s="19">
        <v>850</v>
      </c>
      <c r="D29" s="20">
        <f t="shared" si="0"/>
        <v>977.49999999999989</v>
      </c>
      <c r="E29" s="18">
        <v>26</v>
      </c>
      <c r="F29" s="18">
        <v>13</v>
      </c>
      <c r="G29" s="99">
        <f t="shared" si="1"/>
        <v>38122.499999999993</v>
      </c>
    </row>
    <row r="30" spans="2:9" ht="39.950000000000003" customHeight="1" thickBot="1" x14ac:dyDescent="0.3">
      <c r="B30" s="2" t="s">
        <v>30</v>
      </c>
      <c r="C30" s="19">
        <v>600</v>
      </c>
      <c r="D30" s="20">
        <f t="shared" si="0"/>
        <v>690</v>
      </c>
      <c r="E30" s="18">
        <v>13</v>
      </c>
      <c r="F30" s="18">
        <v>5</v>
      </c>
      <c r="G30" s="99">
        <f t="shared" si="1"/>
        <v>12420</v>
      </c>
    </row>
    <row r="31" spans="2:9" ht="93.95" customHeight="1" thickBot="1" x14ac:dyDescent="0.3">
      <c r="B31" s="1" t="s">
        <v>86</v>
      </c>
      <c r="C31" s="22">
        <v>800</v>
      </c>
      <c r="D31" s="20">
        <f t="shared" si="0"/>
        <v>919.99999999999989</v>
      </c>
      <c r="E31" s="18">
        <f>120*0.85</f>
        <v>102</v>
      </c>
      <c r="F31" s="18">
        <v>31</v>
      </c>
      <c r="G31" s="99">
        <f t="shared" si="1"/>
        <v>122359.99999999999</v>
      </c>
    </row>
    <row r="32" spans="2:9" ht="39.950000000000003" customHeight="1" thickBot="1" x14ac:dyDescent="0.3">
      <c r="B32" s="26" t="s">
        <v>87</v>
      </c>
      <c r="C32" s="19">
        <v>470</v>
      </c>
      <c r="D32" s="20">
        <f t="shared" si="0"/>
        <v>540.5</v>
      </c>
      <c r="E32" s="18">
        <f>120*0.85</f>
        <v>102</v>
      </c>
      <c r="F32" s="18"/>
      <c r="G32" s="99">
        <f t="shared" si="1"/>
        <v>55131</v>
      </c>
    </row>
    <row r="33" spans="2:7" ht="39.950000000000003" customHeight="1" thickBot="1" x14ac:dyDescent="0.3">
      <c r="B33" s="2" t="s">
        <v>88</v>
      </c>
      <c r="C33" s="19">
        <v>470</v>
      </c>
      <c r="D33" s="20">
        <f t="shared" si="0"/>
        <v>540.5</v>
      </c>
      <c r="E33" s="18">
        <f>100*0.85</f>
        <v>85</v>
      </c>
      <c r="F33" s="18"/>
      <c r="G33" s="99">
        <f t="shared" si="1"/>
        <v>45942.5</v>
      </c>
    </row>
    <row r="34" spans="2:7" ht="39.950000000000003" customHeight="1" thickBot="1" x14ac:dyDescent="0.3">
      <c r="B34" s="2" t="s">
        <v>89</v>
      </c>
      <c r="C34" s="19">
        <v>470</v>
      </c>
      <c r="D34" s="20">
        <f t="shared" si="0"/>
        <v>540.5</v>
      </c>
      <c r="E34" s="18">
        <f>100*0.85</f>
        <v>85</v>
      </c>
      <c r="F34" s="18">
        <v>8</v>
      </c>
      <c r="G34" s="99">
        <f t="shared" si="1"/>
        <v>50266.5</v>
      </c>
    </row>
    <row r="35" spans="2:7" ht="39.950000000000003" customHeight="1" thickBot="1" x14ac:dyDescent="0.3">
      <c r="B35" s="2" t="s">
        <v>90</v>
      </c>
      <c r="C35" s="19">
        <v>1200</v>
      </c>
      <c r="D35" s="20">
        <f t="shared" si="0"/>
        <v>1380</v>
      </c>
      <c r="E35" s="18">
        <f>180*0.85</f>
        <v>153</v>
      </c>
      <c r="F35" s="18"/>
      <c r="G35" s="99">
        <f t="shared" si="1"/>
        <v>211140</v>
      </c>
    </row>
    <row r="36" spans="2:7" ht="39.950000000000003" customHeight="1" thickBot="1" x14ac:dyDescent="0.3">
      <c r="B36" s="2" t="s">
        <v>32</v>
      </c>
      <c r="C36" s="19">
        <v>700</v>
      </c>
      <c r="D36" s="20">
        <f t="shared" si="0"/>
        <v>804.99999999999989</v>
      </c>
      <c r="E36" s="18">
        <f>240*0.85</f>
        <v>204</v>
      </c>
      <c r="F36" s="18">
        <v>40</v>
      </c>
      <c r="G36" s="99">
        <f t="shared" si="1"/>
        <v>196419.99999999997</v>
      </c>
    </row>
    <row r="37" spans="2:7" ht="93.95" customHeight="1" thickBot="1" x14ac:dyDescent="0.3">
      <c r="B37" s="27" t="s">
        <v>91</v>
      </c>
      <c r="C37" s="21">
        <v>850</v>
      </c>
      <c r="D37" s="20">
        <f t="shared" si="0"/>
        <v>977.49999999999989</v>
      </c>
      <c r="E37" s="6">
        <v>77</v>
      </c>
      <c r="F37" s="6">
        <v>25</v>
      </c>
      <c r="G37" s="100">
        <f t="shared" si="1"/>
        <v>99704.999999999985</v>
      </c>
    </row>
    <row r="38" spans="2:7" ht="15.75" thickBot="1" x14ac:dyDescent="0.3">
      <c r="B38" s="78" t="s">
        <v>35</v>
      </c>
      <c r="C38" s="79"/>
      <c r="D38" s="79"/>
      <c r="E38" s="79"/>
      <c r="F38" s="79"/>
      <c r="G38" s="80"/>
    </row>
    <row r="39" spans="2:7" ht="39.950000000000003" customHeight="1" thickBot="1" x14ac:dyDescent="0.3">
      <c r="B39" s="2" t="s">
        <v>92</v>
      </c>
      <c r="C39" s="46">
        <v>250</v>
      </c>
      <c r="D39" s="47">
        <f>C39*1.15</f>
        <v>287.5</v>
      </c>
      <c r="E39" s="8">
        <v>77</v>
      </c>
      <c r="F39" s="8">
        <v>25</v>
      </c>
      <c r="G39" s="102">
        <f t="shared" si="1"/>
        <v>29325</v>
      </c>
    </row>
    <row r="40" spans="2:7" ht="39.950000000000003" customHeight="1" thickBot="1" x14ac:dyDescent="0.3">
      <c r="B40" s="104" t="s">
        <v>36</v>
      </c>
      <c r="C40" s="40">
        <v>1300</v>
      </c>
      <c r="D40" s="47">
        <f t="shared" ref="D40:D41" si="2">C40*1.15</f>
        <v>1494.9999999999998</v>
      </c>
      <c r="E40" s="18">
        <v>26</v>
      </c>
      <c r="F40" s="18">
        <v>0</v>
      </c>
      <c r="G40" s="99">
        <f t="shared" si="1"/>
        <v>38869.999999999993</v>
      </c>
    </row>
    <row r="41" spans="2:7" ht="39.950000000000003" customHeight="1" thickBot="1" x14ac:dyDescent="0.3">
      <c r="B41" s="5" t="s">
        <v>37</v>
      </c>
      <c r="C41" s="17">
        <v>61726.33</v>
      </c>
      <c r="D41" s="47">
        <f t="shared" si="2"/>
        <v>70985.27949999999</v>
      </c>
      <c r="E41" s="18">
        <v>3</v>
      </c>
      <c r="F41" s="18">
        <v>0</v>
      </c>
      <c r="G41" s="99">
        <f t="shared" si="1"/>
        <v>212955.83849999995</v>
      </c>
    </row>
    <row r="42" spans="2:7" ht="15.75" customHeight="1" thickBot="1" x14ac:dyDescent="0.3">
      <c r="B42" s="78" t="s">
        <v>38</v>
      </c>
      <c r="C42" s="79"/>
      <c r="D42" s="79"/>
      <c r="E42" s="79"/>
      <c r="F42" s="79"/>
      <c r="G42" s="80"/>
    </row>
    <row r="43" spans="2:7" ht="39.950000000000003" customHeight="1" thickBot="1" x14ac:dyDescent="0.3">
      <c r="B43" s="5" t="s">
        <v>93</v>
      </c>
      <c r="C43" s="48">
        <v>300</v>
      </c>
      <c r="D43" s="49">
        <f>C43*1.15</f>
        <v>345</v>
      </c>
      <c r="E43" s="8">
        <f>100*0.85</f>
        <v>85</v>
      </c>
      <c r="F43" s="8">
        <v>30</v>
      </c>
      <c r="G43" s="102">
        <f t="shared" si="1"/>
        <v>39675</v>
      </c>
    </row>
    <row r="44" spans="2:7" ht="39.950000000000003" customHeight="1" thickBot="1" x14ac:dyDescent="0.3">
      <c r="B44" s="2" t="s">
        <v>39</v>
      </c>
      <c r="C44" s="13">
        <v>350</v>
      </c>
      <c r="D44" s="49">
        <f>C44*1.15</f>
        <v>402.49999999999994</v>
      </c>
      <c r="E44" s="18">
        <v>900</v>
      </c>
      <c r="F44" s="18">
        <v>42</v>
      </c>
      <c r="G44" s="99">
        <f t="shared" si="1"/>
        <v>379154.99999999994</v>
      </c>
    </row>
    <row r="45" spans="2:7" x14ac:dyDescent="0.25">
      <c r="G45" s="101">
        <f>SUM(G43:G44,G39:G41,G25:G37,G6:G23)</f>
        <v>2370298.3384999996</v>
      </c>
    </row>
  </sheetData>
  <mergeCells count="22">
    <mergeCell ref="G3:G4"/>
    <mergeCell ref="B3:B4"/>
    <mergeCell ref="C3:C4"/>
    <mergeCell ref="D3:D4"/>
    <mergeCell ref="E3:E4"/>
    <mergeCell ref="F3:F4"/>
    <mergeCell ref="G13:G14"/>
    <mergeCell ref="B5:G5"/>
    <mergeCell ref="B6:B12"/>
    <mergeCell ref="C6:C12"/>
    <mergeCell ref="D6:D12"/>
    <mergeCell ref="E6:E12"/>
    <mergeCell ref="F6:F12"/>
    <mergeCell ref="G6:G12"/>
    <mergeCell ref="B13:B14"/>
    <mergeCell ref="C13:C14"/>
    <mergeCell ref="D13:D14"/>
    <mergeCell ref="E13:E14"/>
    <mergeCell ref="F13:F14"/>
    <mergeCell ref="B42:G42"/>
    <mergeCell ref="B24:G24"/>
    <mergeCell ref="B3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cjenik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Plesec</dc:creator>
  <cp:lastModifiedBy>Korisnik</cp:lastModifiedBy>
  <dcterms:created xsi:type="dcterms:W3CDTF">2015-06-05T18:19:34Z</dcterms:created>
  <dcterms:modified xsi:type="dcterms:W3CDTF">2023-06-20T11:14:29Z</dcterms:modified>
</cp:coreProperties>
</file>