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thean\OneDrive\Documents\1. Uni Work\HPR\Liaka-Flight-Computer\V3\"/>
    </mc:Choice>
  </mc:AlternateContent>
  <xr:revisionPtr revIDLastSave="0" documentId="13_ncr:1_{7D69C3A9-0E96-4837-92D0-0CC5EF5BFB8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" i="1" l="1"/>
  <c r="G43" i="1"/>
  <c r="G42" i="1"/>
  <c r="G41" i="1"/>
  <c r="G40" i="1"/>
  <c r="G37" i="1"/>
  <c r="G18" i="1"/>
  <c r="G17" i="1"/>
  <c r="G15" i="1"/>
  <c r="G14" i="1"/>
  <c r="G39" i="1"/>
  <c r="G19" i="1"/>
  <c r="G57" i="1" l="1"/>
  <c r="G51" i="1"/>
  <c r="G52" i="1" s="1"/>
</calcChain>
</file>

<file path=xl/sharedStrings.xml><?xml version="1.0" encoding="utf-8"?>
<sst xmlns="http://schemas.openxmlformats.org/spreadsheetml/2006/main" count="265" uniqueCount="184">
  <si>
    <t>Comment</t>
  </si>
  <si>
    <t>Designator</t>
  </si>
  <si>
    <t>Footprint</t>
  </si>
  <si>
    <t>LCSC</t>
  </si>
  <si>
    <t>100nF</t>
  </si>
  <si>
    <t>C1,C2,C4,C13,C16</t>
  </si>
  <si>
    <t>Capacitor_SMD:C_0603_1608Metric</t>
  </si>
  <si>
    <t>C14663</t>
  </si>
  <si>
    <t>1uF</t>
  </si>
  <si>
    <t>C11,C12</t>
  </si>
  <si>
    <t>C15849</t>
  </si>
  <si>
    <t>10nF</t>
  </si>
  <si>
    <t>C17</t>
  </si>
  <si>
    <t>C57112</t>
  </si>
  <si>
    <t>0.1uF</t>
  </si>
  <si>
    <t>C7,C10,C18,C20</t>
  </si>
  <si>
    <t>2.2nF</t>
  </si>
  <si>
    <t>C19</t>
  </si>
  <si>
    <t>C1604</t>
  </si>
  <si>
    <t>10uF</t>
  </si>
  <si>
    <t>C3,C5,C9,C14</t>
  </si>
  <si>
    <t>C19702</t>
  </si>
  <si>
    <t>C6</t>
  </si>
  <si>
    <t>Capacitor_Tantalum_SMD:CP_EIA-3216-18_Kemet-A</t>
  </si>
  <si>
    <t>C8545</t>
  </si>
  <si>
    <t>100uF</t>
  </si>
  <si>
    <t>C8,C15</t>
  </si>
  <si>
    <t>Capacitor_Tantalum_SMD:CP_EIA-3528-21_Kemet-B</t>
  </si>
  <si>
    <t>C16133</t>
  </si>
  <si>
    <t>LED_BLUE</t>
  </si>
  <si>
    <t>D1</t>
  </si>
  <si>
    <t>LED_SMD:LED_0603_1608Metric</t>
  </si>
  <si>
    <t>C72041</t>
  </si>
  <si>
    <t>B5819W</t>
  </si>
  <si>
    <t>D2,D3,D4</t>
  </si>
  <si>
    <t>Diode_SMD:D_SOD-123</t>
  </si>
  <si>
    <t>C8598</t>
  </si>
  <si>
    <t>ERROR_STATUS_LED</t>
  </si>
  <si>
    <t>D5</t>
  </si>
  <si>
    <t>C2286</t>
  </si>
  <si>
    <t>LED_RED</t>
  </si>
  <si>
    <t>D6</t>
  </si>
  <si>
    <t>C72043</t>
  </si>
  <si>
    <t>XTSD04GLGEAG</t>
  </si>
  <si>
    <t>IC1</t>
  </si>
  <si>
    <t>SON127P800X600X95-8N</t>
  </si>
  <si>
    <t>C558839</t>
  </si>
  <si>
    <t>Conn_Coaxial</t>
  </si>
  <si>
    <t>J1</t>
  </si>
  <si>
    <t>Connector_Coaxial:SMA_Amphenol_132291_Vertical</t>
  </si>
  <si>
    <t>C504007</t>
  </si>
  <si>
    <t>2-3S_LiPo_LARGE_HOLE_XT-30</t>
  </si>
  <si>
    <t>J2</t>
  </si>
  <si>
    <t>Connector_AMASS:AMASS_XT30PW-M_1x02_P2.50mm_Horizontal</t>
  </si>
  <si>
    <t>USB_B_Micro</t>
  </si>
  <si>
    <t>J5</t>
  </si>
  <si>
    <t>Connector_USB:USB_Micro-B_Molex-105017-0001</t>
  </si>
  <si>
    <t>THD2528-11SD-GF</t>
  </si>
  <si>
    <t>J7</t>
  </si>
  <si>
    <t>Local_footprints:THD252811SDGF</t>
  </si>
  <si>
    <t>C283232</t>
  </si>
  <si>
    <t>SMT-1127-S-R</t>
  </si>
  <si>
    <t>LS1</t>
  </si>
  <si>
    <t>XDCR_SMT-1127-S-R</t>
  </si>
  <si>
    <t>Si2301CDS</t>
  </si>
  <si>
    <t>Q1,Q2,Q3</t>
  </si>
  <si>
    <t>Package_TO_SOT_SMD:SOT-23</t>
  </si>
  <si>
    <t>C10487</t>
  </si>
  <si>
    <t>MMBT2222</t>
  </si>
  <si>
    <t>Q4,Q5</t>
  </si>
  <si>
    <t>C8512</t>
  </si>
  <si>
    <t>2N7002</t>
  </si>
  <si>
    <t>Q6</t>
  </si>
  <si>
    <t>1k</t>
  </si>
  <si>
    <t>R1,R13,R14,R18</t>
  </si>
  <si>
    <t>Resistor_SMD:R_0603_1608Metric</t>
  </si>
  <si>
    <t>C21190</t>
  </si>
  <si>
    <t>12k</t>
  </si>
  <si>
    <t>R10,R11</t>
  </si>
  <si>
    <t>C22790</t>
  </si>
  <si>
    <t>10k</t>
  </si>
  <si>
    <t>R12,R15,R21</t>
  </si>
  <si>
    <t>C25804</t>
  </si>
  <si>
    <t>2.4k</t>
  </si>
  <si>
    <t>R16,R17</t>
  </si>
  <si>
    <t>C22940</t>
  </si>
  <si>
    <t>300k</t>
  </si>
  <si>
    <t>R19</t>
  </si>
  <si>
    <t>C23024</t>
  </si>
  <si>
    <t>50k</t>
  </si>
  <si>
    <t>R2</t>
  </si>
  <si>
    <t>C23206</t>
  </si>
  <si>
    <t>5.1M</t>
  </si>
  <si>
    <t>R3</t>
  </si>
  <si>
    <t>C13320</t>
  </si>
  <si>
    <t>3M</t>
  </si>
  <si>
    <t>R4,R6</t>
  </si>
  <si>
    <t>C23156</t>
  </si>
  <si>
    <t>100k</t>
  </si>
  <si>
    <t>R5,R8,R9,R20</t>
  </si>
  <si>
    <t>C25803</t>
  </si>
  <si>
    <t>1M</t>
  </si>
  <si>
    <t>R7</t>
  </si>
  <si>
    <t>C22935</t>
  </si>
  <si>
    <t>SW_SPDT</t>
  </si>
  <si>
    <t>SW1</t>
  </si>
  <si>
    <t>Local_footprints:SSSS811101</t>
  </si>
  <si>
    <t>C109335</t>
  </si>
  <si>
    <t>RST</t>
  </si>
  <si>
    <t>SW2</t>
  </si>
  <si>
    <t>Button_Switch_SMD:SW_Push_1P1T_NO_CK_KSC6xxJ</t>
  </si>
  <si>
    <t>C318884</t>
  </si>
  <si>
    <t>BOOT</t>
  </si>
  <si>
    <t>SW3</t>
  </si>
  <si>
    <t>SD_DUMP</t>
  </si>
  <si>
    <t>SW4</t>
  </si>
  <si>
    <t>L80-M39</t>
  </si>
  <si>
    <t>U1</t>
  </si>
  <si>
    <t>Local_footprints:L80-M39</t>
  </si>
  <si>
    <t>C133488</t>
  </si>
  <si>
    <t>MPU-6050</t>
  </si>
  <si>
    <t>U10</t>
  </si>
  <si>
    <t>Local_footprints:MPU-6050</t>
  </si>
  <si>
    <t>C24112</t>
  </si>
  <si>
    <t>MS561101BA03-50</t>
  </si>
  <si>
    <t>U2</t>
  </si>
  <si>
    <t>Local_footprints:MS561101BA03-50</t>
  </si>
  <si>
    <t>ADXL375BCCZ-RL7</t>
  </si>
  <si>
    <t>U3</t>
  </si>
  <si>
    <t>Local_footprints:ADXL375BCCZ-RL7</t>
  </si>
  <si>
    <t xml:space="preserve"> C481898</t>
  </si>
  <si>
    <t>RFM95W-915S2</t>
  </si>
  <si>
    <t>U4</t>
  </si>
  <si>
    <t>RF_Module:HOPERF_RFM9XW_SMD</t>
  </si>
  <si>
    <t>C2844473</t>
  </si>
  <si>
    <t>LM393</t>
  </si>
  <si>
    <t>U5</t>
  </si>
  <si>
    <t>Local_footprints:LM393DR2G</t>
  </si>
  <si>
    <t>C7955</t>
  </si>
  <si>
    <t>ADR5040ARTZ-2.048</t>
  </si>
  <si>
    <t>U6</t>
  </si>
  <si>
    <t>Local_footprints:Analog_Devices-ADR5040ARTZ-REEL7-Level_C</t>
  </si>
  <si>
    <t>C144273</t>
  </si>
  <si>
    <t>AMS1117-3.3</t>
  </si>
  <si>
    <t>U7</t>
  </si>
  <si>
    <t>Package_TO_SOT_SMD:SOT-223-3_TabPin2</t>
  </si>
  <si>
    <t>C6186</t>
  </si>
  <si>
    <t>CP2102N-A01-GQFN28</t>
  </si>
  <si>
    <t>U8</t>
  </si>
  <si>
    <t>Package_DFN_QFN:QFN-28-1EP_5x5mm_P0.5mm_EP3.35x3.35mm</t>
  </si>
  <si>
    <t>C6568</t>
  </si>
  <si>
    <t>ESP32-WROOM-32</t>
  </si>
  <si>
    <t>U9</t>
  </si>
  <si>
    <t>RF_Module:ESP32-WROOM-32</t>
  </si>
  <si>
    <t>C82899</t>
  </si>
  <si>
    <t>Digikey</t>
  </si>
  <si>
    <t>PCB inc.</t>
  </si>
  <si>
    <t>Mouser</t>
  </si>
  <si>
    <t>665-SMT1127SR</t>
  </si>
  <si>
    <t>C132563</t>
  </si>
  <si>
    <t>PCB Cost</t>
  </si>
  <si>
    <t>Total</t>
  </si>
  <si>
    <t>5 Fully assembled boards</t>
  </si>
  <si>
    <t>1 Fully assembled board + 4 partially assembled boards</t>
  </si>
  <si>
    <t xml:space="preserve">Other component costs </t>
  </si>
  <si>
    <t>USD to AUD Rate</t>
  </si>
  <si>
    <t>Cost Each (AUD)</t>
  </si>
  <si>
    <t>Laika V2</t>
  </si>
  <si>
    <t>Laika V3</t>
  </si>
  <si>
    <t>GPS</t>
  </si>
  <si>
    <t>LoRa</t>
  </si>
  <si>
    <t>SD Card</t>
  </si>
  <si>
    <t xml:space="preserve">Accelerometer </t>
  </si>
  <si>
    <t>Gyro</t>
  </si>
  <si>
    <t>High G Accelerometer</t>
  </si>
  <si>
    <t>Buzzer</t>
  </si>
  <si>
    <t>Battery protection</t>
  </si>
  <si>
    <t>X</t>
  </si>
  <si>
    <t>Flash memory chip</t>
  </si>
  <si>
    <t>Axes labelled on silk screen</t>
  </si>
  <si>
    <t>Barometer</t>
  </si>
  <si>
    <t>Looks sexy AF</t>
  </si>
  <si>
    <t>Can connect to RRC3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</si>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</sst>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workbookViewId="0">
      <selection activeCell="A43" sqref="A43"/>
    </sheetView>
  </sheetViews>
  <sheetFormatPr defaultRowHeight="15" x14ac:dyDescent="0.25"/>
  <cols>
    <col min="1" max="1" width="28" bestFit="1" customWidth="1"/>
    <col min="2" max="2" width="16.140625" bestFit="1" customWidth="1"/>
    <col min="3" max="3" width="62" bestFit="1" customWidth="1"/>
    <col min="5" max="5" width="14.7109375" bestFit="1" customWidth="1"/>
    <col min="6" max="6" width="14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157</v>
      </c>
      <c r="F1" t="s">
        <v>155</v>
      </c>
      <c r="G1" t="s">
        <v>166</v>
      </c>
      <c r="I1" t="s">
        <v>165</v>
      </c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G2" t="s">
        <v>156</v>
      </c>
      <c r="I2">
        <v>1.42</v>
      </c>
    </row>
    <row r="3" spans="1:9" x14ac:dyDescent="0.25">
      <c r="A3" t="s">
        <v>8</v>
      </c>
      <c r="B3" t="s">
        <v>9</v>
      </c>
      <c r="C3" t="s">
        <v>6</v>
      </c>
      <c r="D3" t="s">
        <v>10</v>
      </c>
      <c r="G3" t="s">
        <v>156</v>
      </c>
    </row>
    <row r="4" spans="1:9" x14ac:dyDescent="0.25">
      <c r="A4" t="s">
        <v>11</v>
      </c>
      <c r="B4" t="s">
        <v>12</v>
      </c>
      <c r="C4" t="s">
        <v>6</v>
      </c>
      <c r="D4" t="s">
        <v>13</v>
      </c>
      <c r="G4" t="s">
        <v>156</v>
      </c>
    </row>
    <row r="5" spans="1:9" x14ac:dyDescent="0.25">
      <c r="A5" t="s">
        <v>14</v>
      </c>
      <c r="B5" t="s">
        <v>15</v>
      </c>
      <c r="C5" t="s">
        <v>6</v>
      </c>
      <c r="D5" t="s">
        <v>7</v>
      </c>
      <c r="G5" t="s">
        <v>156</v>
      </c>
    </row>
    <row r="6" spans="1:9" x14ac:dyDescent="0.25">
      <c r="A6" t="s">
        <v>16</v>
      </c>
      <c r="B6" t="s">
        <v>17</v>
      </c>
      <c r="C6" t="s">
        <v>6</v>
      </c>
      <c r="D6" t="s">
        <v>18</v>
      </c>
      <c r="G6" t="s">
        <v>156</v>
      </c>
    </row>
    <row r="7" spans="1:9" x14ac:dyDescent="0.25">
      <c r="A7" t="s">
        <v>19</v>
      </c>
      <c r="B7" t="s">
        <v>20</v>
      </c>
      <c r="C7" t="s">
        <v>6</v>
      </c>
      <c r="D7" t="s">
        <v>21</v>
      </c>
      <c r="G7" t="s">
        <v>156</v>
      </c>
    </row>
    <row r="8" spans="1:9" x14ac:dyDescent="0.25">
      <c r="A8" t="s">
        <v>19</v>
      </c>
      <c r="B8" t="s">
        <v>22</v>
      </c>
      <c r="C8" t="s">
        <v>23</v>
      </c>
      <c r="D8" t="s">
        <v>24</v>
      </c>
      <c r="G8" t="s">
        <v>156</v>
      </c>
    </row>
    <row r="9" spans="1:9" x14ac:dyDescent="0.25">
      <c r="A9" t="s">
        <v>25</v>
      </c>
      <c r="B9" t="s">
        <v>26</v>
      </c>
      <c r="C9" t="s">
        <v>27</v>
      </c>
      <c r="D9" t="s">
        <v>28</v>
      </c>
      <c r="G9" t="s">
        <v>156</v>
      </c>
    </row>
    <row r="10" spans="1:9" x14ac:dyDescent="0.25">
      <c r="A10" t="s">
        <v>29</v>
      </c>
      <c r="B10" t="s">
        <v>30</v>
      </c>
      <c r="C10" t="s">
        <v>31</v>
      </c>
      <c r="D10" t="s">
        <v>32</v>
      </c>
      <c r="G10" t="s">
        <v>156</v>
      </c>
    </row>
    <row r="11" spans="1:9" x14ac:dyDescent="0.25">
      <c r="A11" t="s">
        <v>33</v>
      </c>
      <c r="B11" t="s">
        <v>34</v>
      </c>
      <c r="C11" t="s">
        <v>35</v>
      </c>
      <c r="D11" t="s">
        <v>36</v>
      </c>
      <c r="G11" t="s">
        <v>156</v>
      </c>
    </row>
    <row r="12" spans="1:9" x14ac:dyDescent="0.25">
      <c r="A12" t="s">
        <v>37</v>
      </c>
      <c r="B12" t="s">
        <v>38</v>
      </c>
      <c r="C12" t="s">
        <v>31</v>
      </c>
      <c r="D12" t="s">
        <v>39</v>
      </c>
      <c r="G12" t="s">
        <v>156</v>
      </c>
    </row>
    <row r="13" spans="1:9" x14ac:dyDescent="0.25">
      <c r="A13" t="s">
        <v>40</v>
      </c>
      <c r="B13" t="s">
        <v>41</v>
      </c>
      <c r="C13" t="s">
        <v>31</v>
      </c>
      <c r="D13" t="s">
        <v>42</v>
      </c>
      <c r="G13" t="s">
        <v>156</v>
      </c>
    </row>
    <row r="14" spans="1:9" x14ac:dyDescent="0.25">
      <c r="A14" t="s">
        <v>43</v>
      </c>
      <c r="B14" t="s">
        <v>44</v>
      </c>
      <c r="C14" t="s">
        <v>45</v>
      </c>
      <c r="D14" t="s">
        <v>46</v>
      </c>
      <c r="G14">
        <f>4.281*$I$2</f>
        <v>6.079019999999999</v>
      </c>
    </row>
    <row r="15" spans="1:9" x14ac:dyDescent="0.25">
      <c r="A15" t="s">
        <v>47</v>
      </c>
      <c r="B15" t="s">
        <v>48</v>
      </c>
      <c r="C15" t="s">
        <v>49</v>
      </c>
      <c r="D15" t="s">
        <v>50</v>
      </c>
      <c r="G15">
        <f>0.4455*$I$2</f>
        <v>0.63261000000000001</v>
      </c>
    </row>
    <row r="16" spans="1:9" x14ac:dyDescent="0.25">
      <c r="A16" t="s">
        <v>51</v>
      </c>
      <c r="B16" t="s">
        <v>52</v>
      </c>
      <c r="C16" t="s">
        <v>53</v>
      </c>
    </row>
    <row r="17" spans="1:7" x14ac:dyDescent="0.25">
      <c r="A17" t="s">
        <v>54</v>
      </c>
      <c r="B17" t="s">
        <v>55</v>
      </c>
      <c r="C17" t="s">
        <v>56</v>
      </c>
      <c r="D17" t="s">
        <v>159</v>
      </c>
      <c r="G17">
        <f>1.72*$I$2</f>
        <v>2.4423999999999997</v>
      </c>
    </row>
    <row r="18" spans="1:7" x14ac:dyDescent="0.25">
      <c r="A18" t="s">
        <v>57</v>
      </c>
      <c r="B18" t="s">
        <v>58</v>
      </c>
      <c r="C18" t="s">
        <v>59</v>
      </c>
      <c r="D18" t="s">
        <v>60</v>
      </c>
      <c r="G18">
        <f>0.2165*$I$2</f>
        <v>0.30742999999999998</v>
      </c>
    </row>
    <row r="19" spans="1:7" x14ac:dyDescent="0.25">
      <c r="A19" t="s">
        <v>61</v>
      </c>
      <c r="B19" t="s">
        <v>62</v>
      </c>
      <c r="C19" t="s">
        <v>63</v>
      </c>
      <c r="E19" t="s">
        <v>158</v>
      </c>
      <c r="G19">
        <f>2.17</f>
        <v>2.17</v>
      </c>
    </row>
    <row r="20" spans="1:7" x14ac:dyDescent="0.25">
      <c r="A20" t="s">
        <v>64</v>
      </c>
      <c r="B20" t="s">
        <v>65</v>
      </c>
      <c r="C20" t="s">
        <v>66</v>
      </c>
      <c r="D20" t="s">
        <v>67</v>
      </c>
      <c r="G20" t="s">
        <v>156</v>
      </c>
    </row>
    <row r="21" spans="1:7" x14ac:dyDescent="0.25">
      <c r="A21" t="s">
        <v>68</v>
      </c>
      <c r="B21" t="s">
        <v>69</v>
      </c>
      <c r="C21" t="s">
        <v>66</v>
      </c>
      <c r="D21" t="s">
        <v>70</v>
      </c>
      <c r="G21" t="s">
        <v>156</v>
      </c>
    </row>
    <row r="22" spans="1:7" x14ac:dyDescent="0.25">
      <c r="A22" t="s">
        <v>71</v>
      </c>
      <c r="B22" t="s">
        <v>72</v>
      </c>
      <c r="C22" t="s">
        <v>66</v>
      </c>
      <c r="D22" t="s">
        <v>24</v>
      </c>
      <c r="G22" t="s">
        <v>156</v>
      </c>
    </row>
    <row r="23" spans="1:7" x14ac:dyDescent="0.25">
      <c r="A23" t="s">
        <v>73</v>
      </c>
      <c r="B23" t="s">
        <v>74</v>
      </c>
      <c r="C23" t="s">
        <v>75</v>
      </c>
      <c r="D23" t="s">
        <v>76</v>
      </c>
      <c r="G23" t="s">
        <v>156</v>
      </c>
    </row>
    <row r="24" spans="1:7" x14ac:dyDescent="0.25">
      <c r="A24" t="s">
        <v>77</v>
      </c>
      <c r="B24" t="s">
        <v>78</v>
      </c>
      <c r="C24" t="s">
        <v>75</v>
      </c>
      <c r="D24" t="s">
        <v>79</v>
      </c>
      <c r="G24" t="s">
        <v>156</v>
      </c>
    </row>
    <row r="25" spans="1:7" x14ac:dyDescent="0.25">
      <c r="A25" t="s">
        <v>80</v>
      </c>
      <c r="B25" t="s">
        <v>81</v>
      </c>
      <c r="C25" t="s">
        <v>75</v>
      </c>
      <c r="D25" t="s">
        <v>82</v>
      </c>
      <c r="G25" t="s">
        <v>156</v>
      </c>
    </row>
    <row r="26" spans="1:7" x14ac:dyDescent="0.25">
      <c r="A26" t="s">
        <v>83</v>
      </c>
      <c r="B26" t="s">
        <v>84</v>
      </c>
      <c r="C26" t="s">
        <v>75</v>
      </c>
      <c r="D26" t="s">
        <v>85</v>
      </c>
      <c r="G26" t="s">
        <v>156</v>
      </c>
    </row>
    <row r="27" spans="1:7" x14ac:dyDescent="0.25">
      <c r="A27" t="s">
        <v>86</v>
      </c>
      <c r="B27" t="s">
        <v>87</v>
      </c>
      <c r="C27" t="s">
        <v>75</v>
      </c>
      <c r="D27" t="s">
        <v>88</v>
      </c>
      <c r="G27" t="s">
        <v>156</v>
      </c>
    </row>
    <row r="28" spans="1:7" x14ac:dyDescent="0.25">
      <c r="A28" t="s">
        <v>89</v>
      </c>
      <c r="B28" t="s">
        <v>90</v>
      </c>
      <c r="C28" t="s">
        <v>75</v>
      </c>
      <c r="D28" t="s">
        <v>91</v>
      </c>
      <c r="G28" t="s">
        <v>156</v>
      </c>
    </row>
    <row r="29" spans="1:7" x14ac:dyDescent="0.25">
      <c r="A29" t="s">
        <v>92</v>
      </c>
      <c r="B29" t="s">
        <v>93</v>
      </c>
      <c r="C29" t="s">
        <v>75</v>
      </c>
      <c r="D29" t="s">
        <v>94</v>
      </c>
      <c r="G29" t="s">
        <v>156</v>
      </c>
    </row>
    <row r="30" spans="1:7" x14ac:dyDescent="0.25">
      <c r="A30" t="s">
        <v>95</v>
      </c>
      <c r="B30" t="s">
        <v>96</v>
      </c>
      <c r="C30" t="s">
        <v>75</v>
      </c>
      <c r="D30" t="s">
        <v>97</v>
      </c>
      <c r="G30" t="s">
        <v>156</v>
      </c>
    </row>
    <row r="31" spans="1:7" x14ac:dyDescent="0.25">
      <c r="A31" t="s">
        <v>98</v>
      </c>
      <c r="B31" t="s">
        <v>99</v>
      </c>
      <c r="C31" t="s">
        <v>75</v>
      </c>
      <c r="D31" t="s">
        <v>100</v>
      </c>
      <c r="G31" t="s">
        <v>156</v>
      </c>
    </row>
    <row r="32" spans="1:7" x14ac:dyDescent="0.25">
      <c r="A32" t="s">
        <v>101</v>
      </c>
      <c r="B32" t="s">
        <v>102</v>
      </c>
      <c r="C32" t="s">
        <v>75</v>
      </c>
      <c r="D32" t="s">
        <v>103</v>
      </c>
      <c r="G32" t="s">
        <v>156</v>
      </c>
    </row>
    <row r="33" spans="1:7" x14ac:dyDescent="0.25">
      <c r="A33" t="s">
        <v>104</v>
      </c>
      <c r="B33" t="s">
        <v>105</v>
      </c>
      <c r="C33" t="s">
        <v>106</v>
      </c>
      <c r="D33" t="s">
        <v>107</v>
      </c>
      <c r="G33" t="s">
        <v>156</v>
      </c>
    </row>
    <row r="34" spans="1:7" x14ac:dyDescent="0.25">
      <c r="A34" t="s">
        <v>108</v>
      </c>
      <c r="B34" t="s">
        <v>109</v>
      </c>
      <c r="C34" t="s">
        <v>110</v>
      </c>
      <c r="D34" t="s">
        <v>111</v>
      </c>
      <c r="G34" t="s">
        <v>156</v>
      </c>
    </row>
    <row r="35" spans="1:7" x14ac:dyDescent="0.25">
      <c r="A35" t="s">
        <v>112</v>
      </c>
      <c r="B35" t="s">
        <v>113</v>
      </c>
      <c r="C35" t="s">
        <v>110</v>
      </c>
      <c r="D35" t="s">
        <v>111</v>
      </c>
      <c r="G35" t="s">
        <v>156</v>
      </c>
    </row>
    <row r="36" spans="1:7" x14ac:dyDescent="0.25">
      <c r="A36" t="s">
        <v>114</v>
      </c>
      <c r="B36" t="s">
        <v>115</v>
      </c>
      <c r="C36" t="s">
        <v>110</v>
      </c>
      <c r="D36" t="s">
        <v>111</v>
      </c>
      <c r="G36" t="s">
        <v>156</v>
      </c>
    </row>
    <row r="37" spans="1:7" x14ac:dyDescent="0.25">
      <c r="A37" t="s">
        <v>116</v>
      </c>
      <c r="B37" t="s">
        <v>117</v>
      </c>
      <c r="C37" t="s">
        <v>118</v>
      </c>
      <c r="D37" t="s">
        <v>119</v>
      </c>
      <c r="G37">
        <f>17.67*$I$2</f>
        <v>25.0914</v>
      </c>
    </row>
    <row r="38" spans="1:7" x14ac:dyDescent="0.25">
      <c r="A38" t="s">
        <v>120</v>
      </c>
      <c r="B38" t="s">
        <v>121</v>
      </c>
      <c r="C38" t="s">
        <v>122</v>
      </c>
      <c r="D38" t="s">
        <v>123</v>
      </c>
      <c r="G38" t="s">
        <v>156</v>
      </c>
    </row>
    <row r="39" spans="1:7" x14ac:dyDescent="0.25">
      <c r="A39" t="s">
        <v>124</v>
      </c>
      <c r="B39" t="s">
        <v>125</v>
      </c>
      <c r="C39" t="s">
        <v>126</v>
      </c>
      <c r="F39" t="s">
        <v>124</v>
      </c>
      <c r="G39">
        <f>20.72</f>
        <v>20.72</v>
      </c>
    </row>
    <row r="40" spans="1:7" x14ac:dyDescent="0.25">
      <c r="A40" t="s">
        <v>127</v>
      </c>
      <c r="B40" t="s">
        <v>128</v>
      </c>
      <c r="C40" t="s">
        <v>129</v>
      </c>
      <c r="D40" t="s">
        <v>130</v>
      </c>
      <c r="G40">
        <f>17.19*$I$2</f>
        <v>24.409800000000001</v>
      </c>
    </row>
    <row r="41" spans="1:7" x14ac:dyDescent="0.25">
      <c r="A41" t="s">
        <v>131</v>
      </c>
      <c r="B41" t="s">
        <v>132</v>
      </c>
      <c r="C41" t="s">
        <v>133</v>
      </c>
      <c r="D41" t="s">
        <v>134</v>
      </c>
      <c r="G41">
        <f>5.977*$I$2</f>
        <v>8.4873399999999997</v>
      </c>
    </row>
    <row r="42" spans="1:7" x14ac:dyDescent="0.25">
      <c r="A42" t="s">
        <v>135</v>
      </c>
      <c r="B42" t="s">
        <v>136</v>
      </c>
      <c r="C42" t="s">
        <v>137</v>
      </c>
      <c r="D42" t="s">
        <v>138</v>
      </c>
      <c r="G42">
        <f>0.07*$I$2</f>
        <v>9.9400000000000002E-2</v>
      </c>
    </row>
    <row r="43" spans="1:7" x14ac:dyDescent="0.25">
      <c r="A43" t="s">
        <v>139</v>
      </c>
      <c r="B43" t="s">
        <v>140</v>
      </c>
      <c r="C43" t="s">
        <v>141</v>
      </c>
      <c r="D43" t="s">
        <v>142</v>
      </c>
      <c r="G43">
        <f>1.0171*$I$2</f>
        <v>1.4442819999999998</v>
      </c>
    </row>
    <row r="44" spans="1:7" x14ac:dyDescent="0.25">
      <c r="A44" t="s">
        <v>143</v>
      </c>
      <c r="B44" t="s">
        <v>144</v>
      </c>
      <c r="C44" t="s">
        <v>145</v>
      </c>
      <c r="D44" t="s">
        <v>146</v>
      </c>
      <c r="G44" t="s">
        <v>156</v>
      </c>
    </row>
    <row r="45" spans="1:7" x14ac:dyDescent="0.25">
      <c r="A45" t="s">
        <v>147</v>
      </c>
      <c r="B45" t="s">
        <v>148</v>
      </c>
      <c r="C45" t="s">
        <v>149</v>
      </c>
      <c r="D45" t="s">
        <v>150</v>
      </c>
      <c r="G45" t="s">
        <v>156</v>
      </c>
    </row>
    <row r="46" spans="1:7" x14ac:dyDescent="0.25">
      <c r="A46" t="s">
        <v>151</v>
      </c>
      <c r="B46" t="s">
        <v>152</v>
      </c>
      <c r="C46" t="s">
        <v>153</v>
      </c>
      <c r="D46" t="s">
        <v>154</v>
      </c>
      <c r="G46" t="s">
        <v>156</v>
      </c>
    </row>
    <row r="49" spans="4:8" x14ac:dyDescent="0.25">
      <c r="D49" s="2" t="s">
        <v>162</v>
      </c>
      <c r="E49" s="2"/>
      <c r="F49" s="2"/>
      <c r="G49" s="2"/>
      <c r="H49" s="2"/>
    </row>
    <row r="50" spans="4:8" x14ac:dyDescent="0.25">
      <c r="E50" s="1" t="s">
        <v>160</v>
      </c>
      <c r="F50" s="1"/>
      <c r="G50">
        <v>169.03</v>
      </c>
    </row>
    <row r="51" spans="4:8" x14ac:dyDescent="0.25">
      <c r="E51" s="1" t="s">
        <v>164</v>
      </c>
      <c r="F51" s="1"/>
      <c r="G51">
        <f>(G14+G15+G17+G18+G19+G37+G39+G40+G41+G42+G43)*5</f>
        <v>459.41841000000005</v>
      </c>
    </row>
    <row r="52" spans="4:8" x14ac:dyDescent="0.25">
      <c r="E52" s="1" t="s">
        <v>161</v>
      </c>
      <c r="F52" s="1"/>
      <c r="G52">
        <f>SUM(G50:G51)</f>
        <v>628.44841000000008</v>
      </c>
    </row>
    <row r="54" spans="4:8" x14ac:dyDescent="0.25">
      <c r="D54" s="2" t="s">
        <v>163</v>
      </c>
      <c r="E54" s="2"/>
      <c r="F54" s="2"/>
      <c r="G54" s="2"/>
      <c r="H54" s="2"/>
    </row>
    <row r="55" spans="4:8" x14ac:dyDescent="0.25">
      <c r="E55" s="1" t="s">
        <v>160</v>
      </c>
      <c r="F55" s="1"/>
      <c r="G55">
        <v>169.03</v>
      </c>
    </row>
    <row r="56" spans="4:8" x14ac:dyDescent="0.25">
      <c r="E56" s="1" t="s">
        <v>164</v>
      </c>
      <c r="F56" s="1"/>
      <c r="G56">
        <f>(G14+G15+G17+G18+G19+G37+G39+G40+G41+G42+G43)*1</f>
        <v>91.883682000000007</v>
      </c>
    </row>
    <row r="57" spans="4:8" x14ac:dyDescent="0.25">
      <c r="E57" s="1" t="s">
        <v>161</v>
      </c>
      <c r="F57" s="1"/>
      <c r="G57">
        <f>SUM(G55:G56)</f>
        <v>260.91368199999999</v>
      </c>
    </row>
  </sheetData>
  <mergeCells count="8">
    <mergeCell ref="E55:F55"/>
    <mergeCell ref="E56:F56"/>
    <mergeCell ref="E57:F57"/>
    <mergeCell ref="D54:H54"/>
    <mergeCell ref="D49:H49"/>
    <mergeCell ref="E50:F50"/>
    <mergeCell ref="E51:F51"/>
    <mergeCell ref="E52:F5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1833-DDF9-49D2-A53C-99666AA5C7FF}">
  <dimension ref="D4:F17"/>
  <sheetViews>
    <sheetView tabSelected="1" workbookViewId="0">
      <selection activeCell="M9" sqref="M9"/>
    </sheetView>
  </sheetViews>
  <sheetFormatPr defaultRowHeight="15" x14ac:dyDescent="0.25"/>
  <cols>
    <col min="4" max="4" width="26" bestFit="1" customWidth="1"/>
  </cols>
  <sheetData>
    <row r="4" spans="4:6" x14ac:dyDescent="0.25">
      <c r="D4" t="s">
        <v>183</v>
      </c>
      <c r="E4" t="s">
        <v>167</v>
      </c>
      <c r="F4" t="s">
        <v>168</v>
      </c>
    </row>
    <row r="5" spans="4:6" x14ac:dyDescent="0.25">
      <c r="D5" t="s">
        <v>169</v>
      </c>
      <c r="E5" t="s">
        <v>177</v>
      </c>
      <c r="F5" t="s">
        <v>177</v>
      </c>
    </row>
    <row r="6" spans="4:6" x14ac:dyDescent="0.25">
      <c r="D6" t="s">
        <v>170</v>
      </c>
      <c r="E6" t="s">
        <v>177</v>
      </c>
      <c r="F6" t="s">
        <v>177</v>
      </c>
    </row>
    <row r="7" spans="4:6" x14ac:dyDescent="0.25">
      <c r="D7" t="s">
        <v>171</v>
      </c>
      <c r="E7" t="s">
        <v>177</v>
      </c>
      <c r="F7" t="s">
        <v>177</v>
      </c>
    </row>
    <row r="8" spans="4:6" x14ac:dyDescent="0.25">
      <c r="D8" t="s">
        <v>178</v>
      </c>
      <c r="F8" t="s">
        <v>177</v>
      </c>
    </row>
    <row r="9" spans="4:6" x14ac:dyDescent="0.25">
      <c r="D9" t="s">
        <v>172</v>
      </c>
      <c r="E9" t="s">
        <v>177</v>
      </c>
      <c r="F9" t="s">
        <v>177</v>
      </c>
    </row>
    <row r="10" spans="4:6" x14ac:dyDescent="0.25">
      <c r="D10" t="s">
        <v>173</v>
      </c>
      <c r="E10" t="s">
        <v>177</v>
      </c>
      <c r="F10" t="s">
        <v>177</v>
      </c>
    </row>
    <row r="11" spans="4:6" x14ac:dyDescent="0.25">
      <c r="D11" t="s">
        <v>174</v>
      </c>
      <c r="F11" t="s">
        <v>177</v>
      </c>
    </row>
    <row r="12" spans="4:6" x14ac:dyDescent="0.25">
      <c r="D12" t="s">
        <v>175</v>
      </c>
      <c r="F12" t="s">
        <v>177</v>
      </c>
    </row>
    <row r="13" spans="4:6" x14ac:dyDescent="0.25">
      <c r="D13" t="s">
        <v>176</v>
      </c>
      <c r="F13" t="s">
        <v>177</v>
      </c>
    </row>
    <row r="14" spans="4:6" x14ac:dyDescent="0.25">
      <c r="D14" t="s">
        <v>179</v>
      </c>
      <c r="F14" t="s">
        <v>177</v>
      </c>
    </row>
    <row r="15" spans="4:6" x14ac:dyDescent="0.25">
      <c r="D15" t="s">
        <v>180</v>
      </c>
      <c r="E15" t="s">
        <v>177</v>
      </c>
      <c r="F15" t="s">
        <v>177</v>
      </c>
    </row>
    <row r="16" spans="4:6" x14ac:dyDescent="0.25">
      <c r="D16" t="s">
        <v>182</v>
      </c>
      <c r="E16" t="s">
        <v>177</v>
      </c>
      <c r="F16" t="s">
        <v>177</v>
      </c>
    </row>
    <row r="17" spans="4:6" x14ac:dyDescent="0.25">
      <c r="D17" t="s">
        <v>181</v>
      </c>
      <c r="E17" t="s">
        <v>177</v>
      </c>
      <c r="F17" t="s">
        <v>177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McLennan</dc:creator>
  <cp:lastModifiedBy>Angus McLennan</cp:lastModifiedBy>
  <dcterms:created xsi:type="dcterms:W3CDTF">2015-06-05T18:17:20Z</dcterms:created>
  <dcterms:modified xsi:type="dcterms:W3CDTF">2022-04-30T02:44:58Z</dcterms:modified>
</cp:coreProperties>
</file>